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65438" yWindow="65438" windowWidth="28996" windowHeight="16395" activeTab="0"/>
  </bookViews>
  <sheets>
    <sheet name="Rekapitulace stavby" sheetId="1" r:id="rId1"/>
    <sheet name="PS-01 - Automatická kolár..." sheetId="2" r:id="rId2"/>
    <sheet name="PS-02 - Nabíjecí centrum ..." sheetId="3" r:id="rId3"/>
    <sheet name="D-01 - Demolice stávající..." sheetId="4" r:id="rId4"/>
    <sheet name="SO-01 - Automatická kolár..." sheetId="5" r:id="rId5"/>
    <sheet name="SO-02 - Zpevněné plochy" sheetId="6" r:id="rId6"/>
    <sheet name="SO-03 - Kabelová přípojka..." sheetId="7" r:id="rId7"/>
    <sheet name="VON-K - Vedlejší a ostatn..." sheetId="8" r:id="rId8"/>
    <sheet name="PS-01 - Automatická kolár..._01" sheetId="9" r:id="rId9"/>
    <sheet name="D-01 - Demolice stávající..._01" sheetId="10" r:id="rId10"/>
    <sheet name="SO-01 - Automatická kolár..._01" sheetId="11" r:id="rId11"/>
    <sheet name="SO-04 - Osvětlení přechod..." sheetId="12" r:id="rId12"/>
    <sheet name="VON-K - Vedlejší a ostatn..._01" sheetId="13" r:id="rId13"/>
    <sheet name="VON-D - Vedlejší a ostatn..." sheetId="14" r:id="rId14"/>
    <sheet name="Pokyny pro vyplnění" sheetId="15" r:id="rId15"/>
  </sheets>
  <definedNames>
    <definedName name="_xlnm._FilterDatabase" localSheetId="3" hidden="1">'D-01 - Demolice stávající...'!$C$88:$K$193</definedName>
    <definedName name="_xlnm._FilterDatabase" localSheetId="9" hidden="1">'D-01 - Demolice stávající..._01'!$C$86:$K$95</definedName>
    <definedName name="_xlnm._FilterDatabase" localSheetId="1" hidden="1">'PS-01 - Automatická kolár...'!$C$86:$K$95</definedName>
    <definedName name="_xlnm._FilterDatabase" localSheetId="8" hidden="1">'PS-01 - Automatická kolár..._01'!$C$86:$K$91</definedName>
    <definedName name="_xlnm._FilterDatabase" localSheetId="2" hidden="1">'PS-02 - Nabíjecí centrum ...'!$C$86:$K$90</definedName>
    <definedName name="_xlnm._FilterDatabase" localSheetId="4" hidden="1">'SO-01 - Automatická kolár...'!$C$98:$K$367</definedName>
    <definedName name="_xlnm._FilterDatabase" localSheetId="10" hidden="1">'SO-01 - Automatická kolár..._01'!$C$88:$K$136</definedName>
    <definedName name="_xlnm._FilterDatabase" localSheetId="5" hidden="1">'SO-02 - Zpevněné plochy'!$C$88:$K$225</definedName>
    <definedName name="_xlnm._FilterDatabase" localSheetId="6" hidden="1">'SO-03 - Kabelová přípojka...'!$C$85:$K$88</definedName>
    <definedName name="_xlnm._FilterDatabase" localSheetId="11" hidden="1">'SO-04 - Osvětlení přechod...'!$C$92:$K$238</definedName>
    <definedName name="_xlnm._FilterDatabase" localSheetId="13" hidden="1">'VON-D - Vedlejší a ostatn...'!$C$87:$K$100</definedName>
    <definedName name="_xlnm._FilterDatabase" localSheetId="7" hidden="1">'VON-K - Vedlejší a ostatn...'!$C$89:$K$117</definedName>
    <definedName name="_xlnm._FilterDatabase" localSheetId="12" hidden="1">'VON-K - Vedlejší a ostatn..._01'!$C$86:$K$112</definedName>
    <definedName name="_xlnm.Print_Area" localSheetId="3">'D-01 - Demolice stávající...'!$C$4:$J$41,'D-01 - Demolice stávající...'!$C$47:$J$68,'D-01 - Demolice stávající...'!$C$74:$K$193</definedName>
    <definedName name="_xlnm.Print_Area" localSheetId="9">'D-01 - Demolice stávající..._01'!$C$4:$J$41,'D-01 - Demolice stávající..._01'!$C$47:$J$66,'D-01 - Demolice stávající..._01'!$C$72:$K$95</definedName>
    <definedName name="_xlnm.Print_Area" localSheetId="14">'Pokyny pro vyplnění'!$B$2:$K$71,'Pokyny pro vyplnění'!$B$74:$K$118,'Pokyny pro vyplnění'!$B$121:$K$161,'Pokyny pro vyplnění'!$B$164:$K$219</definedName>
    <definedName name="_xlnm.Print_Area" localSheetId="1">'PS-01 - Automatická kolár...'!$C$4:$J$41,'PS-01 - Automatická kolár...'!$C$47:$J$66,'PS-01 - Automatická kolár...'!$C$72:$K$95</definedName>
    <definedName name="_xlnm.Print_Area" localSheetId="8">'PS-01 - Automatická kolár..._01'!$C$4:$J$41,'PS-01 - Automatická kolár..._01'!$C$47:$J$66,'PS-01 - Automatická kolár..._01'!$C$72:$K$91</definedName>
    <definedName name="_xlnm.Print_Area" localSheetId="2">'PS-02 - Nabíjecí centrum ...'!$C$4:$J$41,'PS-02 - Nabíjecí centrum ...'!$C$47:$J$66,'PS-02 - Nabíjecí centrum ...'!$C$72:$K$90</definedName>
    <definedName name="_xlnm.Print_Area" localSheetId="0">'Rekapitulace stavby'!$D$4:$AO$36,'Rekapitulace stavby'!$C$42:$AQ$71</definedName>
    <definedName name="_xlnm.Print_Area" localSheetId="4">'SO-01 - Automatická kolár...'!$C$4:$J$41,'SO-01 - Automatická kolár...'!$C$47:$J$78,'SO-01 - Automatická kolár...'!$C$84:$K$367</definedName>
    <definedName name="_xlnm.Print_Area" localSheetId="10">'SO-01 - Automatická kolár..._01'!$C$4:$J$41,'SO-01 - Automatická kolár..._01'!$C$47:$J$68,'SO-01 - Automatická kolár..._01'!$C$74:$K$136</definedName>
    <definedName name="_xlnm.Print_Area" localSheetId="5">'SO-02 - Zpevněné plochy'!$C$4:$J$41,'SO-02 - Zpevněné plochy'!$C$47:$J$68,'SO-02 - Zpevněné plochy'!$C$74:$K$225</definedName>
    <definedName name="_xlnm.Print_Area" localSheetId="6">'SO-03 - Kabelová přípojka...'!$C$4:$J$41,'SO-03 - Kabelová přípojka...'!$C$47:$J$65,'SO-03 - Kabelová přípojka...'!$C$71:$K$88</definedName>
    <definedName name="_xlnm.Print_Area" localSheetId="11">'SO-04 - Osvětlení přechod...'!$C$4:$J$41,'SO-04 - Osvětlení přechod...'!$C$47:$J$72,'SO-04 - Osvětlení přechod...'!$C$78:$K$238</definedName>
    <definedName name="_xlnm.Print_Area" localSheetId="13">'VON-D - Vedlejší a ostatn...'!$C$4:$J$41,'VON-D - Vedlejší a ostatn...'!$C$47:$J$67,'VON-D - Vedlejší a ostatn...'!$C$73:$K$100</definedName>
    <definedName name="_xlnm.Print_Area" localSheetId="7">'VON-K - Vedlejší a ostatn...'!$C$4:$J$41,'VON-K - Vedlejší a ostatn...'!$C$47:$J$69,'VON-K - Vedlejší a ostatn...'!$C$75:$K$117</definedName>
    <definedName name="_xlnm.Print_Area" localSheetId="12">'VON-K - Vedlejší a ostatn..._01'!$C$4:$J$41,'VON-K - Vedlejší a ostatn..._01'!$C$47:$J$66,'VON-K - Vedlejší a ostatn..._01'!$C$72:$K$112</definedName>
    <definedName name="_xlnm.Print_Titles" localSheetId="0">'Rekapitulace stavby'!$52:$52</definedName>
    <definedName name="_xlnm.Print_Titles" localSheetId="1">'PS-01 - Automatická kolár...'!$86:$86</definedName>
    <definedName name="_xlnm.Print_Titles" localSheetId="2">'PS-02 - Nabíjecí centrum ...'!$86:$86</definedName>
    <definedName name="_xlnm.Print_Titles" localSheetId="3">'D-01 - Demolice stávající...'!$88:$88</definedName>
    <definedName name="_xlnm.Print_Titles" localSheetId="4">'SO-01 - Automatická kolár...'!$98:$98</definedName>
    <definedName name="_xlnm.Print_Titles" localSheetId="5">'SO-02 - Zpevněné plochy'!$88:$88</definedName>
    <definedName name="_xlnm.Print_Titles" localSheetId="6">'SO-03 - Kabelová přípojka...'!$85:$85</definedName>
    <definedName name="_xlnm.Print_Titles" localSheetId="7">'VON-K - Vedlejší a ostatn...'!$89:$89</definedName>
    <definedName name="_xlnm.Print_Titles" localSheetId="8">'PS-01 - Automatická kolár..._01'!$86:$86</definedName>
    <definedName name="_xlnm.Print_Titles" localSheetId="9">'D-01 - Demolice stávající..._01'!$86:$86</definedName>
    <definedName name="_xlnm.Print_Titles" localSheetId="10">'SO-01 - Automatická kolár..._01'!$88:$88</definedName>
    <definedName name="_xlnm.Print_Titles" localSheetId="11">'SO-04 - Osvětlení přechod...'!$92:$92</definedName>
    <definedName name="_xlnm.Print_Titles" localSheetId="12">'VON-K - Vedlejší a ostatn..._01'!$86:$86</definedName>
    <definedName name="_xlnm.Print_Titles" localSheetId="13">'VON-D - Vedlejší a ostatn...'!$87:$87</definedName>
  </definedNames>
  <calcPr calcId="191029"/>
  <extLst/>
</workbook>
</file>

<file path=xl/sharedStrings.xml><?xml version="1.0" encoding="utf-8"?>
<sst xmlns="http://schemas.openxmlformats.org/spreadsheetml/2006/main" count="9815" uniqueCount="1458">
  <si>
    <t>Export Komplet</t>
  </si>
  <si>
    <t>VZ</t>
  </si>
  <si>
    <t>2.0</t>
  </si>
  <si>
    <t>ZAMOK</t>
  </si>
  <si>
    <t>False</t>
  </si>
  <si>
    <t>{7157197f-9487-4ca0-a0bb-71cbc2868586}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</si>
  <si>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</si>
  <si>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</si>
  <si>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</si>
  <si>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</si>
  <si>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</si>
  <si>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</si>
  <si>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</si>
  <si>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</si>
  <si>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4750-23-3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</si>
  <si>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</si>
  <si>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</si>
  <si>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Automatické parkovací zařízení pro kola v Nymburce</t>
  </si>
  <si>
    <t>KSO:</t>
  </si>
  <si>
    <t/>
  </si>
  <si>
    <t>CC-CZ:</t>
  </si>
  <si>
    <t>Místo:</t>
  </si>
  <si>
    <t>Nymburk</t>
  </si>
  <si>
    <t>Datum:</t>
  </si>
  <si>
    <t>30. 11. 2023</t>
  </si>
  <si>
    <t>Zadavatel:</t>
  </si>
  <si>
    <t>IČ:</t>
  </si>
  <si>
    <t>00239500</t>
  </si>
  <si>
    <t>Město Nymburk</t>
  </si>
  <si>
    <t>DIČ:</t>
  </si>
  <si>
    <t>Uchazeč:</t>
  </si>
  <si>
    <t>Vyplň údaj</t>
  </si>
  <si>
    <t>Projektant:</t>
  </si>
  <si>
    <t>15030709</t>
  </si>
  <si>
    <t>OPTIMA, spol. s r.o.</t>
  </si>
  <si>
    <t>CZ15030709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</si>
  <si>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</si>
  <si>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</si>
  <si>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</si>
  <si>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</si>
  <si>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</si>
  <si>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</si>
  <si>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</si>
  <si>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</si>
  <si>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</si>
  <si>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</si>
  <si>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</si>
  <si>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</si>
  <si>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</si>
  <si>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</si>
  <si>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</si>
  <si>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</si>
  <si>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</si>
  <si>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</si>
  <si>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</si>
  <si>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</si>
  <si>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</si>
  <si>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</si>
  <si>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</si>
  <si>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</si>
  <si>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</si>
  <si>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</si>
  <si>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</si>
  <si>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</si>
  <si>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</si>
  <si>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</si>
  <si>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</si>
  <si>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</si>
  <si>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</si>
  <si>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</si>
  <si>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</si>
  <si>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</si>
  <si>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</si>
  <si>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</si>
  <si>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</si>
  <si>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</si>
  <si>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</si>
  <si>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</si>
  <si>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</si>
  <si>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Z-01</t>
  </si>
  <si>
    <t>Způsobilé výdaje hlavní část projektu</t>
  </si>
  <si>
    <t>STA</t>
  </si>
  <si>
    <t>1</t>
  </si>
  <si>
    <t>{65d012ee-b4fb-43e3-a01f-1233cefd3764}</t>
  </si>
  <si>
    <t>2</t>
  </si>
  <si>
    <t>/</t>
  </si>
  <si>
    <t>PS-01</t>
  </si>
  <si>
    <t>Automatická kolárna - provozní soubor</t>
  </si>
  <si>
    <t>Soupis</t>
  </si>
  <si>
    <t>{18cf440d-2318-481b-863e-f22b15c63033}</t>
  </si>
  <si>
    <t>PS-02</t>
  </si>
  <si>
    <t>Nabíjecí centrum - provozní soubor</t>
  </si>
  <si>
    <t>{c062513a-349c-422d-a237-cca05196da93}</t>
  </si>
  <si>
    <t>D-01</t>
  </si>
  <si>
    <t>Demolice stávajícího objektu st. 4865, k.ú. Nymburk</t>
  </si>
  <si>
    <t>{bdb9bfbb-9dae-4842-80fa-e98bd70ccc18}</t>
  </si>
  <si>
    <t>SO-01</t>
  </si>
  <si>
    <t>Automatická kolárna - stavební část</t>
  </si>
  <si>
    <t>{40ddebce-4f81-446c-b333-84b2bd4634b1}</t>
  </si>
  <si>
    <t>SO-02</t>
  </si>
  <si>
    <t>Zpevněné plochy</t>
  </si>
  <si>
    <t>{7d2474e5-dbf5-4d11-8b54-8214f81ffe98}</t>
  </si>
  <si>
    <t>SO-03</t>
  </si>
  <si>
    <t>Kabelová přípojka NN - úprava distribuční sítě ČEZ</t>
  </si>
  <si>
    <t>{33c8ac4d-6c44-4a17-976f-d1219e659abd}</t>
  </si>
  <si>
    <t>Z-02</t>
  </si>
  <si>
    <t>Způsobilé výdaje doprovodná část projektu</t>
  </si>
  <si>
    <t>{2a2c790a-d080-431c-83bb-8947427ba5bb}</t>
  </si>
  <si>
    <t>VON-K</t>
  </si>
  <si>
    <t>Vedlejší a ostatní náklady kolárna</t>
  </si>
  <si>
    <t>{c72618f4-5af7-4c72-bdfc-135b3bbcdef1}</t>
  </si>
  <si>
    <t>N-01</t>
  </si>
  <si>
    <t>Nezpůsobilá část projektu</t>
  </si>
  <si>
    <t>{070e24f4-d049-41c1-a49e-b526b2bcba28}</t>
  </si>
  <si>
    <t>{bb639182-f447-421f-9b86-7dd6d3d44712}</t>
  </si>
  <si>
    <t>{11c14dcd-9d92-428e-b803-9bfb8cab7441}</t>
  </si>
  <si>
    <t>{a7030e49-5081-4931-83ba-ee4263089a03}</t>
  </si>
  <si>
    <t>SO-04</t>
  </si>
  <si>
    <t>Osvětlení přechodu pro chodce</t>
  </si>
  <si>
    <t>{32760579-d16f-45bb-ab49-d037cd8ba368}</t>
  </si>
  <si>
    <t>{17e01961-599f-41ef-bc78-64201eb2c84b}</t>
  </si>
  <si>
    <t>VON-D</t>
  </si>
  <si>
    <t>Vedlejší a ostatní náklady demolice</t>
  </si>
  <si>
    <t>{a2afa1ad-c362-419d-9112-293cb55838b1}</t>
  </si>
  <si>
    <t>KRYCÍ LIST SOUPISU PRACÍ</t>
  </si>
  <si>
    <t>Objekt:</t>
  </si>
  <si>
    <t>Z-01 - Způsobilé výdaje hlavní část projektu</t>
  </si>
  <si>
    <t>Soupis:</t>
  </si>
  <si>
    <t>PS-01 - Automatická kolárna - provozní soubor</t>
  </si>
  <si>
    <t>REKAPITULACE ČLENĚNÍ SOUPISU PRACÍ</t>
  </si>
  <si>
    <t>Kód dílu - Popis</t>
  </si>
  <si>
    <t>Cena celkem [CZK]</t>
  </si>
  <si>
    <t>-1</t>
  </si>
  <si>
    <t>PS - Provozní soubor</t>
  </si>
  <si>
    <t xml:space="preserve">    PS-01 - Dodávka a montáž technologie automatické kolárny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</si>
  <si>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</si>
  <si>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</si>
  <si>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</si>
  <si>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</si>
  <si>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</si>
  <si>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</si>
  <si>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</si>
  <si>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</si>
  <si>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</si>
  <si>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</si>
  <si>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</si>
  <si>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</si>
  <si>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</si>
  <si>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</t>
  </si>
  <si>
    <t>Provozní soubor</t>
  </si>
  <si>
    <t>3</t>
  </si>
  <si>
    <t>ROZPOCET</t>
  </si>
  <si>
    <t>Dodávka a montáž technologie automatické kolárny</t>
  </si>
  <si>
    <t>K</t>
  </si>
  <si>
    <t>PS01-15.05</t>
  </si>
  <si>
    <t>Kompletní montáž automatické kolárny</t>
  </si>
  <si>
    <t>kus</t>
  </si>
  <si>
    <t>M</t>
  </si>
  <si>
    <t>PS01-15.06</t>
  </si>
  <si>
    <t>Dodávka automatické kolárny</t>
  </si>
  <si>
    <t>4</t>
  </si>
  <si>
    <t>PS01-20.07</t>
  </si>
  <si>
    <t>InKarta SW, HW</t>
  </si>
  <si>
    <t>6</t>
  </si>
  <si>
    <t>PS01-20.09</t>
  </si>
  <si>
    <t>Osvětlení věže (dekorativní) SW, HW</t>
  </si>
  <si>
    <t>8</t>
  </si>
  <si>
    <t>5</t>
  </si>
  <si>
    <t>PS01-20.13</t>
  </si>
  <si>
    <t>Servisní stojan na opravu kol v terénu s pumpou PCD</t>
  </si>
  <si>
    <t>10</t>
  </si>
  <si>
    <t>PS01-30.20</t>
  </si>
  <si>
    <t>Koordinace montáží technologie</t>
  </si>
  <si>
    <t>kpl</t>
  </si>
  <si>
    <t>-285831233</t>
  </si>
  <si>
    <t>PS-02 - Nabíjecí centrum - provozní soubor</t>
  </si>
  <si>
    <t xml:space="preserve">    PS-02 - Dodávka a montáž nabíjecího centra</t>
  </si>
  <si>
    <t>Dodávka a montáž nabíjecího centra</t>
  </si>
  <si>
    <t>PS02-10.10</t>
  </si>
  <si>
    <t>Kompletní dodávka a montáž nabíjecích skříněk dle specifikace v PD</t>
  </si>
  <si>
    <t>64</t>
  </si>
  <si>
    <t>1015456751</t>
  </si>
  <si>
    <t>D-01 - Demolice stávajícího objektu st. 4865, k.ú. Nymburk</t>
  </si>
  <si>
    <t xml:space="preserve">OPTIMA, spol. s r. o. </t>
  </si>
  <si>
    <t>HSV - Práce a dodávky HSV</t>
  </si>
  <si>
    <t xml:space="preserve">    8 - Trubní vedení</t>
  </si>
  <si>
    <t xml:space="preserve">    98 - Demolice a sanace</t>
  </si>
  <si>
    <t xml:space="preserve">    997 - Přesun sutě</t>
  </si>
  <si>
    <t>HSV</t>
  </si>
  <si>
    <t>Práce a dodávky HSV</t>
  </si>
  <si>
    <t>Trubní vedení</t>
  </si>
  <si>
    <t>X-98199101</t>
  </si>
  <si>
    <t>Odpojení a zaslepení stávajících přípojek elektřiny, vody, kanalizace a plynu</t>
  </si>
  <si>
    <t>soubor</t>
  </si>
  <si>
    <t>R - položka</t>
  </si>
  <si>
    <t>-971169106</t>
  </si>
  <si>
    <t>VV</t>
  </si>
  <si>
    <t>Odpojení a zaslepení přípojek:</t>
  </si>
  <si>
    <t>PLYN</t>
  </si>
  <si>
    <t xml:space="preserve">Demolovaný objekt je plynofikován ze stávající NTL přípojky OC 40 ukončené pilířkem HUP. </t>
  </si>
  <si>
    <t xml:space="preserve">Odpojení objektu bude provedeno zaslepením - zrušením stávající navrtávky  na NTL plynovou OC 150 - 150/40. </t>
  </si>
  <si>
    <t>Zrušená část NTL přípojky bude ponechána v zemi odplyněna a následně vyplněna inertním materiálem.</t>
  </si>
  <si>
    <t>VODOVOD</t>
  </si>
  <si>
    <t xml:space="preserve">Demolovaný objekt je napojen na veřejný vodovod LT80 ukončený PH v prostoru nádraží.  </t>
  </si>
  <si>
    <t>Stávající přípojka pitné vody bude na stávající navrtávce zrušena a zaslepena.</t>
  </si>
  <si>
    <t>KANALIZACE</t>
  </si>
  <si>
    <t>Po provedení kamerové zkoušky a zjištění místa zaústění kanalizačí přípojky demol. objektu  do kanalizace veřejné</t>
  </si>
  <si>
    <t xml:space="preserve">bude provedeno zaslepení odbočky na veřejné kanalizaci. </t>
  </si>
  <si>
    <t>-------------------------</t>
  </si>
  <si>
    <t>"celkem soubor odpojení všech přípojek " 1</t>
  </si>
  <si>
    <t>98</t>
  </si>
  <si>
    <t>Demolice a sanace</t>
  </si>
  <si>
    <t>981013314</t>
  </si>
  <si>
    <t>Demolice budov těžkými mechanizačními prostředky z cihel, kamene, smíšeného nebo hrázděného zdiva, tvárnic na maltu vápennou nebo vápenocementovou s podílem konstrukcí přes 20 do 25 %</t>
  </si>
  <si>
    <t>m3</t>
  </si>
  <si>
    <t>CS ÚRS 2023 01</t>
  </si>
  <si>
    <t>-121298487</t>
  </si>
  <si>
    <t>Online PSC</t>
  </si>
  <si>
    <t>https://podminky.urs.cz/item/CS_URS_2023_01/981013314</t>
  </si>
  <si>
    <t>P</t>
  </si>
  <si>
    <t>Poznámka k položce:
Jednotková hmotnost sutě 0,45 t / m3 OP</t>
  </si>
  <si>
    <t>Stanovení podílu konstrukcí dle CS ÚRS 2023/I čl. 3503 ceníku 800-6 části B01 Demolice</t>
  </si>
  <si>
    <t>Celkový objem konstrukcí</t>
  </si>
  <si>
    <t>11*4,1 "zdi garáž" + (35-11)*3,1 "zdi ostatní" + (230-92)*0,2 "stropy-podhled" + 230*1,1*0,1 "střecha"</t>
  </si>
  <si>
    <t>54*0,35 "vrch základů v. 35 cm" + 230*0,2 "podlahy"</t>
  </si>
  <si>
    <t>odpočet otvorů oken, dveří, vrat</t>
  </si>
  <si>
    <t>-2*(3,5*3,3*0,3)-1*(3,5*2,7*0,3)-8*(1,1*2,1*0,3)-4*(0,6*2*0,1)-3*(0,8*2*0,1)</t>
  </si>
  <si>
    <t>-3*(1*1,2*0,3)-(1,2*1,2*0,3)-(1,4*1,2*0,3)-(1,6*1,2*0,3)</t>
  </si>
  <si>
    <t>celkový objem konstrukcí</t>
  </si>
  <si>
    <t>Objem obestavěného prostoru OP</t>
  </si>
  <si>
    <t>OP vrchní části základů v. 35 cm včetně podkladních betonů po rovinu hydroizolace</t>
  </si>
  <si>
    <t>230*0,1 "podkladní betony" + 54*0,35 "vrchní část základů v. 35 cm"</t>
  </si>
  <si>
    <t>OP stavby</t>
  </si>
  <si>
    <t>(92*4,0) "garáž" + (230-92)*3,0 "ostatní místnosti"</t>
  </si>
  <si>
    <t>OP střechy</t>
  </si>
  <si>
    <t>(92*0,25) "garáž" + (230-92)*0,25 "ostatní místnosti"</t>
  </si>
  <si>
    <t>celkový objem OP pro demolici</t>
  </si>
  <si>
    <t>Podíl konstrukcí v OP v % dle čl. 3503 ceníku 800-6 části B01 Demolice</t>
  </si>
  <si>
    <t>218,439/881,4*100</t>
  </si>
  <si>
    <t>Podíl konstrukcí v OP - %</t>
  </si>
  <si>
    <t>Demolice zděné části objektu - OP</t>
  </si>
  <si>
    <t>Demolice objektu - OP</t>
  </si>
  <si>
    <t>981332111</t>
  </si>
  <si>
    <t>Demolice ocelových konstrukcí hal, sil, technologických zařízení apod. jakýmkoliv způsobem</t>
  </si>
  <si>
    <t>t</t>
  </si>
  <si>
    <t>1174237149</t>
  </si>
  <si>
    <t>https://podminky.urs.cz/item/CS_URS_2023_01/981332111</t>
  </si>
  <si>
    <t>Stávající přístřešek pro kola</t>
  </si>
  <si>
    <t>ocelová konstrukce jekl 60/60/3</t>
  </si>
  <si>
    <t>"sloupy, vzpěry" 12*3*5,3/1000</t>
  </si>
  <si>
    <t>"vazníky" (7*5+5*7)*5,3/1000</t>
  </si>
  <si>
    <t>"vazničky" (11,1+16,95)*4*5,3/1000</t>
  </si>
  <si>
    <t>"plechová krytina" (16,95*1,8+9,6*3,2)*7/1000</t>
  </si>
  <si>
    <t>Mezisoučet</t>
  </si>
  <si>
    <t>"ostatní a spoj. mat. 5%" 0,05*1,586</t>
  </si>
  <si>
    <t>--------------------------</t>
  </si>
  <si>
    <t>Součet</t>
  </si>
  <si>
    <t>997</t>
  </si>
  <si>
    <t>Přesun sutě</t>
  </si>
  <si>
    <t>997006002</t>
  </si>
  <si>
    <t>Úprava stavebního odpadu třídění hrubé</t>
  </si>
  <si>
    <t>-1391153436</t>
  </si>
  <si>
    <t>https://podminky.urs.cz/item/CS_URS_2023_01/997006002</t>
  </si>
  <si>
    <t>Část konstrukcí k vytřídění - 0,45 t / m3 OP</t>
  </si>
  <si>
    <t>(230-92)*0,2 "stropy-podhled" + 230*1,1*0,1 "střecha"</t>
  </si>
  <si>
    <t xml:space="preserve">11*4,1*0,5 "zdi garáž 50%" + (35-11)*3,1*0,5 "zdi ostatní 50%" </t>
  </si>
  <si>
    <t>OP konstrukcí k vytřídění v m3</t>
  </si>
  <si>
    <t>112,65*0,45</t>
  </si>
  <si>
    <t>Konstrukce k vytřídění v t</t>
  </si>
  <si>
    <t>997006003</t>
  </si>
  <si>
    <t>Úprava stavebního odpadu pytlování závadného odpadu</t>
  </si>
  <si>
    <t>-1994509244</t>
  </si>
  <si>
    <t>https://podminky.urs.cz/item/CS_URS_2023_01/997006003</t>
  </si>
  <si>
    <t>Nebezpečný odpad dle souhrnné TZ</t>
  </si>
  <si>
    <t>"předpoklad" 3</t>
  </si>
  <si>
    <t>-----------------------</t>
  </si>
  <si>
    <t>Nebezpečný odpad uložený na skládce</t>
  </si>
  <si>
    <t>997006512</t>
  </si>
  <si>
    <t>Vodorovná doprava suti na skládku s naložením na dopravní prostředek a složením přes 100 m do 1 km</t>
  </si>
  <si>
    <t>-750530103</t>
  </si>
  <si>
    <t>https://podminky.urs.cz/item/CS_URS_2023_01/997006512</t>
  </si>
  <si>
    <t>7</t>
  </si>
  <si>
    <t>997006519</t>
  </si>
  <si>
    <t>Vodorovná doprava suti na skládku Příplatek k ceně -6512 za každý další i započatý 1 km</t>
  </si>
  <si>
    <t>766450405</t>
  </si>
  <si>
    <t>https://podminky.urs.cz/item/CS_URS_2023_01/997006519</t>
  </si>
  <si>
    <t>398,295*14 'Přepočtené koeficientem množství</t>
  </si>
  <si>
    <t>997013631</t>
  </si>
  <si>
    <t>Poplatek za uložení stavebního odpadu na skládce (skládkovné) směsného stavebního a demoličního zatříděného do Katalogu odpadů pod kódem 17 09 04</t>
  </si>
  <si>
    <t>-940260141</t>
  </si>
  <si>
    <t>https://podminky.urs.cz/item/CS_URS_2023_01/997013631</t>
  </si>
  <si>
    <t>Směsný demoliční odpad nevhodný k recyklaci - předpoklad</t>
  </si>
  <si>
    <t>"podlahové krytiny, světla, zařizovací předměty, izolace, výplně otvorů, podhledy..." 6</t>
  </si>
  <si>
    <t>Směsný odpad uložený na skládce</t>
  </si>
  <si>
    <t>9</t>
  </si>
  <si>
    <t>997013847</t>
  </si>
  <si>
    <t>Poplatek za uložení stavebního odpadu na skládce (skládkovné) asfaltového s obsahem dehtu zatříděného do Katalogu odpadů pod kódem 17 03 01</t>
  </si>
  <si>
    <t>-1154648264</t>
  </si>
  <si>
    <t>https://podminky.urs.cz/item/CS_URS_2023_01/997013847</t>
  </si>
  <si>
    <t>997013862</t>
  </si>
  <si>
    <t>Poplatek za uložení stavebního odpadu na recyklační skládce (skládkovné) z armovaného betonu zatříděného do Katalogu odpadů pod kódem 17 01 01</t>
  </si>
  <si>
    <t>2086053435</t>
  </si>
  <si>
    <t>https://podminky.urs.cz/item/CS_URS_2023_01/997013862</t>
  </si>
  <si>
    <t>"podkladní beton a vrchní část základů v. 35 cm" 41,9*2,2</t>
  </si>
  <si>
    <t>------------------------------</t>
  </si>
  <si>
    <t>betony k recyklaci</t>
  </si>
  <si>
    <t>11</t>
  </si>
  <si>
    <t>997013869</t>
  </si>
  <si>
    <t>Poplatek za uložení stavebního odpadu na recyklační skládce (skládkovné) ze směsí nebo oddělených frakcí betonu, cihel a keramických výrobků zatříděného do Katalogu odpadů pod kódem 17 01 07</t>
  </si>
  <si>
    <t>1068353369</t>
  </si>
  <si>
    <t>https://podminky.urs.cz/item/CS_URS_2023_01/997013869</t>
  </si>
  <si>
    <t>"suť ze stavby celkem" 398,295</t>
  </si>
  <si>
    <t>"odpočet odpadu k recyklaci bez poplatku (kov, dřevo)" -6</t>
  </si>
  <si>
    <t>"odpočet nebezpečného a směsného odpadu" -3-6</t>
  </si>
  <si>
    <t>"odpočet betonů"  -41,9*2,2</t>
  </si>
  <si>
    <t>-------------------------------</t>
  </si>
  <si>
    <t>Suť ze směsi betonu a cihel k recyklaci</t>
  </si>
  <si>
    <t>SO-01 - Automatická kolárna - stavební část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</si>
  <si>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</si>
  <si>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</si>
  <si>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</si>
  <si>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</t>
  </si>
  <si>
    <t xml:space="preserve">    6 - Úpravy povrchu</t>
  </si>
  <si>
    <t xml:space="preserve">    9 - Ostatní konstrukce a práce</t>
  </si>
  <si>
    <t xml:space="preserve">    998 - Přesun hmot</t>
  </si>
  <si>
    <t>PSV - Práce a dodávky PSV</t>
  </si>
  <si>
    <t xml:space="preserve">    721 - Vnitřní kanalizace</t>
  </si>
  <si>
    <t xml:space="preserve">    740 - Silnoproud</t>
  </si>
  <si>
    <t xml:space="preserve">    742 - Elektroinstalace - slaboproud</t>
  </si>
  <si>
    <t xml:space="preserve">    783 - Dokončovací práce - nátěry</t>
  </si>
  <si>
    <t>Zemní práce</t>
  </si>
  <si>
    <t>129951121</t>
  </si>
  <si>
    <t>Bourání konstrukcí v odkopávkách a prokopávkách strojně s přemístěním suti na hromady na vzdálenost do 20 m nebo s naložením na dopravní prostředek z betonu prostého neprokládaného</t>
  </si>
  <si>
    <t>-448068174</t>
  </si>
  <si>
    <t>https://podminky.urs.cz/item/CS_URS_2023_01/129951121</t>
  </si>
  <si>
    <t>Vybourání stávajících základů ve výkopu jámy</t>
  </si>
  <si>
    <t>"předpoklad" (9,5+9)*0,8*1,2</t>
  </si>
  <si>
    <t>131251104</t>
  </si>
  <si>
    <t>Hloubení nezapažených jam a zářezů strojně s urovnáním dna do předepsaného profilu a spádu v hornině třídy těžitelnosti I skupiny 3 přes 100 do 500 m3</t>
  </si>
  <si>
    <t>-53100620</t>
  </si>
  <si>
    <t>https://podminky.urs.cz/item/CS_URS_2023_01/131251104</t>
  </si>
  <si>
    <t>kruhový výkop jámy pro základovou desku</t>
  </si>
  <si>
    <t>(5,35*5,35)*Pi*1,6</t>
  </si>
  <si>
    <t>odpočet vybouraných základů</t>
  </si>
  <si>
    <t>"předpoklad" -(9,5+9)*0,8*1,2</t>
  </si>
  <si>
    <t>132251101</t>
  </si>
  <si>
    <t>Hloubení nezapažených rýh šířky do 800 mm strojně s urovnáním dna do předepsaného profilu a spádu v hornině třídy těžitelnosti I skupiny 3 do 20 m3</t>
  </si>
  <si>
    <t>-2022696894</t>
  </si>
  <si>
    <t>https://podminky.urs.cz/item/CS_URS_2023_01/132251101</t>
  </si>
  <si>
    <t>Základy pro nabíjecí skříňky</t>
  </si>
  <si>
    <t>3*(0,8*1,2*1,1)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</si>
  <si>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</si>
  <si>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</si>
  <si>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-92668876</t>
  </si>
  <si>
    <t>https://podminky.urs.cz/item/CS_URS_2023_01/162251102</t>
  </si>
  <si>
    <t>manipulace se materiálem na zásyp</t>
  </si>
  <si>
    <t>"zásyp jámy dle pol. 174101101" 38,203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</si>
  <si>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</si>
  <si>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</si>
  <si>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512686270</t>
  </si>
  <si>
    <t>https://podminky.urs.cz/item/CS_URS_2023_01/162751117</t>
  </si>
  <si>
    <t>vytěžená zemina</t>
  </si>
  <si>
    <t>"celkem výkopy" 126,112+3,168</t>
  </si>
  <si>
    <t>vybouraný beton ze základů</t>
  </si>
  <si>
    <t>"viz položka 129951121" 17,76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</si>
  <si>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</si>
  <si>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</si>
  <si>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2123622296</t>
  </si>
  <si>
    <t>https://podminky.urs.cz/item/CS_URS_2023_01/162751139</t>
  </si>
  <si>
    <t>147,04*5 'Přepočtené koeficientem množství</t>
  </si>
  <si>
    <t>167151101</t>
  </si>
  <si>
    <t>Nakládání, skládání a překládání neulehlého výkopku nebo sypaniny strojně nakládání, množství do 100 m3, z horniny třídy těžitelnosti I, skupiny 1 až 3</t>
  </si>
  <si>
    <t>-1379204651</t>
  </si>
  <si>
    <t>https://podminky.urs.cz/item/CS_URS_2023_01/167151101</t>
  </si>
  <si>
    <t>171201221</t>
  </si>
  <si>
    <t>Poplatek za uložení stavebního odpadu na skládce (skládkovné) zeminy a kamení zatříděného do Katalogu odpadů pod kódem 17 05 04</t>
  </si>
  <si>
    <t>1871328179</t>
  </si>
  <si>
    <t>https://podminky.urs.cz/item/CS_URS_2023_01/171201221</t>
  </si>
  <si>
    <t>zemina viz pol. 131251104</t>
  </si>
  <si>
    <t>126,112*1,9</t>
  </si>
  <si>
    <t>zemina viz pol. 132251101</t>
  </si>
  <si>
    <t>3,168*1,9</t>
  </si>
  <si>
    <t>-------------------</t>
  </si>
  <si>
    <t>171251201</t>
  </si>
  <si>
    <t>Uložení sypaniny na skládky nebo meziskládky bez hutnění s upravením uložené sypaniny do předepsaného tvaru</t>
  </si>
  <si>
    <t>788806397</t>
  </si>
  <si>
    <t>https://podminky.urs.cz/item/CS_URS_2023_01/171251201</t>
  </si>
  <si>
    <t>přebývající zemina</t>
  </si>
  <si>
    <t>"celkem výkopy a vybouraný beton" 126,112+3,168+17,76</t>
  </si>
  <si>
    <t>174151101</t>
  </si>
  <si>
    <t>Zásyp sypaninou z jakékoliv horniny strojně s uložením výkopku ve vrstvách se zhutněním jam, šachet, rýh nebo kolem objektů v těchto vykopávkách</t>
  </si>
  <si>
    <t>-1570104855</t>
  </si>
  <si>
    <t>https://podminky.urs.cz/item/CS_URS_2023_01/174151101</t>
  </si>
  <si>
    <t>Zásyp jámy po dokončení spodní stavby</t>
  </si>
  <si>
    <t>Celý objem výkopu jámy</t>
  </si>
  <si>
    <t>(5,35*5,35)*Pi*1,5</t>
  </si>
  <si>
    <t>Mezisoučet - celkový objem výkopu jámy</t>
  </si>
  <si>
    <t>------------------------</t>
  </si>
  <si>
    <t>odpočet objemu podklad. betonu - dle pol. č. 273313511</t>
  </si>
  <si>
    <t>-8,792</t>
  </si>
  <si>
    <t>odpočet objemu polštáře - dle pol. 213311113</t>
  </si>
  <si>
    <t>-32,283</t>
  </si>
  <si>
    <t xml:space="preserve">odpočet objemu desky věže - pol. 380326123 </t>
  </si>
  <si>
    <t>-29,552</t>
  </si>
  <si>
    <t>odpočet obestavěného objemu stěn spodní stavby</t>
  </si>
  <si>
    <t>-52,1*0,5</t>
  </si>
  <si>
    <t>Mezisoučet odpočet vytlačeného objemu všech konstrukcí</t>
  </si>
  <si>
    <t>-----------------------------------------</t>
  </si>
  <si>
    <t>Součet zásyp celkem</t>
  </si>
  <si>
    <t>58344197</t>
  </si>
  <si>
    <t>štěrkodrť frakce 0/63</t>
  </si>
  <si>
    <t>135623705</t>
  </si>
  <si>
    <t>obsyp stěn - celý objem jámy po ornici - hutnitelný materiál pro pojezd montážní plošiny</t>
  </si>
  <si>
    <t>38,203*1,85*1,05</t>
  </si>
  <si>
    <t>181951112</t>
  </si>
  <si>
    <t>Úprava pláně vyrovnáním výškových rozdílů strojně v hornině třídy těžitelnosti I, skupiny 1 až 3 se zhutněním</t>
  </si>
  <si>
    <t>m2</t>
  </si>
  <si>
    <t>-456641562</t>
  </si>
  <si>
    <t>https://podminky.urs.cz/item/CS_URS_2023_01/181951112</t>
  </si>
  <si>
    <t>Pláň na dně jámy před provedením násypů</t>
  </si>
  <si>
    <t>výkop jámy pro základovou desku</t>
  </si>
  <si>
    <t>(5,35*5,35)*Pi</t>
  </si>
  <si>
    <t>13</t>
  </si>
  <si>
    <t>181999101.R</t>
  </si>
  <si>
    <t xml:space="preserve">Zkouška podloží a násypů pod základ statickou zatěžovací deskou </t>
  </si>
  <si>
    <t>R-položka</t>
  </si>
  <si>
    <t>231186420</t>
  </si>
  <si>
    <t>"pod desku" 2</t>
  </si>
  <si>
    <t>14</t>
  </si>
  <si>
    <t>997013601</t>
  </si>
  <si>
    <t>Poplatek za uložení stavebního odpadu na skládce (skládkovné) z prostého betonu zatříděného do Katalogu odpadů pod kódem 17 01 01</t>
  </si>
  <si>
    <t>486807964</t>
  </si>
  <si>
    <t>https://podminky.urs.cz/item/CS_URS_2023_01/997013601</t>
  </si>
  <si>
    <t>"předpoklad" 2,4*(9,5+9)*0,8*1,2</t>
  </si>
  <si>
    <t>Zakládání</t>
  </si>
  <si>
    <t>15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</si>
  <si>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</si>
  <si>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</si>
  <si>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1654324126</t>
  </si>
  <si>
    <t>https://podminky.urs.cz/item/CS_URS_2023_01/211971121</t>
  </si>
  <si>
    <t xml:space="preserve">drenáže po obvodu </t>
  </si>
  <si>
    <t>"drenáže" 10*pi*(4*0,5+0,5)</t>
  </si>
  <si>
    <t>16</t>
  </si>
  <si>
    <t>212751107</t>
  </si>
  <si>
    <t>Trativody z drenážních a melioračních trubek pro meliorace, dočasné nebo odlehčovací drenáže se zřízením štěrkového lože pod trubky a s jejich obsypem v otevřeném výkopu trubka flexibilní PVC-U SN 4 celoperforovaná 360° DN 200</t>
  </si>
  <si>
    <t>m</t>
  </si>
  <si>
    <t>553657056</t>
  </si>
  <si>
    <t>https://podminky.urs.cz/item/CS_URS_2023_01/212751107</t>
  </si>
  <si>
    <t>drenáže po obvodu</t>
  </si>
  <si>
    <t>"drenáže DN 200" pi*10</t>
  </si>
  <si>
    <t>17</t>
  </si>
  <si>
    <t>213311113</t>
  </si>
  <si>
    <t>Polštáře zhutněné pod základy z kameniva hrubého drceného, frakce 16 - 63 mm</t>
  </si>
  <si>
    <t>-1089102250</t>
  </si>
  <si>
    <t>https://podminky.urs.cz/item/CS_URS_2023_01/213311113</t>
  </si>
  <si>
    <t>Násyp tl. 370 mm pod podkladní beton</t>
  </si>
  <si>
    <t>kruhová jáma pro základovou desku</t>
  </si>
  <si>
    <t>(5,35*5,35)*Pi*0,37</t>
  </si>
  <si>
    <t>odpočet drenáží</t>
  </si>
  <si>
    <t>-(pi*10)*0,1*0,1*Pi</t>
  </si>
  <si>
    <t>---------------------------------------</t>
  </si>
  <si>
    <t>18</t>
  </si>
  <si>
    <t>273313511</t>
  </si>
  <si>
    <t>Základy z betonu prostého desky z betonu kamenem neprokládaného tř. C 12/15</t>
  </si>
  <si>
    <t>426107693</t>
  </si>
  <si>
    <t>https://podminky.urs.cz/item/CS_URS_2023_01/273313511</t>
  </si>
  <si>
    <t>Podkladní beton tl. 100 mm</t>
  </si>
  <si>
    <t>pro základovou desku</t>
  </si>
  <si>
    <t>(5,35*5,35)*Pi*0,1</t>
  </si>
  <si>
    <t>odpočet základu pod středový čep</t>
  </si>
  <si>
    <t>-1*1*0,2</t>
  </si>
  <si>
    <t>19</t>
  </si>
  <si>
    <t>274313811</t>
  </si>
  <si>
    <t>Základy z betonu prostého pasy betonu kamenem neprokládaného tř. C 25/30</t>
  </si>
  <si>
    <t>1627660075</t>
  </si>
  <si>
    <t>https://podminky.urs.cz/item/CS_URS_2023_01/274313811</t>
  </si>
  <si>
    <t>3*(0,8*1,2*0,9)</t>
  </si>
  <si>
    <t>20</t>
  </si>
  <si>
    <t>274351121</t>
  </si>
  <si>
    <t>Bednění základů pasů rovné zřízení</t>
  </si>
  <si>
    <t>1327155993</t>
  </si>
  <si>
    <t>https://podminky.urs.cz/item/CS_URS_2023_01/274351121</t>
  </si>
  <si>
    <t>Základy pro nabíjecí skříňky - vrchní část</t>
  </si>
  <si>
    <t>3*(0,8*2+1,2*2)*0,3</t>
  </si>
  <si>
    <t>274351122</t>
  </si>
  <si>
    <t>Bednění základů pasů rovné odstranění</t>
  </si>
  <si>
    <t>904845454</t>
  </si>
  <si>
    <t>https://podminky.urs.cz/item/CS_URS_2023_01/274351122</t>
  </si>
  <si>
    <t>22</t>
  </si>
  <si>
    <t>275313811</t>
  </si>
  <si>
    <t>Základy z betonu prostého patky a bloky z betonu kamenem neprokládaného tř. C 25/30</t>
  </si>
  <si>
    <t>-758269439</t>
  </si>
  <si>
    <t>https://podminky.urs.cz/item/CS_URS_2023_01/275313811</t>
  </si>
  <si>
    <t>pro středový čep - dle výkresu půdorysu (tvaru)</t>
  </si>
  <si>
    <t>(1,0*1,0)*0,4</t>
  </si>
  <si>
    <t>23</t>
  </si>
  <si>
    <t>275351121</t>
  </si>
  <si>
    <t>Bednění základů patek zřízení</t>
  </si>
  <si>
    <t>643768888</t>
  </si>
  <si>
    <t>https://podminky.urs.cz/item/CS_URS_2023_01/275351121</t>
  </si>
  <si>
    <t>(4*1,0)*0,4</t>
  </si>
  <si>
    <t>24</t>
  </si>
  <si>
    <t>275351122</t>
  </si>
  <si>
    <t>Bednění základů patek odstranění</t>
  </si>
  <si>
    <t>-1813036987</t>
  </si>
  <si>
    <t>https://podminky.urs.cz/item/CS_URS_2023_01/275351122</t>
  </si>
  <si>
    <t>25</t>
  </si>
  <si>
    <t>278311213</t>
  </si>
  <si>
    <t>Zálivka kotevních otvorů z cementové zálivkové malty do 0,25 m3</t>
  </si>
  <si>
    <t>1092027311</t>
  </si>
  <si>
    <t>https://podminky.urs.cz/item/CS_URS_2023_01/278311213</t>
  </si>
  <si>
    <t>"středový čep montážní prohlubeň" 0,4*0,4*0,2</t>
  </si>
  <si>
    <t>26</t>
  </si>
  <si>
    <t>278383113</t>
  </si>
  <si>
    <t>Zálivka pod stroje nebo technologická zařízení s bedněním a odbedněním, s úpravou povrchu z cementové zálivkové hmoty půdorysná plocha základu do 1 m2, tloušťka vrstvy přes 25 do 50 mm</t>
  </si>
  <si>
    <t>608771975</t>
  </si>
  <si>
    <t>https://podminky.urs.cz/item/CS_URS_2023_01/278383113</t>
  </si>
  <si>
    <t>Zálivka pod platle sloupů OK uvnitř věže</t>
  </si>
  <si>
    <t>40*0,3*0,3</t>
  </si>
  <si>
    <t>Středový čep pod rám nad deskou</t>
  </si>
  <si>
    <t>1,3*1,3</t>
  </si>
  <si>
    <t>27</t>
  </si>
  <si>
    <t>69311068</t>
  </si>
  <si>
    <t>geotextilie netkaná separační, ochranná, filtrační, drenážní PP 300g/m2</t>
  </si>
  <si>
    <t>-1696243499</t>
  </si>
  <si>
    <t>drenáže opláštění</t>
  </si>
  <si>
    <t>78,54*1,05</t>
  </si>
  <si>
    <t>Svislé a kompletní konstrukce</t>
  </si>
  <si>
    <t>28</t>
  </si>
  <si>
    <t>380326122</t>
  </si>
  <si>
    <t>Kompletní konstrukce čistíren odpadních vod, nádrží, vodojemů, kanálů z betonu železového bez výztuže a bednění se zvýšenými nároky na prostředí tř. C 25/30, tl. přes 150 do 300 mm</t>
  </si>
  <si>
    <t>310166814</t>
  </si>
  <si>
    <t>https://podminky.urs.cz/item/CS_URS_2023_01/380326122</t>
  </si>
  <si>
    <t>obvodové stěny šíře 0,22 m, výška 1,4 m</t>
  </si>
  <si>
    <t>(10*2,1+2*0,1)*1,4*0,22</t>
  </si>
  <si>
    <t xml:space="preserve">obvodové stěny snížené šíře 0,22 m, výška 0,5 m </t>
  </si>
  <si>
    <t>(3,95+2*0,33)*0,5*0,22</t>
  </si>
  <si>
    <t>-----------------------------</t>
  </si>
  <si>
    <t>29</t>
  </si>
  <si>
    <t>380326123</t>
  </si>
  <si>
    <t>Kompletní konstrukce čistíren odpadních vod, nádrží, vodojemů, kanálů z betonu železového bez výztuže a bednění se zvýšenými nároky na prostředí tř. C 25/30, tl. přes 300 mm</t>
  </si>
  <si>
    <t>1647270188</t>
  </si>
  <si>
    <t>https://podminky.urs.cz/item/CS_URS_2023_01/380326123</t>
  </si>
  <si>
    <t>Deska cyklověže výšky 0,54 m</t>
  </si>
  <si>
    <t>"deska 52,12 m2 - viz výkres D.1.1.6" 52,12*0,54*1,05</t>
  </si>
  <si>
    <t>30</t>
  </si>
  <si>
    <t>380356211</t>
  </si>
  <si>
    <t>Bednění kompletních konstrukcí čistíren odpadních vod, nádrží, vodojemů, kanálů konstrukcí omítaných z betonu prostého nebo železového ploch rovinných zřízení</t>
  </si>
  <si>
    <t>1576895429</t>
  </si>
  <si>
    <t>https://podminky.urs.cz/item/CS_URS_2023_01/380356211</t>
  </si>
  <si>
    <t xml:space="preserve">Deska cyklověže </t>
  </si>
  <si>
    <t>"obvod desky 26,39 bm - viz výkres D.1.1.6" 26,39*0,55</t>
  </si>
  <si>
    <t>prohlubeň pro středový čep</t>
  </si>
  <si>
    <t>4*0,4*0,15+0,4*0,4</t>
  </si>
  <si>
    <t>31</t>
  </si>
  <si>
    <t>380356212</t>
  </si>
  <si>
    <t>Bednění kompletních konstrukcí čistíren odpadních vod, nádrží, vodojemů, kanálů konstrukcí omítaných z betonu prostého nebo železového ploch rovinných odstranění</t>
  </si>
  <si>
    <t>1716271109</t>
  </si>
  <si>
    <t>https://podminky.urs.cz/item/CS_URS_2023_01/380356212</t>
  </si>
  <si>
    <t>32</t>
  </si>
  <si>
    <t>380356231</t>
  </si>
  <si>
    <t>Bednění kompletních konstrukcí čistíren odpadních vod, nádrží, vodojemů, kanálů konstrukcí neomítaných z betonu prostého nebo železového ploch rovinných zřízení</t>
  </si>
  <si>
    <t>388759338</t>
  </si>
  <si>
    <t>https://podminky.urs.cz/item/CS_URS_2023_01/380356231</t>
  </si>
  <si>
    <t>obvodové stěny výška 1,4 m</t>
  </si>
  <si>
    <t>(10*2,15+10*2,03+4*0,1+2*0,22)*1,4</t>
  </si>
  <si>
    <t xml:space="preserve">obvodové stěny snížené, výška 0,5 m </t>
  </si>
  <si>
    <t>(3,95+3,51+2*0,38+2*0,33+2*0,11)*0,5</t>
  </si>
  <si>
    <t>vrch snížené stěny</t>
  </si>
  <si>
    <t>(3,95+2*0,33)*0,22</t>
  </si>
  <si>
    <t>33</t>
  </si>
  <si>
    <t>380356232</t>
  </si>
  <si>
    <t>Bednění kompletních konstrukcí čistíren odpadních vod, nádrží, vodojemů, kanálů konstrukcí neomítaných z betonu prostého nebo železového ploch rovinných odstranění</t>
  </si>
  <si>
    <t>-1514345991</t>
  </si>
  <si>
    <t>https://podminky.urs.cz/item/CS_URS_2023_01/380356232</t>
  </si>
  <si>
    <t>34</t>
  </si>
  <si>
    <t>380361006</t>
  </si>
  <si>
    <t>Výztuž kompletních konstrukcí čistíren odpadních vod, nádrží, vodojemů, kanálů z oceli 10 505 (R) nebo BSt 500</t>
  </si>
  <si>
    <t>602442368</t>
  </si>
  <si>
    <t>https://podminky.urs.cz/item/CS_URS_2023_01/380361006</t>
  </si>
  <si>
    <t>výztuž dle statiky</t>
  </si>
  <si>
    <t>"základová deska" 1392,8/1000</t>
  </si>
  <si>
    <t>"stěny" (509,2+135,5)/1000</t>
  </si>
  <si>
    <t>"dist. podložky, příložky, prořez + 10 %" 2,038*0,1</t>
  </si>
  <si>
    <t>35</t>
  </si>
  <si>
    <t>460520174</t>
  </si>
  <si>
    <t>Montáž trubek ochranných uložených volně do rýhy plastových ohebných, vnitřního průměru přes 90 do 110 mm</t>
  </si>
  <si>
    <t>129850834</t>
  </si>
  <si>
    <t>https://podminky.urs.cz/item/CS_URS_2023_01/460520174</t>
  </si>
  <si>
    <t>"prostupy základem pro přípojky" 3*2,5</t>
  </si>
  <si>
    <t>36</t>
  </si>
  <si>
    <t>34571356</t>
  </si>
  <si>
    <t>trubka elektroinstalační ohebná dvouplášťová korugovaná (chránička) D 100/120mm, HDPE+LDPE</t>
  </si>
  <si>
    <t>128</t>
  </si>
  <si>
    <t>-1568301897</t>
  </si>
  <si>
    <t>Komunikace</t>
  </si>
  <si>
    <t>37</t>
  </si>
  <si>
    <t>564871111</t>
  </si>
  <si>
    <t>Podklad ze štěrkodrti ŠD s rozprostřením a zhutněním plochy přes 100 m2, po zhutnění tl. 250 mm</t>
  </si>
  <si>
    <t>1838310418</t>
  </si>
  <si>
    <t>https://podminky.urs.cz/item/CS_URS_2023_01/564871111</t>
  </si>
  <si>
    <t>Vstup do cyklověže mezi odvodňovacím kanálkem</t>
  </si>
  <si>
    <t>4*1</t>
  </si>
  <si>
    <t>38</t>
  </si>
  <si>
    <t>59245021</t>
  </si>
  <si>
    <t>dlažba tvar čtverec betonová 200x200x60mm přírodní</t>
  </si>
  <si>
    <t>405380210</t>
  </si>
  <si>
    <t>4*1*1,05</t>
  </si>
  <si>
    <t>39</t>
  </si>
  <si>
    <t>596211122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</si>
  <si>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B, pro plochy přes 100 do 300 m2</t>
  </si>
  <si>
    <t>-1875323850</t>
  </si>
  <si>
    <t>https://podminky.urs.cz/item/CS_URS_2023_01/596211122</t>
  </si>
  <si>
    <t>Úpravy povrchu</t>
  </si>
  <si>
    <t>40</t>
  </si>
  <si>
    <t>633811111</t>
  </si>
  <si>
    <t>Broušení betonových podlah nerovností do 2 mm (stržení šlemu)</t>
  </si>
  <si>
    <t>-1522801746</t>
  </si>
  <si>
    <t>https://podminky.urs.cz/item/CS_URS_2023_01/633811111</t>
  </si>
  <si>
    <t>povrch betonové desky</t>
  </si>
  <si>
    <t>12*2,03*3,8/2+2*1,25*0,35/2</t>
  </si>
  <si>
    <t>41</t>
  </si>
  <si>
    <t>633811119</t>
  </si>
  <si>
    <t>Broušení betonových podlah Příplatek k ceně za každý další 1 mm úběru</t>
  </si>
  <si>
    <t>-2111924447</t>
  </si>
  <si>
    <t>https://podminky.urs.cz/item/CS_URS_2023_01/633811119</t>
  </si>
  <si>
    <t>42</t>
  </si>
  <si>
    <t>871265211</t>
  </si>
  <si>
    <t>Kanalizační potrubí z tvrdého PVC v otevřeném výkopu ve sklonu do 20 %, hladkého plnostěnného jednovrstvého, tuhost třídy SN 4 DN 110</t>
  </si>
  <si>
    <t>1514190434</t>
  </si>
  <si>
    <t>https://podminky.urs.cz/item/CS_URS_2023_01/871265211</t>
  </si>
  <si>
    <t>napojení vpustí a odtokového kanálku do drenáží</t>
  </si>
  <si>
    <t>2*1,6+2,1</t>
  </si>
  <si>
    <t>43</t>
  </si>
  <si>
    <t>877260310</t>
  </si>
  <si>
    <t>Montáž tvarovek na kanalizačním plastovém potrubí z polypropylenu PP hladkého plnostěnného kolen DN 100</t>
  </si>
  <si>
    <t>-1151550618</t>
  </si>
  <si>
    <t>https://podminky.urs.cz/item/CS_URS_2023_01/877260310</t>
  </si>
  <si>
    <t>44</t>
  </si>
  <si>
    <t>28617180</t>
  </si>
  <si>
    <t>koleno kanalizační PP SN16 45° DN 100</t>
  </si>
  <si>
    <t>937321194</t>
  </si>
  <si>
    <t>45</t>
  </si>
  <si>
    <t>28617190</t>
  </si>
  <si>
    <t>koleno kanalizační PP SN16 87° DN 100</t>
  </si>
  <si>
    <t>2043443559</t>
  </si>
  <si>
    <t>46</t>
  </si>
  <si>
    <t>877350320</t>
  </si>
  <si>
    <t>Montáž tvarovek na kanalizačním plastovém potrubí z polypropylenu PP hladkého plnostěnného odboček DN 200</t>
  </si>
  <si>
    <t>557945211</t>
  </si>
  <si>
    <t>https://podminky.urs.cz/item/CS_URS_2023_01/877350320</t>
  </si>
  <si>
    <t>"napojení kanalizace od vpustí a kanálku do drenáží DN 200" 3</t>
  </si>
  <si>
    <t>47</t>
  </si>
  <si>
    <t>28617206</t>
  </si>
  <si>
    <t>odbočka kanalizační PP SN16 45° DN 200/100</t>
  </si>
  <si>
    <t>-1096985466</t>
  </si>
  <si>
    <t>Ostatní konstrukce a práce</t>
  </si>
  <si>
    <t>48</t>
  </si>
  <si>
    <t>935932314</t>
  </si>
  <si>
    <t>Odvodňovací plastový žlab pro třídu zatížení C 250 vnitřní šířky 100 mm s krycím roštem můstkovým z litiny</t>
  </si>
  <si>
    <t>-1380797335</t>
  </si>
  <si>
    <t>https://podminky.urs.cz/item/CS_URS_2023_01/935932314</t>
  </si>
  <si>
    <t>"u vstupu do věže - dle výkresu situace" 4,0+2*1,0</t>
  </si>
  <si>
    <t>49</t>
  </si>
  <si>
    <t>939941112</t>
  </si>
  <si>
    <t>Zřízení těsnění pracovní spáry ocelovým plechem mezi dnem a stěnou</t>
  </si>
  <si>
    <t>1697449177</t>
  </si>
  <si>
    <t>https://podminky.urs.cz/item/CS_URS_2023_01/939941112</t>
  </si>
  <si>
    <t>50</t>
  </si>
  <si>
    <t>56284699</t>
  </si>
  <si>
    <t>plech těsnící s nožičkou a oboustranným bitumenem do pracovních spár betonových konstrukcí š 160mm</t>
  </si>
  <si>
    <t>-1259760475</t>
  </si>
  <si>
    <t xml:space="preserve">Utěsnění pracovní spáry mezi deskou a stěnami </t>
  </si>
  <si>
    <t>26,152*1,15</t>
  </si>
  <si>
    <t>51</t>
  </si>
  <si>
    <t>999.PHP01.R</t>
  </si>
  <si>
    <t>D+ M PHP práškový s hasící schopností 21A - dle zprávy PBŘ</t>
  </si>
  <si>
    <t>1316084438</t>
  </si>
  <si>
    <t>998</t>
  </si>
  <si>
    <t>Přesun hmot</t>
  </si>
  <si>
    <t>52</t>
  </si>
  <si>
    <t>998012021</t>
  </si>
  <si>
    <t>Přesun hmot pro budovy občanské výstavby, bydlení, výrobu a služby s nosnou svislou konstrukcí monolitickou betonovou tyčovou nebo plošnou s jakýkoliv obvodovým pláštěm kromě vyzdívaného vodorovná dopravní vzdálenost do 100 m pro budovy výšky do 6 m</t>
  </si>
  <si>
    <t>-783724266</t>
  </si>
  <si>
    <t>https://podminky.urs.cz/item/CS_URS_2023_01/998012021</t>
  </si>
  <si>
    <t>PSV</t>
  </si>
  <si>
    <t>Práce a dodávky PSV</t>
  </si>
  <si>
    <t>721</t>
  </si>
  <si>
    <t>Vnitřní kanalizace</t>
  </si>
  <si>
    <t>53</t>
  </si>
  <si>
    <t>721194109</t>
  </si>
  <si>
    <t>Vyměření přípojek na potrubí vyvedení a upevnění odpadních výpustek DN 110</t>
  </si>
  <si>
    <t>-99852017</t>
  </si>
  <si>
    <t>https://podminky.urs.cz/item/CS_URS_2023_01/721194109</t>
  </si>
  <si>
    <t>"podlahové vpusti" 2</t>
  </si>
  <si>
    <t>"odtokový kanálek" 1</t>
  </si>
  <si>
    <t>----------------------------</t>
  </si>
  <si>
    <t>54</t>
  </si>
  <si>
    <t>721211501</t>
  </si>
  <si>
    <t>Podlahové vpusti sklepní vpusti s vodorovným odtokem DN 110 mřížka plast 170x240</t>
  </si>
  <si>
    <t>-647215439</t>
  </si>
  <si>
    <t>https://podminky.urs.cz/item/CS_URS_2023_01/721211501</t>
  </si>
  <si>
    <t>740</t>
  </si>
  <si>
    <t>Silnoproud</t>
  </si>
  <si>
    <t>55</t>
  </si>
  <si>
    <t>740999101.R</t>
  </si>
  <si>
    <t>D+M uzemňovací soustavy</t>
  </si>
  <si>
    <t>53324859</t>
  </si>
  <si>
    <t>56</t>
  </si>
  <si>
    <t>740999102.R</t>
  </si>
  <si>
    <t>Venkovní přípojka NN pro kolárnu a nabíjecí centrum z elektroměrového rozvaděče</t>
  </si>
  <si>
    <t>713439067</t>
  </si>
  <si>
    <t>57</t>
  </si>
  <si>
    <t>X74306.03</t>
  </si>
  <si>
    <t>D+ M elektroměr. rozvaděče vč. propojení s pojistkovou skříní u kolárny</t>
  </si>
  <si>
    <t>1489941914</t>
  </si>
  <si>
    <t>742</t>
  </si>
  <si>
    <t>Elektroinstalace - slaboproud</t>
  </si>
  <si>
    <t>58</t>
  </si>
  <si>
    <t>742999101.R</t>
  </si>
  <si>
    <t>Slaboproudé rozvody pro bezdrátové připojení internetu</t>
  </si>
  <si>
    <t>1789764882</t>
  </si>
  <si>
    <t>783</t>
  </si>
  <si>
    <t>Dokončovací práce - nátěry</t>
  </si>
  <si>
    <t>59</t>
  </si>
  <si>
    <t>783933151</t>
  </si>
  <si>
    <t>Penetrační nátěr betonových podlah hladkých (z pohledového nebo gletovaného betonu, stěrky apod.) epoxidový</t>
  </si>
  <si>
    <t>-1144885529</t>
  </si>
  <si>
    <t>https://podminky.urs.cz/item/CS_URS_2023_01/783933151</t>
  </si>
  <si>
    <t>sokl stěn do výšky 0,1 m</t>
  </si>
  <si>
    <t>24,9*0,1</t>
  </si>
  <si>
    <t>60</t>
  </si>
  <si>
    <t>783937163</t>
  </si>
  <si>
    <t>Krycí (uzavírací) nátěr betonových podlah dvojnásobný epoxidový rozpouštědlový</t>
  </si>
  <si>
    <t>-1134523740</t>
  </si>
  <si>
    <t>https://podminky.urs.cz/item/CS_URS_2023_01/783937163</t>
  </si>
  <si>
    <t>SO-02 - Zpevněné plochy</t>
  </si>
  <si>
    <t>1 - Zemní práce</t>
  </si>
  <si>
    <t>5 - Komunikace</t>
  </si>
  <si>
    <t>9 - Ostatní konstrukce a práce</t>
  </si>
  <si>
    <t>99 - Přesun hmot HSV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</si>
  <si>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</si>
  <si>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</si>
  <si>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https://podminky.urs.cz/item/CS_URS_2023_01/113106121</t>
  </si>
  <si>
    <t>Předláždění stávajícího chodníku</t>
  </si>
  <si>
    <t>21,0</t>
  </si>
  <si>
    <t>113107122</t>
  </si>
  <si>
    <t>Odstranění podkladů nebo krytů ručně s přemístěním hmot na skládku na vzdálenost do 3 m nebo s naložením na dopravní prostředek z kameniva hrubého drceného, o tl. vrstvy přes 100 do 200 mm</t>
  </si>
  <si>
    <t>https://podminky.urs.cz/item/CS_URS_2023_01/113107122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</si>
  <si>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</si>
  <si>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</si>
  <si>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https://podminky.urs.cz/item/CS_URS_2023_01/113107162</t>
  </si>
  <si>
    <t>Odstranění stávajícího povrchu pro zřízení chodníku a zpevněné plochy tl. 200mm</t>
  </si>
  <si>
    <t>68,0+369,0</t>
  </si>
  <si>
    <t>"Odstranění stávajícího podkladu pro osazení nového obrubníku a dvoulinky" 40,0*0,5*0,3</t>
  </si>
  <si>
    <t>113202111</t>
  </si>
  <si>
    <t>Vytrhání obrub s vybouráním lože, s přemístěním hmot na skládku na vzdálenost do 3 m nebo s naložením na dopravní prostředek z krajníků nebo obrubníků stojatých</t>
  </si>
  <si>
    <t>https://podminky.urs.cz/item/CS_URS_2023_01/113202111</t>
  </si>
  <si>
    <t>"Předláždění stávajícího chodníku" 6,0</t>
  </si>
  <si>
    <t>122251104</t>
  </si>
  <si>
    <t>Odkopávky a prokopávky nezapažené strojně v hornině třídy těžitelnosti I skupiny 3 přes 100 do 500 m3</t>
  </si>
  <si>
    <t>https://podminky.urs.cz/item/CS_URS_2023_01/122251104</t>
  </si>
  <si>
    <t>Odstranění stávajícího podkladu pro zřízení konstrukce chodníku a zpevněné plochy tl. 100mm</t>
  </si>
  <si>
    <t>(68,0+369,0)*0,1</t>
  </si>
  <si>
    <t>Vodorovné přemístění zeminy na povolenou skládku do vzd. 11km</t>
  </si>
  <si>
    <t>43,7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</si>
  <si>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</si>
  <si>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</si>
  <si>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https://podminky.urs.cz/item/CS_URS_2023_01/162751119</t>
  </si>
  <si>
    <t>43,7*1</t>
  </si>
  <si>
    <t>89,0+369,0</t>
  </si>
  <si>
    <t>181311103</t>
  </si>
  <si>
    <t>Rozprostření a urovnání ornice v rovině nebo ve svahu sklonu do 1:5 ručně při souvislé ploše, tl. vrstvy do 200 mm</t>
  </si>
  <si>
    <t>https://podminky.urs.cz/item/CS_URS_2023_01/181311103</t>
  </si>
  <si>
    <t>Úprava za záhonovou obrubou</t>
  </si>
  <si>
    <t>55,0*2</t>
  </si>
  <si>
    <t>10364101</t>
  </si>
  <si>
    <t>zemina pro terénní úpravy - ornice</t>
  </si>
  <si>
    <t>229508073</t>
  </si>
  <si>
    <t>Dodávka ornice včetně dopravy na stavbu</t>
  </si>
  <si>
    <t>(55,0*2,0*0,15)*1,5</t>
  </si>
  <si>
    <t>181411131</t>
  </si>
  <si>
    <t>Založení trávníku na půdě předem připravené plochy do 1000 m2 výsevem včetně utažení parkového v rovině nebo na svahu do 1:5</t>
  </si>
  <si>
    <t>https://podminky.urs.cz/item/CS_URS_2023_01/181411131</t>
  </si>
  <si>
    <t>00572472</t>
  </si>
  <si>
    <t>osivo směs travní krajinná-rovinná</t>
  </si>
  <si>
    <t>kg</t>
  </si>
  <si>
    <t>110,0*0,35*1,03</t>
  </si>
  <si>
    <t>596211121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</si>
  <si>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B, pro plochy přes 50 do 100 m2</t>
  </si>
  <si>
    <t>https://podminky.urs.cz/item/CS_URS_2023_01/596211121</t>
  </si>
  <si>
    <t>"Předláždění stávajícího chodníku" 16,0</t>
  </si>
  <si>
    <t>"Nové hmatové prvky na stávajícím chodníku" 5,0</t>
  </si>
  <si>
    <t>"Nový chodník" 59,0</t>
  </si>
  <si>
    <t>"Hmatové prvky" 7,0+2,0</t>
  </si>
  <si>
    <t>59245018</t>
  </si>
  <si>
    <t>dlažba tvar obdélník betonová 200x100x60mm přírodní</t>
  </si>
  <si>
    <t>"Nový chodník" 59,0*1,01</t>
  </si>
  <si>
    <t>59245006</t>
  </si>
  <si>
    <t>dlažba tvar obdélník betonová pro nevidomé 200x100x60mm barevná</t>
  </si>
  <si>
    <t>"Nové hmatové prvky na stávajícím chodníku" 5,0*1,01</t>
  </si>
  <si>
    <t>"Hmatové prvky" (7,0+2,0)*1,01</t>
  </si>
  <si>
    <t>"Zpevněná plocha" 369,0</t>
  </si>
  <si>
    <t>564851111</t>
  </si>
  <si>
    <t>Podklad ze štěrkodrti ŠD s rozprostřením a zhutněním plochy přes 100 m2, po zhutnění tl. 150 mm</t>
  </si>
  <si>
    <t>https://podminky.urs.cz/item/CS_URS_2023_01/564851111</t>
  </si>
  <si>
    <t>567133815</t>
  </si>
  <si>
    <t>Podklad ze směsi stmelené cementem na dálnici a letištních plochách bez dilatačních spár, s rozprostřením a zhutněním SC C 8/10 (KSC I), po zhutnění tl. 200 mm</t>
  </si>
  <si>
    <t>https://podminky.urs.cz/item/CS_URS_2023_01/567133815</t>
  </si>
  <si>
    <t>"Doplnění podkladu pro osazení nového obrubníku a dvoulinky" 40,0*0,5</t>
  </si>
  <si>
    <t>599141111</t>
  </si>
  <si>
    <t>Vyplnění spár mezi silničními dílci jakékoliv tloušťky živičnou zálivkou</t>
  </si>
  <si>
    <t>https://podminky.urs.cz/item/CS_URS_2023_01/599141111</t>
  </si>
  <si>
    <t>914111111</t>
  </si>
  <si>
    <t>Montáž svislé dopravní značky základní velikosti do 1 m2 objímkami na sloupky nebo konzoly</t>
  </si>
  <si>
    <t>https://podminky.urs.cz/item/CS_URS_2023_01/914111111</t>
  </si>
  <si>
    <t>"IP6" 2</t>
  </si>
  <si>
    <t>914511112</t>
  </si>
  <si>
    <t>Montáž sloupku dopravních značek délky do 3,5 m do hliníkové patky pro sloupek D 60 mm</t>
  </si>
  <si>
    <t>https://podminky.urs.cz/item/CS_URS_2023_01/914511112</t>
  </si>
  <si>
    <t>40445241</t>
  </si>
  <si>
    <t>patka pro sloupek Al D 70mm</t>
  </si>
  <si>
    <t>x1000402</t>
  </si>
  <si>
    <t>Značka svislá reflexní tř. 1, 7-letá certif. fólie, FeZn 500 x 700mm</t>
  </si>
  <si>
    <t>40445230</t>
  </si>
  <si>
    <t>sloupek pro dopravní značku Zn D 70mm v 3,5m</t>
  </si>
  <si>
    <t>40445254</t>
  </si>
  <si>
    <t>víčko plastové na sloupek D 70mm</t>
  </si>
  <si>
    <t>40445257</t>
  </si>
  <si>
    <t>svorka upínací na sloupek D 70mm</t>
  </si>
  <si>
    <t>915231111</t>
  </si>
  <si>
    <t>Vodorovné dopravní značení stříkaným plastem přechody pro chodce, šipky, symboly nápisy bílé základní</t>
  </si>
  <si>
    <t>62</t>
  </si>
  <si>
    <t>https://podminky.urs.cz/item/CS_URS_2023_01/915231111</t>
  </si>
  <si>
    <t>915621111</t>
  </si>
  <si>
    <t>Předznačení pro vodorovné značení stříkané barvou nebo prováděné z nátěrových hmot plošné šipky, symboly, nápisy</t>
  </si>
  <si>
    <t>https://podminky.urs.cz/item/CS_URS_2023_01/915621111</t>
  </si>
  <si>
    <t>916111123</t>
  </si>
  <si>
    <t>Osazení silniční obruby z dlažebních kostek v jedné řadě s ložem tl. přes 50 do 100 mm, s vyplněním a zatřením spár cementovou maltou z drobných kostek s boční opěrou z betonu prostého, do lože z betonu prostého téže značky</t>
  </si>
  <si>
    <t>66</t>
  </si>
  <si>
    <t>https://podminky.urs.cz/item/CS_URS_2023_01/916111123</t>
  </si>
  <si>
    <t>58381007</t>
  </si>
  <si>
    <t>kostka štípaná dlažební žula drobná 8/10</t>
  </si>
  <si>
    <t>68</t>
  </si>
  <si>
    <t>40,0*0,2*1,02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</si>
  <si>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</si>
  <si>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</si>
  <si>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70</t>
  </si>
  <si>
    <t>https://podminky.urs.cz/item/CS_URS_2023_01/916131213</t>
  </si>
  <si>
    <t>24,0+11,0+5,0</t>
  </si>
  <si>
    <t>59217031</t>
  </si>
  <si>
    <t>obrubník betonový silniční 1000x150x250mm</t>
  </si>
  <si>
    <t>72</t>
  </si>
  <si>
    <t>59217029</t>
  </si>
  <si>
    <t>obrubník betonový silniční nájezdový 1000x150x150mm</t>
  </si>
  <si>
    <t>74</t>
  </si>
  <si>
    <t>(4,0+4,0+3,0)*1,01</t>
  </si>
  <si>
    <t>59217030</t>
  </si>
  <si>
    <t>obrubník betonový silniční přechodový 1000x150x150-250mm</t>
  </si>
  <si>
    <t>76</t>
  </si>
  <si>
    <t>(1,0*2+1,0*2+1,0)*1,01</t>
  </si>
  <si>
    <t>916331112</t>
  </si>
  <si>
    <t>Osazení zahradního obrubníku betonového s ložem tl. od 50 do 100 mm z betonu prostého tř. C 12/15 s boční opěrou z betonu prostého tř. C 12/15</t>
  </si>
  <si>
    <t>78</t>
  </si>
  <si>
    <t>https://podminky.urs.cz/item/CS_URS_2023_01/916331112</t>
  </si>
  <si>
    <t>59217003</t>
  </si>
  <si>
    <t>obrubník betonový zahradní 500x50x250mm</t>
  </si>
  <si>
    <t>80</t>
  </si>
  <si>
    <t>916991121</t>
  </si>
  <si>
    <t>Lože pod obrubníky, krajníky nebo obruby z dlažebních kostek z betonu prostého</t>
  </si>
  <si>
    <t>82</t>
  </si>
  <si>
    <t>https://podminky.urs.cz/item/CS_URS_2023_01/916991121</t>
  </si>
  <si>
    <t>40,0*0,35*0,15</t>
  </si>
  <si>
    <t>55*0,25*0,10</t>
  </si>
  <si>
    <t>919735112</t>
  </si>
  <si>
    <t>Řezání stávajícího živičného krytu nebo podkladu hloubky přes 50 do 100 mm</t>
  </si>
  <si>
    <t>84</t>
  </si>
  <si>
    <t>https://podminky.urs.cz/item/CS_URS_2023_01/919735112</t>
  </si>
  <si>
    <t>979094441</t>
  </si>
  <si>
    <t>Očištění vybouraných prvků komunikací od spojovacího materiálu s odklizením a uložením očištěných hmot a spojovacího materiálu na skládku na vzdálenost do 10 m silničních dílců s původním vyplněním spár kamenivem těženým</t>
  </si>
  <si>
    <t>86</t>
  </si>
  <si>
    <t>https://podminky.urs.cz/item/CS_URS_2023_01/979094441</t>
  </si>
  <si>
    <t>"Předláždění stávajícího chodníku" 21,0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</si>
  <si>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</si>
  <si>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</si>
  <si>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88</t>
  </si>
  <si>
    <t>https://podminky.urs.cz/item/CS_URS_2023_01/966006132</t>
  </si>
  <si>
    <t>961055111</t>
  </si>
  <si>
    <t>Bourání základů z betonu železového</t>
  </si>
  <si>
    <t>90</t>
  </si>
  <si>
    <t>https://podminky.urs.cz/item/CS_URS_2023_01/961055111</t>
  </si>
  <si>
    <t>x901102</t>
  </si>
  <si>
    <t>Lavička, včetně montáže</t>
  </si>
  <si>
    <t>94</t>
  </si>
  <si>
    <t>x901103</t>
  </si>
  <si>
    <t>Odpadkový koš, včetně montáže</t>
  </si>
  <si>
    <t>96</t>
  </si>
  <si>
    <t>X901105</t>
  </si>
  <si>
    <t>Informační prosklené tabule, včetně montáže</t>
  </si>
  <si>
    <t>100</t>
  </si>
  <si>
    <t>997231111</t>
  </si>
  <si>
    <t>Vodorovná doprava suti a vybouraných hmot s vyložením a hrubým urovnáním na vzdálenost do 1 km</t>
  </si>
  <si>
    <t>102</t>
  </si>
  <si>
    <t>https://podminky.urs.cz/item/CS_URS_2023_01/997231111</t>
  </si>
  <si>
    <t>Odvoz suti na povolenou skládku do vzd. 11km</t>
  </si>
  <si>
    <t>"Beton" 2,0+1,23+0,082+48,0</t>
  </si>
  <si>
    <t>"Kamenivo" 6,09+128,47</t>
  </si>
  <si>
    <t>997231119</t>
  </si>
  <si>
    <t>Vodorovná doprava suti a vybouraných hmot s vyložením a hrubým urovnáním na vzdálenost Příplatek k cenám za každý další i započatý 1 km</t>
  </si>
  <si>
    <t>104</t>
  </si>
  <si>
    <t>https://podminky.urs.cz/item/CS_URS_2023_01/997231119</t>
  </si>
  <si>
    <t>185,872*10</t>
  </si>
  <si>
    <t>997221655</t>
  </si>
  <si>
    <t>108</t>
  </si>
  <si>
    <t>https://podminky.urs.cz/item/CS_URS_2023_01/997221655</t>
  </si>
  <si>
    <t>997221615</t>
  </si>
  <si>
    <t>110</t>
  </si>
  <si>
    <t>https://podminky.urs.cz/item/CS_URS_2023_01/997221615</t>
  </si>
  <si>
    <t>99</t>
  </si>
  <si>
    <t>Přesun hmot HSV</t>
  </si>
  <si>
    <t>998225111</t>
  </si>
  <si>
    <t>Přesun hmot pro komunikace s krytem z kameniva, monolitickým betonovým nebo živičným dopravní vzdálenost do 200 m jakékoliv délky objektu</t>
  </si>
  <si>
    <t>112</t>
  </si>
  <si>
    <t>https://podminky.urs.cz/item/CS_URS_2023_01/998225111</t>
  </si>
  <si>
    <t>SO-03 - Kabelová přípojka NN - úprava distribuční sítě ČEZ</t>
  </si>
  <si>
    <t>SO-03 - Kabelová přípojka NN</t>
  </si>
  <si>
    <t>Kabelová přípojka NN</t>
  </si>
  <si>
    <t>SO03-10.10</t>
  </si>
  <si>
    <t>Kabelová přípojka NN - úprava distribuční sítě ČEZ s ukončením v pojistkové skříni u cyklověže - kompletní dodávka investora</t>
  </si>
  <si>
    <t>-1874287622</t>
  </si>
  <si>
    <t>Z-02 - Způsobilé výdaje doprovodná část projektu</t>
  </si>
  <si>
    <t>VON-K - Vedlejší a ostatní náklady kolárna</t>
  </si>
  <si>
    <t>VON - Vedlejší a ostatní náklady</t>
  </si>
  <si>
    <t xml:space="preserve">    VRN1 - Průzkumné, geodetické a projektové práce</t>
  </si>
  <si>
    <t xml:space="preserve">    VRN4 - Inženýrská činnost</t>
  </si>
  <si>
    <t xml:space="preserve">    VRN6 - Územní vlivy</t>
  </si>
  <si>
    <t xml:space="preserve">    VRN7 - Provozní vlivy</t>
  </si>
  <si>
    <t>VON</t>
  </si>
  <si>
    <t>Vedlejší a ostatní náklady</t>
  </si>
  <si>
    <t>VRN1</t>
  </si>
  <si>
    <t>Průzkumné, geodetické a projektové práce</t>
  </si>
  <si>
    <t>01150301.R</t>
  </si>
  <si>
    <t>Stavební průzkum - vytyčení stávajících inž. sítí</t>
  </si>
  <si>
    <t>R položka</t>
  </si>
  <si>
    <t>620674469</t>
  </si>
  <si>
    <t>012103000</t>
  </si>
  <si>
    <t>Geodetické práce před výstavbou</t>
  </si>
  <si>
    <t>1504621335</t>
  </si>
  <si>
    <t>https://podminky.urs.cz/item/CS_URS_2023_01/012103000</t>
  </si>
  <si>
    <t>012203000</t>
  </si>
  <si>
    <t>Geodetické práce při provádění stavby</t>
  </si>
  <si>
    <t>-1078094471</t>
  </si>
  <si>
    <t>https://podminky.urs.cz/item/CS_URS_2023_01/012203000</t>
  </si>
  <si>
    <t>012303000</t>
  </si>
  <si>
    <t>Geodetické práce po výstavbě</t>
  </si>
  <si>
    <t>1394288718</t>
  </si>
  <si>
    <t>https://podminky.urs.cz/item/CS_URS_2023_01/012303000</t>
  </si>
  <si>
    <t>013254000</t>
  </si>
  <si>
    <t>Dokumentace skutečného provedení stavby</t>
  </si>
  <si>
    <t>-1035597879</t>
  </si>
  <si>
    <t>https://podminky.urs.cz/item/CS_URS_2023_01/013254000</t>
  </si>
  <si>
    <t>013274000</t>
  </si>
  <si>
    <t>Pasportizace objektu před započetím prací</t>
  </si>
  <si>
    <t>1024</t>
  </si>
  <si>
    <t>236432830</t>
  </si>
  <si>
    <t>https://podminky.urs.cz/item/CS_URS_2023_01/013274000</t>
  </si>
  <si>
    <t>VRN4</t>
  </si>
  <si>
    <t>Inženýrská činnost</t>
  </si>
  <si>
    <t>045002000</t>
  </si>
  <si>
    <t>Kompletační a koordinační činnost</t>
  </si>
  <si>
    <t>487667062</t>
  </si>
  <si>
    <t>https://podminky.urs.cz/item/CS_URS_2023_01/045002000</t>
  </si>
  <si>
    <t>VRN6</t>
  </si>
  <si>
    <t>Územní vlivy</t>
  </si>
  <si>
    <t>062002000</t>
  </si>
  <si>
    <t>Ztížené dopravní podmínky</t>
  </si>
  <si>
    <t>-1242325933</t>
  </si>
  <si>
    <t>https://podminky.urs.cz/item/CS_URS_2023_01/062002000</t>
  </si>
  <si>
    <t>VRN7</t>
  </si>
  <si>
    <t>Provozní vlivy</t>
  </si>
  <si>
    <t>072103001</t>
  </si>
  <si>
    <t>Projednání a zajištění DIO a DIR komunikace</t>
  </si>
  <si>
    <t>1469794936</t>
  </si>
  <si>
    <t>https://podminky.urs.cz/item/CS_URS_2023_01/072103001</t>
  </si>
  <si>
    <t>Položka obsahuje:</t>
  </si>
  <si>
    <t>1) Náklady na dopravně inženýrská opatření (DIO) a dopravně inženýrská rozhodnutí (DIR), tj. projednání, vytyčení</t>
  </si>
  <si>
    <t>2)  Náklady na omezení nebo přerušení provozu (použití značek, semaforů, zábran, kuželů, světelné signalizace apod.).</t>
  </si>
  <si>
    <t>---------------------</t>
  </si>
  <si>
    <t>"celkem soubor" 1</t>
  </si>
  <si>
    <t>N-01 - Nezpůsobilá část projektu</t>
  </si>
  <si>
    <t>PS01-40.10</t>
  </si>
  <si>
    <t>Ostatní náklady - pojištění, bankovní záruky</t>
  </si>
  <si>
    <t>806532529</t>
  </si>
  <si>
    <t>PS01-50.10</t>
  </si>
  <si>
    <t>Zařízení staveniště pro montáž technologie</t>
  </si>
  <si>
    <t>677236881</t>
  </si>
  <si>
    <t>OST - Ostatní</t>
  </si>
  <si>
    <t xml:space="preserve">    OST.1 - Ostatní práce</t>
  </si>
  <si>
    <t>OST</t>
  </si>
  <si>
    <t>Ostatní</t>
  </si>
  <si>
    <t>OST.1</t>
  </si>
  <si>
    <t>Ostatní práce</t>
  </si>
  <si>
    <t>X-99901</t>
  </si>
  <si>
    <t>Proměření kabelových svazků Spávy železnic před zahájením stavebních prací a vytvoření 4 ks kopaných sond</t>
  </si>
  <si>
    <t>512</t>
  </si>
  <si>
    <t>-1367364940</t>
  </si>
  <si>
    <t>Rozsah prací viz technická zpráva:</t>
  </si>
  <si>
    <t xml:space="preserve">1) 4 ks ručně kopané sondy pro určení hloubky kabelů v trasác, (vždy na začátku a na konci trasy dle pozice vyznačené v situaci) </t>
  </si>
  <si>
    <t>2) kontrolní měření na všech sdělovacích kabelech Správy železnic před zahájením prací dle podmínek SŽ</t>
  </si>
  <si>
    <t>"celkem soubor prací" 1</t>
  </si>
  <si>
    <t>M - Práce a dodávky M</t>
  </si>
  <si>
    <t xml:space="preserve">    46-M - Zemní práce při extr.mont.pracích</t>
  </si>
  <si>
    <t>Práce a dodávky M</t>
  </si>
  <si>
    <t>46-M</t>
  </si>
  <si>
    <t>Zemní práce při extr.mont.pracích</t>
  </si>
  <si>
    <t>460161252</t>
  </si>
  <si>
    <t>Hloubení zapažených i nezapažených kabelových rýh ručně včetně urovnání dna s přemístěním výkopku do vzdálenosti 3 m od okraje jámy nebo s naložením na dopravní prostředek šířky 50 cm hloubky 60 cm v hornině třídy těžitelnosti I skupiny 3</t>
  </si>
  <si>
    <t>CS ÚRS 2023 02</t>
  </si>
  <si>
    <t>-1210089305</t>
  </si>
  <si>
    <t>https://podminky.urs.cz/item/CS_URS_2023_02/460161252</t>
  </si>
  <si>
    <t xml:space="preserve">Odkopání stávajících kabelových tras při hloubce kabelů menší jak 0,5 m pod terénem </t>
  </si>
  <si>
    <t xml:space="preserve">bude provedeno dle podmínek SŽ v místě nájezdu techniky a pod zámkovou dlažbou </t>
  </si>
  <si>
    <t>Přesný rozsah bude stanoven po provedení kopaných sond</t>
  </si>
  <si>
    <t>--------------------------------------</t>
  </si>
  <si>
    <t>"předpokládané množství bm ochrany všech kabelů" 150</t>
  </si>
  <si>
    <t>460451262</t>
  </si>
  <si>
    <t>Zásyp kabelových rýh strojně s přemístěním sypaniny ze vzdálenosti do 10 m, s uložením výkopku ve vrstvách včetně zhutnění a urovnání povrchu šířky 50 cm hloubky 60 cm z horniny třídy těžitelnosti I skupiny 3</t>
  </si>
  <si>
    <t>1804944883</t>
  </si>
  <si>
    <t>https://podminky.urs.cz/item/CS_URS_2023_02/460451262</t>
  </si>
  <si>
    <t xml:space="preserve">Zásyp stávajících kabelových tras při hloubce kabelů menší jak 0,5 m pod terénem </t>
  </si>
  <si>
    <t>460661112</t>
  </si>
  <si>
    <t>Kabelové lože z písku včetně podsypu, zhutnění a urovnání povrchu pro kabely nn bez zakrytí, šířky přes 35 do 50 cm</t>
  </si>
  <si>
    <t>1786733921</t>
  </si>
  <si>
    <t>https://podminky.urs.cz/item/CS_URS_2023_02/460661112</t>
  </si>
  <si>
    <t>Poznámka k položce:
Včetně zásypu pískem uvnitř betonového kabelového žlabu</t>
  </si>
  <si>
    <t xml:space="preserve">Ochrana stávajících kabelových tras při hloubce kabelů menší jak 0,5 m pod terénem </t>
  </si>
  <si>
    <t>460671113</t>
  </si>
  <si>
    <t>Výstražná fólie z PVC pro krytí kabelů včetně vyrovnání povrchu rýhy, rozvinutí a uložení fólie šířky do 34 cm</t>
  </si>
  <si>
    <t>-1233674856</t>
  </si>
  <si>
    <t>https://podminky.urs.cz/item/CS_URS_2023_02/460671113</t>
  </si>
  <si>
    <t>460751112</t>
  </si>
  <si>
    <t>Osazení kabelových kanálů včetně utěsnění, vyspárování a zakrytí víkem z prefabrikovaných betonových žlabů do rýhy, bez výkopových prací vnější šířky přes 20 do 25 cm</t>
  </si>
  <si>
    <t>473923269</t>
  </si>
  <si>
    <t>https://podminky.urs.cz/item/CS_URS_2023_02/460751112</t>
  </si>
  <si>
    <t>59213005</t>
  </si>
  <si>
    <t>deska krycí betonová 500x230/154x45mm</t>
  </si>
  <si>
    <t>-173185324</t>
  </si>
  <si>
    <t>59213011</t>
  </si>
  <si>
    <t>žlab kabelový betonový k ochraně zemního drátovodného vedení 100x23x19cm</t>
  </si>
  <si>
    <t>561917950</t>
  </si>
  <si>
    <t>X-99902</t>
  </si>
  <si>
    <t>Proměření kabelových svazků Spávy železnic po dokončení stavebních prací</t>
  </si>
  <si>
    <t>262144</t>
  </si>
  <si>
    <t>-1934542992</t>
  </si>
  <si>
    <t>1) kontrolní měření na všech sdělovacích kabelech Správy železnic po dokončení stavebních prací dle podmínek SŽ</t>
  </si>
  <si>
    <t>SO-04 - Osvětlení přechodu pro chodce</t>
  </si>
  <si>
    <t xml:space="preserve">    001 - Zemní práce</t>
  </si>
  <si>
    <t xml:space="preserve">    005 - Komunikace</t>
  </si>
  <si>
    <t xml:space="preserve">    009 - Ostatní konstrukce a práce</t>
  </si>
  <si>
    <t xml:space="preserve">    046 - Zemní práce pro montážní práce</t>
  </si>
  <si>
    <t>001</t>
  </si>
  <si>
    <t>113106171</t>
  </si>
  <si>
    <t>Rozebrání dlažeb vozovek a ploch s přemístěním hmot na skládku na vzdálenost do 3 m nebo s naložením na dopravní prostředek, s jakoukoliv výplní spár ručně ze zámkové dlažby s ložem z kameniva</t>
  </si>
  <si>
    <t>https://podminky.urs.cz/item/CS_URS_2023_02/113106171</t>
  </si>
  <si>
    <t>10*0,5</t>
  </si>
  <si>
    <t>113107143</t>
  </si>
  <si>
    <t>Odstranění podkladů nebo krytů ručně s přemístěním hmot na skládku na vzdálenost do 3 m nebo s naložením na dopravní prostředek živičných, o tl. vrstvy přes 100 do 150 mm</t>
  </si>
  <si>
    <t>https://podminky.urs.cz/item/CS_URS_2023_02/113107143</t>
  </si>
  <si>
    <t>8*0,5</t>
  </si>
  <si>
    <t>113107161</t>
  </si>
  <si>
    <t>Odstranění podkladů nebo krytů strojně plochy jednotlivě přes 50 m2 do 200 m2 s přemístěním hmot na skládku na vzdálenost do 20 m nebo s naložením na dopravní prostředek z kameniva hrubého drceného, o tl. vrstvy do 100 mm</t>
  </si>
  <si>
    <t>https://podminky.urs.cz/item/CS_URS_2023_02/113107161</t>
  </si>
  <si>
    <t>https://podminky.urs.cz/item/CS_URS_2023_02/162751117</t>
  </si>
  <si>
    <t>(0,6*0,6*1,2*2)+(0,35*0,5*15)+(0,5*1,2*8)</t>
  </si>
  <si>
    <t>https://podminky.urs.cz/item/CS_URS_2023_02/167151101</t>
  </si>
  <si>
    <t>https://podminky.urs.cz/item/CS_URS_2023_02/171201221</t>
  </si>
  <si>
    <t>((0,6*0,6*1,2*2)+(0,35*0,5*15)+(0,5*1,2*8))*1,9</t>
  </si>
  <si>
    <t>https://podminky.urs.cz/item/CS_URS_2023_02/171251201</t>
  </si>
  <si>
    <t>997013645</t>
  </si>
  <si>
    <t>Poplatek za uložení stavebního odpadu na skládce (skládkovné) asfaltového bez obsahu dehtu zatříděného do Katalogu odpadů pod kódem 17 03 02</t>
  </si>
  <si>
    <t>https://podminky.urs.cz/item/CS_URS_2023_02/997013645</t>
  </si>
  <si>
    <t>005</t>
  </si>
  <si>
    <t>564251111</t>
  </si>
  <si>
    <t>Podklad nebo podsyp ze štěrkopísku ŠP s rozprostřením, vlhčením a zhutněním plochy přes 100 m2, po zhutnění tl. 150 mm</t>
  </si>
  <si>
    <t>https://podminky.urs.cz/item/CS_URS_2023_02/564251111</t>
  </si>
  <si>
    <t>566901232</t>
  </si>
  <si>
    <t>Vyspravení podkladu po překopech inženýrských sítí plochy přes 15 m2 s rozprostřením a zhutněním štěrkodrtí tl. 150 mm</t>
  </si>
  <si>
    <t>https://podminky.urs.cz/item/CS_URS_2023_02/566901232</t>
  </si>
  <si>
    <t>566901261</t>
  </si>
  <si>
    <t>Vyspravení podkladu po překopech inženýrských sítí plochy přes 15 m2 s rozprostřením a zhutněním obalovaným kamenivem ACP (OK) tl. 100 mm</t>
  </si>
  <si>
    <t>https://podminky.urs.cz/item/CS_URS_2023_02/566901261</t>
  </si>
  <si>
    <t>572330111</t>
  </si>
  <si>
    <t>Vyspravení krytu komunikací po překopech inženýrských sítí plochy do 15 m2 živičnou směsí z kameniva těženého nebo ze štěrkopísku obaleného asfaltem po zhutnění tl. přes 20 do 50 mm</t>
  </si>
  <si>
    <t>https://podminky.urs.cz/item/CS_URS_2023_02/572330111</t>
  </si>
  <si>
    <t>581111111</t>
  </si>
  <si>
    <t>Kryt cementobetonový silničních komunikací skupiny CB I tl. 100 mm</t>
  </si>
  <si>
    <t>https://podminky.urs.cz/item/CS_URS_2023_02/581111111</t>
  </si>
  <si>
    <t>596211120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</si>
  <si>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B, pro plochy do 50 m2</t>
  </si>
  <si>
    <t>https://podminky.urs.cz/item/CS_URS_2023_02/596211120</t>
  </si>
  <si>
    <t>59245296</t>
  </si>
  <si>
    <t>dlažba zámková tvaru I 200x165x100mm přírodní</t>
  </si>
  <si>
    <t>009</t>
  </si>
  <si>
    <t>919735113</t>
  </si>
  <si>
    <t>Řezání stávajícího živičného krytu nebo podkladu hloubky přes 100 do 150 mm</t>
  </si>
  <si>
    <t>https://podminky.urs.cz/item/CS_URS_2023_02/919735113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</si>
  <si>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</si>
  <si>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</si>
  <si>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https://podminky.urs.cz/item/CS_URS_2023_02/979054451</t>
  </si>
  <si>
    <t>046</t>
  </si>
  <si>
    <t>Zemní práce pro montážní práce</t>
  </si>
  <si>
    <t>460010024</t>
  </si>
  <si>
    <t>Vytyčení trasy vedení kabelového (podzemního) v zastavěném prostoru</t>
  </si>
  <si>
    <t>km</t>
  </si>
  <si>
    <t>https://podminky.urs.cz/item/CS_URS_2023_02/460010024</t>
  </si>
  <si>
    <t>460131113</t>
  </si>
  <si>
    <t>Hloubení nezapažených jam ručně včetně urovnání dna s přemístěním výkopku do vzdálenosti 3 m od okraje jámy nebo s naložením na dopravní prostředek v hornině třídy těžitelnosti I skupiny 3</t>
  </si>
  <si>
    <t>https://podminky.urs.cz/item/CS_URS_2023_02/460131113</t>
  </si>
  <si>
    <t>0,6*0,6*1,2*2</t>
  </si>
  <si>
    <t>460171142</t>
  </si>
  <si>
    <t>Hloubení nezapažených kabelových rýh strojně včetně urovnání dna s přemístěním výkopku do vzdálenosti 3 m od okraje jámy nebo s naložením na dopravní prostředek šířky 35 cm hloubky 50 cm v hornině třídy těžitelnosti I skupiny 3</t>
  </si>
  <si>
    <t>https://podminky.urs.cz/item/CS_URS_2023_02/460171142</t>
  </si>
  <si>
    <t>460171322</t>
  </si>
  <si>
    <t>Hloubení nezapažených kabelových rýh strojně včetně urovnání dna s přemístěním výkopku do vzdálenosti 3 m od okraje jámy nebo s naložením na dopravní prostředek šířky 50 cm hloubky 120 cm v hornině třídy těžitelnosti I skupiny 3</t>
  </si>
  <si>
    <t>https://podminky.urs.cz/item/CS_URS_2023_02/460171322</t>
  </si>
  <si>
    <t>460391123</t>
  </si>
  <si>
    <t>Zásyp jam ručně s uložením výkopku ve vrstvách a úpravou povrchu s přemístění sypaniny ze vzdálenosti do 10 m se zhutněním z horniny třídy těžitelnosti I skupiny 3</t>
  </si>
  <si>
    <t>https://podminky.urs.cz/item/CS_URS_2023_02/460391123</t>
  </si>
  <si>
    <t>460451152</t>
  </si>
  <si>
    <t>Zásyp kabelových rýh strojně s přemístěním sypaniny ze vzdálenosti do 10 m, s uložením výkopku ve vrstvách včetně zhutnění a urovnání povrchu šířky 35 cm hloubky 50 cm z horniny třídy těžitelnosti I skupiny 3</t>
  </si>
  <si>
    <t>https://podminky.urs.cz/item/CS_URS_2023_02/460451152</t>
  </si>
  <si>
    <t>460451332</t>
  </si>
  <si>
    <t>Zásyp kabelových rýh strojně s přemístěním sypaniny ze vzdálenosti do 10 m, s uložením výkopku ve vrstvách včetně zhutnění a urovnání povrchu šířky 50 cm hloubky 120 cm z horniny třídy těžitelnosti I skupiny 3</t>
  </si>
  <si>
    <t>https://podminky.urs.cz/item/CS_URS_2023_02/460451332</t>
  </si>
  <si>
    <t>58337303</t>
  </si>
  <si>
    <t>štěrkopísek frakce 0/8</t>
  </si>
  <si>
    <t>256</t>
  </si>
  <si>
    <t>(0,35*0,2*15+0,5*0,2*8)*1,9</t>
  </si>
  <si>
    <t>((0,35*0,3*15)+(0,5*0,6*8))*1,9</t>
  </si>
  <si>
    <t>58932312</t>
  </si>
  <si>
    <t>beton C 12/15 kamenivo frakce 0/16</t>
  </si>
  <si>
    <t>XE27</t>
  </si>
  <si>
    <t>Ochrana stávajících sítí</t>
  </si>
  <si>
    <t>34111030</t>
  </si>
  <si>
    <t>kabel instalační jádro Cu plné izolace PVC plášť PVC 450/750V (CYKY) 3x1,5mm2</t>
  </si>
  <si>
    <t>34111076</t>
  </si>
  <si>
    <t>kabel instalační jádro Cu plné izolace PVC plášť PVC 450/750V (CYKY) 4x10mm2</t>
  </si>
  <si>
    <t>34523416</t>
  </si>
  <si>
    <t>vložka pojistková E27 normální 2410 10A</t>
  </si>
  <si>
    <t>34571075</t>
  </si>
  <si>
    <t>trubka elektroinstalační ohebná z PVC (EN) 2340</t>
  </si>
  <si>
    <t>34571352</t>
  </si>
  <si>
    <t>trubka elektroinstalační ohebná dvouplášťová korugovaná (chránička) D 52/63mm, HDPE+LDPE</t>
  </si>
  <si>
    <t>35441895</t>
  </si>
  <si>
    <t>svorka připojovací k připojení kovových částí</t>
  </si>
  <si>
    <t>35441925</t>
  </si>
  <si>
    <t>svorka zkušební pro lano D 6-12mm, FeZn</t>
  </si>
  <si>
    <t>35441986</t>
  </si>
  <si>
    <t>svorka odbočovací a spojovací pro pásek 30x4mm, FeZn</t>
  </si>
  <si>
    <t>35442062</t>
  </si>
  <si>
    <t>pás zemnící 30x4mm FeZn</t>
  </si>
  <si>
    <t>741110053</t>
  </si>
  <si>
    <t>Montáž trubek elektroinstalačních s nasunutím nebo našroubováním do krabic plastových ohebných, uložených volně, vnější Ø přes 35 mm</t>
  </si>
  <si>
    <t>https://podminky.urs.cz/item/CS_URS_2023_02/741110053</t>
  </si>
  <si>
    <t>741110312</t>
  </si>
  <si>
    <t>Montáž trubek ochranných s nasunutím nebo našroubováním do krabic plastových tuhých, uložených volně, vnitřní Ø přes 40 do 90 mm</t>
  </si>
  <si>
    <t>https://podminky.urs.cz/item/CS_URS_2023_02/741110312</t>
  </si>
  <si>
    <t>741122222</t>
  </si>
  <si>
    <t>Montáž kabelů měděných bez ukončení uložených volně nebo v liště plných kulatých (např. CYKY) počtu a průřezu žil 4x10 mm2</t>
  </si>
  <si>
    <t>https://podminky.urs.cz/item/CS_URS_2023_02/741122222</t>
  </si>
  <si>
    <t>741122611</t>
  </si>
  <si>
    <t>Montáž kabelů měděných bez ukončení uložených pevně plných kulatých nebo bezhalogenových (např. CYKY) počtu a průřezu žil 3x1,5 až 6 mm2</t>
  </si>
  <si>
    <t>https://podminky.urs.cz/item/CS_URS_2023_02/741122611</t>
  </si>
  <si>
    <t>741130001</t>
  </si>
  <si>
    <t>Ukončení vodičů a kabelů izolovaných s označením a zapojením v rozváděči nebo na přístroji, průřezu žíly do 2,5 mm2</t>
  </si>
  <si>
    <t>https://podminky.urs.cz/item/CS_URS_2023_02/741130001</t>
  </si>
  <si>
    <t>741130005</t>
  </si>
  <si>
    <t>Ukončení vodičů a kabelů izolovaných s označením a zapojením v rozváděči nebo na přístroji, průřezu žíly do 10 mm2</t>
  </si>
  <si>
    <t>https://podminky.urs.cz/item/CS_URS_2023_02/741130005</t>
  </si>
  <si>
    <t>741410021</t>
  </si>
  <si>
    <t>Montáž uzemňovacího vedení s upevněním, propojením a připojením pomocí svorek v zemi s izolací spojů pásku průřezu do 120 mm2 v městské zástavbě</t>
  </si>
  <si>
    <t>92</t>
  </si>
  <si>
    <t>https://podminky.urs.cz/item/CS_URS_2023_02/741410021</t>
  </si>
  <si>
    <t>741420022</t>
  </si>
  <si>
    <t>Montáž hromosvodného vedení svorek se 3 a více šrouby</t>
  </si>
  <si>
    <t>https://podminky.urs.cz/item/CS_URS_2023_02/741420022</t>
  </si>
  <si>
    <t>XE01</t>
  </si>
  <si>
    <t>Svítidlo LED k přechodu pro chodce 32LED/650mA/Neutral white/5145 pravá/ 65W/ rovné sklo/ D=60mm</t>
  </si>
  <si>
    <t>XE012</t>
  </si>
  <si>
    <t>Příspěvek na recyklaci svítidel</t>
  </si>
  <si>
    <t>XE02</t>
  </si>
  <si>
    <t>Osvětl.stožár bezpat. třístup. k přechodu pro chodce, žárový zinek, v=6 m,  PA6-114/89/76</t>
  </si>
  <si>
    <t>XE022</t>
  </si>
  <si>
    <t>Výložník PDA 1 - 1000 / 76, L=1m, žár. zinek</t>
  </si>
  <si>
    <t>XE032</t>
  </si>
  <si>
    <t>Ochranné manžety  OM 114</t>
  </si>
  <si>
    <t>XE04</t>
  </si>
  <si>
    <t>Stožárová svorkovnice SR 481-27 Z/Cu</t>
  </si>
  <si>
    <t>106</t>
  </si>
  <si>
    <t>XE05</t>
  </si>
  <si>
    <t>Trubka PVC D=300 mm, do základu pro stožár</t>
  </si>
  <si>
    <t>XE06</t>
  </si>
  <si>
    <t>Světelný bod kompletní - montáž</t>
  </si>
  <si>
    <t>XE10</t>
  </si>
  <si>
    <t>Napojení ve stávajícím osv. stožáru</t>
  </si>
  <si>
    <t>hod</t>
  </si>
  <si>
    <t>XE11</t>
  </si>
  <si>
    <t>Podružný materiál</t>
  </si>
  <si>
    <t>114</t>
  </si>
  <si>
    <t>XE12</t>
  </si>
  <si>
    <t>Ostatní nezahrnuté práce</t>
  </si>
  <si>
    <t>116</t>
  </si>
  <si>
    <t>XE13</t>
  </si>
  <si>
    <t>Spolupráce s dodavatelem při zapojování a zkouškách</t>
  </si>
  <si>
    <t>118</t>
  </si>
  <si>
    <t>XE14</t>
  </si>
  <si>
    <t>Zabezpečení pracoviště</t>
  </si>
  <si>
    <t>120</t>
  </si>
  <si>
    <t>61</t>
  </si>
  <si>
    <t>XE16</t>
  </si>
  <si>
    <t>Práce autoplošiny, vč. dopravy</t>
  </si>
  <si>
    <t>122</t>
  </si>
  <si>
    <t>XE17</t>
  </si>
  <si>
    <t>Revizní technik - provedení revizních zkoušek</t>
  </si>
  <si>
    <t>124</t>
  </si>
  <si>
    <t>63</t>
  </si>
  <si>
    <t>XE18</t>
  </si>
  <si>
    <t>Spolupráce s revizním technikem</t>
  </si>
  <si>
    <t>126</t>
  </si>
  <si>
    <t>XE33</t>
  </si>
  <si>
    <t>Komplexní vyzkoušení</t>
  </si>
  <si>
    <t xml:space="preserve">    VRN3 - Zařízení staveniště</t>
  </si>
  <si>
    <t>VRN3</t>
  </si>
  <si>
    <t>Zařízení staveniště</t>
  </si>
  <si>
    <t>030001000</t>
  </si>
  <si>
    <t>939041816</t>
  </si>
  <si>
    <t>https://podminky.urs.cz/item/CS_URS_2023_01/030001000</t>
  </si>
  <si>
    <t>032403000</t>
  </si>
  <si>
    <t>Provizorní komunikace</t>
  </si>
  <si>
    <t>-1763254234</t>
  </si>
  <si>
    <t>https://podminky.urs.cz/item/CS_URS_2023_01/032403000</t>
  </si>
  <si>
    <t>Poznámka k položce:
Provizorní komunikace ze silničních panelů v místě přejezdu stávajících sdělovacích kabelů .
Přesný rozsah bude upřesněn po provedení kopaných sond.</t>
  </si>
  <si>
    <t>PROVIZORNÍ KOMUNIKACE ZE SILNIČNÍCH PANELŮ</t>
  </si>
  <si>
    <t xml:space="preserve">Uložení silničních panelů na dočasnou ochranu stávajících kabelových tras na staveništi po dobu stavby </t>
  </si>
  <si>
    <t>v místě přejezdů techniky, při hloubce kabelů menší než 0,5 m pod terénem</t>
  </si>
  <si>
    <t>- zemní práce, odstranění stávajícíchch povrchů a odkop zeminy, naložení a odvoz na skládku včetně poplatku za uložení</t>
  </si>
  <si>
    <t>- dodávka a osazení silničních panelů 3,0 x 1,0 x 0,15 m do pískového lože</t>
  </si>
  <si>
    <t>- demontáž panelů po dokončení, naložení a odvoz na sklad zhotovitele</t>
  </si>
  <si>
    <t>Rozsah prací bude upřesněn po provedení kopaných sond s ověřením hloubky stáv. kabelů</t>
  </si>
  <si>
    <t>---------------------------------</t>
  </si>
  <si>
    <t>Předpokládaný rozsah 30 m2:</t>
  </si>
  <si>
    <t xml:space="preserve">30*1,0 </t>
  </si>
  <si>
    <t>033103000</t>
  </si>
  <si>
    <t>Připojení energií</t>
  </si>
  <si>
    <t>-1906724364</t>
  </si>
  <si>
    <t>https://podminky.urs.cz/item/CS_URS_2023_01/033103000</t>
  </si>
  <si>
    <t>034103000</t>
  </si>
  <si>
    <t>Oplocení staveniště</t>
  </si>
  <si>
    <t>786176431</t>
  </si>
  <si>
    <t>https://podminky.urs.cz/item/CS_URS_2023_01/034103000</t>
  </si>
  <si>
    <t>2*36+2*25</t>
  </si>
  <si>
    <t>034503000</t>
  </si>
  <si>
    <t>Informační tabule na staveništi</t>
  </si>
  <si>
    <t>-1200291040</t>
  </si>
  <si>
    <t>https://podminky.urs.cz/item/CS_URS_2023_01/034503000</t>
  </si>
  <si>
    <t>VON-D - Vedlejší a ostatní náklady demolice</t>
  </si>
  <si>
    <t xml:space="preserve">    VRN9 - Ostatní náklady</t>
  </si>
  <si>
    <t>Oplocení staveniště včetně výstražných cedulí</t>
  </si>
  <si>
    <t>VRN9</t>
  </si>
  <si>
    <t>Ostatní náklady</t>
  </si>
  <si>
    <t>091003000</t>
  </si>
  <si>
    <t>Ostatní náklady bez rozlišení</t>
  </si>
  <si>
    <t>1398663129</t>
  </si>
  <si>
    <t>https://podminky.urs.cz/item/CS_URS_2023_01/091003000</t>
  </si>
  <si>
    <t>Ostatní náklady např.:</t>
  </si>
  <si>
    <t>úklid a ochrana okolních ploch, komunikací, dopravních značek, nemovitostí a jiné náklady</t>
  </si>
  <si>
    <t>"soubor" 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</si>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</sst>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3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4" fillId="0" borderId="10" xfId="0" applyNumberFormat="1" applyFont="1" applyBorder="1"/>
    <xf numFmtId="166" fontId="34" fillId="0" borderId="11" xfId="0" applyNumberFormat="1" applyFont="1" applyBorder="1"/>
    <xf numFmtId="4" fontId="35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6" fillId="0" borderId="22" xfId="0" applyFont="1" applyBorder="1" applyAlignment="1">
      <alignment horizontal="center" vertical="center"/>
    </xf>
    <xf numFmtId="49" fontId="36" fillId="0" borderId="22" xfId="0" applyNumberFormat="1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center" vertical="center" wrapText="1"/>
    </xf>
    <xf numFmtId="167" fontId="36" fillId="0" borderId="22" xfId="0" applyNumberFormat="1" applyFont="1" applyBorder="1" applyAlignment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>
      <alignment vertical="center"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40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41" fillId="0" borderId="0" xfId="0" applyFont="1" applyAlignment="1">
      <alignment vertical="center" wrapText="1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7" fillId="0" borderId="29" xfId="0" applyFont="1" applyBorder="1"/>
    <xf numFmtId="0" fontId="42" fillId="0" borderId="26" xfId="0" applyFont="1" applyBorder="1" applyAlignment="1">
      <alignment vertical="top"/>
    </xf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23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0" fontId="23" fillId="4" borderId="7" xfId="0" applyFont="1" applyFill="1" applyBorder="1" applyAlignment="1">
      <alignment horizontal="right"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wrapText="1"/>
    </xf>
    <xf numFmtId="0" fontId="43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44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460161252" TargetMode="External" /><Relationship Id="rId2" Type="http://schemas.openxmlformats.org/officeDocument/2006/relationships/hyperlink" Target="https://podminky.urs.cz/item/CS_URS_2023_02/460451262" TargetMode="External" /><Relationship Id="rId3" Type="http://schemas.openxmlformats.org/officeDocument/2006/relationships/hyperlink" Target="https://podminky.urs.cz/item/CS_URS_2023_02/460661112" TargetMode="External" /><Relationship Id="rId4" Type="http://schemas.openxmlformats.org/officeDocument/2006/relationships/hyperlink" Target="https://podminky.urs.cz/item/CS_URS_2023_02/460671113" TargetMode="External" /><Relationship Id="rId5" Type="http://schemas.openxmlformats.org/officeDocument/2006/relationships/hyperlink" Target="https://podminky.urs.cz/item/CS_URS_2023_02/460751112" TargetMode="External" /><Relationship Id="rId6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6171" TargetMode="External" /><Relationship Id="rId2" Type="http://schemas.openxmlformats.org/officeDocument/2006/relationships/hyperlink" Target="https://podminky.urs.cz/item/CS_URS_2023_02/113107143" TargetMode="External" /><Relationship Id="rId3" Type="http://schemas.openxmlformats.org/officeDocument/2006/relationships/hyperlink" Target="https://podminky.urs.cz/item/CS_URS_2023_02/113107161" TargetMode="External" /><Relationship Id="rId4" Type="http://schemas.openxmlformats.org/officeDocument/2006/relationships/hyperlink" Target="https://podminky.urs.cz/item/CS_URS_2023_02/162751117" TargetMode="External" /><Relationship Id="rId5" Type="http://schemas.openxmlformats.org/officeDocument/2006/relationships/hyperlink" Target="https://podminky.urs.cz/item/CS_URS_2023_02/167151101" TargetMode="External" /><Relationship Id="rId6" Type="http://schemas.openxmlformats.org/officeDocument/2006/relationships/hyperlink" Target="https://podminky.urs.cz/item/CS_URS_2023_02/171201221" TargetMode="External" /><Relationship Id="rId7" Type="http://schemas.openxmlformats.org/officeDocument/2006/relationships/hyperlink" Target="https://podminky.urs.cz/item/CS_URS_2023_02/171251201" TargetMode="External" /><Relationship Id="rId8" Type="http://schemas.openxmlformats.org/officeDocument/2006/relationships/hyperlink" Target="https://podminky.urs.cz/item/CS_URS_2023_02/997013645" TargetMode="External" /><Relationship Id="rId9" Type="http://schemas.openxmlformats.org/officeDocument/2006/relationships/hyperlink" Target="https://podminky.urs.cz/item/CS_URS_2023_02/564251111" TargetMode="External" /><Relationship Id="rId10" Type="http://schemas.openxmlformats.org/officeDocument/2006/relationships/hyperlink" Target="https://podminky.urs.cz/item/CS_URS_2023_02/566901232" TargetMode="External" /><Relationship Id="rId11" Type="http://schemas.openxmlformats.org/officeDocument/2006/relationships/hyperlink" Target="https://podminky.urs.cz/item/CS_URS_2023_02/566901261" TargetMode="External" /><Relationship Id="rId12" Type="http://schemas.openxmlformats.org/officeDocument/2006/relationships/hyperlink" Target="https://podminky.urs.cz/item/CS_URS_2023_02/572330111" TargetMode="External" /><Relationship Id="rId13" Type="http://schemas.openxmlformats.org/officeDocument/2006/relationships/hyperlink" Target="https://podminky.urs.cz/item/CS_URS_2023_02/581111111" TargetMode="External" /><Relationship Id="rId14" Type="http://schemas.openxmlformats.org/officeDocument/2006/relationships/hyperlink" Target="https://podminky.urs.cz/item/CS_URS_2023_02/596211120" TargetMode="External" /><Relationship Id="rId15" Type="http://schemas.openxmlformats.org/officeDocument/2006/relationships/hyperlink" Target="https://podminky.urs.cz/item/CS_URS_2023_02/919735113" TargetMode="External" /><Relationship Id="rId16" Type="http://schemas.openxmlformats.org/officeDocument/2006/relationships/hyperlink" Target="https://podminky.urs.cz/item/CS_URS_2023_02/979054451" TargetMode="External" /><Relationship Id="rId17" Type="http://schemas.openxmlformats.org/officeDocument/2006/relationships/hyperlink" Target="https://podminky.urs.cz/item/CS_URS_2023_02/460010024" TargetMode="External" /><Relationship Id="rId18" Type="http://schemas.openxmlformats.org/officeDocument/2006/relationships/hyperlink" Target="https://podminky.urs.cz/item/CS_URS_2023_02/460131113" TargetMode="External" /><Relationship Id="rId19" Type="http://schemas.openxmlformats.org/officeDocument/2006/relationships/hyperlink" Target="https://podminky.urs.cz/item/CS_URS_2023_02/460171142" TargetMode="External" /><Relationship Id="rId20" Type="http://schemas.openxmlformats.org/officeDocument/2006/relationships/hyperlink" Target="https://podminky.urs.cz/item/CS_URS_2023_02/460171322" TargetMode="External" /><Relationship Id="rId21" Type="http://schemas.openxmlformats.org/officeDocument/2006/relationships/hyperlink" Target="https://podminky.urs.cz/item/CS_URS_2023_02/460391123" TargetMode="External" /><Relationship Id="rId22" Type="http://schemas.openxmlformats.org/officeDocument/2006/relationships/hyperlink" Target="https://podminky.urs.cz/item/CS_URS_2023_02/460451152" TargetMode="External" /><Relationship Id="rId23" Type="http://schemas.openxmlformats.org/officeDocument/2006/relationships/hyperlink" Target="https://podminky.urs.cz/item/CS_URS_2023_02/460451332" TargetMode="External" /><Relationship Id="rId24" Type="http://schemas.openxmlformats.org/officeDocument/2006/relationships/hyperlink" Target="https://podminky.urs.cz/item/CS_URS_2023_02/460661112" TargetMode="External" /><Relationship Id="rId25" Type="http://schemas.openxmlformats.org/officeDocument/2006/relationships/hyperlink" Target="https://podminky.urs.cz/item/CS_URS_2023_02/460671113" TargetMode="External" /><Relationship Id="rId26" Type="http://schemas.openxmlformats.org/officeDocument/2006/relationships/hyperlink" Target="https://podminky.urs.cz/item/CS_URS_2023_02/741110053" TargetMode="External" /><Relationship Id="rId27" Type="http://schemas.openxmlformats.org/officeDocument/2006/relationships/hyperlink" Target="https://podminky.urs.cz/item/CS_URS_2023_02/741110312" TargetMode="External" /><Relationship Id="rId28" Type="http://schemas.openxmlformats.org/officeDocument/2006/relationships/hyperlink" Target="https://podminky.urs.cz/item/CS_URS_2023_02/741122222" TargetMode="External" /><Relationship Id="rId29" Type="http://schemas.openxmlformats.org/officeDocument/2006/relationships/hyperlink" Target="https://podminky.urs.cz/item/CS_URS_2023_02/741122611" TargetMode="External" /><Relationship Id="rId30" Type="http://schemas.openxmlformats.org/officeDocument/2006/relationships/hyperlink" Target="https://podminky.urs.cz/item/CS_URS_2023_02/741130001" TargetMode="External" /><Relationship Id="rId31" Type="http://schemas.openxmlformats.org/officeDocument/2006/relationships/hyperlink" Target="https://podminky.urs.cz/item/CS_URS_2023_02/741130005" TargetMode="External" /><Relationship Id="rId32" Type="http://schemas.openxmlformats.org/officeDocument/2006/relationships/hyperlink" Target="https://podminky.urs.cz/item/CS_URS_2023_02/741410021" TargetMode="External" /><Relationship Id="rId33" Type="http://schemas.openxmlformats.org/officeDocument/2006/relationships/hyperlink" Target="https://podminky.urs.cz/item/CS_URS_2023_02/741420022" TargetMode="External" /><Relationship Id="rId34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30001000" TargetMode="External" /><Relationship Id="rId2" Type="http://schemas.openxmlformats.org/officeDocument/2006/relationships/hyperlink" Target="https://podminky.urs.cz/item/CS_URS_2023_01/032403000" TargetMode="External" /><Relationship Id="rId3" Type="http://schemas.openxmlformats.org/officeDocument/2006/relationships/hyperlink" Target="https://podminky.urs.cz/item/CS_URS_2023_01/033103000" TargetMode="External" /><Relationship Id="rId4" Type="http://schemas.openxmlformats.org/officeDocument/2006/relationships/hyperlink" Target="https://podminky.urs.cz/item/CS_URS_2023_01/034103000" TargetMode="External" /><Relationship Id="rId5" Type="http://schemas.openxmlformats.org/officeDocument/2006/relationships/hyperlink" Target="https://podminky.urs.cz/item/CS_URS_2023_01/034503000" TargetMode="External" /><Relationship Id="rId6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30001000" TargetMode="External" /><Relationship Id="rId2" Type="http://schemas.openxmlformats.org/officeDocument/2006/relationships/hyperlink" Target="https://podminky.urs.cz/item/CS_URS_2023_01/034103000" TargetMode="External" /><Relationship Id="rId3" Type="http://schemas.openxmlformats.org/officeDocument/2006/relationships/hyperlink" Target="https://podminky.urs.cz/item/CS_URS_2023_01/091003000" TargetMode="External" /><Relationship Id="rId4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81013314" TargetMode="External" /><Relationship Id="rId2" Type="http://schemas.openxmlformats.org/officeDocument/2006/relationships/hyperlink" Target="https://podminky.urs.cz/item/CS_URS_2023_01/981332111" TargetMode="External" /><Relationship Id="rId3" Type="http://schemas.openxmlformats.org/officeDocument/2006/relationships/hyperlink" Target="https://podminky.urs.cz/item/CS_URS_2023_01/997006002" TargetMode="External" /><Relationship Id="rId4" Type="http://schemas.openxmlformats.org/officeDocument/2006/relationships/hyperlink" Target="https://podminky.urs.cz/item/CS_URS_2023_01/997006003" TargetMode="External" /><Relationship Id="rId5" Type="http://schemas.openxmlformats.org/officeDocument/2006/relationships/hyperlink" Target="https://podminky.urs.cz/item/CS_URS_2023_01/997006512" TargetMode="External" /><Relationship Id="rId6" Type="http://schemas.openxmlformats.org/officeDocument/2006/relationships/hyperlink" Target="https://podminky.urs.cz/item/CS_URS_2023_01/997006519" TargetMode="External" /><Relationship Id="rId7" Type="http://schemas.openxmlformats.org/officeDocument/2006/relationships/hyperlink" Target="https://podminky.urs.cz/item/CS_URS_2023_01/997013631" TargetMode="External" /><Relationship Id="rId8" Type="http://schemas.openxmlformats.org/officeDocument/2006/relationships/hyperlink" Target="https://podminky.urs.cz/item/CS_URS_2023_01/997013847" TargetMode="External" /><Relationship Id="rId9" Type="http://schemas.openxmlformats.org/officeDocument/2006/relationships/hyperlink" Target="https://podminky.urs.cz/item/CS_URS_2023_01/997013862" TargetMode="External" /><Relationship Id="rId10" Type="http://schemas.openxmlformats.org/officeDocument/2006/relationships/hyperlink" Target="https://podminky.urs.cz/item/CS_URS_2023_01/997013869" TargetMode="External" /><Relationship Id="rId1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29951121" TargetMode="External" /><Relationship Id="rId2" Type="http://schemas.openxmlformats.org/officeDocument/2006/relationships/hyperlink" Target="https://podminky.urs.cz/item/CS_URS_2023_01/131251104" TargetMode="External" /><Relationship Id="rId3" Type="http://schemas.openxmlformats.org/officeDocument/2006/relationships/hyperlink" Target="https://podminky.urs.cz/item/CS_URS_2023_01/132251101" TargetMode="External" /><Relationship Id="rId4" Type="http://schemas.openxmlformats.org/officeDocument/2006/relationships/hyperlink" Target="https://podminky.urs.cz/item/CS_URS_2023_01/162251102" TargetMode="External" /><Relationship Id="rId5" Type="http://schemas.openxmlformats.org/officeDocument/2006/relationships/hyperlink" Target="https://podminky.urs.cz/item/CS_URS_2023_01/162751117" TargetMode="External" /><Relationship Id="rId6" Type="http://schemas.openxmlformats.org/officeDocument/2006/relationships/hyperlink" Target="https://podminky.urs.cz/item/CS_URS_2023_01/162751139" TargetMode="External" /><Relationship Id="rId7" Type="http://schemas.openxmlformats.org/officeDocument/2006/relationships/hyperlink" Target="https://podminky.urs.cz/item/CS_URS_2023_01/167151101" TargetMode="External" /><Relationship Id="rId8" Type="http://schemas.openxmlformats.org/officeDocument/2006/relationships/hyperlink" Target="https://podminky.urs.cz/item/CS_URS_2023_01/171201221" TargetMode="External" /><Relationship Id="rId9" Type="http://schemas.openxmlformats.org/officeDocument/2006/relationships/hyperlink" Target="https://podminky.urs.cz/item/CS_URS_2023_01/171251201" TargetMode="External" /><Relationship Id="rId10" Type="http://schemas.openxmlformats.org/officeDocument/2006/relationships/hyperlink" Target="https://podminky.urs.cz/item/CS_URS_2023_01/174151101" TargetMode="External" /><Relationship Id="rId11" Type="http://schemas.openxmlformats.org/officeDocument/2006/relationships/hyperlink" Target="https://podminky.urs.cz/item/CS_URS_2023_01/181951112" TargetMode="External" /><Relationship Id="rId12" Type="http://schemas.openxmlformats.org/officeDocument/2006/relationships/hyperlink" Target="https://podminky.urs.cz/item/CS_URS_2023_01/997013601" TargetMode="External" /><Relationship Id="rId13" Type="http://schemas.openxmlformats.org/officeDocument/2006/relationships/hyperlink" Target="https://podminky.urs.cz/item/CS_URS_2023_01/211971121" TargetMode="External" /><Relationship Id="rId14" Type="http://schemas.openxmlformats.org/officeDocument/2006/relationships/hyperlink" Target="https://podminky.urs.cz/item/CS_URS_2023_01/212751107" TargetMode="External" /><Relationship Id="rId15" Type="http://schemas.openxmlformats.org/officeDocument/2006/relationships/hyperlink" Target="https://podminky.urs.cz/item/CS_URS_2023_01/213311113" TargetMode="External" /><Relationship Id="rId16" Type="http://schemas.openxmlformats.org/officeDocument/2006/relationships/hyperlink" Target="https://podminky.urs.cz/item/CS_URS_2023_01/273313511" TargetMode="External" /><Relationship Id="rId17" Type="http://schemas.openxmlformats.org/officeDocument/2006/relationships/hyperlink" Target="https://podminky.urs.cz/item/CS_URS_2023_01/274313811" TargetMode="External" /><Relationship Id="rId18" Type="http://schemas.openxmlformats.org/officeDocument/2006/relationships/hyperlink" Target="https://podminky.urs.cz/item/CS_URS_2023_01/274351121" TargetMode="External" /><Relationship Id="rId19" Type="http://schemas.openxmlformats.org/officeDocument/2006/relationships/hyperlink" Target="https://podminky.urs.cz/item/CS_URS_2023_01/274351122" TargetMode="External" /><Relationship Id="rId20" Type="http://schemas.openxmlformats.org/officeDocument/2006/relationships/hyperlink" Target="https://podminky.urs.cz/item/CS_URS_2023_01/275313811" TargetMode="External" /><Relationship Id="rId21" Type="http://schemas.openxmlformats.org/officeDocument/2006/relationships/hyperlink" Target="https://podminky.urs.cz/item/CS_URS_2023_01/275351121" TargetMode="External" /><Relationship Id="rId22" Type="http://schemas.openxmlformats.org/officeDocument/2006/relationships/hyperlink" Target="https://podminky.urs.cz/item/CS_URS_2023_01/275351122" TargetMode="External" /><Relationship Id="rId23" Type="http://schemas.openxmlformats.org/officeDocument/2006/relationships/hyperlink" Target="https://podminky.urs.cz/item/CS_URS_2023_01/278311213" TargetMode="External" /><Relationship Id="rId24" Type="http://schemas.openxmlformats.org/officeDocument/2006/relationships/hyperlink" Target="https://podminky.urs.cz/item/CS_URS_2023_01/278383113" TargetMode="External" /><Relationship Id="rId25" Type="http://schemas.openxmlformats.org/officeDocument/2006/relationships/hyperlink" Target="https://podminky.urs.cz/item/CS_URS_2023_01/380326122" TargetMode="External" /><Relationship Id="rId26" Type="http://schemas.openxmlformats.org/officeDocument/2006/relationships/hyperlink" Target="https://podminky.urs.cz/item/CS_URS_2023_01/380326123" TargetMode="External" /><Relationship Id="rId27" Type="http://schemas.openxmlformats.org/officeDocument/2006/relationships/hyperlink" Target="https://podminky.urs.cz/item/CS_URS_2023_01/380356211" TargetMode="External" /><Relationship Id="rId28" Type="http://schemas.openxmlformats.org/officeDocument/2006/relationships/hyperlink" Target="https://podminky.urs.cz/item/CS_URS_2023_01/380356212" TargetMode="External" /><Relationship Id="rId29" Type="http://schemas.openxmlformats.org/officeDocument/2006/relationships/hyperlink" Target="https://podminky.urs.cz/item/CS_URS_2023_01/380356231" TargetMode="External" /><Relationship Id="rId30" Type="http://schemas.openxmlformats.org/officeDocument/2006/relationships/hyperlink" Target="https://podminky.urs.cz/item/CS_URS_2023_01/380356232" TargetMode="External" /><Relationship Id="rId31" Type="http://schemas.openxmlformats.org/officeDocument/2006/relationships/hyperlink" Target="https://podminky.urs.cz/item/CS_URS_2023_01/380361006" TargetMode="External" /><Relationship Id="rId32" Type="http://schemas.openxmlformats.org/officeDocument/2006/relationships/hyperlink" Target="https://podminky.urs.cz/item/CS_URS_2023_01/460520174" TargetMode="External" /><Relationship Id="rId33" Type="http://schemas.openxmlformats.org/officeDocument/2006/relationships/hyperlink" Target="https://podminky.urs.cz/item/CS_URS_2023_01/564871111" TargetMode="External" /><Relationship Id="rId34" Type="http://schemas.openxmlformats.org/officeDocument/2006/relationships/hyperlink" Target="https://podminky.urs.cz/item/CS_URS_2023_01/596211122" TargetMode="External" /><Relationship Id="rId35" Type="http://schemas.openxmlformats.org/officeDocument/2006/relationships/hyperlink" Target="https://podminky.urs.cz/item/CS_URS_2023_01/633811111" TargetMode="External" /><Relationship Id="rId36" Type="http://schemas.openxmlformats.org/officeDocument/2006/relationships/hyperlink" Target="https://podminky.urs.cz/item/CS_URS_2023_01/633811119" TargetMode="External" /><Relationship Id="rId37" Type="http://schemas.openxmlformats.org/officeDocument/2006/relationships/hyperlink" Target="https://podminky.urs.cz/item/CS_URS_2023_01/871265211" TargetMode="External" /><Relationship Id="rId38" Type="http://schemas.openxmlformats.org/officeDocument/2006/relationships/hyperlink" Target="https://podminky.urs.cz/item/CS_URS_2023_01/877260310" TargetMode="External" /><Relationship Id="rId39" Type="http://schemas.openxmlformats.org/officeDocument/2006/relationships/hyperlink" Target="https://podminky.urs.cz/item/CS_URS_2023_01/877350320" TargetMode="External" /><Relationship Id="rId40" Type="http://schemas.openxmlformats.org/officeDocument/2006/relationships/hyperlink" Target="https://podminky.urs.cz/item/CS_URS_2023_01/935932314" TargetMode="External" /><Relationship Id="rId41" Type="http://schemas.openxmlformats.org/officeDocument/2006/relationships/hyperlink" Target="https://podminky.urs.cz/item/CS_URS_2023_01/939941112" TargetMode="External" /><Relationship Id="rId42" Type="http://schemas.openxmlformats.org/officeDocument/2006/relationships/hyperlink" Target="https://podminky.urs.cz/item/CS_URS_2023_01/998012021" TargetMode="External" /><Relationship Id="rId43" Type="http://schemas.openxmlformats.org/officeDocument/2006/relationships/hyperlink" Target="https://podminky.urs.cz/item/CS_URS_2023_01/721194109" TargetMode="External" /><Relationship Id="rId44" Type="http://schemas.openxmlformats.org/officeDocument/2006/relationships/hyperlink" Target="https://podminky.urs.cz/item/CS_URS_2023_01/721211501" TargetMode="External" /><Relationship Id="rId45" Type="http://schemas.openxmlformats.org/officeDocument/2006/relationships/hyperlink" Target="https://podminky.urs.cz/item/CS_URS_2023_01/783933151" TargetMode="External" /><Relationship Id="rId46" Type="http://schemas.openxmlformats.org/officeDocument/2006/relationships/hyperlink" Target="https://podminky.urs.cz/item/CS_URS_2023_01/783937163" TargetMode="External" /><Relationship Id="rId47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21" TargetMode="External" /><Relationship Id="rId2" Type="http://schemas.openxmlformats.org/officeDocument/2006/relationships/hyperlink" Target="https://podminky.urs.cz/item/CS_URS_2023_01/113107122" TargetMode="External" /><Relationship Id="rId3" Type="http://schemas.openxmlformats.org/officeDocument/2006/relationships/hyperlink" Target="https://podminky.urs.cz/item/CS_URS_2023_01/113107162" TargetMode="External" /><Relationship Id="rId4" Type="http://schemas.openxmlformats.org/officeDocument/2006/relationships/hyperlink" Target="https://podminky.urs.cz/item/CS_URS_2023_01/113202111" TargetMode="External" /><Relationship Id="rId5" Type="http://schemas.openxmlformats.org/officeDocument/2006/relationships/hyperlink" Target="https://podminky.urs.cz/item/CS_URS_2023_01/122251104" TargetMode="External" /><Relationship Id="rId6" Type="http://schemas.openxmlformats.org/officeDocument/2006/relationships/hyperlink" Target="https://podminky.urs.cz/item/CS_URS_2023_01/167151101" TargetMode="External" /><Relationship Id="rId7" Type="http://schemas.openxmlformats.org/officeDocument/2006/relationships/hyperlink" Target="https://podminky.urs.cz/item/CS_URS_2023_01/162751117" TargetMode="External" /><Relationship Id="rId8" Type="http://schemas.openxmlformats.org/officeDocument/2006/relationships/hyperlink" Target="https://podminky.urs.cz/item/CS_URS_2023_01/162751119" TargetMode="External" /><Relationship Id="rId9" Type="http://schemas.openxmlformats.org/officeDocument/2006/relationships/hyperlink" Target="https://podminky.urs.cz/item/CS_URS_2023_01/171251201" TargetMode="External" /><Relationship Id="rId10" Type="http://schemas.openxmlformats.org/officeDocument/2006/relationships/hyperlink" Target="https://podminky.urs.cz/item/CS_URS_2023_01/181951112" TargetMode="External" /><Relationship Id="rId11" Type="http://schemas.openxmlformats.org/officeDocument/2006/relationships/hyperlink" Target="https://podminky.urs.cz/item/CS_URS_2023_01/181311103" TargetMode="External" /><Relationship Id="rId12" Type="http://schemas.openxmlformats.org/officeDocument/2006/relationships/hyperlink" Target="https://podminky.urs.cz/item/CS_URS_2023_01/181411131" TargetMode="External" /><Relationship Id="rId13" Type="http://schemas.openxmlformats.org/officeDocument/2006/relationships/hyperlink" Target="https://podminky.urs.cz/item/CS_URS_2023_01/596211121" TargetMode="External" /><Relationship Id="rId14" Type="http://schemas.openxmlformats.org/officeDocument/2006/relationships/hyperlink" Target="https://podminky.urs.cz/item/CS_URS_2023_01/596211122" TargetMode="External" /><Relationship Id="rId15" Type="http://schemas.openxmlformats.org/officeDocument/2006/relationships/hyperlink" Target="https://podminky.urs.cz/item/CS_URS_2023_01/564851111" TargetMode="External" /><Relationship Id="rId16" Type="http://schemas.openxmlformats.org/officeDocument/2006/relationships/hyperlink" Target="https://podminky.urs.cz/item/CS_URS_2023_01/567133815" TargetMode="External" /><Relationship Id="rId17" Type="http://schemas.openxmlformats.org/officeDocument/2006/relationships/hyperlink" Target="https://podminky.urs.cz/item/CS_URS_2023_01/599141111" TargetMode="External" /><Relationship Id="rId18" Type="http://schemas.openxmlformats.org/officeDocument/2006/relationships/hyperlink" Target="https://podminky.urs.cz/item/CS_URS_2023_01/914111111" TargetMode="External" /><Relationship Id="rId19" Type="http://schemas.openxmlformats.org/officeDocument/2006/relationships/hyperlink" Target="https://podminky.urs.cz/item/CS_URS_2023_01/914511112" TargetMode="External" /><Relationship Id="rId20" Type="http://schemas.openxmlformats.org/officeDocument/2006/relationships/hyperlink" Target="https://podminky.urs.cz/item/CS_URS_2023_01/915231111" TargetMode="External" /><Relationship Id="rId21" Type="http://schemas.openxmlformats.org/officeDocument/2006/relationships/hyperlink" Target="https://podminky.urs.cz/item/CS_URS_2023_01/915621111" TargetMode="External" /><Relationship Id="rId22" Type="http://schemas.openxmlformats.org/officeDocument/2006/relationships/hyperlink" Target="https://podminky.urs.cz/item/CS_URS_2023_01/916111123" TargetMode="External" /><Relationship Id="rId23" Type="http://schemas.openxmlformats.org/officeDocument/2006/relationships/hyperlink" Target="https://podminky.urs.cz/item/CS_URS_2023_01/916131213" TargetMode="External" /><Relationship Id="rId24" Type="http://schemas.openxmlformats.org/officeDocument/2006/relationships/hyperlink" Target="https://podminky.urs.cz/item/CS_URS_2023_01/916331112" TargetMode="External" /><Relationship Id="rId25" Type="http://schemas.openxmlformats.org/officeDocument/2006/relationships/hyperlink" Target="https://podminky.urs.cz/item/CS_URS_2023_01/916991121" TargetMode="External" /><Relationship Id="rId26" Type="http://schemas.openxmlformats.org/officeDocument/2006/relationships/hyperlink" Target="https://podminky.urs.cz/item/CS_URS_2023_01/919735112" TargetMode="External" /><Relationship Id="rId27" Type="http://schemas.openxmlformats.org/officeDocument/2006/relationships/hyperlink" Target="https://podminky.urs.cz/item/CS_URS_2023_01/979094441" TargetMode="External" /><Relationship Id="rId28" Type="http://schemas.openxmlformats.org/officeDocument/2006/relationships/hyperlink" Target="https://podminky.urs.cz/item/CS_URS_2023_01/966006132" TargetMode="External" /><Relationship Id="rId29" Type="http://schemas.openxmlformats.org/officeDocument/2006/relationships/hyperlink" Target="https://podminky.urs.cz/item/CS_URS_2023_01/961055111" TargetMode="External" /><Relationship Id="rId30" Type="http://schemas.openxmlformats.org/officeDocument/2006/relationships/hyperlink" Target="https://podminky.urs.cz/item/CS_URS_2023_01/997231111" TargetMode="External" /><Relationship Id="rId31" Type="http://schemas.openxmlformats.org/officeDocument/2006/relationships/hyperlink" Target="https://podminky.urs.cz/item/CS_URS_2023_01/997231119" TargetMode="External" /><Relationship Id="rId32" Type="http://schemas.openxmlformats.org/officeDocument/2006/relationships/hyperlink" Target="https://podminky.urs.cz/item/CS_URS_2023_01/997221655" TargetMode="External" /><Relationship Id="rId33" Type="http://schemas.openxmlformats.org/officeDocument/2006/relationships/hyperlink" Target="https://podminky.urs.cz/item/CS_URS_2023_01/997221615" TargetMode="External" /><Relationship Id="rId34" Type="http://schemas.openxmlformats.org/officeDocument/2006/relationships/hyperlink" Target="https://podminky.urs.cz/item/CS_URS_2023_01/998225111" TargetMode="External" /><Relationship Id="rId35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2103000" TargetMode="External" /><Relationship Id="rId2" Type="http://schemas.openxmlformats.org/officeDocument/2006/relationships/hyperlink" Target="https://podminky.urs.cz/item/CS_URS_2023_01/012203000" TargetMode="External" /><Relationship Id="rId3" Type="http://schemas.openxmlformats.org/officeDocument/2006/relationships/hyperlink" Target="https://podminky.urs.cz/item/CS_URS_2023_01/012303000" TargetMode="External" /><Relationship Id="rId4" Type="http://schemas.openxmlformats.org/officeDocument/2006/relationships/hyperlink" Target="https://podminky.urs.cz/item/CS_URS_2023_01/013254000" TargetMode="External" /><Relationship Id="rId5" Type="http://schemas.openxmlformats.org/officeDocument/2006/relationships/hyperlink" Target="https://podminky.urs.cz/item/CS_URS_2023_01/013274000" TargetMode="External" /><Relationship Id="rId6" Type="http://schemas.openxmlformats.org/officeDocument/2006/relationships/hyperlink" Target="https://podminky.urs.cz/item/CS_URS_2023_01/045002000" TargetMode="External" /><Relationship Id="rId7" Type="http://schemas.openxmlformats.org/officeDocument/2006/relationships/hyperlink" Target="https://podminky.urs.cz/item/CS_URS_2023_01/062002000" TargetMode="External" /><Relationship Id="rId8" Type="http://schemas.openxmlformats.org/officeDocument/2006/relationships/hyperlink" Target="https://podminky.urs.cz/item/CS_URS_2023_01/072103001" TargetMode="External" /><Relationship Id="rId9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72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5" customHeight="1">
      <c r="AR2" s="298"/>
      <c r="AS2" s="298"/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  <c r="BE2" s="298"/>
      <c r="BS2" s="18" t="s">
        <v>6</v>
      </c>
      <c r="BT2" s="18" t="s">
        <v>7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ht="12" customHeight="1">
      <c r="B5" s="21"/>
      <c r="D5" s="25" t="s">
        <v>13</v>
      </c>
      <c r="K5" s="297" t="s">
        <v>14</v>
      </c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R5" s="21"/>
      <c r="BE5" s="294" t="s">
        <v>15</v>
      </c>
      <c r="BS5" s="18" t="s">
        <v>6</v>
      </c>
    </row>
    <row r="6" spans="2:71" ht="36.95" customHeight="1">
      <c r="B6" s="21"/>
      <c r="D6" s="27" t="s">
        <v>16</v>
      </c>
      <c r="K6" s="299" t="s">
        <v>17</v>
      </c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R6" s="21"/>
      <c r="BE6" s="295"/>
      <c r="BS6" s="18" t="s">
        <v>6</v>
      </c>
    </row>
    <row r="7" spans="2:71" ht="12" customHeight="1">
      <c r="B7" s="21"/>
      <c r="D7" s="28" t="s">
        <v>18</v>
      </c>
      <c r="K7" s="26" t="s">
        <v>19</v>
      </c>
      <c r="AK7" s="28" t="s">
        <v>20</v>
      </c>
      <c r="AN7" s="26" t="s">
        <v>19</v>
      </c>
      <c r="AR7" s="21"/>
      <c r="BE7" s="295"/>
      <c r="BS7" s="18" t="s">
        <v>6</v>
      </c>
    </row>
    <row r="8" spans="2:71" ht="12" customHeight="1">
      <c r="B8" s="21"/>
      <c r="D8" s="28" t="s">
        <v>21</v>
      </c>
      <c r="K8" s="26" t="s">
        <v>22</v>
      </c>
      <c r="AK8" s="28" t="s">
        <v>23</v>
      </c>
      <c r="AN8" s="29" t="s">
        <v>24</v>
      </c>
      <c r="AR8" s="21"/>
      <c r="BE8" s="295"/>
      <c r="BS8" s="18" t="s">
        <v>6</v>
      </c>
    </row>
    <row r="9" spans="2:71" ht="14.45" customHeight="1">
      <c r="B9" s="21"/>
      <c r="AR9" s="21"/>
      <c r="BE9" s="295"/>
      <c r="BS9" s="18" t="s">
        <v>6</v>
      </c>
    </row>
    <row r="10" spans="2:71" ht="12" customHeight="1">
      <c r="B10" s="21"/>
      <c r="D10" s="28" t="s">
        <v>25</v>
      </c>
      <c r="AK10" s="28" t="s">
        <v>26</v>
      </c>
      <c r="AN10" s="26" t="s">
        <v>27</v>
      </c>
      <c r="AR10" s="21"/>
      <c r="BE10" s="295"/>
      <c r="BS10" s="18" t="s">
        <v>6</v>
      </c>
    </row>
    <row r="11" spans="2:71" ht="18.5" customHeight="1">
      <c r="B11" s="21"/>
      <c r="E11" s="26" t="s">
        <v>28</v>
      </c>
      <c r="AK11" s="28" t="s">
        <v>29</v>
      </c>
      <c r="AN11" s="26" t="s">
        <v>19</v>
      </c>
      <c r="AR11" s="21"/>
      <c r="BE11" s="295"/>
      <c r="BS11" s="18" t="s">
        <v>6</v>
      </c>
    </row>
    <row r="12" spans="2:71" ht="6.95" customHeight="1">
      <c r="B12" s="21"/>
      <c r="AR12" s="21"/>
      <c r="BE12" s="295"/>
      <c r="BS12" s="18" t="s">
        <v>6</v>
      </c>
    </row>
    <row r="13" spans="2:71" ht="12" customHeight="1">
      <c r="B13" s="21"/>
      <c r="D13" s="28" t="s">
        <v>30</v>
      </c>
      <c r="AK13" s="28" t="s">
        <v>26</v>
      </c>
      <c r="AN13" s="30" t="s">
        <v>31</v>
      </c>
      <c r="AR13" s="21"/>
      <c r="BE13" s="295"/>
      <c r="BS13" s="18" t="s">
        <v>6</v>
      </c>
    </row>
    <row r="14" spans="2:71" ht="12.75">
      <c r="B14" s="21"/>
      <c r="E14" s="300" t="s">
        <v>31</v>
      </c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28" t="s">
        <v>29</v>
      </c>
      <c r="AN14" s="30" t="s">
        <v>31</v>
      </c>
      <c r="AR14" s="21"/>
      <c r="BE14" s="295"/>
      <c r="BS14" s="18" t="s">
        <v>6</v>
      </c>
    </row>
    <row r="15" spans="2:71" ht="6.95" customHeight="1">
      <c r="B15" s="21"/>
      <c r="AR15" s="21"/>
      <c r="BE15" s="295"/>
      <c r="BS15" s="18" t="s">
        <v>4</v>
      </c>
    </row>
    <row r="16" spans="2:71" ht="12" customHeight="1">
      <c r="B16" s="21"/>
      <c r="D16" s="28" t="s">
        <v>32</v>
      </c>
      <c r="AK16" s="28" t="s">
        <v>26</v>
      </c>
      <c r="AN16" s="26" t="s">
        <v>33</v>
      </c>
      <c r="AR16" s="21"/>
      <c r="BE16" s="295"/>
      <c r="BS16" s="18" t="s">
        <v>4</v>
      </c>
    </row>
    <row r="17" spans="2:71" ht="18.5" customHeight="1">
      <c r="B17" s="21"/>
      <c r="E17" s="26" t="s">
        <v>34</v>
      </c>
      <c r="AK17" s="28" t="s">
        <v>29</v>
      </c>
      <c r="AN17" s="26" t="s">
        <v>35</v>
      </c>
      <c r="AR17" s="21"/>
      <c r="BE17" s="295"/>
      <c r="BS17" s="18" t="s">
        <v>36</v>
      </c>
    </row>
    <row r="18" spans="2:71" ht="6.95" customHeight="1">
      <c r="B18" s="21"/>
      <c r="AR18" s="21"/>
      <c r="BE18" s="295"/>
      <c r="BS18" s="18" t="s">
        <v>6</v>
      </c>
    </row>
    <row r="19" spans="2:71" ht="12" customHeight="1">
      <c r="B19" s="21"/>
      <c r="D19" s="28" t="s">
        <v>37</v>
      </c>
      <c r="AK19" s="28" t="s">
        <v>26</v>
      </c>
      <c r="AN19" s="26" t="s">
        <v>19</v>
      </c>
      <c r="AR19" s="21"/>
      <c r="BE19" s="295"/>
      <c r="BS19" s="18" t="s">
        <v>6</v>
      </c>
    </row>
    <row r="20" spans="2:71" ht="18.5" customHeight="1">
      <c r="B20" s="21"/>
      <c r="E20" s="26" t="s">
        <v>38</v>
      </c>
      <c r="AK20" s="28" t="s">
        <v>29</v>
      </c>
      <c r="AN20" s="26" t="s">
        <v>19</v>
      </c>
      <c r="AR20" s="21"/>
      <c r="BE20" s="295"/>
      <c r="BS20" s="18" t="s">
        <v>4</v>
      </c>
    </row>
    <row r="21" spans="2:57" ht="6.95" customHeight="1">
      <c r="B21" s="21"/>
      <c r="AR21" s="21"/>
      <c r="BE21" s="295"/>
    </row>
    <row r="22" spans="2:57" ht="12" customHeight="1">
      <c r="B22" s="21"/>
      <c r="D22" s="28" t="s">
        <v>39</v>
      </c>
      <c r="AR22" s="21"/>
      <c r="BE22" s="295"/>
    </row>
    <row r="23" spans="2:57" ht="47.25" customHeight="1">
      <c r="B23" s="21"/>
      <c r="E23" s="302" t="s">
        <v>40</v>
      </c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R23" s="21"/>
      <c r="BE23" s="295"/>
    </row>
    <row r="24" spans="2:57" ht="6.95" customHeight="1">
      <c r="B24" s="21"/>
      <c r="AR24" s="21"/>
      <c r="BE24" s="295"/>
    </row>
    <row r="25" spans="2:57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95"/>
    </row>
    <row r="26" spans="2:57" s="1" customFormat="1" ht="25.9" customHeight="1">
      <c r="B26" s="33"/>
      <c r="D26" s="34" t="s">
        <v>41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03">
        <f>ROUND(AG54,2)</f>
        <v>0</v>
      </c>
      <c r="AL26" s="304"/>
      <c r="AM26" s="304"/>
      <c r="AN26" s="304"/>
      <c r="AO26" s="304"/>
      <c r="AR26" s="33"/>
      <c r="BE26" s="295"/>
    </row>
    <row r="27" spans="2:57" s="1" customFormat="1" ht="6.95" customHeight="1">
      <c r="B27" s="33"/>
      <c r="AR27" s="33"/>
      <c r="BE27" s="295"/>
    </row>
    <row r="28" spans="2:57" s="1" customFormat="1" ht="12.75">
      <c r="B28" s="33"/>
      <c r="L28" s="305" t="s">
        <v>42</v>
      </c>
      <c r="M28" s="305"/>
      <c r="N28" s="305"/>
      <c r="O28" s="305"/>
      <c r="P28" s="305"/>
      <c r="W28" s="305" t="s">
        <v>43</v>
      </c>
      <c r="X28" s="305"/>
      <c r="Y28" s="305"/>
      <c r="Z28" s="305"/>
      <c r="AA28" s="305"/>
      <c r="AB28" s="305"/>
      <c r="AC28" s="305"/>
      <c r="AD28" s="305"/>
      <c r="AE28" s="305"/>
      <c r="AK28" s="305" t="s">
        <v>44</v>
      </c>
      <c r="AL28" s="305"/>
      <c r="AM28" s="305"/>
      <c r="AN28" s="305"/>
      <c r="AO28" s="305"/>
      <c r="AR28" s="33"/>
      <c r="BE28" s="295"/>
    </row>
    <row r="29" spans="2:57" s="2" customFormat="1" ht="14.45" customHeight="1">
      <c r="B29" s="37"/>
      <c r="D29" s="28" t="s">
        <v>45</v>
      </c>
      <c r="F29" s="28" t="s">
        <v>46</v>
      </c>
      <c r="L29" s="308">
        <v>0.21</v>
      </c>
      <c r="M29" s="307"/>
      <c r="N29" s="307"/>
      <c r="O29" s="307"/>
      <c r="P29" s="307"/>
      <c r="W29" s="306">
        <f>ROUND(AZ54,2)</f>
        <v>0</v>
      </c>
      <c r="X29" s="307"/>
      <c r="Y29" s="307"/>
      <c r="Z29" s="307"/>
      <c r="AA29" s="307"/>
      <c r="AB29" s="307"/>
      <c r="AC29" s="307"/>
      <c r="AD29" s="307"/>
      <c r="AE29" s="307"/>
      <c r="AK29" s="306">
        <f>ROUND(AV54,2)</f>
        <v>0</v>
      </c>
      <c r="AL29" s="307"/>
      <c r="AM29" s="307"/>
      <c r="AN29" s="307"/>
      <c r="AO29" s="307"/>
      <c r="AR29" s="37"/>
      <c r="BE29" s="296"/>
    </row>
    <row r="30" spans="2:57" s="2" customFormat="1" ht="14.45" customHeight="1">
      <c r="B30" s="37"/>
      <c r="F30" s="28" t="s">
        <v>47</v>
      </c>
      <c r="L30" s="308">
        <v>0.12</v>
      </c>
      <c r="M30" s="307"/>
      <c r="N30" s="307"/>
      <c r="O30" s="307"/>
      <c r="P30" s="307"/>
      <c r="W30" s="306">
        <f>ROUND(BA54,2)</f>
        <v>0</v>
      </c>
      <c r="X30" s="307"/>
      <c r="Y30" s="307"/>
      <c r="Z30" s="307"/>
      <c r="AA30" s="307"/>
      <c r="AB30" s="307"/>
      <c r="AC30" s="307"/>
      <c r="AD30" s="307"/>
      <c r="AE30" s="307"/>
      <c r="AK30" s="306">
        <f>ROUND(AW54,2)</f>
        <v>0</v>
      </c>
      <c r="AL30" s="307"/>
      <c r="AM30" s="307"/>
      <c r="AN30" s="307"/>
      <c r="AO30" s="307"/>
      <c r="AR30" s="37"/>
      <c r="BE30" s="296"/>
    </row>
    <row r="31" spans="2:57" s="2" customFormat="1" ht="14.45" customHeight="1" hidden="1">
      <c r="B31" s="37"/>
      <c r="F31" s="28" t="s">
        <v>48</v>
      </c>
      <c r="L31" s="308">
        <v>0.21</v>
      </c>
      <c r="M31" s="307"/>
      <c r="N31" s="307"/>
      <c r="O31" s="307"/>
      <c r="P31" s="307"/>
      <c r="W31" s="306">
        <f>ROUND(BB54,2)</f>
        <v>0</v>
      </c>
      <c r="X31" s="307"/>
      <c r="Y31" s="307"/>
      <c r="Z31" s="307"/>
      <c r="AA31" s="307"/>
      <c r="AB31" s="307"/>
      <c r="AC31" s="307"/>
      <c r="AD31" s="307"/>
      <c r="AE31" s="307"/>
      <c r="AK31" s="306">
        <v>0</v>
      </c>
      <c r="AL31" s="307"/>
      <c r="AM31" s="307"/>
      <c r="AN31" s="307"/>
      <c r="AO31" s="307"/>
      <c r="AR31" s="37"/>
      <c r="BE31" s="296"/>
    </row>
    <row r="32" spans="2:57" s="2" customFormat="1" ht="14.45" customHeight="1" hidden="1">
      <c r="B32" s="37"/>
      <c r="F32" s="28" t="s">
        <v>49</v>
      </c>
      <c r="L32" s="308">
        <v>0.12</v>
      </c>
      <c r="M32" s="307"/>
      <c r="N32" s="307"/>
      <c r="O32" s="307"/>
      <c r="P32" s="307"/>
      <c r="W32" s="306">
        <f>ROUND(BC54,2)</f>
        <v>0</v>
      </c>
      <c r="X32" s="307"/>
      <c r="Y32" s="307"/>
      <c r="Z32" s="307"/>
      <c r="AA32" s="307"/>
      <c r="AB32" s="307"/>
      <c r="AC32" s="307"/>
      <c r="AD32" s="307"/>
      <c r="AE32" s="307"/>
      <c r="AK32" s="306">
        <v>0</v>
      </c>
      <c r="AL32" s="307"/>
      <c r="AM32" s="307"/>
      <c r="AN32" s="307"/>
      <c r="AO32" s="307"/>
      <c r="AR32" s="37"/>
      <c r="BE32" s="296"/>
    </row>
    <row r="33" spans="2:44" s="2" customFormat="1" ht="14.45" customHeight="1" hidden="1">
      <c r="B33" s="37"/>
      <c r="F33" s="28" t="s">
        <v>50</v>
      </c>
      <c r="L33" s="308">
        <v>0</v>
      </c>
      <c r="M33" s="307"/>
      <c r="N33" s="307"/>
      <c r="O33" s="307"/>
      <c r="P33" s="307"/>
      <c r="W33" s="306">
        <f>ROUND(BD54,2)</f>
        <v>0</v>
      </c>
      <c r="X33" s="307"/>
      <c r="Y33" s="307"/>
      <c r="Z33" s="307"/>
      <c r="AA33" s="307"/>
      <c r="AB33" s="307"/>
      <c r="AC33" s="307"/>
      <c r="AD33" s="307"/>
      <c r="AE33" s="307"/>
      <c r="AK33" s="306">
        <v>0</v>
      </c>
      <c r="AL33" s="307"/>
      <c r="AM33" s="307"/>
      <c r="AN33" s="307"/>
      <c r="AO33" s="307"/>
      <c r="AR33" s="37"/>
    </row>
    <row r="34" spans="2:44" s="1" customFormat="1" ht="6.95" customHeight="1">
      <c r="B34" s="33"/>
      <c r="AR34" s="33"/>
    </row>
    <row r="35" spans="2:44" s="1" customFormat="1" ht="25.9" customHeight="1">
      <c r="B35" s="33"/>
      <c r="C35" s="38"/>
      <c r="D35" s="39" t="s">
        <v>51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52</v>
      </c>
      <c r="U35" s="40"/>
      <c r="V35" s="40"/>
      <c r="W35" s="40"/>
      <c r="X35" s="312" t="s">
        <v>53</v>
      </c>
      <c r="Y35" s="310"/>
      <c r="Z35" s="310"/>
      <c r="AA35" s="310"/>
      <c r="AB35" s="310"/>
      <c r="AC35" s="40"/>
      <c r="AD35" s="40"/>
      <c r="AE35" s="40"/>
      <c r="AF35" s="40"/>
      <c r="AG35" s="40"/>
      <c r="AH35" s="40"/>
      <c r="AI35" s="40"/>
      <c r="AJ35" s="40"/>
      <c r="AK35" s="309">
        <f>SUM(AK26:AK33)</f>
        <v>0</v>
      </c>
      <c r="AL35" s="310"/>
      <c r="AM35" s="310"/>
      <c r="AN35" s="310"/>
      <c r="AO35" s="311"/>
      <c r="AP35" s="38"/>
      <c r="AQ35" s="38"/>
      <c r="AR35" s="33"/>
    </row>
    <row r="36" spans="2:44" s="1" customFormat="1" ht="6.95" customHeight="1">
      <c r="B36" s="33"/>
      <c r="AR36" s="33"/>
    </row>
    <row r="37" spans="2:44" s="1" customFormat="1" ht="6.95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3"/>
    </row>
    <row r="41" spans="2:44" s="1" customFormat="1" ht="6.95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3"/>
    </row>
    <row r="42" spans="2:44" s="1" customFormat="1" ht="24.95" customHeight="1">
      <c r="B42" s="33"/>
      <c r="C42" s="22" t="s">
        <v>54</v>
      </c>
      <c r="AR42" s="33"/>
    </row>
    <row r="43" spans="2:44" s="1" customFormat="1" ht="6.95" customHeight="1">
      <c r="B43" s="33"/>
      <c r="AR43" s="33"/>
    </row>
    <row r="44" spans="2:44" s="3" customFormat="1" ht="12" customHeight="1">
      <c r="B44" s="46"/>
      <c r="C44" s="28" t="s">
        <v>13</v>
      </c>
      <c r="L44" s="3" t="str">
        <f>K5</f>
        <v>4750-23-3</v>
      </c>
      <c r="AR44" s="46"/>
    </row>
    <row r="45" spans="2:44" s="4" customFormat="1" ht="36.95" customHeight="1">
      <c r="B45" s="47"/>
      <c r="C45" s="48" t="s">
        <v>16</v>
      </c>
      <c r="L45" s="291" t="str">
        <f>K6</f>
        <v>Automatické parkovací zařízení pro kola v Nymburce</v>
      </c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R45" s="47"/>
    </row>
    <row r="46" spans="2:44" s="1" customFormat="1" ht="6.95" customHeight="1">
      <c r="B46" s="33"/>
      <c r="AR46" s="33"/>
    </row>
    <row r="47" spans="2:44" s="1" customFormat="1" ht="12" customHeight="1">
      <c r="B47" s="33"/>
      <c r="C47" s="28" t="s">
        <v>21</v>
      </c>
      <c r="L47" s="49" t="str">
        <f>IF(K8="","",K8)</f>
        <v>Nymburk</v>
      </c>
      <c r="AI47" s="28" t="s">
        <v>23</v>
      </c>
      <c r="AM47" s="318" t="str">
        <f>IF(AN8="","",AN8)</f>
        <v>30. 11. 2023</v>
      </c>
      <c r="AN47" s="318"/>
      <c r="AR47" s="33"/>
    </row>
    <row r="48" spans="2:44" s="1" customFormat="1" ht="6.95" customHeight="1">
      <c r="B48" s="33"/>
      <c r="AR48" s="33"/>
    </row>
    <row r="49" spans="2:56" s="1" customFormat="1" ht="15.2" customHeight="1">
      <c r="B49" s="33"/>
      <c r="C49" s="28" t="s">
        <v>25</v>
      </c>
      <c r="L49" s="3" t="str">
        <f>IF(E11="","",E11)</f>
        <v>Město Nymburk</v>
      </c>
      <c r="AI49" s="28" t="s">
        <v>32</v>
      </c>
      <c r="AM49" s="319" t="str">
        <f>IF(E17="","",E17)</f>
        <v>OPTIMA, spol. s r.o.</v>
      </c>
      <c r="AN49" s="320"/>
      <c r="AO49" s="320"/>
      <c r="AP49" s="320"/>
      <c r="AR49" s="33"/>
      <c r="AS49" s="322" t="s">
        <v>55</v>
      </c>
      <c r="AT49" s="323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2:56" s="1" customFormat="1" ht="15.2" customHeight="1">
      <c r="B50" s="33"/>
      <c r="C50" s="28" t="s">
        <v>30</v>
      </c>
      <c r="L50" s="3" t="str">
        <f>IF(E14="Vyplň údaj","",E14)</f>
        <v/>
      </c>
      <c r="AI50" s="28" t="s">
        <v>37</v>
      </c>
      <c r="AM50" s="319" t="str">
        <f>IF(E20="","",E20)</f>
        <v xml:space="preserve"> </v>
      </c>
      <c r="AN50" s="320"/>
      <c r="AO50" s="320"/>
      <c r="AP50" s="320"/>
      <c r="AR50" s="33"/>
      <c r="AS50" s="324"/>
      <c r="AT50" s="325"/>
      <c r="BD50" s="54"/>
    </row>
    <row r="51" spans="2:56" s="1" customFormat="1" ht="10.8" customHeight="1">
      <c r="B51" s="33"/>
      <c r="AR51" s="33"/>
      <c r="AS51" s="324"/>
      <c r="AT51" s="325"/>
      <c r="BD51" s="54"/>
    </row>
    <row r="52" spans="2:56" s="1" customFormat="1" ht="29.25" customHeight="1">
      <c r="B52" s="33"/>
      <c r="C52" s="286" t="s">
        <v>56</v>
      </c>
      <c r="D52" s="287"/>
      <c r="E52" s="287"/>
      <c r="F52" s="287"/>
      <c r="G52" s="287"/>
      <c r="H52" s="55"/>
      <c r="I52" s="290" t="s">
        <v>57</v>
      </c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  <c r="AG52" s="317" t="s">
        <v>58</v>
      </c>
      <c r="AH52" s="287"/>
      <c r="AI52" s="287"/>
      <c r="AJ52" s="287"/>
      <c r="AK52" s="287"/>
      <c r="AL52" s="287"/>
      <c r="AM52" s="287"/>
      <c r="AN52" s="290" t="s">
        <v>59</v>
      </c>
      <c r="AO52" s="287"/>
      <c r="AP52" s="287"/>
      <c r="AQ52" s="56" t="s">
        <v>60</v>
      </c>
      <c r="AR52" s="33"/>
      <c r="AS52" s="57" t="s">
        <v>61</v>
      </c>
      <c r="AT52" s="58" t="s">
        <v>62</v>
      </c>
      <c r="AU52" s="58" t="s">
        <v>63</v>
      </c>
      <c r="AV52" s="58" t="s">
        <v>64</v>
      </c>
      <c r="AW52" s="58" t="s">
        <v>65</v>
      </c>
      <c r="AX52" s="58" t="s">
        <v>66</v>
      </c>
      <c r="AY52" s="58" t="s">
        <v>67</v>
      </c>
      <c r="AZ52" s="58" t="s">
        <v>68</v>
      </c>
      <c r="BA52" s="58" t="s">
        <v>69</v>
      </c>
      <c r="BB52" s="58" t="s">
        <v>70</v>
      </c>
      <c r="BC52" s="58" t="s">
        <v>71</v>
      </c>
      <c r="BD52" s="59" t="s">
        <v>72</v>
      </c>
    </row>
    <row r="53" spans="2:56" s="1" customFormat="1" ht="10.8" customHeight="1">
      <c r="B53" s="33"/>
      <c r="AR53" s="33"/>
      <c r="AS53" s="60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2"/>
    </row>
    <row r="54" spans="2:90" s="5" customFormat="1" ht="32.45" customHeight="1">
      <c r="B54" s="61"/>
      <c r="C54" s="62" t="s">
        <v>73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293">
        <f>ROUND(AG55+AG62+AG64,2)</f>
        <v>0</v>
      </c>
      <c r="AH54" s="293"/>
      <c r="AI54" s="293"/>
      <c r="AJ54" s="293"/>
      <c r="AK54" s="293"/>
      <c r="AL54" s="293"/>
      <c r="AM54" s="293"/>
      <c r="AN54" s="326">
        <f aca="true" t="shared" si="0" ref="AN54:AN70">SUM(AG54,AT54)</f>
        <v>0</v>
      </c>
      <c r="AO54" s="326"/>
      <c r="AP54" s="326"/>
      <c r="AQ54" s="65" t="s">
        <v>19</v>
      </c>
      <c r="AR54" s="61"/>
      <c r="AS54" s="66">
        <f>ROUND(AS55+AS62+AS64,2)</f>
        <v>0</v>
      </c>
      <c r="AT54" s="67">
        <f aca="true" t="shared" si="1" ref="AT54:AT70">ROUND(SUM(AV54:AW54),2)</f>
        <v>0</v>
      </c>
      <c r="AU54" s="68">
        <f>ROUND(AU55+AU62+AU64,5)</f>
        <v>0</v>
      </c>
      <c r="AV54" s="67">
        <f>ROUND(AZ54*L29,2)</f>
        <v>0</v>
      </c>
      <c r="AW54" s="67">
        <f>ROUND(BA54*L30,2)</f>
        <v>0</v>
      </c>
      <c r="AX54" s="67">
        <f>ROUND(BB54*L29,2)</f>
        <v>0</v>
      </c>
      <c r="AY54" s="67">
        <f>ROUND(BC54*L30,2)</f>
        <v>0</v>
      </c>
      <c r="AZ54" s="67">
        <f>ROUND(AZ55+AZ62+AZ64,2)</f>
        <v>0</v>
      </c>
      <c r="BA54" s="67">
        <f>ROUND(BA55+BA62+BA64,2)</f>
        <v>0</v>
      </c>
      <c r="BB54" s="67">
        <f>ROUND(BB55+BB62+BB64,2)</f>
        <v>0</v>
      </c>
      <c r="BC54" s="67">
        <f>ROUND(BC55+BC62+BC64,2)</f>
        <v>0</v>
      </c>
      <c r="BD54" s="69">
        <f>ROUND(BD55+BD62+BD64,2)</f>
        <v>0</v>
      </c>
      <c r="BS54" s="70" t="s">
        <v>74</v>
      </c>
      <c r="BT54" s="70" t="s">
        <v>75</v>
      </c>
      <c r="BU54" s="71" t="s">
        <v>76</v>
      </c>
      <c r="BV54" s="70" t="s">
        <v>77</v>
      </c>
      <c r="BW54" s="70" t="s">
        <v>5</v>
      </c>
      <c r="BX54" s="70" t="s">
        <v>78</v>
      </c>
      <c r="CL54" s="70" t="s">
        <v>19</v>
      </c>
    </row>
    <row r="55" spans="2:91" s="6" customFormat="1" ht="16.5" customHeight="1">
      <c r="B55" s="72"/>
      <c r="C55" s="73"/>
      <c r="D55" s="288" t="s">
        <v>79</v>
      </c>
      <c r="E55" s="288"/>
      <c r="F55" s="288"/>
      <c r="G55" s="288"/>
      <c r="H55" s="288"/>
      <c r="I55" s="74"/>
      <c r="J55" s="288" t="s">
        <v>80</v>
      </c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315">
        <f>ROUND(SUM(AG56:AG61),2)</f>
        <v>0</v>
      </c>
      <c r="AH55" s="316"/>
      <c r="AI55" s="316"/>
      <c r="AJ55" s="316"/>
      <c r="AK55" s="316"/>
      <c r="AL55" s="316"/>
      <c r="AM55" s="316"/>
      <c r="AN55" s="321">
        <f t="shared" si="0"/>
        <v>0</v>
      </c>
      <c r="AO55" s="316"/>
      <c r="AP55" s="316"/>
      <c r="AQ55" s="75" t="s">
        <v>81</v>
      </c>
      <c r="AR55" s="72"/>
      <c r="AS55" s="76">
        <f>ROUND(SUM(AS56:AS61),2)</f>
        <v>0</v>
      </c>
      <c r="AT55" s="77">
        <f t="shared" si="1"/>
        <v>0</v>
      </c>
      <c r="AU55" s="78">
        <f>ROUND(SUM(AU56:AU61),5)</f>
        <v>0</v>
      </c>
      <c r="AV55" s="77">
        <f>ROUND(AZ55*L29,2)</f>
        <v>0</v>
      </c>
      <c r="AW55" s="77">
        <f>ROUND(BA55*L30,2)</f>
        <v>0</v>
      </c>
      <c r="AX55" s="77">
        <f>ROUND(BB55*L29,2)</f>
        <v>0</v>
      </c>
      <c r="AY55" s="77">
        <f>ROUND(BC55*L30,2)</f>
        <v>0</v>
      </c>
      <c r="AZ55" s="77">
        <f>ROUND(SUM(AZ56:AZ61),2)</f>
        <v>0</v>
      </c>
      <c r="BA55" s="77">
        <f>ROUND(SUM(BA56:BA61),2)</f>
        <v>0</v>
      </c>
      <c r="BB55" s="77">
        <f>ROUND(SUM(BB56:BB61),2)</f>
        <v>0</v>
      </c>
      <c r="BC55" s="77">
        <f>ROUND(SUM(BC56:BC61),2)</f>
        <v>0</v>
      </c>
      <c r="BD55" s="79">
        <f>ROUND(SUM(BD56:BD61),2)</f>
        <v>0</v>
      </c>
      <c r="BS55" s="80" t="s">
        <v>74</v>
      </c>
      <c r="BT55" s="80" t="s">
        <v>82</v>
      </c>
      <c r="BU55" s="80" t="s">
        <v>76</v>
      </c>
      <c r="BV55" s="80" t="s">
        <v>77</v>
      </c>
      <c r="BW55" s="80" t="s">
        <v>83</v>
      </c>
      <c r="BX55" s="80" t="s">
        <v>5</v>
      </c>
      <c r="CL55" s="80" t="s">
        <v>19</v>
      </c>
      <c r="CM55" s="80" t="s">
        <v>84</v>
      </c>
    </row>
    <row r="56" spans="1:90" s="3" customFormat="1" ht="16.5" customHeight="1">
      <c r="A56" s="81" t="s">
        <v>85</v>
      </c>
      <c r="B56" s="46"/>
      <c r="C56" s="9"/>
      <c r="D56" s="9"/>
      <c r="E56" s="289" t="s">
        <v>86</v>
      </c>
      <c r="F56" s="289"/>
      <c r="G56" s="289"/>
      <c r="H56" s="289"/>
      <c r="I56" s="289"/>
      <c r="J56" s="9"/>
      <c r="K56" s="289" t="s">
        <v>87</v>
      </c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89"/>
      <c r="AE56" s="289"/>
      <c r="AF56" s="289"/>
      <c r="AG56" s="313">
        <f>'PS-01 - Automatická kolár...'!J32</f>
        <v>0</v>
      </c>
      <c r="AH56" s="314"/>
      <c r="AI56" s="314"/>
      <c r="AJ56" s="314"/>
      <c r="AK56" s="314"/>
      <c r="AL56" s="314"/>
      <c r="AM56" s="314"/>
      <c r="AN56" s="313">
        <f t="shared" si="0"/>
        <v>0</v>
      </c>
      <c r="AO56" s="314"/>
      <c r="AP56" s="314"/>
      <c r="AQ56" s="82" t="s">
        <v>88</v>
      </c>
      <c r="AR56" s="46"/>
      <c r="AS56" s="83">
        <v>0</v>
      </c>
      <c r="AT56" s="84">
        <f t="shared" si="1"/>
        <v>0</v>
      </c>
      <c r="AU56" s="85">
        <f>'PS-01 - Automatická kolár...'!P87</f>
        <v>0</v>
      </c>
      <c r="AV56" s="84">
        <f>'PS-01 - Automatická kolár...'!J35</f>
        <v>0</v>
      </c>
      <c r="AW56" s="84">
        <f>'PS-01 - Automatická kolár...'!J36</f>
        <v>0</v>
      </c>
      <c r="AX56" s="84">
        <f>'PS-01 - Automatická kolár...'!J37</f>
        <v>0</v>
      </c>
      <c r="AY56" s="84">
        <f>'PS-01 - Automatická kolár...'!J38</f>
        <v>0</v>
      </c>
      <c r="AZ56" s="84">
        <f>'PS-01 - Automatická kolár...'!F35</f>
        <v>0</v>
      </c>
      <c r="BA56" s="84">
        <f>'PS-01 - Automatická kolár...'!F36</f>
        <v>0</v>
      </c>
      <c r="BB56" s="84">
        <f>'PS-01 - Automatická kolár...'!F37</f>
        <v>0</v>
      </c>
      <c r="BC56" s="84">
        <f>'PS-01 - Automatická kolár...'!F38</f>
        <v>0</v>
      </c>
      <c r="BD56" s="86">
        <f>'PS-01 - Automatická kolár...'!F39</f>
        <v>0</v>
      </c>
      <c r="BT56" s="26" t="s">
        <v>84</v>
      </c>
      <c r="BV56" s="26" t="s">
        <v>77</v>
      </c>
      <c r="BW56" s="26" t="s">
        <v>89</v>
      </c>
      <c r="BX56" s="26" t="s">
        <v>83</v>
      </c>
      <c r="CL56" s="26" t="s">
        <v>19</v>
      </c>
    </row>
    <row r="57" spans="1:90" s="3" customFormat="1" ht="16.5" customHeight="1">
      <c r="A57" s="81" t="s">
        <v>85</v>
      </c>
      <c r="B57" s="46"/>
      <c r="C57" s="9"/>
      <c r="D57" s="9"/>
      <c r="E57" s="289" t="s">
        <v>90</v>
      </c>
      <c r="F57" s="289"/>
      <c r="G57" s="289"/>
      <c r="H57" s="289"/>
      <c r="I57" s="289"/>
      <c r="J57" s="9"/>
      <c r="K57" s="289" t="s">
        <v>91</v>
      </c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289"/>
      <c r="AC57" s="289"/>
      <c r="AD57" s="289"/>
      <c r="AE57" s="289"/>
      <c r="AF57" s="289"/>
      <c r="AG57" s="313">
        <f>'PS-02 - Nabíjecí centrum ...'!J32</f>
        <v>0</v>
      </c>
      <c r="AH57" s="314"/>
      <c r="AI57" s="314"/>
      <c r="AJ57" s="314"/>
      <c r="AK57" s="314"/>
      <c r="AL57" s="314"/>
      <c r="AM57" s="314"/>
      <c r="AN57" s="313">
        <f t="shared" si="0"/>
        <v>0</v>
      </c>
      <c r="AO57" s="314"/>
      <c r="AP57" s="314"/>
      <c r="AQ57" s="82" t="s">
        <v>88</v>
      </c>
      <c r="AR57" s="46"/>
      <c r="AS57" s="83">
        <v>0</v>
      </c>
      <c r="AT57" s="84">
        <f t="shared" si="1"/>
        <v>0</v>
      </c>
      <c r="AU57" s="85">
        <f>'PS-02 - Nabíjecí centrum ...'!P87</f>
        <v>0</v>
      </c>
      <c r="AV57" s="84">
        <f>'PS-02 - Nabíjecí centrum ...'!J35</f>
        <v>0</v>
      </c>
      <c r="AW57" s="84">
        <f>'PS-02 - Nabíjecí centrum ...'!J36</f>
        <v>0</v>
      </c>
      <c r="AX57" s="84">
        <f>'PS-02 - Nabíjecí centrum ...'!J37</f>
        <v>0</v>
      </c>
      <c r="AY57" s="84">
        <f>'PS-02 - Nabíjecí centrum ...'!J38</f>
        <v>0</v>
      </c>
      <c r="AZ57" s="84">
        <f>'PS-02 - Nabíjecí centrum ...'!F35</f>
        <v>0</v>
      </c>
      <c r="BA57" s="84">
        <f>'PS-02 - Nabíjecí centrum ...'!F36</f>
        <v>0</v>
      </c>
      <c r="BB57" s="84">
        <f>'PS-02 - Nabíjecí centrum ...'!F37</f>
        <v>0</v>
      </c>
      <c r="BC57" s="84">
        <f>'PS-02 - Nabíjecí centrum ...'!F38</f>
        <v>0</v>
      </c>
      <c r="BD57" s="86">
        <f>'PS-02 - Nabíjecí centrum ...'!F39</f>
        <v>0</v>
      </c>
      <c r="BT57" s="26" t="s">
        <v>84</v>
      </c>
      <c r="BV57" s="26" t="s">
        <v>77</v>
      </c>
      <c r="BW57" s="26" t="s">
        <v>92</v>
      </c>
      <c r="BX57" s="26" t="s">
        <v>83</v>
      </c>
      <c r="CL57" s="26" t="s">
        <v>19</v>
      </c>
    </row>
    <row r="58" spans="1:90" s="3" customFormat="1" ht="23.25" customHeight="1">
      <c r="A58" s="81" t="s">
        <v>85</v>
      </c>
      <c r="B58" s="46"/>
      <c r="C58" s="9"/>
      <c r="D58" s="9"/>
      <c r="E58" s="289" t="s">
        <v>93</v>
      </c>
      <c r="F58" s="289"/>
      <c r="G58" s="289"/>
      <c r="H58" s="289"/>
      <c r="I58" s="289"/>
      <c r="J58" s="9"/>
      <c r="K58" s="289" t="s">
        <v>94</v>
      </c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313">
        <f>'D-01 - Demolice stávající...'!J32</f>
        <v>0</v>
      </c>
      <c r="AH58" s="314"/>
      <c r="AI58" s="314"/>
      <c r="AJ58" s="314"/>
      <c r="AK58" s="314"/>
      <c r="AL58" s="314"/>
      <c r="AM58" s="314"/>
      <c r="AN58" s="313">
        <f t="shared" si="0"/>
        <v>0</v>
      </c>
      <c r="AO58" s="314"/>
      <c r="AP58" s="314"/>
      <c r="AQ58" s="82" t="s">
        <v>88</v>
      </c>
      <c r="AR58" s="46"/>
      <c r="AS58" s="83">
        <v>0</v>
      </c>
      <c r="AT58" s="84">
        <f t="shared" si="1"/>
        <v>0</v>
      </c>
      <c r="AU58" s="85">
        <f>'D-01 - Demolice stávající...'!P89</f>
        <v>0</v>
      </c>
      <c r="AV58" s="84">
        <f>'D-01 - Demolice stávající...'!J35</f>
        <v>0</v>
      </c>
      <c r="AW58" s="84">
        <f>'D-01 - Demolice stávající...'!J36</f>
        <v>0</v>
      </c>
      <c r="AX58" s="84">
        <f>'D-01 - Demolice stávající...'!J37</f>
        <v>0</v>
      </c>
      <c r="AY58" s="84">
        <f>'D-01 - Demolice stávající...'!J38</f>
        <v>0</v>
      </c>
      <c r="AZ58" s="84">
        <f>'D-01 - Demolice stávající...'!F35</f>
        <v>0</v>
      </c>
      <c r="BA58" s="84">
        <f>'D-01 - Demolice stávající...'!F36</f>
        <v>0</v>
      </c>
      <c r="BB58" s="84">
        <f>'D-01 - Demolice stávající...'!F37</f>
        <v>0</v>
      </c>
      <c r="BC58" s="84">
        <f>'D-01 - Demolice stávající...'!F38</f>
        <v>0</v>
      </c>
      <c r="BD58" s="86">
        <f>'D-01 - Demolice stávající...'!F39</f>
        <v>0</v>
      </c>
      <c r="BT58" s="26" t="s">
        <v>84</v>
      </c>
      <c r="BV58" s="26" t="s">
        <v>77</v>
      </c>
      <c r="BW58" s="26" t="s">
        <v>95</v>
      </c>
      <c r="BX58" s="26" t="s">
        <v>83</v>
      </c>
      <c r="CL58" s="26" t="s">
        <v>19</v>
      </c>
    </row>
    <row r="59" spans="1:90" s="3" customFormat="1" ht="16.5" customHeight="1">
      <c r="A59" s="81" t="s">
        <v>85</v>
      </c>
      <c r="B59" s="46"/>
      <c r="C59" s="9"/>
      <c r="D59" s="9"/>
      <c r="E59" s="289" t="s">
        <v>96</v>
      </c>
      <c r="F59" s="289"/>
      <c r="G59" s="289"/>
      <c r="H59" s="289"/>
      <c r="I59" s="289"/>
      <c r="J59" s="9"/>
      <c r="K59" s="289" t="s">
        <v>97</v>
      </c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  <c r="AF59" s="289"/>
      <c r="AG59" s="313">
        <f>'SO-01 - Automatická kolár...'!J32</f>
        <v>0</v>
      </c>
      <c r="AH59" s="314"/>
      <c r="AI59" s="314"/>
      <c r="AJ59" s="314"/>
      <c r="AK59" s="314"/>
      <c r="AL59" s="314"/>
      <c r="AM59" s="314"/>
      <c r="AN59" s="313">
        <f t="shared" si="0"/>
        <v>0</v>
      </c>
      <c r="AO59" s="314"/>
      <c r="AP59" s="314"/>
      <c r="AQ59" s="82" t="s">
        <v>88</v>
      </c>
      <c r="AR59" s="46"/>
      <c r="AS59" s="83">
        <v>0</v>
      </c>
      <c r="AT59" s="84">
        <f t="shared" si="1"/>
        <v>0</v>
      </c>
      <c r="AU59" s="85">
        <f>'SO-01 - Automatická kolár...'!P99</f>
        <v>0</v>
      </c>
      <c r="AV59" s="84">
        <f>'SO-01 - Automatická kolár...'!J35</f>
        <v>0</v>
      </c>
      <c r="AW59" s="84">
        <f>'SO-01 - Automatická kolár...'!J36</f>
        <v>0</v>
      </c>
      <c r="AX59" s="84">
        <f>'SO-01 - Automatická kolár...'!J37</f>
        <v>0</v>
      </c>
      <c r="AY59" s="84">
        <f>'SO-01 - Automatická kolár...'!J38</f>
        <v>0</v>
      </c>
      <c r="AZ59" s="84">
        <f>'SO-01 - Automatická kolár...'!F35</f>
        <v>0</v>
      </c>
      <c r="BA59" s="84">
        <f>'SO-01 - Automatická kolár...'!F36</f>
        <v>0</v>
      </c>
      <c r="BB59" s="84">
        <f>'SO-01 - Automatická kolár...'!F37</f>
        <v>0</v>
      </c>
      <c r="BC59" s="84">
        <f>'SO-01 - Automatická kolár...'!F38</f>
        <v>0</v>
      </c>
      <c r="BD59" s="86">
        <f>'SO-01 - Automatická kolár...'!F39</f>
        <v>0</v>
      </c>
      <c r="BT59" s="26" t="s">
        <v>84</v>
      </c>
      <c r="BV59" s="26" t="s">
        <v>77</v>
      </c>
      <c r="BW59" s="26" t="s">
        <v>98</v>
      </c>
      <c r="BX59" s="26" t="s">
        <v>83</v>
      </c>
      <c r="CL59" s="26" t="s">
        <v>19</v>
      </c>
    </row>
    <row r="60" spans="1:90" s="3" customFormat="1" ht="16.5" customHeight="1">
      <c r="A60" s="81" t="s">
        <v>85</v>
      </c>
      <c r="B60" s="46"/>
      <c r="C60" s="9"/>
      <c r="D60" s="9"/>
      <c r="E60" s="289" t="s">
        <v>99</v>
      </c>
      <c r="F60" s="289"/>
      <c r="G60" s="289"/>
      <c r="H60" s="289"/>
      <c r="I60" s="289"/>
      <c r="J60" s="9"/>
      <c r="K60" s="289" t="s">
        <v>100</v>
      </c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89"/>
      <c r="AG60" s="313">
        <f>'SO-02 - Zpevněné plochy'!J32</f>
        <v>0</v>
      </c>
      <c r="AH60" s="314"/>
      <c r="AI60" s="314"/>
      <c r="AJ60" s="314"/>
      <c r="AK60" s="314"/>
      <c r="AL60" s="314"/>
      <c r="AM60" s="314"/>
      <c r="AN60" s="313">
        <f t="shared" si="0"/>
        <v>0</v>
      </c>
      <c r="AO60" s="314"/>
      <c r="AP60" s="314"/>
      <c r="AQ60" s="82" t="s">
        <v>88</v>
      </c>
      <c r="AR60" s="46"/>
      <c r="AS60" s="83">
        <v>0</v>
      </c>
      <c r="AT60" s="84">
        <f t="shared" si="1"/>
        <v>0</v>
      </c>
      <c r="AU60" s="85">
        <f>'SO-02 - Zpevněné plochy'!P89</f>
        <v>0</v>
      </c>
      <c r="AV60" s="84">
        <f>'SO-02 - Zpevněné plochy'!J35</f>
        <v>0</v>
      </c>
      <c r="AW60" s="84">
        <f>'SO-02 - Zpevněné plochy'!J36</f>
        <v>0</v>
      </c>
      <c r="AX60" s="84">
        <f>'SO-02 - Zpevněné plochy'!J37</f>
        <v>0</v>
      </c>
      <c r="AY60" s="84">
        <f>'SO-02 - Zpevněné plochy'!J38</f>
        <v>0</v>
      </c>
      <c r="AZ60" s="84">
        <f>'SO-02 - Zpevněné plochy'!F35</f>
        <v>0</v>
      </c>
      <c r="BA60" s="84">
        <f>'SO-02 - Zpevněné plochy'!F36</f>
        <v>0</v>
      </c>
      <c r="BB60" s="84">
        <f>'SO-02 - Zpevněné plochy'!F37</f>
        <v>0</v>
      </c>
      <c r="BC60" s="84">
        <f>'SO-02 - Zpevněné plochy'!F38</f>
        <v>0</v>
      </c>
      <c r="BD60" s="86">
        <f>'SO-02 - Zpevněné plochy'!F39</f>
        <v>0</v>
      </c>
      <c r="BT60" s="26" t="s">
        <v>84</v>
      </c>
      <c r="BV60" s="26" t="s">
        <v>77</v>
      </c>
      <c r="BW60" s="26" t="s">
        <v>101</v>
      </c>
      <c r="BX60" s="26" t="s">
        <v>83</v>
      </c>
      <c r="CL60" s="26" t="s">
        <v>19</v>
      </c>
    </row>
    <row r="61" spans="1:90" s="3" customFormat="1" ht="23.25" customHeight="1">
      <c r="A61" s="81" t="s">
        <v>85</v>
      </c>
      <c r="B61" s="46"/>
      <c r="C61" s="9"/>
      <c r="D61" s="9"/>
      <c r="E61" s="289" t="s">
        <v>102</v>
      </c>
      <c r="F61" s="289"/>
      <c r="G61" s="289"/>
      <c r="H61" s="289"/>
      <c r="I61" s="289"/>
      <c r="J61" s="9"/>
      <c r="K61" s="289" t="s">
        <v>103</v>
      </c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313">
        <f>'SO-03 - Kabelová přípojka...'!J32</f>
        <v>0</v>
      </c>
      <c r="AH61" s="314"/>
      <c r="AI61" s="314"/>
      <c r="AJ61" s="314"/>
      <c r="AK61" s="314"/>
      <c r="AL61" s="314"/>
      <c r="AM61" s="314"/>
      <c r="AN61" s="313">
        <f t="shared" si="0"/>
        <v>0</v>
      </c>
      <c r="AO61" s="314"/>
      <c r="AP61" s="314"/>
      <c r="AQ61" s="82" t="s">
        <v>88</v>
      </c>
      <c r="AR61" s="46"/>
      <c r="AS61" s="83">
        <v>0</v>
      </c>
      <c r="AT61" s="84">
        <f t="shared" si="1"/>
        <v>0</v>
      </c>
      <c r="AU61" s="85">
        <f>'SO-03 - Kabelová přípojka...'!P86</f>
        <v>0</v>
      </c>
      <c r="AV61" s="84">
        <f>'SO-03 - Kabelová přípojka...'!J35</f>
        <v>0</v>
      </c>
      <c r="AW61" s="84">
        <f>'SO-03 - Kabelová přípojka...'!J36</f>
        <v>0</v>
      </c>
      <c r="AX61" s="84">
        <f>'SO-03 - Kabelová přípojka...'!J37</f>
        <v>0</v>
      </c>
      <c r="AY61" s="84">
        <f>'SO-03 - Kabelová přípojka...'!J38</f>
        <v>0</v>
      </c>
      <c r="AZ61" s="84">
        <f>'SO-03 - Kabelová přípojka...'!F35</f>
        <v>0</v>
      </c>
      <c r="BA61" s="84">
        <f>'SO-03 - Kabelová přípojka...'!F36</f>
        <v>0</v>
      </c>
      <c r="BB61" s="84">
        <f>'SO-03 - Kabelová přípojka...'!F37</f>
        <v>0</v>
      </c>
      <c r="BC61" s="84">
        <f>'SO-03 - Kabelová přípojka...'!F38</f>
        <v>0</v>
      </c>
      <c r="BD61" s="86">
        <f>'SO-03 - Kabelová přípojka...'!F39</f>
        <v>0</v>
      </c>
      <c r="BT61" s="26" t="s">
        <v>84</v>
      </c>
      <c r="BV61" s="26" t="s">
        <v>77</v>
      </c>
      <c r="BW61" s="26" t="s">
        <v>104</v>
      </c>
      <c r="BX61" s="26" t="s">
        <v>83</v>
      </c>
      <c r="CL61" s="26" t="s">
        <v>19</v>
      </c>
    </row>
    <row r="62" spans="2:91" s="6" customFormat="1" ht="24.75" customHeight="1">
      <c r="B62" s="72"/>
      <c r="C62" s="73"/>
      <c r="D62" s="288" t="s">
        <v>105</v>
      </c>
      <c r="E62" s="288"/>
      <c r="F62" s="288"/>
      <c r="G62" s="288"/>
      <c r="H62" s="288"/>
      <c r="I62" s="74"/>
      <c r="J62" s="288" t="s">
        <v>106</v>
      </c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  <c r="Y62" s="288"/>
      <c r="Z62" s="288"/>
      <c r="AA62" s="288"/>
      <c r="AB62" s="288"/>
      <c r="AC62" s="288"/>
      <c r="AD62" s="288"/>
      <c r="AE62" s="288"/>
      <c r="AF62" s="288"/>
      <c r="AG62" s="315">
        <f>ROUND(AG63,2)</f>
        <v>0</v>
      </c>
      <c r="AH62" s="316"/>
      <c r="AI62" s="316"/>
      <c r="AJ62" s="316"/>
      <c r="AK62" s="316"/>
      <c r="AL62" s="316"/>
      <c r="AM62" s="316"/>
      <c r="AN62" s="321">
        <f t="shared" si="0"/>
        <v>0</v>
      </c>
      <c r="AO62" s="316"/>
      <c r="AP62" s="316"/>
      <c r="AQ62" s="75" t="s">
        <v>81</v>
      </c>
      <c r="AR62" s="72"/>
      <c r="AS62" s="76">
        <f>ROUND(AS63,2)</f>
        <v>0</v>
      </c>
      <c r="AT62" s="77">
        <f t="shared" si="1"/>
        <v>0</v>
      </c>
      <c r="AU62" s="78">
        <f>ROUND(AU63,5)</f>
        <v>0</v>
      </c>
      <c r="AV62" s="77">
        <f>ROUND(AZ62*L29,2)</f>
        <v>0</v>
      </c>
      <c r="AW62" s="77">
        <f>ROUND(BA62*L30,2)</f>
        <v>0</v>
      </c>
      <c r="AX62" s="77">
        <f>ROUND(BB62*L29,2)</f>
        <v>0</v>
      </c>
      <c r="AY62" s="77">
        <f>ROUND(BC62*L30,2)</f>
        <v>0</v>
      </c>
      <c r="AZ62" s="77">
        <f>ROUND(AZ63,2)</f>
        <v>0</v>
      </c>
      <c r="BA62" s="77">
        <f>ROUND(BA63,2)</f>
        <v>0</v>
      </c>
      <c r="BB62" s="77">
        <f>ROUND(BB63,2)</f>
        <v>0</v>
      </c>
      <c r="BC62" s="77">
        <f>ROUND(BC63,2)</f>
        <v>0</v>
      </c>
      <c r="BD62" s="79">
        <f>ROUND(BD63,2)</f>
        <v>0</v>
      </c>
      <c r="BS62" s="80" t="s">
        <v>74</v>
      </c>
      <c r="BT62" s="80" t="s">
        <v>82</v>
      </c>
      <c r="BU62" s="80" t="s">
        <v>76</v>
      </c>
      <c r="BV62" s="80" t="s">
        <v>77</v>
      </c>
      <c r="BW62" s="80" t="s">
        <v>107</v>
      </c>
      <c r="BX62" s="80" t="s">
        <v>5</v>
      </c>
      <c r="CL62" s="80" t="s">
        <v>19</v>
      </c>
      <c r="CM62" s="80" t="s">
        <v>84</v>
      </c>
    </row>
    <row r="63" spans="1:90" s="3" customFormat="1" ht="16.5" customHeight="1">
      <c r="A63" s="81" t="s">
        <v>85</v>
      </c>
      <c r="B63" s="46"/>
      <c r="C63" s="9"/>
      <c r="D63" s="9"/>
      <c r="E63" s="289" t="s">
        <v>108</v>
      </c>
      <c r="F63" s="289"/>
      <c r="G63" s="289"/>
      <c r="H63" s="289"/>
      <c r="I63" s="289"/>
      <c r="J63" s="9"/>
      <c r="K63" s="289" t="s">
        <v>109</v>
      </c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289"/>
      <c r="AC63" s="289"/>
      <c r="AD63" s="289"/>
      <c r="AE63" s="289"/>
      <c r="AF63" s="289"/>
      <c r="AG63" s="313">
        <f>'VON-K - Vedlejší a ostatn...'!J32</f>
        <v>0</v>
      </c>
      <c r="AH63" s="314"/>
      <c r="AI63" s="314"/>
      <c r="AJ63" s="314"/>
      <c r="AK63" s="314"/>
      <c r="AL63" s="314"/>
      <c r="AM63" s="314"/>
      <c r="AN63" s="313">
        <f t="shared" si="0"/>
        <v>0</v>
      </c>
      <c r="AO63" s="314"/>
      <c r="AP63" s="314"/>
      <c r="AQ63" s="82" t="s">
        <v>88</v>
      </c>
      <c r="AR63" s="46"/>
      <c r="AS63" s="83">
        <v>0</v>
      </c>
      <c r="AT63" s="84">
        <f t="shared" si="1"/>
        <v>0</v>
      </c>
      <c r="AU63" s="85">
        <f>'VON-K - Vedlejší a ostatn...'!P90</f>
        <v>0</v>
      </c>
      <c r="AV63" s="84">
        <f>'VON-K - Vedlejší a ostatn...'!J35</f>
        <v>0</v>
      </c>
      <c r="AW63" s="84">
        <f>'VON-K - Vedlejší a ostatn...'!J36</f>
        <v>0</v>
      </c>
      <c r="AX63" s="84">
        <f>'VON-K - Vedlejší a ostatn...'!J37</f>
        <v>0</v>
      </c>
      <c r="AY63" s="84">
        <f>'VON-K - Vedlejší a ostatn...'!J38</f>
        <v>0</v>
      </c>
      <c r="AZ63" s="84">
        <f>'VON-K - Vedlejší a ostatn...'!F35</f>
        <v>0</v>
      </c>
      <c r="BA63" s="84">
        <f>'VON-K - Vedlejší a ostatn...'!F36</f>
        <v>0</v>
      </c>
      <c r="BB63" s="84">
        <f>'VON-K - Vedlejší a ostatn...'!F37</f>
        <v>0</v>
      </c>
      <c r="BC63" s="84">
        <f>'VON-K - Vedlejší a ostatn...'!F38</f>
        <v>0</v>
      </c>
      <c r="BD63" s="86">
        <f>'VON-K - Vedlejší a ostatn...'!F39</f>
        <v>0</v>
      </c>
      <c r="BT63" s="26" t="s">
        <v>84</v>
      </c>
      <c r="BV63" s="26" t="s">
        <v>77</v>
      </c>
      <c r="BW63" s="26" t="s">
        <v>110</v>
      </c>
      <c r="BX63" s="26" t="s">
        <v>107</v>
      </c>
      <c r="CL63" s="26" t="s">
        <v>19</v>
      </c>
    </row>
    <row r="64" spans="2:91" s="6" customFormat="1" ht="16.5" customHeight="1">
      <c r="B64" s="72"/>
      <c r="C64" s="73"/>
      <c r="D64" s="288" t="s">
        <v>111</v>
      </c>
      <c r="E64" s="288"/>
      <c r="F64" s="288"/>
      <c r="G64" s="288"/>
      <c r="H64" s="288"/>
      <c r="I64" s="74"/>
      <c r="J64" s="288" t="s">
        <v>112</v>
      </c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288"/>
      <c r="AC64" s="288"/>
      <c r="AD64" s="288"/>
      <c r="AE64" s="288"/>
      <c r="AF64" s="288"/>
      <c r="AG64" s="315">
        <f>ROUND(SUM(AG65:AG70),2)</f>
        <v>0</v>
      </c>
      <c r="AH64" s="316"/>
      <c r="AI64" s="316"/>
      <c r="AJ64" s="316"/>
      <c r="AK64" s="316"/>
      <c r="AL64" s="316"/>
      <c r="AM64" s="316"/>
      <c r="AN64" s="321">
        <f t="shared" si="0"/>
        <v>0</v>
      </c>
      <c r="AO64" s="316"/>
      <c r="AP64" s="316"/>
      <c r="AQ64" s="75" t="s">
        <v>81</v>
      </c>
      <c r="AR64" s="72"/>
      <c r="AS64" s="76">
        <f>ROUND(SUM(AS65:AS70),2)</f>
        <v>0</v>
      </c>
      <c r="AT64" s="77">
        <f t="shared" si="1"/>
        <v>0</v>
      </c>
      <c r="AU64" s="78">
        <f>ROUND(SUM(AU65:AU70),5)</f>
        <v>0</v>
      </c>
      <c r="AV64" s="77">
        <f>ROUND(AZ64*L29,2)</f>
        <v>0</v>
      </c>
      <c r="AW64" s="77">
        <f>ROUND(BA64*L30,2)</f>
        <v>0</v>
      </c>
      <c r="AX64" s="77">
        <f>ROUND(BB64*L29,2)</f>
        <v>0</v>
      </c>
      <c r="AY64" s="77">
        <f>ROUND(BC64*L30,2)</f>
        <v>0</v>
      </c>
      <c r="AZ64" s="77">
        <f>ROUND(SUM(AZ65:AZ70),2)</f>
        <v>0</v>
      </c>
      <c r="BA64" s="77">
        <f>ROUND(SUM(BA65:BA70),2)</f>
        <v>0</v>
      </c>
      <c r="BB64" s="77">
        <f>ROUND(SUM(BB65:BB70),2)</f>
        <v>0</v>
      </c>
      <c r="BC64" s="77">
        <f>ROUND(SUM(BC65:BC70),2)</f>
        <v>0</v>
      </c>
      <c r="BD64" s="79">
        <f>ROUND(SUM(BD65:BD70),2)</f>
        <v>0</v>
      </c>
      <c r="BS64" s="80" t="s">
        <v>74</v>
      </c>
      <c r="BT64" s="80" t="s">
        <v>82</v>
      </c>
      <c r="BU64" s="80" t="s">
        <v>76</v>
      </c>
      <c r="BV64" s="80" t="s">
        <v>77</v>
      </c>
      <c r="BW64" s="80" t="s">
        <v>113</v>
      </c>
      <c r="BX64" s="80" t="s">
        <v>5</v>
      </c>
      <c r="CL64" s="80" t="s">
        <v>19</v>
      </c>
      <c r="CM64" s="80" t="s">
        <v>84</v>
      </c>
    </row>
    <row r="65" spans="1:90" s="3" customFormat="1" ht="16.5" customHeight="1">
      <c r="A65" s="81" t="s">
        <v>85</v>
      </c>
      <c r="B65" s="46"/>
      <c r="C65" s="9"/>
      <c r="D65" s="9"/>
      <c r="E65" s="289" t="s">
        <v>86</v>
      </c>
      <c r="F65" s="289"/>
      <c r="G65" s="289"/>
      <c r="H65" s="289"/>
      <c r="I65" s="289"/>
      <c r="J65" s="9"/>
      <c r="K65" s="289" t="s">
        <v>87</v>
      </c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289"/>
      <c r="AC65" s="289"/>
      <c r="AD65" s="289"/>
      <c r="AE65" s="289"/>
      <c r="AF65" s="289"/>
      <c r="AG65" s="313">
        <f>'PS-01 - Automatická kolár..._01'!J32</f>
        <v>0</v>
      </c>
      <c r="AH65" s="314"/>
      <c r="AI65" s="314"/>
      <c r="AJ65" s="314"/>
      <c r="AK65" s="314"/>
      <c r="AL65" s="314"/>
      <c r="AM65" s="314"/>
      <c r="AN65" s="313">
        <f t="shared" si="0"/>
        <v>0</v>
      </c>
      <c r="AO65" s="314"/>
      <c r="AP65" s="314"/>
      <c r="AQ65" s="82" t="s">
        <v>88</v>
      </c>
      <c r="AR65" s="46"/>
      <c r="AS65" s="83">
        <v>0</v>
      </c>
      <c r="AT65" s="84">
        <f t="shared" si="1"/>
        <v>0</v>
      </c>
      <c r="AU65" s="85">
        <f>'PS-01 - Automatická kolár..._01'!P87</f>
        <v>0</v>
      </c>
      <c r="AV65" s="84">
        <f>'PS-01 - Automatická kolár..._01'!J35</f>
        <v>0</v>
      </c>
      <c r="AW65" s="84">
        <f>'PS-01 - Automatická kolár..._01'!J36</f>
        <v>0</v>
      </c>
      <c r="AX65" s="84">
        <f>'PS-01 - Automatická kolár..._01'!J37</f>
        <v>0</v>
      </c>
      <c r="AY65" s="84">
        <f>'PS-01 - Automatická kolár..._01'!J38</f>
        <v>0</v>
      </c>
      <c r="AZ65" s="84">
        <f>'PS-01 - Automatická kolár..._01'!F35</f>
        <v>0</v>
      </c>
      <c r="BA65" s="84">
        <f>'PS-01 - Automatická kolár..._01'!F36</f>
        <v>0</v>
      </c>
      <c r="BB65" s="84">
        <f>'PS-01 - Automatická kolár..._01'!F37</f>
        <v>0</v>
      </c>
      <c r="BC65" s="84">
        <f>'PS-01 - Automatická kolár..._01'!F38</f>
        <v>0</v>
      </c>
      <c r="BD65" s="86">
        <f>'PS-01 - Automatická kolár..._01'!F39</f>
        <v>0</v>
      </c>
      <c r="BT65" s="26" t="s">
        <v>84</v>
      </c>
      <c r="BV65" s="26" t="s">
        <v>77</v>
      </c>
      <c r="BW65" s="26" t="s">
        <v>114</v>
      </c>
      <c r="BX65" s="26" t="s">
        <v>113</v>
      </c>
      <c r="CL65" s="26" t="s">
        <v>19</v>
      </c>
    </row>
    <row r="66" spans="1:90" s="3" customFormat="1" ht="23.25" customHeight="1">
      <c r="A66" s="81" t="s">
        <v>85</v>
      </c>
      <c r="B66" s="46"/>
      <c r="C66" s="9"/>
      <c r="D66" s="9"/>
      <c r="E66" s="289" t="s">
        <v>93</v>
      </c>
      <c r="F66" s="289"/>
      <c r="G66" s="289"/>
      <c r="H66" s="289"/>
      <c r="I66" s="289"/>
      <c r="J66" s="9"/>
      <c r="K66" s="289" t="s">
        <v>94</v>
      </c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289"/>
      <c r="AC66" s="289"/>
      <c r="AD66" s="289"/>
      <c r="AE66" s="289"/>
      <c r="AF66" s="289"/>
      <c r="AG66" s="313">
        <f>'D-01 - Demolice stávající..._01'!J32</f>
        <v>0</v>
      </c>
      <c r="AH66" s="314"/>
      <c r="AI66" s="314"/>
      <c r="AJ66" s="314"/>
      <c r="AK66" s="314"/>
      <c r="AL66" s="314"/>
      <c r="AM66" s="314"/>
      <c r="AN66" s="313">
        <f t="shared" si="0"/>
        <v>0</v>
      </c>
      <c r="AO66" s="314"/>
      <c r="AP66" s="314"/>
      <c r="AQ66" s="82" t="s">
        <v>88</v>
      </c>
      <c r="AR66" s="46"/>
      <c r="AS66" s="83">
        <v>0</v>
      </c>
      <c r="AT66" s="84">
        <f t="shared" si="1"/>
        <v>0</v>
      </c>
      <c r="AU66" s="85">
        <f>'D-01 - Demolice stávající..._01'!P87</f>
        <v>0</v>
      </c>
      <c r="AV66" s="84">
        <f>'D-01 - Demolice stávající..._01'!J35</f>
        <v>0</v>
      </c>
      <c r="AW66" s="84">
        <f>'D-01 - Demolice stávající..._01'!J36</f>
        <v>0</v>
      </c>
      <c r="AX66" s="84">
        <f>'D-01 - Demolice stávající..._01'!J37</f>
        <v>0</v>
      </c>
      <c r="AY66" s="84">
        <f>'D-01 - Demolice stávající..._01'!J38</f>
        <v>0</v>
      </c>
      <c r="AZ66" s="84">
        <f>'D-01 - Demolice stávající..._01'!F35</f>
        <v>0</v>
      </c>
      <c r="BA66" s="84">
        <f>'D-01 - Demolice stávající..._01'!F36</f>
        <v>0</v>
      </c>
      <c r="BB66" s="84">
        <f>'D-01 - Demolice stávající..._01'!F37</f>
        <v>0</v>
      </c>
      <c r="BC66" s="84">
        <f>'D-01 - Demolice stávající..._01'!F38</f>
        <v>0</v>
      </c>
      <c r="BD66" s="86">
        <f>'D-01 - Demolice stávající..._01'!F39</f>
        <v>0</v>
      </c>
      <c r="BT66" s="26" t="s">
        <v>84</v>
      </c>
      <c r="BV66" s="26" t="s">
        <v>77</v>
      </c>
      <c r="BW66" s="26" t="s">
        <v>115</v>
      </c>
      <c r="BX66" s="26" t="s">
        <v>113</v>
      </c>
      <c r="CL66" s="26" t="s">
        <v>19</v>
      </c>
    </row>
    <row r="67" spans="1:90" s="3" customFormat="1" ht="16.5" customHeight="1">
      <c r="A67" s="81" t="s">
        <v>85</v>
      </c>
      <c r="B67" s="46"/>
      <c r="C67" s="9"/>
      <c r="D67" s="9"/>
      <c r="E67" s="289" t="s">
        <v>96</v>
      </c>
      <c r="F67" s="289"/>
      <c r="G67" s="289"/>
      <c r="H67" s="289"/>
      <c r="I67" s="289"/>
      <c r="J67" s="9"/>
      <c r="K67" s="289" t="s">
        <v>97</v>
      </c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89"/>
      <c r="AA67" s="289"/>
      <c r="AB67" s="289"/>
      <c r="AC67" s="289"/>
      <c r="AD67" s="289"/>
      <c r="AE67" s="289"/>
      <c r="AF67" s="289"/>
      <c r="AG67" s="313">
        <f>'SO-01 - Automatická kolár..._01'!J32</f>
        <v>0</v>
      </c>
      <c r="AH67" s="314"/>
      <c r="AI67" s="314"/>
      <c r="AJ67" s="314"/>
      <c r="AK67" s="314"/>
      <c r="AL67" s="314"/>
      <c r="AM67" s="314"/>
      <c r="AN67" s="313">
        <f t="shared" si="0"/>
        <v>0</v>
      </c>
      <c r="AO67" s="314"/>
      <c r="AP67" s="314"/>
      <c r="AQ67" s="82" t="s">
        <v>88</v>
      </c>
      <c r="AR67" s="46"/>
      <c r="AS67" s="83">
        <v>0</v>
      </c>
      <c r="AT67" s="84">
        <f t="shared" si="1"/>
        <v>0</v>
      </c>
      <c r="AU67" s="85">
        <f>'SO-01 - Automatická kolár..._01'!P89</f>
        <v>0</v>
      </c>
      <c r="AV67" s="84">
        <f>'SO-01 - Automatická kolár..._01'!J35</f>
        <v>0</v>
      </c>
      <c r="AW67" s="84">
        <f>'SO-01 - Automatická kolár..._01'!J36</f>
        <v>0</v>
      </c>
      <c r="AX67" s="84">
        <f>'SO-01 - Automatická kolár..._01'!J37</f>
        <v>0</v>
      </c>
      <c r="AY67" s="84">
        <f>'SO-01 - Automatická kolár..._01'!J38</f>
        <v>0</v>
      </c>
      <c r="AZ67" s="84">
        <f>'SO-01 - Automatická kolár..._01'!F35</f>
        <v>0</v>
      </c>
      <c r="BA67" s="84">
        <f>'SO-01 - Automatická kolár..._01'!F36</f>
        <v>0</v>
      </c>
      <c r="BB67" s="84">
        <f>'SO-01 - Automatická kolár..._01'!F37</f>
        <v>0</v>
      </c>
      <c r="BC67" s="84">
        <f>'SO-01 - Automatická kolár..._01'!F38</f>
        <v>0</v>
      </c>
      <c r="BD67" s="86">
        <f>'SO-01 - Automatická kolár..._01'!F39</f>
        <v>0</v>
      </c>
      <c r="BT67" s="26" t="s">
        <v>84</v>
      </c>
      <c r="BV67" s="26" t="s">
        <v>77</v>
      </c>
      <c r="BW67" s="26" t="s">
        <v>116</v>
      </c>
      <c r="BX67" s="26" t="s">
        <v>113</v>
      </c>
      <c r="CL67" s="26" t="s">
        <v>19</v>
      </c>
    </row>
    <row r="68" spans="1:90" s="3" customFormat="1" ht="16.5" customHeight="1">
      <c r="A68" s="81" t="s">
        <v>85</v>
      </c>
      <c r="B68" s="46"/>
      <c r="C68" s="9"/>
      <c r="D68" s="9"/>
      <c r="E68" s="289" t="s">
        <v>117</v>
      </c>
      <c r="F68" s="289"/>
      <c r="G68" s="289"/>
      <c r="H68" s="289"/>
      <c r="I68" s="289"/>
      <c r="J68" s="9"/>
      <c r="K68" s="289" t="s">
        <v>118</v>
      </c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289"/>
      <c r="AC68" s="289"/>
      <c r="AD68" s="289"/>
      <c r="AE68" s="289"/>
      <c r="AF68" s="289"/>
      <c r="AG68" s="313">
        <f>'SO-04 - Osvětlení přechod...'!J32</f>
        <v>0</v>
      </c>
      <c r="AH68" s="314"/>
      <c r="AI68" s="314"/>
      <c r="AJ68" s="314"/>
      <c r="AK68" s="314"/>
      <c r="AL68" s="314"/>
      <c r="AM68" s="314"/>
      <c r="AN68" s="313">
        <f t="shared" si="0"/>
        <v>0</v>
      </c>
      <c r="AO68" s="314"/>
      <c r="AP68" s="314"/>
      <c r="AQ68" s="82" t="s">
        <v>88</v>
      </c>
      <c r="AR68" s="46"/>
      <c r="AS68" s="83">
        <v>0</v>
      </c>
      <c r="AT68" s="84">
        <f t="shared" si="1"/>
        <v>0</v>
      </c>
      <c r="AU68" s="85">
        <f>'SO-04 - Osvětlení přechod...'!P93</f>
        <v>0</v>
      </c>
      <c r="AV68" s="84">
        <f>'SO-04 - Osvětlení přechod...'!J35</f>
        <v>0</v>
      </c>
      <c r="AW68" s="84">
        <f>'SO-04 - Osvětlení přechod...'!J36</f>
        <v>0</v>
      </c>
      <c r="AX68" s="84">
        <f>'SO-04 - Osvětlení přechod...'!J37</f>
        <v>0</v>
      </c>
      <c r="AY68" s="84">
        <f>'SO-04 - Osvětlení přechod...'!J38</f>
        <v>0</v>
      </c>
      <c r="AZ68" s="84">
        <f>'SO-04 - Osvětlení přechod...'!F35</f>
        <v>0</v>
      </c>
      <c r="BA68" s="84">
        <f>'SO-04 - Osvětlení přechod...'!F36</f>
        <v>0</v>
      </c>
      <c r="BB68" s="84">
        <f>'SO-04 - Osvětlení přechod...'!F37</f>
        <v>0</v>
      </c>
      <c r="BC68" s="84">
        <f>'SO-04 - Osvětlení přechod...'!F38</f>
        <v>0</v>
      </c>
      <c r="BD68" s="86">
        <f>'SO-04 - Osvětlení přechod...'!F39</f>
        <v>0</v>
      </c>
      <c r="BT68" s="26" t="s">
        <v>84</v>
      </c>
      <c r="BV68" s="26" t="s">
        <v>77</v>
      </c>
      <c r="BW68" s="26" t="s">
        <v>119</v>
      </c>
      <c r="BX68" s="26" t="s">
        <v>113</v>
      </c>
      <c r="CL68" s="26" t="s">
        <v>19</v>
      </c>
    </row>
    <row r="69" spans="1:90" s="3" customFormat="1" ht="16.5" customHeight="1">
      <c r="A69" s="81" t="s">
        <v>85</v>
      </c>
      <c r="B69" s="46"/>
      <c r="C69" s="9"/>
      <c r="D69" s="9"/>
      <c r="E69" s="289" t="s">
        <v>108</v>
      </c>
      <c r="F69" s="289"/>
      <c r="G69" s="289"/>
      <c r="H69" s="289"/>
      <c r="I69" s="289"/>
      <c r="J69" s="9"/>
      <c r="K69" s="289" t="s">
        <v>109</v>
      </c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289"/>
      <c r="AC69" s="289"/>
      <c r="AD69" s="289"/>
      <c r="AE69" s="289"/>
      <c r="AF69" s="289"/>
      <c r="AG69" s="313">
        <f>'VON-K - Vedlejší a ostatn..._01'!J32</f>
        <v>0</v>
      </c>
      <c r="AH69" s="314"/>
      <c r="AI69" s="314"/>
      <c r="AJ69" s="314"/>
      <c r="AK69" s="314"/>
      <c r="AL69" s="314"/>
      <c r="AM69" s="314"/>
      <c r="AN69" s="313">
        <f t="shared" si="0"/>
        <v>0</v>
      </c>
      <c r="AO69" s="314"/>
      <c r="AP69" s="314"/>
      <c r="AQ69" s="82" t="s">
        <v>88</v>
      </c>
      <c r="AR69" s="46"/>
      <c r="AS69" s="83">
        <v>0</v>
      </c>
      <c r="AT69" s="84">
        <f t="shared" si="1"/>
        <v>0</v>
      </c>
      <c r="AU69" s="85">
        <f>'VON-K - Vedlejší a ostatn..._01'!P87</f>
        <v>0</v>
      </c>
      <c r="AV69" s="84">
        <f>'VON-K - Vedlejší a ostatn..._01'!J35</f>
        <v>0</v>
      </c>
      <c r="AW69" s="84">
        <f>'VON-K - Vedlejší a ostatn..._01'!J36</f>
        <v>0</v>
      </c>
      <c r="AX69" s="84">
        <f>'VON-K - Vedlejší a ostatn..._01'!J37</f>
        <v>0</v>
      </c>
      <c r="AY69" s="84">
        <f>'VON-K - Vedlejší a ostatn..._01'!J38</f>
        <v>0</v>
      </c>
      <c r="AZ69" s="84">
        <f>'VON-K - Vedlejší a ostatn..._01'!F35</f>
        <v>0</v>
      </c>
      <c r="BA69" s="84">
        <f>'VON-K - Vedlejší a ostatn..._01'!F36</f>
        <v>0</v>
      </c>
      <c r="BB69" s="84">
        <f>'VON-K - Vedlejší a ostatn..._01'!F37</f>
        <v>0</v>
      </c>
      <c r="BC69" s="84">
        <f>'VON-K - Vedlejší a ostatn..._01'!F38</f>
        <v>0</v>
      </c>
      <c r="BD69" s="86">
        <f>'VON-K - Vedlejší a ostatn..._01'!F39</f>
        <v>0</v>
      </c>
      <c r="BT69" s="26" t="s">
        <v>84</v>
      </c>
      <c r="BV69" s="26" t="s">
        <v>77</v>
      </c>
      <c r="BW69" s="26" t="s">
        <v>120</v>
      </c>
      <c r="BX69" s="26" t="s">
        <v>113</v>
      </c>
      <c r="CL69" s="26" t="s">
        <v>19</v>
      </c>
    </row>
    <row r="70" spans="1:90" s="3" customFormat="1" ht="16.5" customHeight="1">
      <c r="A70" s="81" t="s">
        <v>85</v>
      </c>
      <c r="B70" s="46"/>
      <c r="C70" s="9"/>
      <c r="D70" s="9"/>
      <c r="E70" s="289" t="s">
        <v>121</v>
      </c>
      <c r="F70" s="289"/>
      <c r="G70" s="289"/>
      <c r="H70" s="289"/>
      <c r="I70" s="289"/>
      <c r="J70" s="9"/>
      <c r="K70" s="289" t="s">
        <v>122</v>
      </c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289"/>
      <c r="AC70" s="289"/>
      <c r="AD70" s="289"/>
      <c r="AE70" s="289"/>
      <c r="AF70" s="289"/>
      <c r="AG70" s="313">
        <f>'VON-D - Vedlejší a ostatn...'!J32</f>
        <v>0</v>
      </c>
      <c r="AH70" s="314"/>
      <c r="AI70" s="314"/>
      <c r="AJ70" s="314"/>
      <c r="AK70" s="314"/>
      <c r="AL70" s="314"/>
      <c r="AM70" s="314"/>
      <c r="AN70" s="313">
        <f t="shared" si="0"/>
        <v>0</v>
      </c>
      <c r="AO70" s="314"/>
      <c r="AP70" s="314"/>
      <c r="AQ70" s="82" t="s">
        <v>88</v>
      </c>
      <c r="AR70" s="46"/>
      <c r="AS70" s="87">
        <v>0</v>
      </c>
      <c r="AT70" s="88">
        <f t="shared" si="1"/>
        <v>0</v>
      </c>
      <c r="AU70" s="89">
        <f>'VON-D - Vedlejší a ostatn...'!P88</f>
        <v>0</v>
      </c>
      <c r="AV70" s="88">
        <f>'VON-D - Vedlejší a ostatn...'!J35</f>
        <v>0</v>
      </c>
      <c r="AW70" s="88">
        <f>'VON-D - Vedlejší a ostatn...'!J36</f>
        <v>0</v>
      </c>
      <c r="AX70" s="88">
        <f>'VON-D - Vedlejší a ostatn...'!J37</f>
        <v>0</v>
      </c>
      <c r="AY70" s="88">
        <f>'VON-D - Vedlejší a ostatn...'!J38</f>
        <v>0</v>
      </c>
      <c r="AZ70" s="88">
        <f>'VON-D - Vedlejší a ostatn...'!F35</f>
        <v>0</v>
      </c>
      <c r="BA70" s="88">
        <f>'VON-D - Vedlejší a ostatn...'!F36</f>
        <v>0</v>
      </c>
      <c r="BB70" s="88">
        <f>'VON-D - Vedlejší a ostatn...'!F37</f>
        <v>0</v>
      </c>
      <c r="BC70" s="88">
        <f>'VON-D - Vedlejší a ostatn...'!F38</f>
        <v>0</v>
      </c>
      <c r="BD70" s="90">
        <f>'VON-D - Vedlejší a ostatn...'!F39</f>
        <v>0</v>
      </c>
      <c r="BT70" s="26" t="s">
        <v>84</v>
      </c>
      <c r="BV70" s="26" t="s">
        <v>77</v>
      </c>
      <c r="BW70" s="26" t="s">
        <v>123</v>
      </c>
      <c r="BX70" s="26" t="s">
        <v>113</v>
      </c>
      <c r="CL70" s="26" t="s">
        <v>19</v>
      </c>
    </row>
    <row r="71" spans="2:44" s="1" customFormat="1" ht="30" customHeight="1">
      <c r="B71" s="33"/>
      <c r="AR71" s="33"/>
    </row>
    <row r="72" spans="2:44" s="1" customFormat="1" ht="6.95" customHeight="1"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33"/>
    </row>
  </sheetData>
  <sheetProtection algorithmName="SHA-512" hashValue="hjhlLjXCKbN7nET2YkMwVO+9z7ZEWgB01s12u3M26gXmSy+rfP+/ZTeJOsSV1gNDYQYuwPaDs2yfga7U4M6XSA==" saltValue="ji4+MSOAbJncK/mC/kRnf813pgKg5lOSXKbrzZL/NtwEuXYpulKin9GVQyXzTgLAeWt0AoBY/CB39JRi6G0xYQ==" spinCount="100000" sheet="1" objects="1" scenarios="1" formatColumns="0" formatRows="0"/>
  <mergeCells count="102">
    <mergeCell ref="AN69:AP69"/>
    <mergeCell ref="AG69:AM69"/>
    <mergeCell ref="AN70:AP70"/>
    <mergeCell ref="AG70:AM70"/>
    <mergeCell ref="AN54:AP54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60:AM60"/>
    <mergeCell ref="AG59:AM59"/>
    <mergeCell ref="AG58:AM58"/>
    <mergeCell ref="AG52:AM52"/>
    <mergeCell ref="AG55:AM55"/>
    <mergeCell ref="AG56:AM56"/>
    <mergeCell ref="AG57:AM57"/>
    <mergeCell ref="AM47:AN47"/>
    <mergeCell ref="AM49:AP49"/>
    <mergeCell ref="AM50:AP50"/>
    <mergeCell ref="AN56:AP56"/>
    <mergeCell ref="AN57:AP57"/>
    <mergeCell ref="AN52:AP52"/>
    <mergeCell ref="AN59:AP59"/>
    <mergeCell ref="AN60:AP60"/>
    <mergeCell ref="AN55:AP55"/>
    <mergeCell ref="E69:I69"/>
    <mergeCell ref="K69:AF69"/>
    <mergeCell ref="E70:I70"/>
    <mergeCell ref="K70:AF70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L45:AO45"/>
    <mergeCell ref="E65:I65"/>
    <mergeCell ref="K65:AF65"/>
    <mergeCell ref="E66:I66"/>
    <mergeCell ref="K66:AF66"/>
    <mergeCell ref="E67:I67"/>
    <mergeCell ref="K67:AF67"/>
    <mergeCell ref="E68:I68"/>
    <mergeCell ref="K68:AF68"/>
    <mergeCell ref="AG62:AM62"/>
    <mergeCell ref="AG63:AM63"/>
    <mergeCell ref="AG61:AM61"/>
    <mergeCell ref="AG64:AM64"/>
    <mergeCell ref="AN64:AP64"/>
    <mergeCell ref="AN63:AP63"/>
    <mergeCell ref="AN61:AP61"/>
    <mergeCell ref="AN62:AP62"/>
    <mergeCell ref="AN58:AP58"/>
    <mergeCell ref="C52:G52"/>
    <mergeCell ref="D64:H64"/>
    <mergeCell ref="D62:H62"/>
    <mergeCell ref="D55:H55"/>
    <mergeCell ref="E59:I59"/>
    <mergeCell ref="E60:I60"/>
    <mergeCell ref="E56:I56"/>
    <mergeCell ref="E61:I61"/>
    <mergeCell ref="E58:I58"/>
    <mergeCell ref="E57:I57"/>
    <mergeCell ref="E63:I63"/>
    <mergeCell ref="I52:AF52"/>
    <mergeCell ref="J55:AF55"/>
    <mergeCell ref="J64:AF64"/>
    <mergeCell ref="J62:AF62"/>
    <mergeCell ref="K57:AF57"/>
    <mergeCell ref="K58:AF58"/>
    <mergeCell ref="K63:AF63"/>
    <mergeCell ref="K60:AF60"/>
    <mergeCell ref="K56:AF56"/>
    <mergeCell ref="K59:AF59"/>
    <mergeCell ref="K61:AF61"/>
  </mergeCells>
  <hyperlinks>
    <hyperlink ref="A56" location="'PS-01 - Automatická kolár...'!C2" display="/"/>
    <hyperlink ref="A57" location="'PS-02 - Nabíjecí centrum ...'!C2" display="/"/>
    <hyperlink ref="A58" location="'D-01 - Demolice stávající...'!C2" display="/"/>
    <hyperlink ref="A59" location="'SO-01 - Automatická kolár...'!C2" display="/"/>
    <hyperlink ref="A60" location="'SO-02 - Zpevněné plochy'!C2" display="/"/>
    <hyperlink ref="A61" location="'SO-03 - Kabelová přípojka...'!C2" display="/"/>
    <hyperlink ref="A63" location="'VON-K - Vedlejší a ostatn...'!C2" display="/"/>
    <hyperlink ref="A65" location="'PS-01 - Automatická kolár..._01'!C2" display="/"/>
    <hyperlink ref="A66" location="'D-01 - Demolice stávající..._01'!C2" display="/"/>
    <hyperlink ref="A67" location="'SO-01 - Automatická kolár..._01'!C2" display="/"/>
    <hyperlink ref="A68" location="'SO-04 - Osvětlení přechod...'!C2" display="/"/>
    <hyperlink ref="A69" location="'VON-K - Vedlejší a ostatn..._01'!C2" display="/"/>
    <hyperlink ref="A70" location="'VON-D - Vedlejší a ostat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9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8" t="s">
        <v>115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ht="24.95" customHeight="1">
      <c r="B4" s="21"/>
      <c r="D4" s="22" t="s">
        <v>124</v>
      </c>
      <c r="L4" s="21"/>
      <c r="M4" s="91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27" t="str">
        <f>'Rekapitulace stavby'!K6</f>
        <v>Automatické parkovací zařízení pro kola v Nymburce</v>
      </c>
      <c r="F7" s="328"/>
      <c r="G7" s="328"/>
      <c r="H7" s="328"/>
      <c r="L7" s="21"/>
    </row>
    <row r="8" spans="2:12" ht="12" customHeight="1">
      <c r="B8" s="21"/>
      <c r="D8" s="28" t="s">
        <v>125</v>
      </c>
      <c r="L8" s="21"/>
    </row>
    <row r="9" spans="2:12" s="1" customFormat="1" ht="16.5" customHeight="1">
      <c r="B9" s="33"/>
      <c r="E9" s="327" t="s">
        <v>989</v>
      </c>
      <c r="F9" s="329"/>
      <c r="G9" s="329"/>
      <c r="H9" s="329"/>
      <c r="L9" s="33"/>
    </row>
    <row r="10" spans="2:12" s="1" customFormat="1" ht="12" customHeight="1">
      <c r="B10" s="33"/>
      <c r="D10" s="28" t="s">
        <v>127</v>
      </c>
      <c r="L10" s="33"/>
    </row>
    <row r="11" spans="2:12" s="1" customFormat="1" ht="16.5" customHeight="1">
      <c r="B11" s="33"/>
      <c r="E11" s="291" t="s">
        <v>182</v>
      </c>
      <c r="F11" s="329"/>
      <c r="G11" s="329"/>
      <c r="H11" s="329"/>
      <c r="L11" s="33"/>
    </row>
    <row r="12" spans="2:12" s="1" customFormat="1" ht="10.15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50" t="str">
        <f>'Rekapitulace stavby'!AN8</f>
        <v>30. 11. 2023</v>
      </c>
      <c r="L14" s="33"/>
    </row>
    <row r="15" spans="2:12" s="1" customFormat="1" ht="10.8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27</v>
      </c>
      <c r="L16" s="33"/>
    </row>
    <row r="17" spans="2:12" s="1" customFormat="1" ht="18" customHeight="1">
      <c r="B17" s="33"/>
      <c r="E17" s="26" t="s">
        <v>28</v>
      </c>
      <c r="I17" s="28" t="s">
        <v>29</v>
      </c>
      <c r="J17" s="26" t="s">
        <v>19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30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30" t="str">
        <f>'Rekapitulace stavby'!E14</f>
        <v>Vyplň údaj</v>
      </c>
      <c r="F20" s="297"/>
      <c r="G20" s="297"/>
      <c r="H20" s="297"/>
      <c r="I20" s="28" t="s">
        <v>29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32</v>
      </c>
      <c r="I22" s="28" t="s">
        <v>26</v>
      </c>
      <c r="J22" s="26" t="s">
        <v>33</v>
      </c>
      <c r="L22" s="33"/>
    </row>
    <row r="23" spans="2:12" s="1" customFormat="1" ht="18" customHeight="1">
      <c r="B23" s="33"/>
      <c r="E23" s="26" t="s">
        <v>183</v>
      </c>
      <c r="I23" s="28" t="s">
        <v>29</v>
      </c>
      <c r="J23" s="26" t="s">
        <v>35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37</v>
      </c>
      <c r="I25" s="28" t="s">
        <v>26</v>
      </c>
      <c r="J25" s="26" t="str">
        <f>IF('Rekapitulace stavby'!AN19="","",'Rekapitulace stavby'!AN19)</f>
        <v/>
      </c>
      <c r="L25" s="33"/>
    </row>
    <row r="26" spans="2:12" s="1" customFormat="1" ht="18" customHeight="1">
      <c r="B26" s="33"/>
      <c r="E26" s="26" t="str">
        <f>IF('Rekapitulace stavby'!E20="","",'Rekapitulace stavby'!E20)</f>
        <v xml:space="preserve"> </v>
      </c>
      <c r="I26" s="28" t="s">
        <v>29</v>
      </c>
      <c r="J26" s="26" t="str">
        <f>IF('Rekapitulace stavby'!AN20="","",'Rekapitulace stavby'!AN20)</f>
        <v/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39</v>
      </c>
      <c r="L28" s="33"/>
    </row>
    <row r="29" spans="2:12" s="7" customFormat="1" ht="16.5" customHeight="1">
      <c r="B29" s="92"/>
      <c r="E29" s="302" t="s">
        <v>19</v>
      </c>
      <c r="F29" s="302"/>
      <c r="G29" s="302"/>
      <c r="H29" s="302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5" customHeight="1">
      <c r="B32" s="33"/>
      <c r="D32" s="93" t="s">
        <v>41</v>
      </c>
      <c r="J32" s="64">
        <f>ROUND(J87,2)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43</v>
      </c>
      <c r="I34" s="36" t="s">
        <v>42</v>
      </c>
      <c r="J34" s="36" t="s">
        <v>44</v>
      </c>
      <c r="L34" s="33"/>
    </row>
    <row r="35" spans="2:12" s="1" customFormat="1" ht="14.45" customHeight="1">
      <c r="B35" s="33"/>
      <c r="D35" s="53" t="s">
        <v>45</v>
      </c>
      <c r="E35" s="28" t="s">
        <v>46</v>
      </c>
      <c r="F35" s="84">
        <f>ROUND((SUM(BE87:BE95)),2)</f>
        <v>0</v>
      </c>
      <c r="I35" s="94">
        <v>0.21</v>
      </c>
      <c r="J35" s="84">
        <f>ROUND(((SUM(BE87:BE95))*I35),2)</f>
        <v>0</v>
      </c>
      <c r="L35" s="33"/>
    </row>
    <row r="36" spans="2:12" s="1" customFormat="1" ht="14.45" customHeight="1">
      <c r="B36" s="33"/>
      <c r="E36" s="28" t="s">
        <v>47</v>
      </c>
      <c r="F36" s="84">
        <f>ROUND((SUM(BF87:BF95)),2)</f>
        <v>0</v>
      </c>
      <c r="I36" s="94">
        <v>0.12</v>
      </c>
      <c r="J36" s="84">
        <f>ROUND(((SUM(BF87:BF95))*I36),2)</f>
        <v>0</v>
      </c>
      <c r="L36" s="33"/>
    </row>
    <row r="37" spans="2:12" s="1" customFormat="1" ht="14.45" customHeight="1" hidden="1">
      <c r="B37" s="33"/>
      <c r="E37" s="28" t="s">
        <v>48</v>
      </c>
      <c r="F37" s="84">
        <f>ROUND((SUM(BG87:BG95)),2)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8" t="s">
        <v>49</v>
      </c>
      <c r="F38" s="84">
        <f>ROUND((SUM(BH87:BH95)),2)</f>
        <v>0</v>
      </c>
      <c r="I38" s="94">
        <v>0.12</v>
      </c>
      <c r="J38" s="84">
        <f>0</f>
        <v>0</v>
      </c>
      <c r="L38" s="33"/>
    </row>
    <row r="39" spans="2:12" s="1" customFormat="1" ht="14.45" customHeight="1" hidden="1">
      <c r="B39" s="33"/>
      <c r="E39" s="28" t="s">
        <v>50</v>
      </c>
      <c r="F39" s="84">
        <f>ROUND((SUM(BI87:BI95)),2)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5" customHeight="1">
      <c r="B41" s="33"/>
      <c r="C41" s="95"/>
      <c r="D41" s="96" t="s">
        <v>51</v>
      </c>
      <c r="E41" s="55"/>
      <c r="F41" s="55"/>
      <c r="G41" s="97" t="s">
        <v>52</v>
      </c>
      <c r="H41" s="98" t="s">
        <v>53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2" t="s">
        <v>129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27" t="str">
        <f>E7</f>
        <v>Automatické parkovací zařízení pro kola v Nymburce</v>
      </c>
      <c r="F50" s="328"/>
      <c r="G50" s="328"/>
      <c r="H50" s="328"/>
      <c r="L50" s="33"/>
    </row>
    <row r="51" spans="2:12" ht="12" customHeight="1">
      <c r="B51" s="21"/>
      <c r="C51" s="28" t="s">
        <v>125</v>
      </c>
      <c r="L51" s="21"/>
    </row>
    <row r="52" spans="2:12" s="1" customFormat="1" ht="16.5" customHeight="1">
      <c r="B52" s="33"/>
      <c r="E52" s="327" t="s">
        <v>989</v>
      </c>
      <c r="F52" s="329"/>
      <c r="G52" s="329"/>
      <c r="H52" s="329"/>
      <c r="L52" s="33"/>
    </row>
    <row r="53" spans="2:12" s="1" customFormat="1" ht="12" customHeight="1">
      <c r="B53" s="33"/>
      <c r="C53" s="28" t="s">
        <v>127</v>
      </c>
      <c r="L53" s="33"/>
    </row>
    <row r="54" spans="2:12" s="1" customFormat="1" ht="16.5" customHeight="1">
      <c r="B54" s="33"/>
      <c r="E54" s="291" t="str">
        <f>E11</f>
        <v>D-01 - Demolice stávajícího objektu st. 4865, k.ú. Nymburk</v>
      </c>
      <c r="F54" s="329"/>
      <c r="G54" s="329"/>
      <c r="H54" s="329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Nymburk</v>
      </c>
      <c r="I56" s="28" t="s">
        <v>23</v>
      </c>
      <c r="J56" s="50" t="str">
        <f>IF(J14="","",J14)</f>
        <v>30. 11. 2023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>Město Nymburk</v>
      </c>
      <c r="I58" s="28" t="s">
        <v>32</v>
      </c>
      <c r="J58" s="31" t="str">
        <f>E23</f>
        <v xml:space="preserve">OPTIMA, spol. s r. o. </v>
      </c>
      <c r="L58" s="33"/>
    </row>
    <row r="59" spans="2:12" s="1" customFormat="1" ht="15.2" customHeight="1">
      <c r="B59" s="33"/>
      <c r="C59" s="28" t="s">
        <v>30</v>
      </c>
      <c r="F59" s="26" t="str">
        <f>IF(E20="","",E20)</f>
        <v>Vyplň údaj</v>
      </c>
      <c r="I59" s="28" t="s">
        <v>37</v>
      </c>
      <c r="J59" s="31" t="str">
        <f>E26</f>
        <v xml:space="preserve"> 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130</v>
      </c>
      <c r="D61" s="95"/>
      <c r="E61" s="95"/>
      <c r="F61" s="95"/>
      <c r="G61" s="95"/>
      <c r="H61" s="95"/>
      <c r="I61" s="95"/>
      <c r="J61" s="102" t="s">
        <v>131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8" customHeight="1">
      <c r="B63" s="33"/>
      <c r="C63" s="103" t="s">
        <v>73</v>
      </c>
      <c r="J63" s="64">
        <f>J87</f>
        <v>0</v>
      </c>
      <c r="L63" s="33"/>
      <c r="AU63" s="18" t="s">
        <v>132</v>
      </c>
    </row>
    <row r="64" spans="2:12" s="8" customFormat="1" ht="24.95" customHeight="1">
      <c r="B64" s="104"/>
      <c r="D64" s="105" t="s">
        <v>996</v>
      </c>
      <c r="E64" s="106"/>
      <c r="F64" s="106"/>
      <c r="G64" s="106"/>
      <c r="H64" s="106"/>
      <c r="I64" s="106"/>
      <c r="J64" s="107">
        <f>J88</f>
        <v>0</v>
      </c>
      <c r="L64" s="104"/>
    </row>
    <row r="65" spans="2:12" s="9" customFormat="1" ht="19.9" customHeight="1">
      <c r="B65" s="108"/>
      <c r="D65" s="109" t="s">
        <v>997</v>
      </c>
      <c r="E65" s="110"/>
      <c r="F65" s="110"/>
      <c r="G65" s="110"/>
      <c r="H65" s="110"/>
      <c r="I65" s="110"/>
      <c r="J65" s="111">
        <f>J89</f>
        <v>0</v>
      </c>
      <c r="L65" s="108"/>
    </row>
    <row r="66" spans="2:12" s="1" customFormat="1" ht="21.85" customHeight="1">
      <c r="B66" s="33"/>
      <c r="L66" s="33"/>
    </row>
    <row r="67" spans="2:12" s="1" customFormat="1" ht="6.95" customHeight="1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33"/>
    </row>
    <row r="71" spans="2:12" s="1" customFormat="1" ht="6.9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33"/>
    </row>
    <row r="72" spans="2:12" s="1" customFormat="1" ht="24.95" customHeight="1">
      <c r="B72" s="33"/>
      <c r="C72" s="22" t="s">
        <v>135</v>
      </c>
      <c r="L72" s="33"/>
    </row>
    <row r="73" spans="2:12" s="1" customFormat="1" ht="6.95" customHeight="1">
      <c r="B73" s="33"/>
      <c r="L73" s="33"/>
    </row>
    <row r="74" spans="2:12" s="1" customFormat="1" ht="12" customHeight="1">
      <c r="B74" s="33"/>
      <c r="C74" s="28" t="s">
        <v>16</v>
      </c>
      <c r="L74" s="33"/>
    </row>
    <row r="75" spans="2:12" s="1" customFormat="1" ht="16.5" customHeight="1">
      <c r="B75" s="33"/>
      <c r="E75" s="327" t="str">
        <f>E7</f>
        <v>Automatické parkovací zařízení pro kola v Nymburce</v>
      </c>
      <c r="F75" s="328"/>
      <c r="G75" s="328"/>
      <c r="H75" s="328"/>
      <c r="L75" s="33"/>
    </row>
    <row r="76" spans="2:12" ht="12" customHeight="1">
      <c r="B76" s="21"/>
      <c r="C76" s="28" t="s">
        <v>125</v>
      </c>
      <c r="L76" s="21"/>
    </row>
    <row r="77" spans="2:12" s="1" customFormat="1" ht="16.5" customHeight="1">
      <c r="B77" s="33"/>
      <c r="E77" s="327" t="s">
        <v>989</v>
      </c>
      <c r="F77" s="329"/>
      <c r="G77" s="329"/>
      <c r="H77" s="329"/>
      <c r="L77" s="33"/>
    </row>
    <row r="78" spans="2:12" s="1" customFormat="1" ht="12" customHeight="1">
      <c r="B78" s="33"/>
      <c r="C78" s="28" t="s">
        <v>127</v>
      </c>
      <c r="L78" s="33"/>
    </row>
    <row r="79" spans="2:12" s="1" customFormat="1" ht="16.5" customHeight="1">
      <c r="B79" s="33"/>
      <c r="E79" s="291" t="str">
        <f>E11</f>
        <v>D-01 - Demolice stávajícího objektu st. 4865, k.ú. Nymburk</v>
      </c>
      <c r="F79" s="329"/>
      <c r="G79" s="329"/>
      <c r="H79" s="329"/>
      <c r="L79" s="33"/>
    </row>
    <row r="80" spans="2:12" s="1" customFormat="1" ht="6.95" customHeight="1">
      <c r="B80" s="33"/>
      <c r="L80" s="33"/>
    </row>
    <row r="81" spans="2:12" s="1" customFormat="1" ht="12" customHeight="1">
      <c r="B81" s="33"/>
      <c r="C81" s="28" t="s">
        <v>21</v>
      </c>
      <c r="F81" s="26" t="str">
        <f>F14</f>
        <v>Nymburk</v>
      </c>
      <c r="I81" s="28" t="s">
        <v>23</v>
      </c>
      <c r="J81" s="50" t="str">
        <f>IF(J14="","",J14)</f>
        <v>30. 11. 2023</v>
      </c>
      <c r="L81" s="33"/>
    </row>
    <row r="82" spans="2:12" s="1" customFormat="1" ht="6.95" customHeight="1">
      <c r="B82" s="33"/>
      <c r="L82" s="33"/>
    </row>
    <row r="83" spans="2:12" s="1" customFormat="1" ht="15.2" customHeight="1">
      <c r="B83" s="33"/>
      <c r="C83" s="28" t="s">
        <v>25</v>
      </c>
      <c r="F83" s="26" t="str">
        <f>E17</f>
        <v>Město Nymburk</v>
      </c>
      <c r="I83" s="28" t="s">
        <v>32</v>
      </c>
      <c r="J83" s="31" t="str">
        <f>E23</f>
        <v xml:space="preserve">OPTIMA, spol. s r. o. </v>
      </c>
      <c r="L83" s="33"/>
    </row>
    <row r="84" spans="2:12" s="1" customFormat="1" ht="15.2" customHeight="1">
      <c r="B84" s="33"/>
      <c r="C84" s="28" t="s">
        <v>30</v>
      </c>
      <c r="F84" s="26" t="str">
        <f>IF(E20="","",E20)</f>
        <v>Vyplň údaj</v>
      </c>
      <c r="I84" s="28" t="s">
        <v>37</v>
      </c>
      <c r="J84" s="31" t="str">
        <f>E26</f>
        <v xml:space="preserve"> </v>
      </c>
      <c r="L84" s="33"/>
    </row>
    <row r="85" spans="2:12" s="1" customFormat="1" ht="10.35" customHeight="1">
      <c r="B85" s="33"/>
      <c r="L85" s="33"/>
    </row>
    <row r="86" spans="2:20" s="10" customFormat="1" ht="29.25" customHeight="1">
      <c r="B86" s="112"/>
      <c r="C86" s="113" t="s">
        <v>136</v>
      </c>
      <c r="D86" s="114" t="s">
        <v>60</v>
      </c>
      <c r="E86" s="114" t="s">
        <v>56</v>
      </c>
      <c r="F86" s="114" t="s">
        <v>57</v>
      </c>
      <c r="G86" s="114" t="s">
        <v>137</v>
      </c>
      <c r="H86" s="114" t="s">
        <v>138</v>
      </c>
      <c r="I86" s="114" t="s">
        <v>139</v>
      </c>
      <c r="J86" s="114" t="s">
        <v>131</v>
      </c>
      <c r="K86" s="115" t="s">
        <v>140</v>
      </c>
      <c r="L86" s="112"/>
      <c r="M86" s="57" t="s">
        <v>19</v>
      </c>
      <c r="N86" s="58" t="s">
        <v>45</v>
      </c>
      <c r="O86" s="58" t="s">
        <v>141</v>
      </c>
      <c r="P86" s="58" t="s">
        <v>142</v>
      </c>
      <c r="Q86" s="58" t="s">
        <v>143</v>
      </c>
      <c r="R86" s="58" t="s">
        <v>144</v>
      </c>
      <c r="S86" s="58" t="s">
        <v>145</v>
      </c>
      <c r="T86" s="59" t="s">
        <v>146</v>
      </c>
    </row>
    <row r="87" spans="2:63" s="1" customFormat="1" ht="22.8" customHeight="1">
      <c r="B87" s="33"/>
      <c r="C87" s="62" t="s">
        <v>147</v>
      </c>
      <c r="J87" s="116">
        <f>BK87</f>
        <v>0</v>
      </c>
      <c r="L87" s="33"/>
      <c r="M87" s="60"/>
      <c r="N87" s="51"/>
      <c r="O87" s="51"/>
      <c r="P87" s="117">
        <f>P88</f>
        <v>0</v>
      </c>
      <c r="Q87" s="51"/>
      <c r="R87" s="117">
        <f>R88</f>
        <v>0</v>
      </c>
      <c r="S87" s="51"/>
      <c r="T87" s="118">
        <f>T88</f>
        <v>0</v>
      </c>
      <c r="AT87" s="18" t="s">
        <v>74</v>
      </c>
      <c r="AU87" s="18" t="s">
        <v>132</v>
      </c>
      <c r="BK87" s="119">
        <f>BK88</f>
        <v>0</v>
      </c>
    </row>
    <row r="88" spans="2:63" s="11" customFormat="1" ht="25.9" customHeight="1">
      <c r="B88" s="120"/>
      <c r="D88" s="121" t="s">
        <v>74</v>
      </c>
      <c r="E88" s="122" t="s">
        <v>998</v>
      </c>
      <c r="F88" s="122" t="s">
        <v>999</v>
      </c>
      <c r="I88" s="123"/>
      <c r="J88" s="124">
        <f>BK88</f>
        <v>0</v>
      </c>
      <c r="L88" s="120"/>
      <c r="M88" s="125"/>
      <c r="P88" s="126">
        <f>P89</f>
        <v>0</v>
      </c>
      <c r="R88" s="126">
        <f>R89</f>
        <v>0</v>
      </c>
      <c r="T88" s="127">
        <f>T89</f>
        <v>0</v>
      </c>
      <c r="AR88" s="121" t="s">
        <v>160</v>
      </c>
      <c r="AT88" s="128" t="s">
        <v>74</v>
      </c>
      <c r="AU88" s="128" t="s">
        <v>75</v>
      </c>
      <c r="AY88" s="121" t="s">
        <v>151</v>
      </c>
      <c r="BK88" s="129">
        <f>BK89</f>
        <v>0</v>
      </c>
    </row>
    <row r="89" spans="2:63" s="11" customFormat="1" ht="22.8" customHeight="1">
      <c r="B89" s="120"/>
      <c r="D89" s="121" t="s">
        <v>74</v>
      </c>
      <c r="E89" s="130" t="s">
        <v>1000</v>
      </c>
      <c r="F89" s="130" t="s">
        <v>1001</v>
      </c>
      <c r="I89" s="123"/>
      <c r="J89" s="131">
        <f>BK89</f>
        <v>0</v>
      </c>
      <c r="L89" s="120"/>
      <c r="M89" s="125"/>
      <c r="P89" s="126">
        <f>SUM(P90:P95)</f>
        <v>0</v>
      </c>
      <c r="R89" s="126">
        <f>SUM(R90:R95)</f>
        <v>0</v>
      </c>
      <c r="T89" s="127">
        <f>SUM(T90:T95)</f>
        <v>0</v>
      </c>
      <c r="AR89" s="121" t="s">
        <v>82</v>
      </c>
      <c r="AT89" s="128" t="s">
        <v>74</v>
      </c>
      <c r="AU89" s="128" t="s">
        <v>82</v>
      </c>
      <c r="AY89" s="121" t="s">
        <v>151</v>
      </c>
      <c r="BK89" s="129">
        <f>SUM(BK90:BK95)</f>
        <v>0</v>
      </c>
    </row>
    <row r="90" spans="2:65" s="1" customFormat="1" ht="21.75" customHeight="1">
      <c r="B90" s="33"/>
      <c r="C90" s="132" t="s">
        <v>82</v>
      </c>
      <c r="D90" s="132" t="s">
        <v>153</v>
      </c>
      <c r="E90" s="133" t="s">
        <v>1002</v>
      </c>
      <c r="F90" s="134" t="s">
        <v>1003</v>
      </c>
      <c r="G90" s="135" t="s">
        <v>193</v>
      </c>
      <c r="H90" s="136">
        <v>1</v>
      </c>
      <c r="I90" s="137"/>
      <c r="J90" s="138">
        <f>ROUND(I90*H90,2)</f>
        <v>0</v>
      </c>
      <c r="K90" s="134" t="s">
        <v>194</v>
      </c>
      <c r="L90" s="33"/>
      <c r="M90" s="139" t="s">
        <v>19</v>
      </c>
      <c r="N90" s="140" t="s">
        <v>46</v>
      </c>
      <c r="P90" s="141">
        <f>O90*H90</f>
        <v>0</v>
      </c>
      <c r="Q90" s="141">
        <v>0</v>
      </c>
      <c r="R90" s="141">
        <f>Q90*H90</f>
        <v>0</v>
      </c>
      <c r="S90" s="141">
        <v>0</v>
      </c>
      <c r="T90" s="142">
        <f>S90*H90</f>
        <v>0</v>
      </c>
      <c r="AR90" s="143" t="s">
        <v>1004</v>
      </c>
      <c r="AT90" s="143" t="s">
        <v>153</v>
      </c>
      <c r="AU90" s="143" t="s">
        <v>84</v>
      </c>
      <c r="AY90" s="18" t="s">
        <v>151</v>
      </c>
      <c r="BE90" s="144">
        <f>IF(N90="základní",J90,0)</f>
        <v>0</v>
      </c>
      <c r="BF90" s="144">
        <f>IF(N90="snížená",J90,0)</f>
        <v>0</v>
      </c>
      <c r="BG90" s="144">
        <f>IF(N90="zákl. přenesená",J90,0)</f>
        <v>0</v>
      </c>
      <c r="BH90" s="144">
        <f>IF(N90="sníž. přenesená",J90,0)</f>
        <v>0</v>
      </c>
      <c r="BI90" s="144">
        <f>IF(N90="nulová",J90,0)</f>
        <v>0</v>
      </c>
      <c r="BJ90" s="18" t="s">
        <v>82</v>
      </c>
      <c r="BK90" s="144">
        <f>ROUND(I90*H90,2)</f>
        <v>0</v>
      </c>
      <c r="BL90" s="18" t="s">
        <v>1004</v>
      </c>
      <c r="BM90" s="143" t="s">
        <v>1005</v>
      </c>
    </row>
    <row r="91" spans="2:51" s="12" customFormat="1" ht="10.15">
      <c r="B91" s="160"/>
      <c r="D91" s="161" t="s">
        <v>196</v>
      </c>
      <c r="E91" s="162" t="s">
        <v>19</v>
      </c>
      <c r="F91" s="163" t="s">
        <v>1006</v>
      </c>
      <c r="H91" s="162" t="s">
        <v>19</v>
      </c>
      <c r="I91" s="164"/>
      <c r="L91" s="160"/>
      <c r="M91" s="165"/>
      <c r="T91" s="166"/>
      <c r="AT91" s="162" t="s">
        <v>196</v>
      </c>
      <c r="AU91" s="162" t="s">
        <v>84</v>
      </c>
      <c r="AV91" s="12" t="s">
        <v>82</v>
      </c>
      <c r="AW91" s="12" t="s">
        <v>36</v>
      </c>
      <c r="AX91" s="12" t="s">
        <v>75</v>
      </c>
      <c r="AY91" s="162" t="s">
        <v>151</v>
      </c>
    </row>
    <row r="92" spans="2:51" s="12" customFormat="1" ht="20.25">
      <c r="B92" s="160"/>
      <c r="D92" s="161" t="s">
        <v>196</v>
      </c>
      <c r="E92" s="162" t="s">
        <v>19</v>
      </c>
      <c r="F92" s="163" t="s">
        <v>1007</v>
      </c>
      <c r="H92" s="162" t="s">
        <v>19</v>
      </c>
      <c r="I92" s="164"/>
      <c r="L92" s="160"/>
      <c r="M92" s="165"/>
      <c r="T92" s="166"/>
      <c r="AT92" s="162" t="s">
        <v>196</v>
      </c>
      <c r="AU92" s="162" t="s">
        <v>84</v>
      </c>
      <c r="AV92" s="12" t="s">
        <v>82</v>
      </c>
      <c r="AW92" s="12" t="s">
        <v>36</v>
      </c>
      <c r="AX92" s="12" t="s">
        <v>75</v>
      </c>
      <c r="AY92" s="162" t="s">
        <v>151</v>
      </c>
    </row>
    <row r="93" spans="2:51" s="12" customFormat="1" ht="10.15">
      <c r="B93" s="160"/>
      <c r="D93" s="161" t="s">
        <v>196</v>
      </c>
      <c r="E93" s="162" t="s">
        <v>19</v>
      </c>
      <c r="F93" s="163" t="s">
        <v>1008</v>
      </c>
      <c r="H93" s="162" t="s">
        <v>19</v>
      </c>
      <c r="I93" s="164"/>
      <c r="L93" s="160"/>
      <c r="M93" s="165"/>
      <c r="T93" s="166"/>
      <c r="AT93" s="162" t="s">
        <v>196</v>
      </c>
      <c r="AU93" s="162" t="s">
        <v>84</v>
      </c>
      <c r="AV93" s="12" t="s">
        <v>82</v>
      </c>
      <c r="AW93" s="12" t="s">
        <v>36</v>
      </c>
      <c r="AX93" s="12" t="s">
        <v>75</v>
      </c>
      <c r="AY93" s="162" t="s">
        <v>151</v>
      </c>
    </row>
    <row r="94" spans="2:51" s="12" customFormat="1" ht="10.15">
      <c r="B94" s="160"/>
      <c r="D94" s="161" t="s">
        <v>196</v>
      </c>
      <c r="E94" s="162" t="s">
        <v>19</v>
      </c>
      <c r="F94" s="163" t="s">
        <v>987</v>
      </c>
      <c r="H94" s="162" t="s">
        <v>19</v>
      </c>
      <c r="I94" s="164"/>
      <c r="L94" s="160"/>
      <c r="M94" s="165"/>
      <c r="T94" s="166"/>
      <c r="AT94" s="162" t="s">
        <v>196</v>
      </c>
      <c r="AU94" s="162" t="s">
        <v>84</v>
      </c>
      <c r="AV94" s="12" t="s">
        <v>82</v>
      </c>
      <c r="AW94" s="12" t="s">
        <v>36</v>
      </c>
      <c r="AX94" s="12" t="s">
        <v>75</v>
      </c>
      <c r="AY94" s="162" t="s">
        <v>151</v>
      </c>
    </row>
    <row r="95" spans="2:51" s="13" customFormat="1" ht="10.15">
      <c r="B95" s="167"/>
      <c r="D95" s="161" t="s">
        <v>196</v>
      </c>
      <c r="E95" s="168" t="s">
        <v>19</v>
      </c>
      <c r="F95" s="169" t="s">
        <v>1009</v>
      </c>
      <c r="H95" s="170">
        <v>1</v>
      </c>
      <c r="I95" s="171"/>
      <c r="L95" s="167"/>
      <c r="M95" s="198"/>
      <c r="N95" s="199"/>
      <c r="O95" s="199"/>
      <c r="P95" s="199"/>
      <c r="Q95" s="199"/>
      <c r="R95" s="199"/>
      <c r="S95" s="199"/>
      <c r="T95" s="200"/>
      <c r="AT95" s="168" t="s">
        <v>196</v>
      </c>
      <c r="AU95" s="168" t="s">
        <v>84</v>
      </c>
      <c r="AV95" s="13" t="s">
        <v>84</v>
      </c>
      <c r="AW95" s="13" t="s">
        <v>36</v>
      </c>
      <c r="AX95" s="13" t="s">
        <v>82</v>
      </c>
      <c r="AY95" s="168" t="s">
        <v>151</v>
      </c>
    </row>
    <row r="96" spans="2:12" s="1" customFormat="1" ht="6.95" customHeight="1">
      <c r="B96" s="42"/>
      <c r="C96" s="43"/>
      <c r="D96" s="43"/>
      <c r="E96" s="43"/>
      <c r="F96" s="43"/>
      <c r="G96" s="43"/>
      <c r="H96" s="43"/>
      <c r="I96" s="43"/>
      <c r="J96" s="43"/>
      <c r="K96" s="43"/>
      <c r="L96" s="33"/>
    </row>
  </sheetData>
  <sheetProtection algorithmName="SHA-512" hashValue="2OdLOyQgz1ph4hRyXdlzm3SCAz/j5mT5vniTsUBrwpW3Y2ASBbG9DRzP6PFi9LyDugEkIVUUfaXV7WxI2fMWLg==" saltValue="7rZpuvx4Xnhe2h9O/DHoyDfzaEEDIetmILoW7oCoSQmtxz+12gQCv9tkmCYVFRpw25DZNK/1Igw3Y1VGFKu83g==" spinCount="100000" sheet="1" objects="1" scenarios="1" formatColumns="0" formatRows="0" autoFilter="0"/>
  <autoFilter ref="C86:K95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13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8" t="s">
        <v>116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ht="24.95" customHeight="1">
      <c r="B4" s="21"/>
      <c r="D4" s="22" t="s">
        <v>124</v>
      </c>
      <c r="L4" s="21"/>
      <c r="M4" s="91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27" t="str">
        <f>'Rekapitulace stavby'!K6</f>
        <v>Automatické parkovací zařízení pro kola v Nymburce</v>
      </c>
      <c r="F7" s="328"/>
      <c r="G7" s="328"/>
      <c r="H7" s="328"/>
      <c r="L7" s="21"/>
    </row>
    <row r="8" spans="2:12" ht="12" customHeight="1">
      <c r="B8" s="21"/>
      <c r="D8" s="28" t="s">
        <v>125</v>
      </c>
      <c r="L8" s="21"/>
    </row>
    <row r="9" spans="2:12" s="1" customFormat="1" ht="16.5" customHeight="1">
      <c r="B9" s="33"/>
      <c r="E9" s="327" t="s">
        <v>989</v>
      </c>
      <c r="F9" s="329"/>
      <c r="G9" s="329"/>
      <c r="H9" s="329"/>
      <c r="L9" s="33"/>
    </row>
    <row r="10" spans="2:12" s="1" customFormat="1" ht="12" customHeight="1">
      <c r="B10" s="33"/>
      <c r="D10" s="28" t="s">
        <v>127</v>
      </c>
      <c r="L10" s="33"/>
    </row>
    <row r="11" spans="2:12" s="1" customFormat="1" ht="16.5" customHeight="1">
      <c r="B11" s="33"/>
      <c r="E11" s="291" t="s">
        <v>317</v>
      </c>
      <c r="F11" s="329"/>
      <c r="G11" s="329"/>
      <c r="H11" s="329"/>
      <c r="L11" s="33"/>
    </row>
    <row r="12" spans="2:12" s="1" customFormat="1" ht="10.15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50" t="str">
        <f>'Rekapitulace stavby'!AN8</f>
        <v>30. 11. 2023</v>
      </c>
      <c r="L14" s="33"/>
    </row>
    <row r="15" spans="2:12" s="1" customFormat="1" ht="10.8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27</v>
      </c>
      <c r="L16" s="33"/>
    </row>
    <row r="17" spans="2:12" s="1" customFormat="1" ht="18" customHeight="1">
      <c r="B17" s="33"/>
      <c r="E17" s="26" t="s">
        <v>28</v>
      </c>
      <c r="I17" s="28" t="s">
        <v>29</v>
      </c>
      <c r="J17" s="26" t="s">
        <v>19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30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30" t="str">
        <f>'Rekapitulace stavby'!E14</f>
        <v>Vyplň údaj</v>
      </c>
      <c r="F20" s="297"/>
      <c r="G20" s="297"/>
      <c r="H20" s="297"/>
      <c r="I20" s="28" t="s">
        <v>29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32</v>
      </c>
      <c r="I22" s="28" t="s">
        <v>26</v>
      </c>
      <c r="J22" s="26" t="s">
        <v>33</v>
      </c>
      <c r="L22" s="33"/>
    </row>
    <row r="23" spans="2:12" s="1" customFormat="1" ht="18" customHeight="1">
      <c r="B23" s="33"/>
      <c r="E23" s="26" t="s">
        <v>34</v>
      </c>
      <c r="I23" s="28" t="s">
        <v>29</v>
      </c>
      <c r="J23" s="26" t="s">
        <v>35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37</v>
      </c>
      <c r="I25" s="28" t="s">
        <v>26</v>
      </c>
      <c r="J25" s="26" t="str">
        <f>IF('Rekapitulace stavby'!AN19="","",'Rekapitulace stavby'!AN19)</f>
        <v/>
      </c>
      <c r="L25" s="33"/>
    </row>
    <row r="26" spans="2:12" s="1" customFormat="1" ht="18" customHeight="1">
      <c r="B26" s="33"/>
      <c r="E26" s="26" t="str">
        <f>IF('Rekapitulace stavby'!E20="","",'Rekapitulace stavby'!E20)</f>
        <v xml:space="preserve"> </v>
      </c>
      <c r="I26" s="28" t="s">
        <v>29</v>
      </c>
      <c r="J26" s="26" t="str">
        <f>IF('Rekapitulace stavby'!AN20="","",'Rekapitulace stavby'!AN20)</f>
        <v/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39</v>
      </c>
      <c r="L28" s="33"/>
    </row>
    <row r="29" spans="2:12" s="7" customFormat="1" ht="47.25" customHeight="1">
      <c r="B29" s="92"/>
      <c r="E29" s="302" t="s">
        <v>40</v>
      </c>
      <c r="F29" s="302"/>
      <c r="G29" s="302"/>
      <c r="H29" s="302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5" customHeight="1">
      <c r="B32" s="33"/>
      <c r="D32" s="93" t="s">
        <v>41</v>
      </c>
      <c r="J32" s="64">
        <f>ROUND(J89,2)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43</v>
      </c>
      <c r="I34" s="36" t="s">
        <v>42</v>
      </c>
      <c r="J34" s="36" t="s">
        <v>44</v>
      </c>
      <c r="L34" s="33"/>
    </row>
    <row r="35" spans="2:12" s="1" customFormat="1" ht="14.45" customHeight="1">
      <c r="B35" s="33"/>
      <c r="D35" s="53" t="s">
        <v>45</v>
      </c>
      <c r="E35" s="28" t="s">
        <v>46</v>
      </c>
      <c r="F35" s="84">
        <f>ROUND((SUM(BE89:BE136)),2)</f>
        <v>0</v>
      </c>
      <c r="I35" s="94">
        <v>0.21</v>
      </c>
      <c r="J35" s="84">
        <f>ROUND(((SUM(BE89:BE136))*I35),2)</f>
        <v>0</v>
      </c>
      <c r="L35" s="33"/>
    </row>
    <row r="36" spans="2:12" s="1" customFormat="1" ht="14.45" customHeight="1">
      <c r="B36" s="33"/>
      <c r="E36" s="28" t="s">
        <v>47</v>
      </c>
      <c r="F36" s="84">
        <f>ROUND((SUM(BF89:BF136)),2)</f>
        <v>0</v>
      </c>
      <c r="I36" s="94">
        <v>0.12</v>
      </c>
      <c r="J36" s="84">
        <f>ROUND(((SUM(BF89:BF136))*I36),2)</f>
        <v>0</v>
      </c>
      <c r="L36" s="33"/>
    </row>
    <row r="37" spans="2:12" s="1" customFormat="1" ht="14.45" customHeight="1" hidden="1">
      <c r="B37" s="33"/>
      <c r="E37" s="28" t="s">
        <v>48</v>
      </c>
      <c r="F37" s="84">
        <f>ROUND((SUM(BG89:BG136)),2)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8" t="s">
        <v>49</v>
      </c>
      <c r="F38" s="84">
        <f>ROUND((SUM(BH89:BH136)),2)</f>
        <v>0</v>
      </c>
      <c r="I38" s="94">
        <v>0.12</v>
      </c>
      <c r="J38" s="84">
        <f>0</f>
        <v>0</v>
      </c>
      <c r="L38" s="33"/>
    </row>
    <row r="39" spans="2:12" s="1" customFormat="1" ht="14.45" customHeight="1" hidden="1">
      <c r="B39" s="33"/>
      <c r="E39" s="28" t="s">
        <v>50</v>
      </c>
      <c r="F39" s="84">
        <f>ROUND((SUM(BI89:BI136)),2)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5" customHeight="1">
      <c r="B41" s="33"/>
      <c r="C41" s="95"/>
      <c r="D41" s="96" t="s">
        <v>51</v>
      </c>
      <c r="E41" s="55"/>
      <c r="F41" s="55"/>
      <c r="G41" s="97" t="s">
        <v>52</v>
      </c>
      <c r="H41" s="98" t="s">
        <v>53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2" t="s">
        <v>129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27" t="str">
        <f>E7</f>
        <v>Automatické parkovací zařízení pro kola v Nymburce</v>
      </c>
      <c r="F50" s="328"/>
      <c r="G50" s="328"/>
      <c r="H50" s="328"/>
      <c r="L50" s="33"/>
    </row>
    <row r="51" spans="2:12" ht="12" customHeight="1">
      <c r="B51" s="21"/>
      <c r="C51" s="28" t="s">
        <v>125</v>
      </c>
      <c r="L51" s="21"/>
    </row>
    <row r="52" spans="2:12" s="1" customFormat="1" ht="16.5" customHeight="1">
      <c r="B52" s="33"/>
      <c r="E52" s="327" t="s">
        <v>989</v>
      </c>
      <c r="F52" s="329"/>
      <c r="G52" s="329"/>
      <c r="H52" s="329"/>
      <c r="L52" s="33"/>
    </row>
    <row r="53" spans="2:12" s="1" customFormat="1" ht="12" customHeight="1">
      <c r="B53" s="33"/>
      <c r="C53" s="28" t="s">
        <v>127</v>
      </c>
      <c r="L53" s="33"/>
    </row>
    <row r="54" spans="2:12" s="1" customFormat="1" ht="16.5" customHeight="1">
      <c r="B54" s="33"/>
      <c r="E54" s="291" t="str">
        <f>E11</f>
        <v>SO-01 - Automatická kolárna - stavební část</v>
      </c>
      <c r="F54" s="329"/>
      <c r="G54" s="329"/>
      <c r="H54" s="329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Nymburk</v>
      </c>
      <c r="I56" s="28" t="s">
        <v>23</v>
      </c>
      <c r="J56" s="50" t="str">
        <f>IF(J14="","",J14)</f>
        <v>30. 11. 2023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>Město Nymburk</v>
      </c>
      <c r="I58" s="28" t="s">
        <v>32</v>
      </c>
      <c r="J58" s="31" t="str">
        <f>E23</f>
        <v>OPTIMA, spol. s r.o.</v>
      </c>
      <c r="L58" s="33"/>
    </row>
    <row r="59" spans="2:12" s="1" customFormat="1" ht="15.2" customHeight="1">
      <c r="B59" s="33"/>
      <c r="C59" s="28" t="s">
        <v>30</v>
      </c>
      <c r="F59" s="26" t="str">
        <f>IF(E20="","",E20)</f>
        <v>Vyplň údaj</v>
      </c>
      <c r="I59" s="28" t="s">
        <v>37</v>
      </c>
      <c r="J59" s="31" t="str">
        <f>E26</f>
        <v xml:space="preserve"> 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130</v>
      </c>
      <c r="D61" s="95"/>
      <c r="E61" s="95"/>
      <c r="F61" s="95"/>
      <c r="G61" s="95"/>
      <c r="H61" s="95"/>
      <c r="I61" s="95"/>
      <c r="J61" s="102" t="s">
        <v>131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8" customHeight="1">
      <c r="B63" s="33"/>
      <c r="C63" s="103" t="s">
        <v>73</v>
      </c>
      <c r="J63" s="64">
        <f>J89</f>
        <v>0</v>
      </c>
      <c r="L63" s="33"/>
      <c r="AU63" s="18" t="s">
        <v>132</v>
      </c>
    </row>
    <row r="64" spans="2:12" s="8" customFormat="1" ht="24.95" customHeight="1">
      <c r="B64" s="104"/>
      <c r="D64" s="105" t="s">
        <v>1010</v>
      </c>
      <c r="E64" s="106"/>
      <c r="F64" s="106"/>
      <c r="G64" s="106"/>
      <c r="H64" s="106"/>
      <c r="I64" s="106"/>
      <c r="J64" s="107">
        <f>J90</f>
        <v>0</v>
      </c>
      <c r="L64" s="104"/>
    </row>
    <row r="65" spans="2:12" s="9" customFormat="1" ht="19.9" customHeight="1">
      <c r="B65" s="108"/>
      <c r="D65" s="109" t="s">
        <v>1011</v>
      </c>
      <c r="E65" s="110"/>
      <c r="F65" s="110"/>
      <c r="G65" s="110"/>
      <c r="H65" s="110"/>
      <c r="I65" s="110"/>
      <c r="J65" s="111">
        <f>J91</f>
        <v>0</v>
      </c>
      <c r="L65" s="108"/>
    </row>
    <row r="66" spans="2:12" s="8" customFormat="1" ht="24.95" customHeight="1">
      <c r="B66" s="104"/>
      <c r="D66" s="105" t="s">
        <v>996</v>
      </c>
      <c r="E66" s="106"/>
      <c r="F66" s="106"/>
      <c r="G66" s="106"/>
      <c r="H66" s="106"/>
      <c r="I66" s="106"/>
      <c r="J66" s="107">
        <f>J130</f>
        <v>0</v>
      </c>
      <c r="L66" s="104"/>
    </row>
    <row r="67" spans="2:12" s="9" customFormat="1" ht="19.9" customHeight="1">
      <c r="B67" s="108"/>
      <c r="D67" s="109" t="s">
        <v>997</v>
      </c>
      <c r="E67" s="110"/>
      <c r="F67" s="110"/>
      <c r="G67" s="110"/>
      <c r="H67" s="110"/>
      <c r="I67" s="110"/>
      <c r="J67" s="111">
        <f>J131</f>
        <v>0</v>
      </c>
      <c r="L67" s="108"/>
    </row>
    <row r="68" spans="2:12" s="1" customFormat="1" ht="21.85" customHeight="1">
      <c r="B68" s="33"/>
      <c r="L68" s="33"/>
    </row>
    <row r="69" spans="2:12" s="1" customFormat="1" ht="6.95" customHeight="1"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33"/>
    </row>
    <row r="73" spans="2:12" s="1" customFormat="1" ht="6.95" customHeight="1"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33"/>
    </row>
    <row r="74" spans="2:12" s="1" customFormat="1" ht="24.95" customHeight="1">
      <c r="B74" s="33"/>
      <c r="C74" s="22" t="s">
        <v>135</v>
      </c>
      <c r="L74" s="33"/>
    </row>
    <row r="75" spans="2:12" s="1" customFormat="1" ht="6.95" customHeight="1">
      <c r="B75" s="33"/>
      <c r="L75" s="33"/>
    </row>
    <row r="76" spans="2:12" s="1" customFormat="1" ht="12" customHeight="1">
      <c r="B76" s="33"/>
      <c r="C76" s="28" t="s">
        <v>16</v>
      </c>
      <c r="L76" s="33"/>
    </row>
    <row r="77" spans="2:12" s="1" customFormat="1" ht="16.5" customHeight="1">
      <c r="B77" s="33"/>
      <c r="E77" s="327" t="str">
        <f>E7</f>
        <v>Automatické parkovací zařízení pro kola v Nymburce</v>
      </c>
      <c r="F77" s="328"/>
      <c r="G77" s="328"/>
      <c r="H77" s="328"/>
      <c r="L77" s="33"/>
    </row>
    <row r="78" spans="2:12" ht="12" customHeight="1">
      <c r="B78" s="21"/>
      <c r="C78" s="28" t="s">
        <v>125</v>
      </c>
      <c r="L78" s="21"/>
    </row>
    <row r="79" spans="2:12" s="1" customFormat="1" ht="16.5" customHeight="1">
      <c r="B79" s="33"/>
      <c r="E79" s="327" t="s">
        <v>989</v>
      </c>
      <c r="F79" s="329"/>
      <c r="G79" s="329"/>
      <c r="H79" s="329"/>
      <c r="L79" s="33"/>
    </row>
    <row r="80" spans="2:12" s="1" customFormat="1" ht="12" customHeight="1">
      <c r="B80" s="33"/>
      <c r="C80" s="28" t="s">
        <v>127</v>
      </c>
      <c r="L80" s="33"/>
    </row>
    <row r="81" spans="2:12" s="1" customFormat="1" ht="16.5" customHeight="1">
      <c r="B81" s="33"/>
      <c r="E81" s="291" t="str">
        <f>E11</f>
        <v>SO-01 - Automatická kolárna - stavební část</v>
      </c>
      <c r="F81" s="329"/>
      <c r="G81" s="329"/>
      <c r="H81" s="329"/>
      <c r="L81" s="33"/>
    </row>
    <row r="82" spans="2:12" s="1" customFormat="1" ht="6.95" customHeight="1">
      <c r="B82" s="33"/>
      <c r="L82" s="33"/>
    </row>
    <row r="83" spans="2:12" s="1" customFormat="1" ht="12" customHeight="1">
      <c r="B83" s="33"/>
      <c r="C83" s="28" t="s">
        <v>21</v>
      </c>
      <c r="F83" s="26" t="str">
        <f>F14</f>
        <v>Nymburk</v>
      </c>
      <c r="I83" s="28" t="s">
        <v>23</v>
      </c>
      <c r="J83" s="50" t="str">
        <f>IF(J14="","",J14)</f>
        <v>30. 11. 2023</v>
      </c>
      <c r="L83" s="33"/>
    </row>
    <row r="84" spans="2:12" s="1" customFormat="1" ht="6.95" customHeight="1">
      <c r="B84" s="33"/>
      <c r="L84" s="33"/>
    </row>
    <row r="85" spans="2:12" s="1" customFormat="1" ht="15.2" customHeight="1">
      <c r="B85" s="33"/>
      <c r="C85" s="28" t="s">
        <v>25</v>
      </c>
      <c r="F85" s="26" t="str">
        <f>E17</f>
        <v>Město Nymburk</v>
      </c>
      <c r="I85" s="28" t="s">
        <v>32</v>
      </c>
      <c r="J85" s="31" t="str">
        <f>E23</f>
        <v>OPTIMA, spol. s r.o.</v>
      </c>
      <c r="L85" s="33"/>
    </row>
    <row r="86" spans="2:12" s="1" customFormat="1" ht="15.2" customHeight="1">
      <c r="B86" s="33"/>
      <c r="C86" s="28" t="s">
        <v>30</v>
      </c>
      <c r="F86" s="26" t="str">
        <f>IF(E20="","",E20)</f>
        <v>Vyplň údaj</v>
      </c>
      <c r="I86" s="28" t="s">
        <v>37</v>
      </c>
      <c r="J86" s="31" t="str">
        <f>E26</f>
        <v xml:space="preserve"> </v>
      </c>
      <c r="L86" s="33"/>
    </row>
    <row r="87" spans="2:12" s="1" customFormat="1" ht="10.35" customHeight="1">
      <c r="B87" s="33"/>
      <c r="L87" s="33"/>
    </row>
    <row r="88" spans="2:20" s="10" customFormat="1" ht="29.25" customHeight="1">
      <c r="B88" s="112"/>
      <c r="C88" s="113" t="s">
        <v>136</v>
      </c>
      <c r="D88" s="114" t="s">
        <v>60</v>
      </c>
      <c r="E88" s="114" t="s">
        <v>56</v>
      </c>
      <c r="F88" s="114" t="s">
        <v>57</v>
      </c>
      <c r="G88" s="114" t="s">
        <v>137</v>
      </c>
      <c r="H88" s="114" t="s">
        <v>138</v>
      </c>
      <c r="I88" s="114" t="s">
        <v>139</v>
      </c>
      <c r="J88" s="114" t="s">
        <v>131</v>
      </c>
      <c r="K88" s="115" t="s">
        <v>140</v>
      </c>
      <c r="L88" s="112"/>
      <c r="M88" s="57" t="s">
        <v>19</v>
      </c>
      <c r="N88" s="58" t="s">
        <v>45</v>
      </c>
      <c r="O88" s="58" t="s">
        <v>141</v>
      </c>
      <c r="P88" s="58" t="s">
        <v>142</v>
      </c>
      <c r="Q88" s="58" t="s">
        <v>143</v>
      </c>
      <c r="R88" s="58" t="s">
        <v>144</v>
      </c>
      <c r="S88" s="58" t="s">
        <v>145</v>
      </c>
      <c r="T88" s="59" t="s">
        <v>146</v>
      </c>
    </row>
    <row r="89" spans="2:63" s="1" customFormat="1" ht="22.8" customHeight="1">
      <c r="B89" s="33"/>
      <c r="C89" s="62" t="s">
        <v>147</v>
      </c>
      <c r="J89" s="116">
        <f>BK89</f>
        <v>0</v>
      </c>
      <c r="L89" s="33"/>
      <c r="M89" s="60"/>
      <c r="N89" s="51"/>
      <c r="O89" s="51"/>
      <c r="P89" s="117">
        <f>P90+P130</f>
        <v>0</v>
      </c>
      <c r="Q89" s="51"/>
      <c r="R89" s="117">
        <f>R90+R130</f>
        <v>12.3735</v>
      </c>
      <c r="S89" s="51"/>
      <c r="T89" s="118">
        <f>T90+T130</f>
        <v>0</v>
      </c>
      <c r="AT89" s="18" t="s">
        <v>74</v>
      </c>
      <c r="AU89" s="18" t="s">
        <v>132</v>
      </c>
      <c r="BK89" s="119">
        <f>BK90+BK130</f>
        <v>0</v>
      </c>
    </row>
    <row r="90" spans="2:63" s="11" customFormat="1" ht="25.9" customHeight="1">
      <c r="B90" s="120"/>
      <c r="D90" s="121" t="s">
        <v>74</v>
      </c>
      <c r="E90" s="122" t="s">
        <v>157</v>
      </c>
      <c r="F90" s="122" t="s">
        <v>1012</v>
      </c>
      <c r="I90" s="123"/>
      <c r="J90" s="124">
        <f>BK90</f>
        <v>0</v>
      </c>
      <c r="L90" s="120"/>
      <c r="M90" s="125"/>
      <c r="P90" s="126">
        <f>P91</f>
        <v>0</v>
      </c>
      <c r="R90" s="126">
        <f>R91</f>
        <v>12.3735</v>
      </c>
      <c r="T90" s="127">
        <f>T91</f>
        <v>0</v>
      </c>
      <c r="AR90" s="121" t="s">
        <v>150</v>
      </c>
      <c r="AT90" s="128" t="s">
        <v>74</v>
      </c>
      <c r="AU90" s="128" t="s">
        <v>75</v>
      </c>
      <c r="AY90" s="121" t="s">
        <v>151</v>
      </c>
      <c r="BK90" s="129">
        <f>BK91</f>
        <v>0</v>
      </c>
    </row>
    <row r="91" spans="2:63" s="11" customFormat="1" ht="22.8" customHeight="1">
      <c r="B91" s="120"/>
      <c r="D91" s="121" t="s">
        <v>74</v>
      </c>
      <c r="E91" s="130" t="s">
        <v>1013</v>
      </c>
      <c r="F91" s="130" t="s">
        <v>1014</v>
      </c>
      <c r="I91" s="123"/>
      <c r="J91" s="131">
        <f>BK91</f>
        <v>0</v>
      </c>
      <c r="L91" s="120"/>
      <c r="M91" s="125"/>
      <c r="P91" s="126">
        <f>SUM(P92:P129)</f>
        <v>0</v>
      </c>
      <c r="R91" s="126">
        <f>SUM(R92:R129)</f>
        <v>12.3735</v>
      </c>
      <c r="T91" s="127">
        <f>SUM(T92:T129)</f>
        <v>0</v>
      </c>
      <c r="AR91" s="121" t="s">
        <v>150</v>
      </c>
      <c r="AT91" s="128" t="s">
        <v>74</v>
      </c>
      <c r="AU91" s="128" t="s">
        <v>82</v>
      </c>
      <c r="AY91" s="121" t="s">
        <v>151</v>
      </c>
      <c r="BK91" s="129">
        <f>SUM(BK92:BK129)</f>
        <v>0</v>
      </c>
    </row>
    <row r="92" spans="2:65" s="1" customFormat="1" ht="37.8" customHeight="1">
      <c r="B92" s="33"/>
      <c r="C92" s="132" t="s">
        <v>82</v>
      </c>
      <c r="D92" s="132" t="s">
        <v>153</v>
      </c>
      <c r="E92" s="133" t="s">
        <v>1015</v>
      </c>
      <c r="F92" s="134" t="s">
        <v>1016</v>
      </c>
      <c r="G92" s="135" t="s">
        <v>445</v>
      </c>
      <c r="H92" s="136">
        <v>150</v>
      </c>
      <c r="I92" s="137"/>
      <c r="J92" s="138">
        <f>ROUND(I92*H92,2)</f>
        <v>0</v>
      </c>
      <c r="K92" s="134" t="s">
        <v>1017</v>
      </c>
      <c r="L92" s="33"/>
      <c r="M92" s="139" t="s">
        <v>19</v>
      </c>
      <c r="N92" s="140" t="s">
        <v>46</v>
      </c>
      <c r="P92" s="141">
        <f>O92*H92</f>
        <v>0</v>
      </c>
      <c r="Q92" s="141">
        <v>0</v>
      </c>
      <c r="R92" s="141">
        <f>Q92*H92</f>
        <v>0</v>
      </c>
      <c r="S92" s="141">
        <v>0</v>
      </c>
      <c r="T92" s="142">
        <f>S92*H92</f>
        <v>0</v>
      </c>
      <c r="AR92" s="143" t="s">
        <v>180</v>
      </c>
      <c r="AT92" s="143" t="s">
        <v>153</v>
      </c>
      <c r="AU92" s="143" t="s">
        <v>84</v>
      </c>
      <c r="AY92" s="18" t="s">
        <v>151</v>
      </c>
      <c r="BE92" s="144">
        <f>IF(N92="základní",J92,0)</f>
        <v>0</v>
      </c>
      <c r="BF92" s="144">
        <f>IF(N92="snížená",J92,0)</f>
        <v>0</v>
      </c>
      <c r="BG92" s="144">
        <f>IF(N92="zákl. přenesená",J92,0)</f>
        <v>0</v>
      </c>
      <c r="BH92" s="144">
        <f>IF(N92="sníž. přenesená",J92,0)</f>
        <v>0</v>
      </c>
      <c r="BI92" s="144">
        <f>IF(N92="nulová",J92,0)</f>
        <v>0</v>
      </c>
      <c r="BJ92" s="18" t="s">
        <v>82</v>
      </c>
      <c r="BK92" s="144">
        <f>ROUND(I92*H92,2)</f>
        <v>0</v>
      </c>
      <c r="BL92" s="18" t="s">
        <v>180</v>
      </c>
      <c r="BM92" s="143" t="s">
        <v>1018</v>
      </c>
    </row>
    <row r="93" spans="2:47" s="1" customFormat="1" ht="10.15">
      <c r="B93" s="33"/>
      <c r="D93" s="174" t="s">
        <v>217</v>
      </c>
      <c r="F93" s="175" t="s">
        <v>1019</v>
      </c>
      <c r="I93" s="176"/>
      <c r="L93" s="33"/>
      <c r="M93" s="177"/>
      <c r="T93" s="54"/>
      <c r="AT93" s="18" t="s">
        <v>217</v>
      </c>
      <c r="AU93" s="18" t="s">
        <v>84</v>
      </c>
    </row>
    <row r="94" spans="2:51" s="12" customFormat="1" ht="10.15">
      <c r="B94" s="160"/>
      <c r="D94" s="161" t="s">
        <v>196</v>
      </c>
      <c r="E94" s="162" t="s">
        <v>19</v>
      </c>
      <c r="F94" s="163" t="s">
        <v>1020</v>
      </c>
      <c r="H94" s="162" t="s">
        <v>19</v>
      </c>
      <c r="I94" s="164"/>
      <c r="L94" s="160"/>
      <c r="M94" s="165"/>
      <c r="T94" s="166"/>
      <c r="AT94" s="162" t="s">
        <v>196</v>
      </c>
      <c r="AU94" s="162" t="s">
        <v>84</v>
      </c>
      <c r="AV94" s="12" t="s">
        <v>82</v>
      </c>
      <c r="AW94" s="12" t="s">
        <v>36</v>
      </c>
      <c r="AX94" s="12" t="s">
        <v>75</v>
      </c>
      <c r="AY94" s="162" t="s">
        <v>151</v>
      </c>
    </row>
    <row r="95" spans="2:51" s="12" customFormat="1" ht="10.15">
      <c r="B95" s="160"/>
      <c r="D95" s="161" t="s">
        <v>196</v>
      </c>
      <c r="E95" s="162" t="s">
        <v>19</v>
      </c>
      <c r="F95" s="163" t="s">
        <v>1021</v>
      </c>
      <c r="H95" s="162" t="s">
        <v>19</v>
      </c>
      <c r="I95" s="164"/>
      <c r="L95" s="160"/>
      <c r="M95" s="165"/>
      <c r="T95" s="166"/>
      <c r="AT95" s="162" t="s">
        <v>196</v>
      </c>
      <c r="AU95" s="162" t="s">
        <v>84</v>
      </c>
      <c r="AV95" s="12" t="s">
        <v>82</v>
      </c>
      <c r="AW95" s="12" t="s">
        <v>36</v>
      </c>
      <c r="AX95" s="12" t="s">
        <v>75</v>
      </c>
      <c r="AY95" s="162" t="s">
        <v>151</v>
      </c>
    </row>
    <row r="96" spans="2:51" s="12" customFormat="1" ht="10.15">
      <c r="B96" s="160"/>
      <c r="D96" s="161" t="s">
        <v>196</v>
      </c>
      <c r="E96" s="162" t="s">
        <v>19</v>
      </c>
      <c r="F96" s="163" t="s">
        <v>1022</v>
      </c>
      <c r="H96" s="162" t="s">
        <v>19</v>
      </c>
      <c r="I96" s="164"/>
      <c r="L96" s="160"/>
      <c r="M96" s="165"/>
      <c r="T96" s="166"/>
      <c r="AT96" s="162" t="s">
        <v>196</v>
      </c>
      <c r="AU96" s="162" t="s">
        <v>84</v>
      </c>
      <c r="AV96" s="12" t="s">
        <v>82</v>
      </c>
      <c r="AW96" s="12" t="s">
        <v>36</v>
      </c>
      <c r="AX96" s="12" t="s">
        <v>75</v>
      </c>
      <c r="AY96" s="162" t="s">
        <v>151</v>
      </c>
    </row>
    <row r="97" spans="2:51" s="12" customFormat="1" ht="10.15">
      <c r="B97" s="160"/>
      <c r="D97" s="161" t="s">
        <v>196</v>
      </c>
      <c r="E97" s="162" t="s">
        <v>19</v>
      </c>
      <c r="F97" s="163" t="s">
        <v>1023</v>
      </c>
      <c r="H97" s="162" t="s">
        <v>19</v>
      </c>
      <c r="I97" s="164"/>
      <c r="L97" s="160"/>
      <c r="M97" s="165"/>
      <c r="T97" s="166"/>
      <c r="AT97" s="162" t="s">
        <v>196</v>
      </c>
      <c r="AU97" s="162" t="s">
        <v>84</v>
      </c>
      <c r="AV97" s="12" t="s">
        <v>82</v>
      </c>
      <c r="AW97" s="12" t="s">
        <v>36</v>
      </c>
      <c r="AX97" s="12" t="s">
        <v>75</v>
      </c>
      <c r="AY97" s="162" t="s">
        <v>151</v>
      </c>
    </row>
    <row r="98" spans="2:51" s="13" customFormat="1" ht="10.15">
      <c r="B98" s="167"/>
      <c r="D98" s="161" t="s">
        <v>196</v>
      </c>
      <c r="E98" s="168" t="s">
        <v>19</v>
      </c>
      <c r="F98" s="169" t="s">
        <v>1024</v>
      </c>
      <c r="H98" s="170">
        <v>150</v>
      </c>
      <c r="I98" s="171"/>
      <c r="L98" s="167"/>
      <c r="M98" s="172"/>
      <c r="T98" s="173"/>
      <c r="AT98" s="168" t="s">
        <v>196</v>
      </c>
      <c r="AU98" s="168" t="s">
        <v>84</v>
      </c>
      <c r="AV98" s="13" t="s">
        <v>84</v>
      </c>
      <c r="AW98" s="13" t="s">
        <v>36</v>
      </c>
      <c r="AX98" s="13" t="s">
        <v>82</v>
      </c>
      <c r="AY98" s="168" t="s">
        <v>151</v>
      </c>
    </row>
    <row r="99" spans="2:65" s="1" customFormat="1" ht="33" customHeight="1">
      <c r="B99" s="33"/>
      <c r="C99" s="132" t="s">
        <v>84</v>
      </c>
      <c r="D99" s="132" t="s">
        <v>153</v>
      </c>
      <c r="E99" s="133" t="s">
        <v>1025</v>
      </c>
      <c r="F99" s="134" t="s">
        <v>1026</v>
      </c>
      <c r="G99" s="135" t="s">
        <v>445</v>
      </c>
      <c r="H99" s="136">
        <v>150</v>
      </c>
      <c r="I99" s="137"/>
      <c r="J99" s="138">
        <f>ROUND(I99*H99,2)</f>
        <v>0</v>
      </c>
      <c r="K99" s="134" t="s">
        <v>1017</v>
      </c>
      <c r="L99" s="33"/>
      <c r="M99" s="139" t="s">
        <v>19</v>
      </c>
      <c r="N99" s="140" t="s">
        <v>46</v>
      </c>
      <c r="P99" s="141">
        <f>O99*H99</f>
        <v>0</v>
      </c>
      <c r="Q99" s="141">
        <v>0</v>
      </c>
      <c r="R99" s="141">
        <f>Q99*H99</f>
        <v>0</v>
      </c>
      <c r="S99" s="141">
        <v>0</v>
      </c>
      <c r="T99" s="142">
        <f>S99*H99</f>
        <v>0</v>
      </c>
      <c r="AR99" s="143" t="s">
        <v>180</v>
      </c>
      <c r="AT99" s="143" t="s">
        <v>153</v>
      </c>
      <c r="AU99" s="143" t="s">
        <v>84</v>
      </c>
      <c r="AY99" s="18" t="s">
        <v>151</v>
      </c>
      <c r="BE99" s="144">
        <f>IF(N99="základní",J99,0)</f>
        <v>0</v>
      </c>
      <c r="BF99" s="144">
        <f>IF(N99="snížená",J99,0)</f>
        <v>0</v>
      </c>
      <c r="BG99" s="144">
        <f>IF(N99="zákl. přenesená",J99,0)</f>
        <v>0</v>
      </c>
      <c r="BH99" s="144">
        <f>IF(N99="sníž. přenesená",J99,0)</f>
        <v>0</v>
      </c>
      <c r="BI99" s="144">
        <f>IF(N99="nulová",J99,0)</f>
        <v>0</v>
      </c>
      <c r="BJ99" s="18" t="s">
        <v>82</v>
      </c>
      <c r="BK99" s="144">
        <f>ROUND(I99*H99,2)</f>
        <v>0</v>
      </c>
      <c r="BL99" s="18" t="s">
        <v>180</v>
      </c>
      <c r="BM99" s="143" t="s">
        <v>1027</v>
      </c>
    </row>
    <row r="100" spans="2:47" s="1" customFormat="1" ht="10.15">
      <c r="B100" s="33"/>
      <c r="D100" s="174" t="s">
        <v>217</v>
      </c>
      <c r="F100" s="175" t="s">
        <v>1028</v>
      </c>
      <c r="I100" s="176"/>
      <c r="L100" s="33"/>
      <c r="M100" s="177"/>
      <c r="T100" s="54"/>
      <c r="AT100" s="18" t="s">
        <v>217</v>
      </c>
      <c r="AU100" s="18" t="s">
        <v>84</v>
      </c>
    </row>
    <row r="101" spans="2:51" s="12" customFormat="1" ht="10.15">
      <c r="B101" s="160"/>
      <c r="D101" s="161" t="s">
        <v>196</v>
      </c>
      <c r="E101" s="162" t="s">
        <v>19</v>
      </c>
      <c r="F101" s="163" t="s">
        <v>1029</v>
      </c>
      <c r="H101" s="162" t="s">
        <v>19</v>
      </c>
      <c r="I101" s="164"/>
      <c r="L101" s="160"/>
      <c r="M101" s="165"/>
      <c r="T101" s="166"/>
      <c r="AT101" s="162" t="s">
        <v>196</v>
      </c>
      <c r="AU101" s="162" t="s">
        <v>84</v>
      </c>
      <c r="AV101" s="12" t="s">
        <v>82</v>
      </c>
      <c r="AW101" s="12" t="s">
        <v>36</v>
      </c>
      <c r="AX101" s="12" t="s">
        <v>75</v>
      </c>
      <c r="AY101" s="162" t="s">
        <v>151</v>
      </c>
    </row>
    <row r="102" spans="2:51" s="12" customFormat="1" ht="10.15">
      <c r="B102" s="160"/>
      <c r="D102" s="161" t="s">
        <v>196</v>
      </c>
      <c r="E102" s="162" t="s">
        <v>19</v>
      </c>
      <c r="F102" s="163" t="s">
        <v>1021</v>
      </c>
      <c r="H102" s="162" t="s">
        <v>19</v>
      </c>
      <c r="I102" s="164"/>
      <c r="L102" s="160"/>
      <c r="M102" s="165"/>
      <c r="T102" s="166"/>
      <c r="AT102" s="162" t="s">
        <v>196</v>
      </c>
      <c r="AU102" s="162" t="s">
        <v>84</v>
      </c>
      <c r="AV102" s="12" t="s">
        <v>82</v>
      </c>
      <c r="AW102" s="12" t="s">
        <v>36</v>
      </c>
      <c r="AX102" s="12" t="s">
        <v>75</v>
      </c>
      <c r="AY102" s="162" t="s">
        <v>151</v>
      </c>
    </row>
    <row r="103" spans="2:51" s="12" customFormat="1" ht="10.15">
      <c r="B103" s="160"/>
      <c r="D103" s="161" t="s">
        <v>196</v>
      </c>
      <c r="E103" s="162" t="s">
        <v>19</v>
      </c>
      <c r="F103" s="163" t="s">
        <v>1022</v>
      </c>
      <c r="H103" s="162" t="s">
        <v>19</v>
      </c>
      <c r="I103" s="164"/>
      <c r="L103" s="160"/>
      <c r="M103" s="165"/>
      <c r="T103" s="166"/>
      <c r="AT103" s="162" t="s">
        <v>196</v>
      </c>
      <c r="AU103" s="162" t="s">
        <v>84</v>
      </c>
      <c r="AV103" s="12" t="s">
        <v>82</v>
      </c>
      <c r="AW103" s="12" t="s">
        <v>36</v>
      </c>
      <c r="AX103" s="12" t="s">
        <v>75</v>
      </c>
      <c r="AY103" s="162" t="s">
        <v>151</v>
      </c>
    </row>
    <row r="104" spans="2:51" s="12" customFormat="1" ht="10.15">
      <c r="B104" s="160"/>
      <c r="D104" s="161" t="s">
        <v>196</v>
      </c>
      <c r="E104" s="162" t="s">
        <v>19</v>
      </c>
      <c r="F104" s="163" t="s">
        <v>1023</v>
      </c>
      <c r="H104" s="162" t="s">
        <v>19</v>
      </c>
      <c r="I104" s="164"/>
      <c r="L104" s="160"/>
      <c r="M104" s="165"/>
      <c r="T104" s="166"/>
      <c r="AT104" s="162" t="s">
        <v>196</v>
      </c>
      <c r="AU104" s="162" t="s">
        <v>84</v>
      </c>
      <c r="AV104" s="12" t="s">
        <v>82</v>
      </c>
      <c r="AW104" s="12" t="s">
        <v>36</v>
      </c>
      <c r="AX104" s="12" t="s">
        <v>75</v>
      </c>
      <c r="AY104" s="162" t="s">
        <v>151</v>
      </c>
    </row>
    <row r="105" spans="2:51" s="13" customFormat="1" ht="10.15">
      <c r="B105" s="167"/>
      <c r="D105" s="161" t="s">
        <v>196</v>
      </c>
      <c r="E105" s="168" t="s">
        <v>19</v>
      </c>
      <c r="F105" s="169" t="s">
        <v>1024</v>
      </c>
      <c r="H105" s="170">
        <v>150</v>
      </c>
      <c r="I105" s="171"/>
      <c r="L105" s="167"/>
      <c r="M105" s="172"/>
      <c r="T105" s="173"/>
      <c r="AT105" s="168" t="s">
        <v>196</v>
      </c>
      <c r="AU105" s="168" t="s">
        <v>84</v>
      </c>
      <c r="AV105" s="13" t="s">
        <v>84</v>
      </c>
      <c r="AW105" s="13" t="s">
        <v>36</v>
      </c>
      <c r="AX105" s="13" t="s">
        <v>82</v>
      </c>
      <c r="AY105" s="168" t="s">
        <v>151</v>
      </c>
    </row>
    <row r="106" spans="2:65" s="1" customFormat="1" ht="24.2" customHeight="1">
      <c r="B106" s="33"/>
      <c r="C106" s="132" t="s">
        <v>150</v>
      </c>
      <c r="D106" s="132" t="s">
        <v>153</v>
      </c>
      <c r="E106" s="133" t="s">
        <v>1030</v>
      </c>
      <c r="F106" s="134" t="s">
        <v>1031</v>
      </c>
      <c r="G106" s="135" t="s">
        <v>445</v>
      </c>
      <c r="H106" s="136">
        <v>150</v>
      </c>
      <c r="I106" s="137"/>
      <c r="J106" s="138">
        <f>ROUND(I106*H106,2)</f>
        <v>0</v>
      </c>
      <c r="K106" s="134" t="s">
        <v>1017</v>
      </c>
      <c r="L106" s="33"/>
      <c r="M106" s="139" t="s">
        <v>19</v>
      </c>
      <c r="N106" s="140" t="s">
        <v>46</v>
      </c>
      <c r="P106" s="141">
        <f>O106*H106</f>
        <v>0</v>
      </c>
      <c r="Q106" s="141">
        <v>0</v>
      </c>
      <c r="R106" s="141">
        <f>Q106*H106</f>
        <v>0</v>
      </c>
      <c r="S106" s="141">
        <v>0</v>
      </c>
      <c r="T106" s="142">
        <f>S106*H106</f>
        <v>0</v>
      </c>
      <c r="AR106" s="143" t="s">
        <v>180</v>
      </c>
      <c r="AT106" s="143" t="s">
        <v>153</v>
      </c>
      <c r="AU106" s="143" t="s">
        <v>84</v>
      </c>
      <c r="AY106" s="18" t="s">
        <v>151</v>
      </c>
      <c r="BE106" s="144">
        <f>IF(N106="základní",J106,0)</f>
        <v>0</v>
      </c>
      <c r="BF106" s="144">
        <f>IF(N106="snížená",J106,0)</f>
        <v>0</v>
      </c>
      <c r="BG106" s="144">
        <f>IF(N106="zákl. přenesená",J106,0)</f>
        <v>0</v>
      </c>
      <c r="BH106" s="144">
        <f>IF(N106="sníž. přenesená",J106,0)</f>
        <v>0</v>
      </c>
      <c r="BI106" s="144">
        <f>IF(N106="nulová",J106,0)</f>
        <v>0</v>
      </c>
      <c r="BJ106" s="18" t="s">
        <v>82</v>
      </c>
      <c r="BK106" s="144">
        <f>ROUND(I106*H106,2)</f>
        <v>0</v>
      </c>
      <c r="BL106" s="18" t="s">
        <v>180</v>
      </c>
      <c r="BM106" s="143" t="s">
        <v>1032</v>
      </c>
    </row>
    <row r="107" spans="2:47" s="1" customFormat="1" ht="10.15">
      <c r="B107" s="33"/>
      <c r="D107" s="174" t="s">
        <v>217</v>
      </c>
      <c r="F107" s="175" t="s">
        <v>1033</v>
      </c>
      <c r="I107" s="176"/>
      <c r="L107" s="33"/>
      <c r="M107" s="177"/>
      <c r="T107" s="54"/>
      <c r="AT107" s="18" t="s">
        <v>217</v>
      </c>
      <c r="AU107" s="18" t="s">
        <v>84</v>
      </c>
    </row>
    <row r="108" spans="2:47" s="1" customFormat="1" ht="18.75">
      <c r="B108" s="33"/>
      <c r="D108" s="161" t="s">
        <v>219</v>
      </c>
      <c r="F108" s="178" t="s">
        <v>1034</v>
      </c>
      <c r="I108" s="176"/>
      <c r="L108" s="33"/>
      <c r="M108" s="177"/>
      <c r="T108" s="54"/>
      <c r="AT108" s="18" t="s">
        <v>219</v>
      </c>
      <c r="AU108" s="18" t="s">
        <v>84</v>
      </c>
    </row>
    <row r="109" spans="2:51" s="12" customFormat="1" ht="10.15">
      <c r="B109" s="160"/>
      <c r="D109" s="161" t="s">
        <v>196</v>
      </c>
      <c r="E109" s="162" t="s">
        <v>19</v>
      </c>
      <c r="F109" s="163" t="s">
        <v>1035</v>
      </c>
      <c r="H109" s="162" t="s">
        <v>19</v>
      </c>
      <c r="I109" s="164"/>
      <c r="L109" s="160"/>
      <c r="M109" s="165"/>
      <c r="T109" s="166"/>
      <c r="AT109" s="162" t="s">
        <v>196</v>
      </c>
      <c r="AU109" s="162" t="s">
        <v>84</v>
      </c>
      <c r="AV109" s="12" t="s">
        <v>82</v>
      </c>
      <c r="AW109" s="12" t="s">
        <v>36</v>
      </c>
      <c r="AX109" s="12" t="s">
        <v>75</v>
      </c>
      <c r="AY109" s="162" t="s">
        <v>151</v>
      </c>
    </row>
    <row r="110" spans="2:51" s="12" customFormat="1" ht="10.15">
      <c r="B110" s="160"/>
      <c r="D110" s="161" t="s">
        <v>196</v>
      </c>
      <c r="E110" s="162" t="s">
        <v>19</v>
      </c>
      <c r="F110" s="163" t="s">
        <v>1021</v>
      </c>
      <c r="H110" s="162" t="s">
        <v>19</v>
      </c>
      <c r="I110" s="164"/>
      <c r="L110" s="160"/>
      <c r="M110" s="165"/>
      <c r="T110" s="166"/>
      <c r="AT110" s="162" t="s">
        <v>196</v>
      </c>
      <c r="AU110" s="162" t="s">
        <v>84</v>
      </c>
      <c r="AV110" s="12" t="s">
        <v>82</v>
      </c>
      <c r="AW110" s="12" t="s">
        <v>36</v>
      </c>
      <c r="AX110" s="12" t="s">
        <v>75</v>
      </c>
      <c r="AY110" s="162" t="s">
        <v>151</v>
      </c>
    </row>
    <row r="111" spans="2:51" s="12" customFormat="1" ht="10.15">
      <c r="B111" s="160"/>
      <c r="D111" s="161" t="s">
        <v>196</v>
      </c>
      <c r="E111" s="162" t="s">
        <v>19</v>
      </c>
      <c r="F111" s="163" t="s">
        <v>1022</v>
      </c>
      <c r="H111" s="162" t="s">
        <v>19</v>
      </c>
      <c r="I111" s="164"/>
      <c r="L111" s="160"/>
      <c r="M111" s="165"/>
      <c r="T111" s="166"/>
      <c r="AT111" s="162" t="s">
        <v>196</v>
      </c>
      <c r="AU111" s="162" t="s">
        <v>84</v>
      </c>
      <c r="AV111" s="12" t="s">
        <v>82</v>
      </c>
      <c r="AW111" s="12" t="s">
        <v>36</v>
      </c>
      <c r="AX111" s="12" t="s">
        <v>75</v>
      </c>
      <c r="AY111" s="162" t="s">
        <v>151</v>
      </c>
    </row>
    <row r="112" spans="2:51" s="12" customFormat="1" ht="10.15">
      <c r="B112" s="160"/>
      <c r="D112" s="161" t="s">
        <v>196</v>
      </c>
      <c r="E112" s="162" t="s">
        <v>19</v>
      </c>
      <c r="F112" s="163" t="s">
        <v>1023</v>
      </c>
      <c r="H112" s="162" t="s">
        <v>19</v>
      </c>
      <c r="I112" s="164"/>
      <c r="L112" s="160"/>
      <c r="M112" s="165"/>
      <c r="T112" s="166"/>
      <c r="AT112" s="162" t="s">
        <v>196</v>
      </c>
      <c r="AU112" s="162" t="s">
        <v>84</v>
      </c>
      <c r="AV112" s="12" t="s">
        <v>82</v>
      </c>
      <c r="AW112" s="12" t="s">
        <v>36</v>
      </c>
      <c r="AX112" s="12" t="s">
        <v>75</v>
      </c>
      <c r="AY112" s="162" t="s">
        <v>151</v>
      </c>
    </row>
    <row r="113" spans="2:51" s="13" customFormat="1" ht="10.15">
      <c r="B113" s="167"/>
      <c r="D113" s="161" t="s">
        <v>196</v>
      </c>
      <c r="E113" s="168" t="s">
        <v>19</v>
      </c>
      <c r="F113" s="169" t="s">
        <v>1024</v>
      </c>
      <c r="H113" s="170">
        <v>150</v>
      </c>
      <c r="I113" s="171"/>
      <c r="L113" s="167"/>
      <c r="M113" s="172"/>
      <c r="T113" s="173"/>
      <c r="AT113" s="168" t="s">
        <v>196</v>
      </c>
      <c r="AU113" s="168" t="s">
        <v>84</v>
      </c>
      <c r="AV113" s="13" t="s">
        <v>84</v>
      </c>
      <c r="AW113" s="13" t="s">
        <v>36</v>
      </c>
      <c r="AX113" s="13" t="s">
        <v>82</v>
      </c>
      <c r="AY113" s="168" t="s">
        <v>151</v>
      </c>
    </row>
    <row r="114" spans="2:65" s="1" customFormat="1" ht="21.75" customHeight="1">
      <c r="B114" s="33"/>
      <c r="C114" s="132" t="s">
        <v>160</v>
      </c>
      <c r="D114" s="132" t="s">
        <v>153</v>
      </c>
      <c r="E114" s="133" t="s">
        <v>1036</v>
      </c>
      <c r="F114" s="134" t="s">
        <v>1037</v>
      </c>
      <c r="G114" s="135" t="s">
        <v>445</v>
      </c>
      <c r="H114" s="136">
        <v>150</v>
      </c>
      <c r="I114" s="137"/>
      <c r="J114" s="138">
        <f>ROUND(I114*H114,2)</f>
        <v>0</v>
      </c>
      <c r="K114" s="134" t="s">
        <v>1017</v>
      </c>
      <c r="L114" s="33"/>
      <c r="M114" s="139" t="s">
        <v>19</v>
      </c>
      <c r="N114" s="140" t="s">
        <v>46</v>
      </c>
      <c r="P114" s="141">
        <f>O114*H114</f>
        <v>0</v>
      </c>
      <c r="Q114" s="141">
        <v>9E-05</v>
      </c>
      <c r="R114" s="141">
        <f>Q114*H114</f>
        <v>0.013500000000000002</v>
      </c>
      <c r="S114" s="141">
        <v>0</v>
      </c>
      <c r="T114" s="142">
        <f>S114*H114</f>
        <v>0</v>
      </c>
      <c r="AR114" s="143" t="s">
        <v>180</v>
      </c>
      <c r="AT114" s="143" t="s">
        <v>153</v>
      </c>
      <c r="AU114" s="143" t="s">
        <v>84</v>
      </c>
      <c r="AY114" s="18" t="s">
        <v>151</v>
      </c>
      <c r="BE114" s="144">
        <f>IF(N114="základní",J114,0)</f>
        <v>0</v>
      </c>
      <c r="BF114" s="144">
        <f>IF(N114="snížená",J114,0)</f>
        <v>0</v>
      </c>
      <c r="BG114" s="144">
        <f>IF(N114="zákl. přenesená",J114,0)</f>
        <v>0</v>
      </c>
      <c r="BH114" s="144">
        <f>IF(N114="sníž. přenesená",J114,0)</f>
        <v>0</v>
      </c>
      <c r="BI114" s="144">
        <f>IF(N114="nulová",J114,0)</f>
        <v>0</v>
      </c>
      <c r="BJ114" s="18" t="s">
        <v>82</v>
      </c>
      <c r="BK114" s="144">
        <f>ROUND(I114*H114,2)</f>
        <v>0</v>
      </c>
      <c r="BL114" s="18" t="s">
        <v>180</v>
      </c>
      <c r="BM114" s="143" t="s">
        <v>1038</v>
      </c>
    </row>
    <row r="115" spans="2:47" s="1" customFormat="1" ht="10.15">
      <c r="B115" s="33"/>
      <c r="D115" s="174" t="s">
        <v>217</v>
      </c>
      <c r="F115" s="175" t="s">
        <v>1039</v>
      </c>
      <c r="I115" s="176"/>
      <c r="L115" s="33"/>
      <c r="M115" s="177"/>
      <c r="T115" s="54"/>
      <c r="AT115" s="18" t="s">
        <v>217</v>
      </c>
      <c r="AU115" s="18" t="s">
        <v>84</v>
      </c>
    </row>
    <row r="116" spans="2:51" s="12" customFormat="1" ht="10.15">
      <c r="B116" s="160"/>
      <c r="D116" s="161" t="s">
        <v>196</v>
      </c>
      <c r="E116" s="162" t="s">
        <v>19</v>
      </c>
      <c r="F116" s="163" t="s">
        <v>1035</v>
      </c>
      <c r="H116" s="162" t="s">
        <v>19</v>
      </c>
      <c r="I116" s="164"/>
      <c r="L116" s="160"/>
      <c r="M116" s="165"/>
      <c r="T116" s="166"/>
      <c r="AT116" s="162" t="s">
        <v>196</v>
      </c>
      <c r="AU116" s="162" t="s">
        <v>84</v>
      </c>
      <c r="AV116" s="12" t="s">
        <v>82</v>
      </c>
      <c r="AW116" s="12" t="s">
        <v>36</v>
      </c>
      <c r="AX116" s="12" t="s">
        <v>75</v>
      </c>
      <c r="AY116" s="162" t="s">
        <v>151</v>
      </c>
    </row>
    <row r="117" spans="2:51" s="12" customFormat="1" ht="10.15">
      <c r="B117" s="160"/>
      <c r="D117" s="161" t="s">
        <v>196</v>
      </c>
      <c r="E117" s="162" t="s">
        <v>19</v>
      </c>
      <c r="F117" s="163" t="s">
        <v>1021</v>
      </c>
      <c r="H117" s="162" t="s">
        <v>19</v>
      </c>
      <c r="I117" s="164"/>
      <c r="L117" s="160"/>
      <c r="M117" s="165"/>
      <c r="T117" s="166"/>
      <c r="AT117" s="162" t="s">
        <v>196</v>
      </c>
      <c r="AU117" s="162" t="s">
        <v>84</v>
      </c>
      <c r="AV117" s="12" t="s">
        <v>82</v>
      </c>
      <c r="AW117" s="12" t="s">
        <v>36</v>
      </c>
      <c r="AX117" s="12" t="s">
        <v>75</v>
      </c>
      <c r="AY117" s="162" t="s">
        <v>151</v>
      </c>
    </row>
    <row r="118" spans="2:51" s="12" customFormat="1" ht="10.15">
      <c r="B118" s="160"/>
      <c r="D118" s="161" t="s">
        <v>196</v>
      </c>
      <c r="E118" s="162" t="s">
        <v>19</v>
      </c>
      <c r="F118" s="163" t="s">
        <v>1022</v>
      </c>
      <c r="H118" s="162" t="s">
        <v>19</v>
      </c>
      <c r="I118" s="164"/>
      <c r="L118" s="160"/>
      <c r="M118" s="165"/>
      <c r="T118" s="166"/>
      <c r="AT118" s="162" t="s">
        <v>196</v>
      </c>
      <c r="AU118" s="162" t="s">
        <v>84</v>
      </c>
      <c r="AV118" s="12" t="s">
        <v>82</v>
      </c>
      <c r="AW118" s="12" t="s">
        <v>36</v>
      </c>
      <c r="AX118" s="12" t="s">
        <v>75</v>
      </c>
      <c r="AY118" s="162" t="s">
        <v>151</v>
      </c>
    </row>
    <row r="119" spans="2:51" s="12" customFormat="1" ht="10.15">
      <c r="B119" s="160"/>
      <c r="D119" s="161" t="s">
        <v>196</v>
      </c>
      <c r="E119" s="162" t="s">
        <v>19</v>
      </c>
      <c r="F119" s="163" t="s">
        <v>1023</v>
      </c>
      <c r="H119" s="162" t="s">
        <v>19</v>
      </c>
      <c r="I119" s="164"/>
      <c r="L119" s="160"/>
      <c r="M119" s="165"/>
      <c r="T119" s="166"/>
      <c r="AT119" s="162" t="s">
        <v>196</v>
      </c>
      <c r="AU119" s="162" t="s">
        <v>84</v>
      </c>
      <c r="AV119" s="12" t="s">
        <v>82</v>
      </c>
      <c r="AW119" s="12" t="s">
        <v>36</v>
      </c>
      <c r="AX119" s="12" t="s">
        <v>75</v>
      </c>
      <c r="AY119" s="162" t="s">
        <v>151</v>
      </c>
    </row>
    <row r="120" spans="2:51" s="13" customFormat="1" ht="10.15">
      <c r="B120" s="167"/>
      <c r="D120" s="161" t="s">
        <v>196</v>
      </c>
      <c r="E120" s="168" t="s">
        <v>19</v>
      </c>
      <c r="F120" s="169" t="s">
        <v>1024</v>
      </c>
      <c r="H120" s="170">
        <v>150</v>
      </c>
      <c r="I120" s="171"/>
      <c r="L120" s="167"/>
      <c r="M120" s="172"/>
      <c r="T120" s="173"/>
      <c r="AT120" s="168" t="s">
        <v>196</v>
      </c>
      <c r="AU120" s="168" t="s">
        <v>84</v>
      </c>
      <c r="AV120" s="13" t="s">
        <v>84</v>
      </c>
      <c r="AW120" s="13" t="s">
        <v>36</v>
      </c>
      <c r="AX120" s="13" t="s">
        <v>82</v>
      </c>
      <c r="AY120" s="168" t="s">
        <v>151</v>
      </c>
    </row>
    <row r="121" spans="2:65" s="1" customFormat="1" ht="24.2" customHeight="1">
      <c r="B121" s="33"/>
      <c r="C121" s="132" t="s">
        <v>167</v>
      </c>
      <c r="D121" s="132" t="s">
        <v>153</v>
      </c>
      <c r="E121" s="133" t="s">
        <v>1040</v>
      </c>
      <c r="F121" s="134" t="s">
        <v>1041</v>
      </c>
      <c r="G121" s="135" t="s">
        <v>445</v>
      </c>
      <c r="H121" s="136">
        <v>150</v>
      </c>
      <c r="I121" s="137"/>
      <c r="J121" s="138">
        <f>ROUND(I121*H121,2)</f>
        <v>0</v>
      </c>
      <c r="K121" s="134" t="s">
        <v>1017</v>
      </c>
      <c r="L121" s="33"/>
      <c r="M121" s="139" t="s">
        <v>19</v>
      </c>
      <c r="N121" s="140" t="s">
        <v>46</v>
      </c>
      <c r="P121" s="141">
        <f>O121*H121</f>
        <v>0</v>
      </c>
      <c r="Q121" s="141">
        <v>0</v>
      </c>
      <c r="R121" s="141">
        <f>Q121*H121</f>
        <v>0</v>
      </c>
      <c r="S121" s="141">
        <v>0</v>
      </c>
      <c r="T121" s="142">
        <f>S121*H121</f>
        <v>0</v>
      </c>
      <c r="AR121" s="143" t="s">
        <v>180</v>
      </c>
      <c r="AT121" s="143" t="s">
        <v>153</v>
      </c>
      <c r="AU121" s="143" t="s">
        <v>84</v>
      </c>
      <c r="AY121" s="18" t="s">
        <v>151</v>
      </c>
      <c r="BE121" s="144">
        <f>IF(N121="základní",J121,0)</f>
        <v>0</v>
      </c>
      <c r="BF121" s="144">
        <f>IF(N121="snížená",J121,0)</f>
        <v>0</v>
      </c>
      <c r="BG121" s="144">
        <f>IF(N121="zákl. přenesená",J121,0)</f>
        <v>0</v>
      </c>
      <c r="BH121" s="144">
        <f>IF(N121="sníž. přenesená",J121,0)</f>
        <v>0</v>
      </c>
      <c r="BI121" s="144">
        <f>IF(N121="nulová",J121,0)</f>
        <v>0</v>
      </c>
      <c r="BJ121" s="18" t="s">
        <v>82</v>
      </c>
      <c r="BK121" s="144">
        <f>ROUND(I121*H121,2)</f>
        <v>0</v>
      </c>
      <c r="BL121" s="18" t="s">
        <v>180</v>
      </c>
      <c r="BM121" s="143" t="s">
        <v>1042</v>
      </c>
    </row>
    <row r="122" spans="2:47" s="1" customFormat="1" ht="10.15">
      <c r="B122" s="33"/>
      <c r="D122" s="174" t="s">
        <v>217</v>
      </c>
      <c r="F122" s="175" t="s">
        <v>1043</v>
      </c>
      <c r="I122" s="176"/>
      <c r="L122" s="33"/>
      <c r="M122" s="177"/>
      <c r="T122" s="54"/>
      <c r="AT122" s="18" t="s">
        <v>217</v>
      </c>
      <c r="AU122" s="18" t="s">
        <v>84</v>
      </c>
    </row>
    <row r="123" spans="2:51" s="12" customFormat="1" ht="10.15">
      <c r="B123" s="160"/>
      <c r="D123" s="161" t="s">
        <v>196</v>
      </c>
      <c r="E123" s="162" t="s">
        <v>19</v>
      </c>
      <c r="F123" s="163" t="s">
        <v>1035</v>
      </c>
      <c r="H123" s="162" t="s">
        <v>19</v>
      </c>
      <c r="I123" s="164"/>
      <c r="L123" s="160"/>
      <c r="M123" s="165"/>
      <c r="T123" s="166"/>
      <c r="AT123" s="162" t="s">
        <v>196</v>
      </c>
      <c r="AU123" s="162" t="s">
        <v>84</v>
      </c>
      <c r="AV123" s="12" t="s">
        <v>82</v>
      </c>
      <c r="AW123" s="12" t="s">
        <v>36</v>
      </c>
      <c r="AX123" s="12" t="s">
        <v>75</v>
      </c>
      <c r="AY123" s="162" t="s">
        <v>151</v>
      </c>
    </row>
    <row r="124" spans="2:51" s="12" customFormat="1" ht="10.15">
      <c r="B124" s="160"/>
      <c r="D124" s="161" t="s">
        <v>196</v>
      </c>
      <c r="E124" s="162" t="s">
        <v>19</v>
      </c>
      <c r="F124" s="163" t="s">
        <v>1021</v>
      </c>
      <c r="H124" s="162" t="s">
        <v>19</v>
      </c>
      <c r="I124" s="164"/>
      <c r="L124" s="160"/>
      <c r="M124" s="165"/>
      <c r="T124" s="166"/>
      <c r="AT124" s="162" t="s">
        <v>196</v>
      </c>
      <c r="AU124" s="162" t="s">
        <v>84</v>
      </c>
      <c r="AV124" s="12" t="s">
        <v>82</v>
      </c>
      <c r="AW124" s="12" t="s">
        <v>36</v>
      </c>
      <c r="AX124" s="12" t="s">
        <v>75</v>
      </c>
      <c r="AY124" s="162" t="s">
        <v>151</v>
      </c>
    </row>
    <row r="125" spans="2:51" s="12" customFormat="1" ht="10.15">
      <c r="B125" s="160"/>
      <c r="D125" s="161" t="s">
        <v>196</v>
      </c>
      <c r="E125" s="162" t="s">
        <v>19</v>
      </c>
      <c r="F125" s="163" t="s">
        <v>1022</v>
      </c>
      <c r="H125" s="162" t="s">
        <v>19</v>
      </c>
      <c r="I125" s="164"/>
      <c r="L125" s="160"/>
      <c r="M125" s="165"/>
      <c r="T125" s="166"/>
      <c r="AT125" s="162" t="s">
        <v>196</v>
      </c>
      <c r="AU125" s="162" t="s">
        <v>84</v>
      </c>
      <c r="AV125" s="12" t="s">
        <v>82</v>
      </c>
      <c r="AW125" s="12" t="s">
        <v>36</v>
      </c>
      <c r="AX125" s="12" t="s">
        <v>75</v>
      </c>
      <c r="AY125" s="162" t="s">
        <v>151</v>
      </c>
    </row>
    <row r="126" spans="2:51" s="12" customFormat="1" ht="10.15">
      <c r="B126" s="160"/>
      <c r="D126" s="161" t="s">
        <v>196</v>
      </c>
      <c r="E126" s="162" t="s">
        <v>19</v>
      </c>
      <c r="F126" s="163" t="s">
        <v>1023</v>
      </c>
      <c r="H126" s="162" t="s">
        <v>19</v>
      </c>
      <c r="I126" s="164"/>
      <c r="L126" s="160"/>
      <c r="M126" s="165"/>
      <c r="T126" s="166"/>
      <c r="AT126" s="162" t="s">
        <v>196</v>
      </c>
      <c r="AU126" s="162" t="s">
        <v>84</v>
      </c>
      <c r="AV126" s="12" t="s">
        <v>82</v>
      </c>
      <c r="AW126" s="12" t="s">
        <v>36</v>
      </c>
      <c r="AX126" s="12" t="s">
        <v>75</v>
      </c>
      <c r="AY126" s="162" t="s">
        <v>151</v>
      </c>
    </row>
    <row r="127" spans="2:51" s="13" customFormat="1" ht="10.15">
      <c r="B127" s="167"/>
      <c r="D127" s="161" t="s">
        <v>196</v>
      </c>
      <c r="E127" s="168" t="s">
        <v>19</v>
      </c>
      <c r="F127" s="169" t="s">
        <v>1024</v>
      </c>
      <c r="H127" s="170">
        <v>150</v>
      </c>
      <c r="I127" s="171"/>
      <c r="L127" s="167"/>
      <c r="M127" s="172"/>
      <c r="T127" s="173"/>
      <c r="AT127" s="168" t="s">
        <v>196</v>
      </c>
      <c r="AU127" s="168" t="s">
        <v>84</v>
      </c>
      <c r="AV127" s="13" t="s">
        <v>84</v>
      </c>
      <c r="AW127" s="13" t="s">
        <v>36</v>
      </c>
      <c r="AX127" s="13" t="s">
        <v>82</v>
      </c>
      <c r="AY127" s="168" t="s">
        <v>151</v>
      </c>
    </row>
    <row r="128" spans="2:65" s="1" customFormat="1" ht="16.5" customHeight="1">
      <c r="B128" s="33"/>
      <c r="C128" s="145" t="s">
        <v>163</v>
      </c>
      <c r="D128" s="145" t="s">
        <v>157</v>
      </c>
      <c r="E128" s="146" t="s">
        <v>1044</v>
      </c>
      <c r="F128" s="147" t="s">
        <v>1045</v>
      </c>
      <c r="G128" s="148" t="s">
        <v>445</v>
      </c>
      <c r="H128" s="149">
        <v>150</v>
      </c>
      <c r="I128" s="150"/>
      <c r="J128" s="151">
        <f>ROUND(I128*H128,2)</f>
        <v>0</v>
      </c>
      <c r="K128" s="147" t="s">
        <v>1017</v>
      </c>
      <c r="L128" s="152"/>
      <c r="M128" s="153" t="s">
        <v>19</v>
      </c>
      <c r="N128" s="154" t="s">
        <v>46</v>
      </c>
      <c r="P128" s="141">
        <f>O128*H128</f>
        <v>0</v>
      </c>
      <c r="Q128" s="141">
        <v>0.0224</v>
      </c>
      <c r="R128" s="141">
        <f>Q128*H128</f>
        <v>3.36</v>
      </c>
      <c r="S128" s="141">
        <v>0</v>
      </c>
      <c r="T128" s="142">
        <f>S128*H128</f>
        <v>0</v>
      </c>
      <c r="AR128" s="143" t="s">
        <v>593</v>
      </c>
      <c r="AT128" s="143" t="s">
        <v>157</v>
      </c>
      <c r="AU128" s="143" t="s">
        <v>84</v>
      </c>
      <c r="AY128" s="18" t="s">
        <v>151</v>
      </c>
      <c r="BE128" s="144">
        <f>IF(N128="základní",J128,0)</f>
        <v>0</v>
      </c>
      <c r="BF128" s="144">
        <f>IF(N128="snížená",J128,0)</f>
        <v>0</v>
      </c>
      <c r="BG128" s="144">
        <f>IF(N128="zákl. přenesená",J128,0)</f>
        <v>0</v>
      </c>
      <c r="BH128" s="144">
        <f>IF(N128="sníž. přenesená",J128,0)</f>
        <v>0</v>
      </c>
      <c r="BI128" s="144">
        <f>IF(N128="nulová",J128,0)</f>
        <v>0</v>
      </c>
      <c r="BJ128" s="18" t="s">
        <v>82</v>
      </c>
      <c r="BK128" s="144">
        <f>ROUND(I128*H128,2)</f>
        <v>0</v>
      </c>
      <c r="BL128" s="18" t="s">
        <v>593</v>
      </c>
      <c r="BM128" s="143" t="s">
        <v>1046</v>
      </c>
    </row>
    <row r="129" spans="2:65" s="1" customFormat="1" ht="16.5" customHeight="1">
      <c r="B129" s="33"/>
      <c r="C129" s="145" t="s">
        <v>281</v>
      </c>
      <c r="D129" s="145" t="s">
        <v>157</v>
      </c>
      <c r="E129" s="146" t="s">
        <v>1047</v>
      </c>
      <c r="F129" s="147" t="s">
        <v>1048</v>
      </c>
      <c r="G129" s="148" t="s">
        <v>445</v>
      </c>
      <c r="H129" s="149">
        <v>150</v>
      </c>
      <c r="I129" s="150"/>
      <c r="J129" s="151">
        <f>ROUND(I129*H129,2)</f>
        <v>0</v>
      </c>
      <c r="K129" s="147" t="s">
        <v>1017</v>
      </c>
      <c r="L129" s="152"/>
      <c r="M129" s="153" t="s">
        <v>19</v>
      </c>
      <c r="N129" s="154" t="s">
        <v>46</v>
      </c>
      <c r="P129" s="141">
        <f>O129*H129</f>
        <v>0</v>
      </c>
      <c r="Q129" s="141">
        <v>0.06</v>
      </c>
      <c r="R129" s="141">
        <f>Q129*H129</f>
        <v>9</v>
      </c>
      <c r="S129" s="141">
        <v>0</v>
      </c>
      <c r="T129" s="142">
        <f>S129*H129</f>
        <v>0</v>
      </c>
      <c r="AR129" s="143" t="s">
        <v>593</v>
      </c>
      <c r="AT129" s="143" t="s">
        <v>157</v>
      </c>
      <c r="AU129" s="143" t="s">
        <v>84</v>
      </c>
      <c r="AY129" s="18" t="s">
        <v>151</v>
      </c>
      <c r="BE129" s="144">
        <f>IF(N129="základní",J129,0)</f>
        <v>0</v>
      </c>
      <c r="BF129" s="144">
        <f>IF(N129="snížená",J129,0)</f>
        <v>0</v>
      </c>
      <c r="BG129" s="144">
        <f>IF(N129="zákl. přenesená",J129,0)</f>
        <v>0</v>
      </c>
      <c r="BH129" s="144">
        <f>IF(N129="sníž. přenesená",J129,0)</f>
        <v>0</v>
      </c>
      <c r="BI129" s="144">
        <f>IF(N129="nulová",J129,0)</f>
        <v>0</v>
      </c>
      <c r="BJ129" s="18" t="s">
        <v>82</v>
      </c>
      <c r="BK129" s="144">
        <f>ROUND(I129*H129,2)</f>
        <v>0</v>
      </c>
      <c r="BL129" s="18" t="s">
        <v>593</v>
      </c>
      <c r="BM129" s="143" t="s">
        <v>1049</v>
      </c>
    </row>
    <row r="130" spans="2:63" s="11" customFormat="1" ht="25.9" customHeight="1">
      <c r="B130" s="120"/>
      <c r="D130" s="121" t="s">
        <v>74</v>
      </c>
      <c r="E130" s="122" t="s">
        <v>998</v>
      </c>
      <c r="F130" s="122" t="s">
        <v>999</v>
      </c>
      <c r="I130" s="123"/>
      <c r="J130" s="124">
        <f>BK130</f>
        <v>0</v>
      </c>
      <c r="L130" s="120"/>
      <c r="M130" s="125"/>
      <c r="P130" s="126">
        <f>P131</f>
        <v>0</v>
      </c>
      <c r="R130" s="126">
        <f>R131</f>
        <v>0</v>
      </c>
      <c r="T130" s="127">
        <f>T131</f>
        <v>0</v>
      </c>
      <c r="AR130" s="121" t="s">
        <v>160</v>
      </c>
      <c r="AT130" s="128" t="s">
        <v>74</v>
      </c>
      <c r="AU130" s="128" t="s">
        <v>75</v>
      </c>
      <c r="AY130" s="121" t="s">
        <v>151</v>
      </c>
      <c r="BK130" s="129">
        <f>BK131</f>
        <v>0</v>
      </c>
    </row>
    <row r="131" spans="2:63" s="11" customFormat="1" ht="22.8" customHeight="1">
      <c r="B131" s="120"/>
      <c r="D131" s="121" t="s">
        <v>74</v>
      </c>
      <c r="E131" s="130" t="s">
        <v>1000</v>
      </c>
      <c r="F131" s="130" t="s">
        <v>1001</v>
      </c>
      <c r="I131" s="123"/>
      <c r="J131" s="131">
        <f>BK131</f>
        <v>0</v>
      </c>
      <c r="L131" s="120"/>
      <c r="M131" s="125"/>
      <c r="P131" s="126">
        <f>SUM(P132:P136)</f>
        <v>0</v>
      </c>
      <c r="R131" s="126">
        <f>SUM(R132:R136)</f>
        <v>0</v>
      </c>
      <c r="T131" s="127">
        <f>SUM(T132:T136)</f>
        <v>0</v>
      </c>
      <c r="AR131" s="121" t="s">
        <v>82</v>
      </c>
      <c r="AT131" s="128" t="s">
        <v>74</v>
      </c>
      <c r="AU131" s="128" t="s">
        <v>82</v>
      </c>
      <c r="AY131" s="121" t="s">
        <v>151</v>
      </c>
      <c r="BK131" s="129">
        <f>SUM(BK132:BK136)</f>
        <v>0</v>
      </c>
    </row>
    <row r="132" spans="2:65" s="1" customFormat="1" ht="16.5" customHeight="1">
      <c r="B132" s="33"/>
      <c r="C132" s="132" t="s">
        <v>166</v>
      </c>
      <c r="D132" s="132" t="s">
        <v>153</v>
      </c>
      <c r="E132" s="133" t="s">
        <v>1050</v>
      </c>
      <c r="F132" s="134" t="s">
        <v>1051</v>
      </c>
      <c r="G132" s="135" t="s">
        <v>193</v>
      </c>
      <c r="H132" s="136">
        <v>1</v>
      </c>
      <c r="I132" s="137"/>
      <c r="J132" s="138">
        <f>ROUND(I132*H132,2)</f>
        <v>0</v>
      </c>
      <c r="K132" s="134" t="s">
        <v>194</v>
      </c>
      <c r="L132" s="33"/>
      <c r="M132" s="139" t="s">
        <v>19</v>
      </c>
      <c r="N132" s="140" t="s">
        <v>46</v>
      </c>
      <c r="P132" s="141">
        <f>O132*H132</f>
        <v>0</v>
      </c>
      <c r="Q132" s="141">
        <v>0</v>
      </c>
      <c r="R132" s="141">
        <f>Q132*H132</f>
        <v>0</v>
      </c>
      <c r="S132" s="141">
        <v>0</v>
      </c>
      <c r="T132" s="142">
        <f>S132*H132</f>
        <v>0</v>
      </c>
      <c r="AR132" s="143" t="s">
        <v>1052</v>
      </c>
      <c r="AT132" s="143" t="s">
        <v>153</v>
      </c>
      <c r="AU132" s="143" t="s">
        <v>84</v>
      </c>
      <c r="AY132" s="18" t="s">
        <v>151</v>
      </c>
      <c r="BE132" s="144">
        <f>IF(N132="základní",J132,0)</f>
        <v>0</v>
      </c>
      <c r="BF132" s="144">
        <f>IF(N132="snížená",J132,0)</f>
        <v>0</v>
      </c>
      <c r="BG132" s="144">
        <f>IF(N132="zákl. přenesená",J132,0)</f>
        <v>0</v>
      </c>
      <c r="BH132" s="144">
        <f>IF(N132="sníž. přenesená",J132,0)</f>
        <v>0</v>
      </c>
      <c r="BI132" s="144">
        <f>IF(N132="nulová",J132,0)</f>
        <v>0</v>
      </c>
      <c r="BJ132" s="18" t="s">
        <v>82</v>
      </c>
      <c r="BK132" s="144">
        <f>ROUND(I132*H132,2)</f>
        <v>0</v>
      </c>
      <c r="BL132" s="18" t="s">
        <v>1052</v>
      </c>
      <c r="BM132" s="143" t="s">
        <v>1053</v>
      </c>
    </row>
    <row r="133" spans="2:51" s="12" customFormat="1" ht="10.15">
      <c r="B133" s="160"/>
      <c r="D133" s="161" t="s">
        <v>196</v>
      </c>
      <c r="E133" s="162" t="s">
        <v>19</v>
      </c>
      <c r="F133" s="163" t="s">
        <v>1006</v>
      </c>
      <c r="H133" s="162" t="s">
        <v>19</v>
      </c>
      <c r="I133" s="164"/>
      <c r="L133" s="160"/>
      <c r="M133" s="165"/>
      <c r="T133" s="166"/>
      <c r="AT133" s="162" t="s">
        <v>196</v>
      </c>
      <c r="AU133" s="162" t="s">
        <v>84</v>
      </c>
      <c r="AV133" s="12" t="s">
        <v>82</v>
      </c>
      <c r="AW133" s="12" t="s">
        <v>36</v>
      </c>
      <c r="AX133" s="12" t="s">
        <v>75</v>
      </c>
      <c r="AY133" s="162" t="s">
        <v>151</v>
      </c>
    </row>
    <row r="134" spans="2:51" s="12" customFormat="1" ht="10.15">
      <c r="B134" s="160"/>
      <c r="D134" s="161" t="s">
        <v>196</v>
      </c>
      <c r="E134" s="162" t="s">
        <v>19</v>
      </c>
      <c r="F134" s="163" t="s">
        <v>1054</v>
      </c>
      <c r="H134" s="162" t="s">
        <v>19</v>
      </c>
      <c r="I134" s="164"/>
      <c r="L134" s="160"/>
      <c r="M134" s="165"/>
      <c r="T134" s="166"/>
      <c r="AT134" s="162" t="s">
        <v>196</v>
      </c>
      <c r="AU134" s="162" t="s">
        <v>84</v>
      </c>
      <c r="AV134" s="12" t="s">
        <v>82</v>
      </c>
      <c r="AW134" s="12" t="s">
        <v>36</v>
      </c>
      <c r="AX134" s="12" t="s">
        <v>75</v>
      </c>
      <c r="AY134" s="162" t="s">
        <v>151</v>
      </c>
    </row>
    <row r="135" spans="2:51" s="12" customFormat="1" ht="10.15">
      <c r="B135" s="160"/>
      <c r="D135" s="161" t="s">
        <v>196</v>
      </c>
      <c r="E135" s="162" t="s">
        <v>19</v>
      </c>
      <c r="F135" s="163" t="s">
        <v>987</v>
      </c>
      <c r="H135" s="162" t="s">
        <v>19</v>
      </c>
      <c r="I135" s="164"/>
      <c r="L135" s="160"/>
      <c r="M135" s="165"/>
      <c r="T135" s="166"/>
      <c r="AT135" s="162" t="s">
        <v>196</v>
      </c>
      <c r="AU135" s="162" t="s">
        <v>84</v>
      </c>
      <c r="AV135" s="12" t="s">
        <v>82</v>
      </c>
      <c r="AW135" s="12" t="s">
        <v>36</v>
      </c>
      <c r="AX135" s="12" t="s">
        <v>75</v>
      </c>
      <c r="AY135" s="162" t="s">
        <v>151</v>
      </c>
    </row>
    <row r="136" spans="2:51" s="13" customFormat="1" ht="10.15">
      <c r="B136" s="167"/>
      <c r="D136" s="161" t="s">
        <v>196</v>
      </c>
      <c r="E136" s="168" t="s">
        <v>19</v>
      </c>
      <c r="F136" s="169" t="s">
        <v>1009</v>
      </c>
      <c r="H136" s="170">
        <v>1</v>
      </c>
      <c r="I136" s="171"/>
      <c r="L136" s="167"/>
      <c r="M136" s="198"/>
      <c r="N136" s="199"/>
      <c r="O136" s="199"/>
      <c r="P136" s="199"/>
      <c r="Q136" s="199"/>
      <c r="R136" s="199"/>
      <c r="S136" s="199"/>
      <c r="T136" s="200"/>
      <c r="AT136" s="168" t="s">
        <v>196</v>
      </c>
      <c r="AU136" s="168" t="s">
        <v>84</v>
      </c>
      <c r="AV136" s="13" t="s">
        <v>84</v>
      </c>
      <c r="AW136" s="13" t="s">
        <v>36</v>
      </c>
      <c r="AX136" s="13" t="s">
        <v>82</v>
      </c>
      <c r="AY136" s="168" t="s">
        <v>151</v>
      </c>
    </row>
    <row r="137" spans="2:12" s="1" customFormat="1" ht="6.95" customHeight="1">
      <c r="B137" s="42"/>
      <c r="C137" s="43"/>
      <c r="D137" s="43"/>
      <c r="E137" s="43"/>
      <c r="F137" s="43"/>
      <c r="G137" s="43"/>
      <c r="H137" s="43"/>
      <c r="I137" s="43"/>
      <c r="J137" s="43"/>
      <c r="K137" s="43"/>
      <c r="L137" s="33"/>
    </row>
  </sheetData>
  <sheetProtection algorithmName="SHA-512" hashValue="JPS3FG6VLZKZfPYPqOfhYEpbo1bR9yOpM09ztKTZE+d4gtvxgnZA+wC09QDFRBt3+i7r5YNs7dBBFct5XxFMVQ==" saltValue="QjnYUIccBJsrGEv4lnMx7pPI8iEzuLK9joX5rlQSuHlbJDNdPOH+VwEil1BfU6Lc82+dU8xH5/WHHmAFSG7F3g==" spinCount="100000" sheet="1" objects="1" scenarios="1" formatColumns="0" formatRows="0" autoFilter="0"/>
  <autoFilter ref="C88:K136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hyperlinks>
    <hyperlink ref="F93" r:id="rId1" display="https://podminky.urs.cz/item/CS_URS_2023_02/460161252"/>
    <hyperlink ref="F100" r:id="rId2" display="https://podminky.urs.cz/item/CS_URS_2023_02/460451262"/>
    <hyperlink ref="F107" r:id="rId3" display="https://podminky.urs.cz/item/CS_URS_2023_02/460661112"/>
    <hyperlink ref="F115" r:id="rId4" display="https://podminky.urs.cz/item/CS_URS_2023_02/460671113"/>
    <hyperlink ref="F122" r:id="rId5" display="https://podminky.urs.cz/item/CS_URS_2023_02/46075111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M23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8" t="s">
        <v>119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ht="24.95" customHeight="1">
      <c r="B4" s="21"/>
      <c r="D4" s="22" t="s">
        <v>124</v>
      </c>
      <c r="L4" s="21"/>
      <c r="M4" s="91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27" t="str">
        <f>'Rekapitulace stavby'!K6</f>
        <v>Automatické parkovací zařízení pro kola v Nymburce</v>
      </c>
      <c r="F7" s="328"/>
      <c r="G7" s="328"/>
      <c r="H7" s="328"/>
      <c r="L7" s="21"/>
    </row>
    <row r="8" spans="2:12" ht="12" customHeight="1">
      <c r="B8" s="21"/>
      <c r="D8" s="28" t="s">
        <v>125</v>
      </c>
      <c r="L8" s="21"/>
    </row>
    <row r="9" spans="2:12" s="1" customFormat="1" ht="16.5" customHeight="1">
      <c r="B9" s="33"/>
      <c r="E9" s="327" t="s">
        <v>989</v>
      </c>
      <c r="F9" s="329"/>
      <c r="G9" s="329"/>
      <c r="H9" s="329"/>
      <c r="L9" s="33"/>
    </row>
    <row r="10" spans="2:12" s="1" customFormat="1" ht="12" customHeight="1">
      <c r="B10" s="33"/>
      <c r="D10" s="28" t="s">
        <v>127</v>
      </c>
      <c r="L10" s="33"/>
    </row>
    <row r="11" spans="2:12" s="1" customFormat="1" ht="16.5" customHeight="1">
      <c r="B11" s="33"/>
      <c r="E11" s="291" t="s">
        <v>1055</v>
      </c>
      <c r="F11" s="329"/>
      <c r="G11" s="329"/>
      <c r="H11" s="329"/>
      <c r="L11" s="33"/>
    </row>
    <row r="12" spans="2:12" s="1" customFormat="1" ht="10.15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50" t="str">
        <f>'Rekapitulace stavby'!AN8</f>
        <v>30. 11. 2023</v>
      </c>
      <c r="L14" s="33"/>
    </row>
    <row r="15" spans="2:12" s="1" customFormat="1" ht="10.8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27</v>
      </c>
      <c r="L16" s="33"/>
    </row>
    <row r="17" spans="2:12" s="1" customFormat="1" ht="18" customHeight="1">
      <c r="B17" s="33"/>
      <c r="E17" s="26" t="s">
        <v>28</v>
      </c>
      <c r="I17" s="28" t="s">
        <v>29</v>
      </c>
      <c r="J17" s="26" t="s">
        <v>19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30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30" t="str">
        <f>'Rekapitulace stavby'!E14</f>
        <v>Vyplň údaj</v>
      </c>
      <c r="F20" s="297"/>
      <c r="G20" s="297"/>
      <c r="H20" s="297"/>
      <c r="I20" s="28" t="s">
        <v>29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32</v>
      </c>
      <c r="I22" s="28" t="s">
        <v>26</v>
      </c>
      <c r="J22" s="26" t="s">
        <v>33</v>
      </c>
      <c r="L22" s="33"/>
    </row>
    <row r="23" spans="2:12" s="1" customFormat="1" ht="18" customHeight="1">
      <c r="B23" s="33"/>
      <c r="E23" s="26" t="s">
        <v>34</v>
      </c>
      <c r="I23" s="28" t="s">
        <v>29</v>
      </c>
      <c r="J23" s="26" t="s">
        <v>35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37</v>
      </c>
      <c r="I25" s="28" t="s">
        <v>26</v>
      </c>
      <c r="J25" s="26" t="str">
        <f>IF('Rekapitulace stavby'!AN19="","",'Rekapitulace stavby'!AN19)</f>
        <v/>
      </c>
      <c r="L25" s="33"/>
    </row>
    <row r="26" spans="2:12" s="1" customFormat="1" ht="18" customHeight="1">
      <c r="B26" s="33"/>
      <c r="E26" s="26" t="str">
        <f>IF('Rekapitulace stavby'!E20="","",'Rekapitulace stavby'!E20)</f>
        <v xml:space="preserve"> </v>
      </c>
      <c r="I26" s="28" t="s">
        <v>29</v>
      </c>
      <c r="J26" s="26" t="str">
        <f>IF('Rekapitulace stavby'!AN20="","",'Rekapitulace stavby'!AN20)</f>
        <v/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39</v>
      </c>
      <c r="L28" s="33"/>
    </row>
    <row r="29" spans="2:12" s="7" customFormat="1" ht="47.25" customHeight="1">
      <c r="B29" s="92"/>
      <c r="E29" s="302" t="s">
        <v>40</v>
      </c>
      <c r="F29" s="302"/>
      <c r="G29" s="302"/>
      <c r="H29" s="302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5" customHeight="1">
      <c r="B32" s="33"/>
      <c r="D32" s="93" t="s">
        <v>41</v>
      </c>
      <c r="J32" s="64">
        <f>ROUND(J93,2)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43</v>
      </c>
      <c r="I34" s="36" t="s">
        <v>42</v>
      </c>
      <c r="J34" s="36" t="s">
        <v>44</v>
      </c>
      <c r="L34" s="33"/>
    </row>
    <row r="35" spans="2:12" s="1" customFormat="1" ht="14.45" customHeight="1">
      <c r="B35" s="33"/>
      <c r="D35" s="53" t="s">
        <v>45</v>
      </c>
      <c r="E35" s="28" t="s">
        <v>46</v>
      </c>
      <c r="F35" s="84">
        <f>ROUND((SUM(BE93:BE238)),2)</f>
        <v>0</v>
      </c>
      <c r="I35" s="94">
        <v>0.21</v>
      </c>
      <c r="J35" s="84">
        <f>ROUND(((SUM(BE93:BE238))*I35),2)</f>
        <v>0</v>
      </c>
      <c r="L35" s="33"/>
    </row>
    <row r="36" spans="2:12" s="1" customFormat="1" ht="14.45" customHeight="1">
      <c r="B36" s="33"/>
      <c r="E36" s="28" t="s">
        <v>47</v>
      </c>
      <c r="F36" s="84">
        <f>ROUND((SUM(BF93:BF238)),2)</f>
        <v>0</v>
      </c>
      <c r="I36" s="94">
        <v>0.12</v>
      </c>
      <c r="J36" s="84">
        <f>ROUND(((SUM(BF93:BF238))*I36),2)</f>
        <v>0</v>
      </c>
      <c r="L36" s="33"/>
    </row>
    <row r="37" spans="2:12" s="1" customFormat="1" ht="14.45" customHeight="1" hidden="1">
      <c r="B37" s="33"/>
      <c r="E37" s="28" t="s">
        <v>48</v>
      </c>
      <c r="F37" s="84">
        <f>ROUND((SUM(BG93:BG238)),2)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8" t="s">
        <v>49</v>
      </c>
      <c r="F38" s="84">
        <f>ROUND((SUM(BH93:BH238)),2)</f>
        <v>0</v>
      </c>
      <c r="I38" s="94">
        <v>0.12</v>
      </c>
      <c r="J38" s="84">
        <f>0</f>
        <v>0</v>
      </c>
      <c r="L38" s="33"/>
    </row>
    <row r="39" spans="2:12" s="1" customFormat="1" ht="14.45" customHeight="1" hidden="1">
      <c r="B39" s="33"/>
      <c r="E39" s="28" t="s">
        <v>50</v>
      </c>
      <c r="F39" s="84">
        <f>ROUND((SUM(BI93:BI238)),2)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5" customHeight="1">
      <c r="B41" s="33"/>
      <c r="C41" s="95"/>
      <c r="D41" s="96" t="s">
        <v>51</v>
      </c>
      <c r="E41" s="55"/>
      <c r="F41" s="55"/>
      <c r="G41" s="97" t="s">
        <v>52</v>
      </c>
      <c r="H41" s="98" t="s">
        <v>53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2" t="s">
        <v>129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27" t="str">
        <f>E7</f>
        <v>Automatické parkovací zařízení pro kola v Nymburce</v>
      </c>
      <c r="F50" s="328"/>
      <c r="G50" s="328"/>
      <c r="H50" s="328"/>
      <c r="L50" s="33"/>
    </row>
    <row r="51" spans="2:12" ht="12" customHeight="1">
      <c r="B51" s="21"/>
      <c r="C51" s="28" t="s">
        <v>125</v>
      </c>
      <c r="L51" s="21"/>
    </row>
    <row r="52" spans="2:12" s="1" customFormat="1" ht="16.5" customHeight="1">
      <c r="B52" s="33"/>
      <c r="E52" s="327" t="s">
        <v>989</v>
      </c>
      <c r="F52" s="329"/>
      <c r="G52" s="329"/>
      <c r="H52" s="329"/>
      <c r="L52" s="33"/>
    </row>
    <row r="53" spans="2:12" s="1" customFormat="1" ht="12" customHeight="1">
      <c r="B53" s="33"/>
      <c r="C53" s="28" t="s">
        <v>127</v>
      </c>
      <c r="L53" s="33"/>
    </row>
    <row r="54" spans="2:12" s="1" customFormat="1" ht="16.5" customHeight="1">
      <c r="B54" s="33"/>
      <c r="E54" s="291" t="str">
        <f>E11</f>
        <v>SO-04 - Osvětlení přechodu pro chodce</v>
      </c>
      <c r="F54" s="329"/>
      <c r="G54" s="329"/>
      <c r="H54" s="329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Nymburk</v>
      </c>
      <c r="I56" s="28" t="s">
        <v>23</v>
      </c>
      <c r="J56" s="50" t="str">
        <f>IF(J14="","",J14)</f>
        <v>30. 11. 2023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>Město Nymburk</v>
      </c>
      <c r="I58" s="28" t="s">
        <v>32</v>
      </c>
      <c r="J58" s="31" t="str">
        <f>E23</f>
        <v>OPTIMA, spol. s r.o.</v>
      </c>
      <c r="L58" s="33"/>
    </row>
    <row r="59" spans="2:12" s="1" customFormat="1" ht="15.2" customHeight="1">
      <c r="B59" s="33"/>
      <c r="C59" s="28" t="s">
        <v>30</v>
      </c>
      <c r="F59" s="26" t="str">
        <f>IF(E20="","",E20)</f>
        <v>Vyplň údaj</v>
      </c>
      <c r="I59" s="28" t="s">
        <v>37</v>
      </c>
      <c r="J59" s="31" t="str">
        <f>E26</f>
        <v xml:space="preserve"> 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130</v>
      </c>
      <c r="D61" s="95"/>
      <c r="E61" s="95"/>
      <c r="F61" s="95"/>
      <c r="G61" s="95"/>
      <c r="H61" s="95"/>
      <c r="I61" s="95"/>
      <c r="J61" s="102" t="s">
        <v>131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8" customHeight="1">
      <c r="B63" s="33"/>
      <c r="C63" s="103" t="s">
        <v>73</v>
      </c>
      <c r="J63" s="64">
        <f>J93</f>
        <v>0</v>
      </c>
      <c r="L63" s="33"/>
      <c r="AU63" s="18" t="s">
        <v>132</v>
      </c>
    </row>
    <row r="64" spans="2:12" s="8" customFormat="1" ht="24.95" customHeight="1">
      <c r="B64" s="104"/>
      <c r="D64" s="105" t="s">
        <v>184</v>
      </c>
      <c r="E64" s="106"/>
      <c r="F64" s="106"/>
      <c r="G64" s="106"/>
      <c r="H64" s="106"/>
      <c r="I64" s="106"/>
      <c r="J64" s="107">
        <f>J94</f>
        <v>0</v>
      </c>
      <c r="L64" s="104"/>
    </row>
    <row r="65" spans="2:12" s="9" customFormat="1" ht="19.9" customHeight="1">
      <c r="B65" s="108"/>
      <c r="D65" s="109" t="s">
        <v>1056</v>
      </c>
      <c r="E65" s="110"/>
      <c r="F65" s="110"/>
      <c r="G65" s="110"/>
      <c r="H65" s="110"/>
      <c r="I65" s="110"/>
      <c r="J65" s="111">
        <f>J95</f>
        <v>0</v>
      </c>
      <c r="L65" s="108"/>
    </row>
    <row r="66" spans="2:12" s="9" customFormat="1" ht="19.9" customHeight="1">
      <c r="B66" s="108"/>
      <c r="D66" s="109" t="s">
        <v>1057</v>
      </c>
      <c r="E66" s="110"/>
      <c r="F66" s="110"/>
      <c r="G66" s="110"/>
      <c r="H66" s="110"/>
      <c r="I66" s="110"/>
      <c r="J66" s="111">
        <f>J126</f>
        <v>0</v>
      </c>
      <c r="L66" s="108"/>
    </row>
    <row r="67" spans="2:12" s="9" customFormat="1" ht="19.9" customHeight="1">
      <c r="B67" s="108"/>
      <c r="D67" s="109" t="s">
        <v>1058</v>
      </c>
      <c r="E67" s="110"/>
      <c r="F67" s="110"/>
      <c r="G67" s="110"/>
      <c r="H67" s="110"/>
      <c r="I67" s="110"/>
      <c r="J67" s="111">
        <f>J154</f>
        <v>0</v>
      </c>
      <c r="L67" s="108"/>
    </row>
    <row r="68" spans="2:12" s="8" customFormat="1" ht="24.95" customHeight="1">
      <c r="B68" s="104"/>
      <c r="D68" s="105" t="s">
        <v>1010</v>
      </c>
      <c r="E68" s="106"/>
      <c r="F68" s="106"/>
      <c r="G68" s="106"/>
      <c r="H68" s="106"/>
      <c r="I68" s="106"/>
      <c r="J68" s="107">
        <f>J161</f>
        <v>0</v>
      </c>
      <c r="L68" s="104"/>
    </row>
    <row r="69" spans="2:12" s="9" customFormat="1" ht="19.9" customHeight="1">
      <c r="B69" s="108"/>
      <c r="D69" s="109" t="s">
        <v>1059</v>
      </c>
      <c r="E69" s="110"/>
      <c r="F69" s="110"/>
      <c r="G69" s="110"/>
      <c r="H69" s="110"/>
      <c r="I69" s="110"/>
      <c r="J69" s="111">
        <f>J162</f>
        <v>0</v>
      </c>
      <c r="L69" s="108"/>
    </row>
    <row r="70" spans="2:12" s="8" customFormat="1" ht="24.95" customHeight="1">
      <c r="B70" s="104"/>
      <c r="D70" s="105" t="s">
        <v>325</v>
      </c>
      <c r="E70" s="106"/>
      <c r="F70" s="106"/>
      <c r="G70" s="106"/>
      <c r="H70" s="106"/>
      <c r="I70" s="106"/>
      <c r="J70" s="107">
        <f>J195</f>
        <v>0</v>
      </c>
      <c r="L70" s="104"/>
    </row>
    <row r="71" spans="2:12" s="9" customFormat="1" ht="19.9" customHeight="1">
      <c r="B71" s="108"/>
      <c r="D71" s="109" t="s">
        <v>327</v>
      </c>
      <c r="E71" s="110"/>
      <c r="F71" s="110"/>
      <c r="G71" s="110"/>
      <c r="H71" s="110"/>
      <c r="I71" s="110"/>
      <c r="J71" s="111">
        <f>J196</f>
        <v>0</v>
      </c>
      <c r="L71" s="108"/>
    </row>
    <row r="72" spans="2:12" s="1" customFormat="1" ht="21.85" customHeight="1">
      <c r="B72" s="33"/>
      <c r="L72" s="33"/>
    </row>
    <row r="73" spans="2:12" s="1" customFormat="1" ht="6.95" customHeight="1"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33"/>
    </row>
    <row r="77" spans="2:12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3"/>
    </row>
    <row r="78" spans="2:12" s="1" customFormat="1" ht="24.95" customHeight="1">
      <c r="B78" s="33"/>
      <c r="C78" s="22" t="s">
        <v>135</v>
      </c>
      <c r="L78" s="33"/>
    </row>
    <row r="79" spans="2:12" s="1" customFormat="1" ht="6.95" customHeight="1">
      <c r="B79" s="33"/>
      <c r="L79" s="33"/>
    </row>
    <row r="80" spans="2:12" s="1" customFormat="1" ht="12" customHeight="1">
      <c r="B80" s="33"/>
      <c r="C80" s="28" t="s">
        <v>16</v>
      </c>
      <c r="L80" s="33"/>
    </row>
    <row r="81" spans="2:12" s="1" customFormat="1" ht="16.5" customHeight="1">
      <c r="B81" s="33"/>
      <c r="E81" s="327" t="str">
        <f>E7</f>
        <v>Automatické parkovací zařízení pro kola v Nymburce</v>
      </c>
      <c r="F81" s="328"/>
      <c r="G81" s="328"/>
      <c r="H81" s="328"/>
      <c r="L81" s="33"/>
    </row>
    <row r="82" spans="2:12" ht="12" customHeight="1">
      <c r="B82" s="21"/>
      <c r="C82" s="28" t="s">
        <v>125</v>
      </c>
      <c r="L82" s="21"/>
    </row>
    <row r="83" spans="2:12" s="1" customFormat="1" ht="16.5" customHeight="1">
      <c r="B83" s="33"/>
      <c r="E83" s="327" t="s">
        <v>989</v>
      </c>
      <c r="F83" s="329"/>
      <c r="G83" s="329"/>
      <c r="H83" s="329"/>
      <c r="L83" s="33"/>
    </row>
    <row r="84" spans="2:12" s="1" customFormat="1" ht="12" customHeight="1">
      <c r="B84" s="33"/>
      <c r="C84" s="28" t="s">
        <v>127</v>
      </c>
      <c r="L84" s="33"/>
    </row>
    <row r="85" spans="2:12" s="1" customFormat="1" ht="16.5" customHeight="1">
      <c r="B85" s="33"/>
      <c r="E85" s="291" t="str">
        <f>E11</f>
        <v>SO-04 - Osvětlení přechodu pro chodce</v>
      </c>
      <c r="F85" s="329"/>
      <c r="G85" s="329"/>
      <c r="H85" s="329"/>
      <c r="L85" s="33"/>
    </row>
    <row r="86" spans="2:12" s="1" customFormat="1" ht="6.95" customHeight="1">
      <c r="B86" s="33"/>
      <c r="L86" s="33"/>
    </row>
    <row r="87" spans="2:12" s="1" customFormat="1" ht="12" customHeight="1">
      <c r="B87" s="33"/>
      <c r="C87" s="28" t="s">
        <v>21</v>
      </c>
      <c r="F87" s="26" t="str">
        <f>F14</f>
        <v>Nymburk</v>
      </c>
      <c r="I87" s="28" t="s">
        <v>23</v>
      </c>
      <c r="J87" s="50" t="str">
        <f>IF(J14="","",J14)</f>
        <v>30. 11. 2023</v>
      </c>
      <c r="L87" s="33"/>
    </row>
    <row r="88" spans="2:12" s="1" customFormat="1" ht="6.95" customHeight="1">
      <c r="B88" s="33"/>
      <c r="L88" s="33"/>
    </row>
    <row r="89" spans="2:12" s="1" customFormat="1" ht="15.2" customHeight="1">
      <c r="B89" s="33"/>
      <c r="C89" s="28" t="s">
        <v>25</v>
      </c>
      <c r="F89" s="26" t="str">
        <f>E17</f>
        <v>Město Nymburk</v>
      </c>
      <c r="I89" s="28" t="s">
        <v>32</v>
      </c>
      <c r="J89" s="31" t="str">
        <f>E23</f>
        <v>OPTIMA, spol. s r.o.</v>
      </c>
      <c r="L89" s="33"/>
    </row>
    <row r="90" spans="2:12" s="1" customFormat="1" ht="15.2" customHeight="1">
      <c r="B90" s="33"/>
      <c r="C90" s="28" t="s">
        <v>30</v>
      </c>
      <c r="F90" s="26" t="str">
        <f>IF(E20="","",E20)</f>
        <v>Vyplň údaj</v>
      </c>
      <c r="I90" s="28" t="s">
        <v>37</v>
      </c>
      <c r="J90" s="31" t="str">
        <f>E26</f>
        <v xml:space="preserve"> </v>
      </c>
      <c r="L90" s="33"/>
    </row>
    <row r="91" spans="2:12" s="1" customFormat="1" ht="10.35" customHeight="1">
      <c r="B91" s="33"/>
      <c r="L91" s="33"/>
    </row>
    <row r="92" spans="2:20" s="10" customFormat="1" ht="29.25" customHeight="1">
      <c r="B92" s="112"/>
      <c r="C92" s="113" t="s">
        <v>136</v>
      </c>
      <c r="D92" s="114" t="s">
        <v>60</v>
      </c>
      <c r="E92" s="114" t="s">
        <v>56</v>
      </c>
      <c r="F92" s="114" t="s">
        <v>57</v>
      </c>
      <c r="G92" s="114" t="s">
        <v>137</v>
      </c>
      <c r="H92" s="114" t="s">
        <v>138</v>
      </c>
      <c r="I92" s="114" t="s">
        <v>139</v>
      </c>
      <c r="J92" s="114" t="s">
        <v>131</v>
      </c>
      <c r="K92" s="115" t="s">
        <v>140</v>
      </c>
      <c r="L92" s="112"/>
      <c r="M92" s="57" t="s">
        <v>19</v>
      </c>
      <c r="N92" s="58" t="s">
        <v>45</v>
      </c>
      <c r="O92" s="58" t="s">
        <v>141</v>
      </c>
      <c r="P92" s="58" t="s">
        <v>142</v>
      </c>
      <c r="Q92" s="58" t="s">
        <v>143</v>
      </c>
      <c r="R92" s="58" t="s">
        <v>144</v>
      </c>
      <c r="S92" s="58" t="s">
        <v>145</v>
      </c>
      <c r="T92" s="59" t="s">
        <v>146</v>
      </c>
    </row>
    <row r="93" spans="2:63" s="1" customFormat="1" ht="22.8" customHeight="1">
      <c r="B93" s="33"/>
      <c r="C93" s="62" t="s">
        <v>147</v>
      </c>
      <c r="J93" s="116">
        <f>BK93</f>
        <v>0</v>
      </c>
      <c r="L93" s="33"/>
      <c r="M93" s="60"/>
      <c r="N93" s="51"/>
      <c r="O93" s="51"/>
      <c r="P93" s="117">
        <f>P94+P161+P195</f>
        <v>0</v>
      </c>
      <c r="Q93" s="51"/>
      <c r="R93" s="117">
        <f>R94+R161+R195</f>
        <v>24.776521999999996</v>
      </c>
      <c r="S93" s="51"/>
      <c r="T93" s="118">
        <f>T94+T161+T195</f>
        <v>3.589</v>
      </c>
      <c r="AT93" s="18" t="s">
        <v>74</v>
      </c>
      <c r="AU93" s="18" t="s">
        <v>132</v>
      </c>
      <c r="BK93" s="119">
        <f>BK94+BK161+BK195</f>
        <v>0</v>
      </c>
    </row>
    <row r="94" spans="2:63" s="11" customFormat="1" ht="25.9" customHeight="1">
      <c r="B94" s="120"/>
      <c r="D94" s="121" t="s">
        <v>74</v>
      </c>
      <c r="E94" s="122" t="s">
        <v>188</v>
      </c>
      <c r="F94" s="122" t="s">
        <v>189</v>
      </c>
      <c r="I94" s="123"/>
      <c r="J94" s="124">
        <f>BK94</f>
        <v>0</v>
      </c>
      <c r="L94" s="120"/>
      <c r="M94" s="125"/>
      <c r="P94" s="126">
        <f>P95+P126+P154</f>
        <v>0</v>
      </c>
      <c r="R94" s="126">
        <f>R95+R126+R154</f>
        <v>7.08554</v>
      </c>
      <c r="T94" s="127">
        <f>T95+T126+T154</f>
        <v>3.589</v>
      </c>
      <c r="AR94" s="121" t="s">
        <v>82</v>
      </c>
      <c r="AT94" s="128" t="s">
        <v>74</v>
      </c>
      <c r="AU94" s="128" t="s">
        <v>75</v>
      </c>
      <c r="AY94" s="121" t="s">
        <v>151</v>
      </c>
      <c r="BK94" s="129">
        <f>BK95+BK126+BK154</f>
        <v>0</v>
      </c>
    </row>
    <row r="95" spans="2:63" s="11" customFormat="1" ht="22.8" customHeight="1">
      <c r="B95" s="120"/>
      <c r="D95" s="121" t="s">
        <v>74</v>
      </c>
      <c r="E95" s="130" t="s">
        <v>1060</v>
      </c>
      <c r="F95" s="130" t="s">
        <v>330</v>
      </c>
      <c r="I95" s="123"/>
      <c r="J95" s="131">
        <f>BK95</f>
        <v>0</v>
      </c>
      <c r="L95" s="120"/>
      <c r="M95" s="125"/>
      <c r="P95" s="126">
        <f>SUM(P96:P125)</f>
        <v>0</v>
      </c>
      <c r="R95" s="126">
        <f>SUM(R96:R125)</f>
        <v>0</v>
      </c>
      <c r="T95" s="127">
        <f>SUM(T96:T125)</f>
        <v>3.589</v>
      </c>
      <c r="AR95" s="121" t="s">
        <v>82</v>
      </c>
      <c r="AT95" s="128" t="s">
        <v>74</v>
      </c>
      <c r="AU95" s="128" t="s">
        <v>82</v>
      </c>
      <c r="AY95" s="121" t="s">
        <v>151</v>
      </c>
      <c r="BK95" s="129">
        <f>SUM(BK96:BK125)</f>
        <v>0</v>
      </c>
    </row>
    <row r="96" spans="2:65" s="1" customFormat="1" ht="33" customHeight="1">
      <c r="B96" s="33"/>
      <c r="C96" s="132" t="s">
        <v>82</v>
      </c>
      <c r="D96" s="132" t="s">
        <v>153</v>
      </c>
      <c r="E96" s="133" t="s">
        <v>1061</v>
      </c>
      <c r="F96" s="134" t="s">
        <v>1062</v>
      </c>
      <c r="G96" s="135" t="s">
        <v>416</v>
      </c>
      <c r="H96" s="136">
        <v>5</v>
      </c>
      <c r="I96" s="137"/>
      <c r="J96" s="138">
        <f>ROUND(I96*H96,2)</f>
        <v>0</v>
      </c>
      <c r="K96" s="134" t="s">
        <v>1017</v>
      </c>
      <c r="L96" s="33"/>
      <c r="M96" s="139" t="s">
        <v>19</v>
      </c>
      <c r="N96" s="140" t="s">
        <v>46</v>
      </c>
      <c r="P96" s="141">
        <f>O96*H96</f>
        <v>0</v>
      </c>
      <c r="Q96" s="141">
        <v>0</v>
      </c>
      <c r="R96" s="141">
        <f>Q96*H96</f>
        <v>0</v>
      </c>
      <c r="S96" s="141">
        <v>0.295</v>
      </c>
      <c r="T96" s="142">
        <f>S96*H96</f>
        <v>1.4749999999999999</v>
      </c>
      <c r="AR96" s="143" t="s">
        <v>160</v>
      </c>
      <c r="AT96" s="143" t="s">
        <v>153</v>
      </c>
      <c r="AU96" s="143" t="s">
        <v>84</v>
      </c>
      <c r="AY96" s="18" t="s">
        <v>151</v>
      </c>
      <c r="BE96" s="144">
        <f>IF(N96="základní",J96,0)</f>
        <v>0</v>
      </c>
      <c r="BF96" s="144">
        <f>IF(N96="snížená",J96,0)</f>
        <v>0</v>
      </c>
      <c r="BG96" s="144">
        <f>IF(N96="zákl. přenesená",J96,0)</f>
        <v>0</v>
      </c>
      <c r="BH96" s="144">
        <f>IF(N96="sníž. přenesená",J96,0)</f>
        <v>0</v>
      </c>
      <c r="BI96" s="144">
        <f>IF(N96="nulová",J96,0)</f>
        <v>0</v>
      </c>
      <c r="BJ96" s="18" t="s">
        <v>82</v>
      </c>
      <c r="BK96" s="144">
        <f>ROUND(I96*H96,2)</f>
        <v>0</v>
      </c>
      <c r="BL96" s="18" t="s">
        <v>160</v>
      </c>
      <c r="BM96" s="143" t="s">
        <v>84</v>
      </c>
    </row>
    <row r="97" spans="2:47" s="1" customFormat="1" ht="10.15">
      <c r="B97" s="33"/>
      <c r="D97" s="174" t="s">
        <v>217</v>
      </c>
      <c r="F97" s="175" t="s">
        <v>1063</v>
      </c>
      <c r="I97" s="176"/>
      <c r="L97" s="33"/>
      <c r="M97" s="177"/>
      <c r="T97" s="54"/>
      <c r="AT97" s="18" t="s">
        <v>217</v>
      </c>
      <c r="AU97" s="18" t="s">
        <v>84</v>
      </c>
    </row>
    <row r="98" spans="2:51" s="13" customFormat="1" ht="10.15">
      <c r="B98" s="167"/>
      <c r="D98" s="161" t="s">
        <v>196</v>
      </c>
      <c r="E98" s="168" t="s">
        <v>19</v>
      </c>
      <c r="F98" s="169" t="s">
        <v>1064</v>
      </c>
      <c r="H98" s="170">
        <v>5</v>
      </c>
      <c r="I98" s="171"/>
      <c r="L98" s="167"/>
      <c r="M98" s="172"/>
      <c r="T98" s="173"/>
      <c r="AT98" s="168" t="s">
        <v>196</v>
      </c>
      <c r="AU98" s="168" t="s">
        <v>84</v>
      </c>
      <c r="AV98" s="13" t="s">
        <v>84</v>
      </c>
      <c r="AW98" s="13" t="s">
        <v>36</v>
      </c>
      <c r="AX98" s="13" t="s">
        <v>75</v>
      </c>
      <c r="AY98" s="168" t="s">
        <v>151</v>
      </c>
    </row>
    <row r="99" spans="2:51" s="14" customFormat="1" ht="10.15">
      <c r="B99" s="179"/>
      <c r="D99" s="161" t="s">
        <v>196</v>
      </c>
      <c r="E99" s="180" t="s">
        <v>19</v>
      </c>
      <c r="F99" s="181" t="s">
        <v>256</v>
      </c>
      <c r="H99" s="182">
        <v>5</v>
      </c>
      <c r="I99" s="183"/>
      <c r="L99" s="179"/>
      <c r="M99" s="184"/>
      <c r="T99" s="185"/>
      <c r="AT99" s="180" t="s">
        <v>196</v>
      </c>
      <c r="AU99" s="180" t="s">
        <v>84</v>
      </c>
      <c r="AV99" s="14" t="s">
        <v>160</v>
      </c>
      <c r="AW99" s="14" t="s">
        <v>36</v>
      </c>
      <c r="AX99" s="14" t="s">
        <v>82</v>
      </c>
      <c r="AY99" s="180" t="s">
        <v>151</v>
      </c>
    </row>
    <row r="100" spans="2:65" s="1" customFormat="1" ht="24.2" customHeight="1">
      <c r="B100" s="33"/>
      <c r="C100" s="132" t="s">
        <v>84</v>
      </c>
      <c r="D100" s="132" t="s">
        <v>153</v>
      </c>
      <c r="E100" s="133" t="s">
        <v>1065</v>
      </c>
      <c r="F100" s="134" t="s">
        <v>1066</v>
      </c>
      <c r="G100" s="135" t="s">
        <v>416</v>
      </c>
      <c r="H100" s="136">
        <v>4</v>
      </c>
      <c r="I100" s="137"/>
      <c r="J100" s="138">
        <f>ROUND(I100*H100,2)</f>
        <v>0</v>
      </c>
      <c r="K100" s="134" t="s">
        <v>1017</v>
      </c>
      <c r="L100" s="33"/>
      <c r="M100" s="139" t="s">
        <v>19</v>
      </c>
      <c r="N100" s="140" t="s">
        <v>46</v>
      </c>
      <c r="P100" s="141">
        <f>O100*H100</f>
        <v>0</v>
      </c>
      <c r="Q100" s="141">
        <v>0</v>
      </c>
      <c r="R100" s="141">
        <f>Q100*H100</f>
        <v>0</v>
      </c>
      <c r="S100" s="141">
        <v>0.316</v>
      </c>
      <c r="T100" s="142">
        <f>S100*H100</f>
        <v>1.264</v>
      </c>
      <c r="AR100" s="143" t="s">
        <v>160</v>
      </c>
      <c r="AT100" s="143" t="s">
        <v>153</v>
      </c>
      <c r="AU100" s="143" t="s">
        <v>84</v>
      </c>
      <c r="AY100" s="18" t="s">
        <v>151</v>
      </c>
      <c r="BE100" s="144">
        <f>IF(N100="základní",J100,0)</f>
        <v>0</v>
      </c>
      <c r="BF100" s="144">
        <f>IF(N100="snížená",J100,0)</f>
        <v>0</v>
      </c>
      <c r="BG100" s="144">
        <f>IF(N100="zákl. přenesená",J100,0)</f>
        <v>0</v>
      </c>
      <c r="BH100" s="144">
        <f>IF(N100="sníž. přenesená",J100,0)</f>
        <v>0</v>
      </c>
      <c r="BI100" s="144">
        <f>IF(N100="nulová",J100,0)</f>
        <v>0</v>
      </c>
      <c r="BJ100" s="18" t="s">
        <v>82</v>
      </c>
      <c r="BK100" s="144">
        <f>ROUND(I100*H100,2)</f>
        <v>0</v>
      </c>
      <c r="BL100" s="18" t="s">
        <v>160</v>
      </c>
      <c r="BM100" s="143" t="s">
        <v>160</v>
      </c>
    </row>
    <row r="101" spans="2:47" s="1" customFormat="1" ht="10.15">
      <c r="B101" s="33"/>
      <c r="D101" s="174" t="s">
        <v>217</v>
      </c>
      <c r="F101" s="175" t="s">
        <v>1067</v>
      </c>
      <c r="I101" s="176"/>
      <c r="L101" s="33"/>
      <c r="M101" s="177"/>
      <c r="T101" s="54"/>
      <c r="AT101" s="18" t="s">
        <v>217</v>
      </c>
      <c r="AU101" s="18" t="s">
        <v>84</v>
      </c>
    </row>
    <row r="102" spans="2:51" s="13" customFormat="1" ht="10.15">
      <c r="B102" s="167"/>
      <c r="D102" s="161" t="s">
        <v>196</v>
      </c>
      <c r="E102" s="168" t="s">
        <v>19</v>
      </c>
      <c r="F102" s="169" t="s">
        <v>1068</v>
      </c>
      <c r="H102" s="170">
        <v>4</v>
      </c>
      <c r="I102" s="171"/>
      <c r="L102" s="167"/>
      <c r="M102" s="172"/>
      <c r="T102" s="173"/>
      <c r="AT102" s="168" t="s">
        <v>196</v>
      </c>
      <c r="AU102" s="168" t="s">
        <v>84</v>
      </c>
      <c r="AV102" s="13" t="s">
        <v>84</v>
      </c>
      <c r="AW102" s="13" t="s">
        <v>36</v>
      </c>
      <c r="AX102" s="13" t="s">
        <v>75</v>
      </c>
      <c r="AY102" s="168" t="s">
        <v>151</v>
      </c>
    </row>
    <row r="103" spans="2:51" s="14" customFormat="1" ht="10.15">
      <c r="B103" s="179"/>
      <c r="D103" s="161" t="s">
        <v>196</v>
      </c>
      <c r="E103" s="180" t="s">
        <v>19</v>
      </c>
      <c r="F103" s="181" t="s">
        <v>256</v>
      </c>
      <c r="H103" s="182">
        <v>4</v>
      </c>
      <c r="I103" s="183"/>
      <c r="L103" s="179"/>
      <c r="M103" s="184"/>
      <c r="T103" s="185"/>
      <c r="AT103" s="180" t="s">
        <v>196</v>
      </c>
      <c r="AU103" s="180" t="s">
        <v>84</v>
      </c>
      <c r="AV103" s="14" t="s">
        <v>160</v>
      </c>
      <c r="AW103" s="14" t="s">
        <v>36</v>
      </c>
      <c r="AX103" s="14" t="s">
        <v>82</v>
      </c>
      <c r="AY103" s="180" t="s">
        <v>151</v>
      </c>
    </row>
    <row r="104" spans="2:65" s="1" customFormat="1" ht="37.8" customHeight="1">
      <c r="B104" s="33"/>
      <c r="C104" s="132" t="s">
        <v>150</v>
      </c>
      <c r="D104" s="132" t="s">
        <v>153</v>
      </c>
      <c r="E104" s="133" t="s">
        <v>1069</v>
      </c>
      <c r="F104" s="134" t="s">
        <v>1070</v>
      </c>
      <c r="G104" s="135" t="s">
        <v>416</v>
      </c>
      <c r="H104" s="136">
        <v>5</v>
      </c>
      <c r="I104" s="137"/>
      <c r="J104" s="138">
        <f>ROUND(I104*H104,2)</f>
        <v>0</v>
      </c>
      <c r="K104" s="134" t="s">
        <v>1017</v>
      </c>
      <c r="L104" s="33"/>
      <c r="M104" s="139" t="s">
        <v>19</v>
      </c>
      <c r="N104" s="140" t="s">
        <v>46</v>
      </c>
      <c r="P104" s="141">
        <f>O104*H104</f>
        <v>0</v>
      </c>
      <c r="Q104" s="141">
        <v>0</v>
      </c>
      <c r="R104" s="141">
        <f>Q104*H104</f>
        <v>0</v>
      </c>
      <c r="S104" s="141">
        <v>0.17</v>
      </c>
      <c r="T104" s="142">
        <f>S104*H104</f>
        <v>0.8500000000000001</v>
      </c>
      <c r="AR104" s="143" t="s">
        <v>160</v>
      </c>
      <c r="AT104" s="143" t="s">
        <v>153</v>
      </c>
      <c r="AU104" s="143" t="s">
        <v>84</v>
      </c>
      <c r="AY104" s="18" t="s">
        <v>151</v>
      </c>
      <c r="BE104" s="144">
        <f>IF(N104="základní",J104,0)</f>
        <v>0</v>
      </c>
      <c r="BF104" s="144">
        <f>IF(N104="snížená",J104,0)</f>
        <v>0</v>
      </c>
      <c r="BG104" s="144">
        <f>IF(N104="zákl. přenesená",J104,0)</f>
        <v>0</v>
      </c>
      <c r="BH104" s="144">
        <f>IF(N104="sníž. přenesená",J104,0)</f>
        <v>0</v>
      </c>
      <c r="BI104" s="144">
        <f>IF(N104="nulová",J104,0)</f>
        <v>0</v>
      </c>
      <c r="BJ104" s="18" t="s">
        <v>82</v>
      </c>
      <c r="BK104" s="144">
        <f>ROUND(I104*H104,2)</f>
        <v>0</v>
      </c>
      <c r="BL104" s="18" t="s">
        <v>160</v>
      </c>
      <c r="BM104" s="143" t="s">
        <v>163</v>
      </c>
    </row>
    <row r="105" spans="2:47" s="1" customFormat="1" ht="10.15">
      <c r="B105" s="33"/>
      <c r="D105" s="174" t="s">
        <v>217</v>
      </c>
      <c r="F105" s="175" t="s">
        <v>1071</v>
      </c>
      <c r="I105" s="176"/>
      <c r="L105" s="33"/>
      <c r="M105" s="177"/>
      <c r="T105" s="54"/>
      <c r="AT105" s="18" t="s">
        <v>217</v>
      </c>
      <c r="AU105" s="18" t="s">
        <v>84</v>
      </c>
    </row>
    <row r="106" spans="2:51" s="13" customFormat="1" ht="10.15">
      <c r="B106" s="167"/>
      <c r="D106" s="161" t="s">
        <v>196</v>
      </c>
      <c r="E106" s="168" t="s">
        <v>19</v>
      </c>
      <c r="F106" s="169" t="s">
        <v>1064</v>
      </c>
      <c r="H106" s="170">
        <v>5</v>
      </c>
      <c r="I106" s="171"/>
      <c r="L106" s="167"/>
      <c r="M106" s="172"/>
      <c r="T106" s="173"/>
      <c r="AT106" s="168" t="s">
        <v>196</v>
      </c>
      <c r="AU106" s="168" t="s">
        <v>84</v>
      </c>
      <c r="AV106" s="13" t="s">
        <v>84</v>
      </c>
      <c r="AW106" s="13" t="s">
        <v>36</v>
      </c>
      <c r="AX106" s="13" t="s">
        <v>75</v>
      </c>
      <c r="AY106" s="168" t="s">
        <v>151</v>
      </c>
    </row>
    <row r="107" spans="2:51" s="14" customFormat="1" ht="10.15">
      <c r="B107" s="179"/>
      <c r="D107" s="161" t="s">
        <v>196</v>
      </c>
      <c r="E107" s="180" t="s">
        <v>19</v>
      </c>
      <c r="F107" s="181" t="s">
        <v>256</v>
      </c>
      <c r="H107" s="182">
        <v>5</v>
      </c>
      <c r="I107" s="183"/>
      <c r="L107" s="179"/>
      <c r="M107" s="184"/>
      <c r="T107" s="185"/>
      <c r="AT107" s="180" t="s">
        <v>196</v>
      </c>
      <c r="AU107" s="180" t="s">
        <v>84</v>
      </c>
      <c r="AV107" s="14" t="s">
        <v>160</v>
      </c>
      <c r="AW107" s="14" t="s">
        <v>36</v>
      </c>
      <c r="AX107" s="14" t="s">
        <v>82</v>
      </c>
      <c r="AY107" s="180" t="s">
        <v>151</v>
      </c>
    </row>
    <row r="108" spans="2:65" s="1" customFormat="1" ht="37.8" customHeight="1">
      <c r="B108" s="33"/>
      <c r="C108" s="132" t="s">
        <v>160</v>
      </c>
      <c r="D108" s="132" t="s">
        <v>153</v>
      </c>
      <c r="E108" s="133" t="s">
        <v>357</v>
      </c>
      <c r="F108" s="134" t="s">
        <v>358</v>
      </c>
      <c r="G108" s="135" t="s">
        <v>214</v>
      </c>
      <c r="H108" s="136">
        <v>8.289</v>
      </c>
      <c r="I108" s="137"/>
      <c r="J108" s="138">
        <f>ROUND(I108*H108,2)</f>
        <v>0</v>
      </c>
      <c r="K108" s="134" t="s">
        <v>1017</v>
      </c>
      <c r="L108" s="33"/>
      <c r="M108" s="139" t="s">
        <v>19</v>
      </c>
      <c r="N108" s="140" t="s">
        <v>46</v>
      </c>
      <c r="P108" s="141">
        <f>O108*H108</f>
        <v>0</v>
      </c>
      <c r="Q108" s="141">
        <v>0</v>
      </c>
      <c r="R108" s="141">
        <f>Q108*H108</f>
        <v>0</v>
      </c>
      <c r="S108" s="141">
        <v>0</v>
      </c>
      <c r="T108" s="142">
        <f>S108*H108</f>
        <v>0</v>
      </c>
      <c r="AR108" s="143" t="s">
        <v>160</v>
      </c>
      <c r="AT108" s="143" t="s">
        <v>153</v>
      </c>
      <c r="AU108" s="143" t="s">
        <v>84</v>
      </c>
      <c r="AY108" s="18" t="s">
        <v>151</v>
      </c>
      <c r="BE108" s="144">
        <f>IF(N108="základní",J108,0)</f>
        <v>0</v>
      </c>
      <c r="BF108" s="144">
        <f>IF(N108="snížená",J108,0)</f>
        <v>0</v>
      </c>
      <c r="BG108" s="144">
        <f>IF(N108="zákl. přenesená",J108,0)</f>
        <v>0</v>
      </c>
      <c r="BH108" s="144">
        <f>IF(N108="sníž. přenesená",J108,0)</f>
        <v>0</v>
      </c>
      <c r="BI108" s="144">
        <f>IF(N108="nulová",J108,0)</f>
        <v>0</v>
      </c>
      <c r="BJ108" s="18" t="s">
        <v>82</v>
      </c>
      <c r="BK108" s="144">
        <f>ROUND(I108*H108,2)</f>
        <v>0</v>
      </c>
      <c r="BL108" s="18" t="s">
        <v>160</v>
      </c>
      <c r="BM108" s="143" t="s">
        <v>166</v>
      </c>
    </row>
    <row r="109" spans="2:47" s="1" customFormat="1" ht="10.15">
      <c r="B109" s="33"/>
      <c r="D109" s="174" t="s">
        <v>217</v>
      </c>
      <c r="F109" s="175" t="s">
        <v>1072</v>
      </c>
      <c r="I109" s="176"/>
      <c r="L109" s="33"/>
      <c r="M109" s="177"/>
      <c r="T109" s="54"/>
      <c r="AT109" s="18" t="s">
        <v>217</v>
      </c>
      <c r="AU109" s="18" t="s">
        <v>84</v>
      </c>
    </row>
    <row r="110" spans="2:51" s="13" customFormat="1" ht="10.15">
      <c r="B110" s="167"/>
      <c r="D110" s="161" t="s">
        <v>196</v>
      </c>
      <c r="E110" s="168" t="s">
        <v>19</v>
      </c>
      <c r="F110" s="169" t="s">
        <v>1073</v>
      </c>
      <c r="H110" s="170">
        <v>8.289</v>
      </c>
      <c r="I110" s="171"/>
      <c r="L110" s="167"/>
      <c r="M110" s="172"/>
      <c r="T110" s="173"/>
      <c r="AT110" s="168" t="s">
        <v>196</v>
      </c>
      <c r="AU110" s="168" t="s">
        <v>84</v>
      </c>
      <c r="AV110" s="13" t="s">
        <v>84</v>
      </c>
      <c r="AW110" s="13" t="s">
        <v>36</v>
      </c>
      <c r="AX110" s="13" t="s">
        <v>75</v>
      </c>
      <c r="AY110" s="168" t="s">
        <v>151</v>
      </c>
    </row>
    <row r="111" spans="2:51" s="14" customFormat="1" ht="10.15">
      <c r="B111" s="179"/>
      <c r="D111" s="161" t="s">
        <v>196</v>
      </c>
      <c r="E111" s="180" t="s">
        <v>19</v>
      </c>
      <c r="F111" s="181" t="s">
        <v>256</v>
      </c>
      <c r="H111" s="182">
        <v>8.289</v>
      </c>
      <c r="I111" s="183"/>
      <c r="L111" s="179"/>
      <c r="M111" s="184"/>
      <c r="T111" s="185"/>
      <c r="AT111" s="180" t="s">
        <v>196</v>
      </c>
      <c r="AU111" s="180" t="s">
        <v>84</v>
      </c>
      <c r="AV111" s="14" t="s">
        <v>160</v>
      </c>
      <c r="AW111" s="14" t="s">
        <v>36</v>
      </c>
      <c r="AX111" s="14" t="s">
        <v>82</v>
      </c>
      <c r="AY111" s="180" t="s">
        <v>151</v>
      </c>
    </row>
    <row r="112" spans="2:65" s="1" customFormat="1" ht="24.2" customHeight="1">
      <c r="B112" s="33"/>
      <c r="C112" s="132" t="s">
        <v>167</v>
      </c>
      <c r="D112" s="132" t="s">
        <v>153</v>
      </c>
      <c r="E112" s="133" t="s">
        <v>370</v>
      </c>
      <c r="F112" s="134" t="s">
        <v>371</v>
      </c>
      <c r="G112" s="135" t="s">
        <v>214</v>
      </c>
      <c r="H112" s="136">
        <v>8.289</v>
      </c>
      <c r="I112" s="137"/>
      <c r="J112" s="138">
        <f>ROUND(I112*H112,2)</f>
        <v>0</v>
      </c>
      <c r="K112" s="134" t="s">
        <v>1017</v>
      </c>
      <c r="L112" s="33"/>
      <c r="M112" s="139" t="s">
        <v>19</v>
      </c>
      <c r="N112" s="140" t="s">
        <v>46</v>
      </c>
      <c r="P112" s="141">
        <f>O112*H112</f>
        <v>0</v>
      </c>
      <c r="Q112" s="141">
        <v>0</v>
      </c>
      <c r="R112" s="141">
        <f>Q112*H112</f>
        <v>0</v>
      </c>
      <c r="S112" s="141">
        <v>0</v>
      </c>
      <c r="T112" s="142">
        <f>S112*H112</f>
        <v>0</v>
      </c>
      <c r="AR112" s="143" t="s">
        <v>160</v>
      </c>
      <c r="AT112" s="143" t="s">
        <v>153</v>
      </c>
      <c r="AU112" s="143" t="s">
        <v>84</v>
      </c>
      <c r="AY112" s="18" t="s">
        <v>151</v>
      </c>
      <c r="BE112" s="144">
        <f>IF(N112="základní",J112,0)</f>
        <v>0</v>
      </c>
      <c r="BF112" s="144">
        <f>IF(N112="snížená",J112,0)</f>
        <v>0</v>
      </c>
      <c r="BG112" s="144">
        <f>IF(N112="zákl. přenesená",J112,0)</f>
        <v>0</v>
      </c>
      <c r="BH112" s="144">
        <f>IF(N112="sníž. přenesená",J112,0)</f>
        <v>0</v>
      </c>
      <c r="BI112" s="144">
        <f>IF(N112="nulová",J112,0)</f>
        <v>0</v>
      </c>
      <c r="BJ112" s="18" t="s">
        <v>82</v>
      </c>
      <c r="BK112" s="144">
        <f>ROUND(I112*H112,2)</f>
        <v>0</v>
      </c>
      <c r="BL112" s="18" t="s">
        <v>160</v>
      </c>
      <c r="BM112" s="143" t="s">
        <v>170</v>
      </c>
    </row>
    <row r="113" spans="2:47" s="1" customFormat="1" ht="10.15">
      <c r="B113" s="33"/>
      <c r="D113" s="174" t="s">
        <v>217</v>
      </c>
      <c r="F113" s="175" t="s">
        <v>1074</v>
      </c>
      <c r="I113" s="176"/>
      <c r="L113" s="33"/>
      <c r="M113" s="177"/>
      <c r="T113" s="54"/>
      <c r="AT113" s="18" t="s">
        <v>217</v>
      </c>
      <c r="AU113" s="18" t="s">
        <v>84</v>
      </c>
    </row>
    <row r="114" spans="2:51" s="13" customFormat="1" ht="10.15">
      <c r="B114" s="167"/>
      <c r="D114" s="161" t="s">
        <v>196</v>
      </c>
      <c r="E114" s="168" t="s">
        <v>19</v>
      </c>
      <c r="F114" s="169" t="s">
        <v>1073</v>
      </c>
      <c r="H114" s="170">
        <v>8.289</v>
      </c>
      <c r="I114" s="171"/>
      <c r="L114" s="167"/>
      <c r="M114" s="172"/>
      <c r="T114" s="173"/>
      <c r="AT114" s="168" t="s">
        <v>196</v>
      </c>
      <c r="AU114" s="168" t="s">
        <v>84</v>
      </c>
      <c r="AV114" s="13" t="s">
        <v>84</v>
      </c>
      <c r="AW114" s="13" t="s">
        <v>36</v>
      </c>
      <c r="AX114" s="13" t="s">
        <v>75</v>
      </c>
      <c r="AY114" s="168" t="s">
        <v>151</v>
      </c>
    </row>
    <row r="115" spans="2:51" s="14" customFormat="1" ht="10.15">
      <c r="B115" s="179"/>
      <c r="D115" s="161" t="s">
        <v>196</v>
      </c>
      <c r="E115" s="180" t="s">
        <v>19</v>
      </c>
      <c r="F115" s="181" t="s">
        <v>256</v>
      </c>
      <c r="H115" s="182">
        <v>8.289</v>
      </c>
      <c r="I115" s="183"/>
      <c r="L115" s="179"/>
      <c r="M115" s="184"/>
      <c r="T115" s="185"/>
      <c r="AT115" s="180" t="s">
        <v>196</v>
      </c>
      <c r="AU115" s="180" t="s">
        <v>84</v>
      </c>
      <c r="AV115" s="14" t="s">
        <v>160</v>
      </c>
      <c r="AW115" s="14" t="s">
        <v>36</v>
      </c>
      <c r="AX115" s="14" t="s">
        <v>82</v>
      </c>
      <c r="AY115" s="180" t="s">
        <v>151</v>
      </c>
    </row>
    <row r="116" spans="2:65" s="1" customFormat="1" ht="24.2" customHeight="1">
      <c r="B116" s="33"/>
      <c r="C116" s="132" t="s">
        <v>163</v>
      </c>
      <c r="D116" s="132" t="s">
        <v>153</v>
      </c>
      <c r="E116" s="133" t="s">
        <v>374</v>
      </c>
      <c r="F116" s="134" t="s">
        <v>375</v>
      </c>
      <c r="G116" s="135" t="s">
        <v>244</v>
      </c>
      <c r="H116" s="136">
        <v>15.749</v>
      </c>
      <c r="I116" s="137"/>
      <c r="J116" s="138">
        <f>ROUND(I116*H116,2)</f>
        <v>0</v>
      </c>
      <c r="K116" s="134" t="s">
        <v>1017</v>
      </c>
      <c r="L116" s="33"/>
      <c r="M116" s="139" t="s">
        <v>19</v>
      </c>
      <c r="N116" s="140" t="s">
        <v>46</v>
      </c>
      <c r="P116" s="141">
        <f>O116*H116</f>
        <v>0</v>
      </c>
      <c r="Q116" s="141">
        <v>0</v>
      </c>
      <c r="R116" s="141">
        <f>Q116*H116</f>
        <v>0</v>
      </c>
      <c r="S116" s="141">
        <v>0</v>
      </c>
      <c r="T116" s="142">
        <f>S116*H116</f>
        <v>0</v>
      </c>
      <c r="AR116" s="143" t="s">
        <v>160</v>
      </c>
      <c r="AT116" s="143" t="s">
        <v>153</v>
      </c>
      <c r="AU116" s="143" t="s">
        <v>84</v>
      </c>
      <c r="AY116" s="18" t="s">
        <v>151</v>
      </c>
      <c r="BE116" s="144">
        <f>IF(N116="základní",J116,0)</f>
        <v>0</v>
      </c>
      <c r="BF116" s="144">
        <f>IF(N116="snížená",J116,0)</f>
        <v>0</v>
      </c>
      <c r="BG116" s="144">
        <f>IF(N116="zákl. přenesená",J116,0)</f>
        <v>0</v>
      </c>
      <c r="BH116" s="144">
        <f>IF(N116="sníž. přenesená",J116,0)</f>
        <v>0</v>
      </c>
      <c r="BI116" s="144">
        <f>IF(N116="nulová",J116,0)</f>
        <v>0</v>
      </c>
      <c r="BJ116" s="18" t="s">
        <v>82</v>
      </c>
      <c r="BK116" s="144">
        <f>ROUND(I116*H116,2)</f>
        <v>0</v>
      </c>
      <c r="BL116" s="18" t="s">
        <v>160</v>
      </c>
      <c r="BM116" s="143" t="s">
        <v>8</v>
      </c>
    </row>
    <row r="117" spans="2:47" s="1" customFormat="1" ht="10.15">
      <c r="B117" s="33"/>
      <c r="D117" s="174" t="s">
        <v>217</v>
      </c>
      <c r="F117" s="175" t="s">
        <v>1075</v>
      </c>
      <c r="I117" s="176"/>
      <c r="L117" s="33"/>
      <c r="M117" s="177"/>
      <c r="T117" s="54"/>
      <c r="AT117" s="18" t="s">
        <v>217</v>
      </c>
      <c r="AU117" s="18" t="s">
        <v>84</v>
      </c>
    </row>
    <row r="118" spans="2:51" s="13" customFormat="1" ht="10.15">
      <c r="B118" s="167"/>
      <c r="D118" s="161" t="s">
        <v>196</v>
      </c>
      <c r="E118" s="168" t="s">
        <v>19</v>
      </c>
      <c r="F118" s="169" t="s">
        <v>1076</v>
      </c>
      <c r="H118" s="170">
        <v>15.749</v>
      </c>
      <c r="I118" s="171"/>
      <c r="L118" s="167"/>
      <c r="M118" s="172"/>
      <c r="T118" s="173"/>
      <c r="AT118" s="168" t="s">
        <v>196</v>
      </c>
      <c r="AU118" s="168" t="s">
        <v>84</v>
      </c>
      <c r="AV118" s="13" t="s">
        <v>84</v>
      </c>
      <c r="AW118" s="13" t="s">
        <v>36</v>
      </c>
      <c r="AX118" s="13" t="s">
        <v>75</v>
      </c>
      <c r="AY118" s="168" t="s">
        <v>151</v>
      </c>
    </row>
    <row r="119" spans="2:51" s="14" customFormat="1" ht="10.15">
      <c r="B119" s="179"/>
      <c r="D119" s="161" t="s">
        <v>196</v>
      </c>
      <c r="E119" s="180" t="s">
        <v>19</v>
      </c>
      <c r="F119" s="181" t="s">
        <v>256</v>
      </c>
      <c r="H119" s="182">
        <v>15.749</v>
      </c>
      <c r="I119" s="183"/>
      <c r="L119" s="179"/>
      <c r="M119" s="184"/>
      <c r="T119" s="185"/>
      <c r="AT119" s="180" t="s">
        <v>196</v>
      </c>
      <c r="AU119" s="180" t="s">
        <v>84</v>
      </c>
      <c r="AV119" s="14" t="s">
        <v>160</v>
      </c>
      <c r="AW119" s="14" t="s">
        <v>36</v>
      </c>
      <c r="AX119" s="14" t="s">
        <v>82</v>
      </c>
      <c r="AY119" s="180" t="s">
        <v>151</v>
      </c>
    </row>
    <row r="120" spans="2:65" s="1" customFormat="1" ht="24.2" customHeight="1">
      <c r="B120" s="33"/>
      <c r="C120" s="132" t="s">
        <v>281</v>
      </c>
      <c r="D120" s="132" t="s">
        <v>153</v>
      </c>
      <c r="E120" s="133" t="s">
        <v>383</v>
      </c>
      <c r="F120" s="134" t="s">
        <v>384</v>
      </c>
      <c r="G120" s="135" t="s">
        <v>214</v>
      </c>
      <c r="H120" s="136">
        <v>8.289</v>
      </c>
      <c r="I120" s="137"/>
      <c r="J120" s="138">
        <f>ROUND(I120*H120,2)</f>
        <v>0</v>
      </c>
      <c r="K120" s="134" t="s">
        <v>1017</v>
      </c>
      <c r="L120" s="33"/>
      <c r="M120" s="139" t="s">
        <v>19</v>
      </c>
      <c r="N120" s="140" t="s">
        <v>46</v>
      </c>
      <c r="P120" s="141">
        <f>O120*H120</f>
        <v>0</v>
      </c>
      <c r="Q120" s="141">
        <v>0</v>
      </c>
      <c r="R120" s="141">
        <f>Q120*H120</f>
        <v>0</v>
      </c>
      <c r="S120" s="141">
        <v>0</v>
      </c>
      <c r="T120" s="142">
        <f>S120*H120</f>
        <v>0</v>
      </c>
      <c r="AR120" s="143" t="s">
        <v>160</v>
      </c>
      <c r="AT120" s="143" t="s">
        <v>153</v>
      </c>
      <c r="AU120" s="143" t="s">
        <v>84</v>
      </c>
      <c r="AY120" s="18" t="s">
        <v>151</v>
      </c>
      <c r="BE120" s="144">
        <f>IF(N120="základní",J120,0)</f>
        <v>0</v>
      </c>
      <c r="BF120" s="144">
        <f>IF(N120="snížená",J120,0)</f>
        <v>0</v>
      </c>
      <c r="BG120" s="144">
        <f>IF(N120="zákl. přenesená",J120,0)</f>
        <v>0</v>
      </c>
      <c r="BH120" s="144">
        <f>IF(N120="sníž. přenesená",J120,0)</f>
        <v>0</v>
      </c>
      <c r="BI120" s="144">
        <f>IF(N120="nulová",J120,0)</f>
        <v>0</v>
      </c>
      <c r="BJ120" s="18" t="s">
        <v>82</v>
      </c>
      <c r="BK120" s="144">
        <f>ROUND(I120*H120,2)</f>
        <v>0</v>
      </c>
      <c r="BL120" s="18" t="s">
        <v>160</v>
      </c>
      <c r="BM120" s="143" t="s">
        <v>428</v>
      </c>
    </row>
    <row r="121" spans="2:47" s="1" customFormat="1" ht="10.15">
      <c r="B121" s="33"/>
      <c r="D121" s="174" t="s">
        <v>217</v>
      </c>
      <c r="F121" s="175" t="s">
        <v>1077</v>
      </c>
      <c r="I121" s="176"/>
      <c r="L121" s="33"/>
      <c r="M121" s="177"/>
      <c r="T121" s="54"/>
      <c r="AT121" s="18" t="s">
        <v>217</v>
      </c>
      <c r="AU121" s="18" t="s">
        <v>84</v>
      </c>
    </row>
    <row r="122" spans="2:51" s="13" customFormat="1" ht="10.15">
      <c r="B122" s="167"/>
      <c r="D122" s="161" t="s">
        <v>196</v>
      </c>
      <c r="E122" s="168" t="s">
        <v>19</v>
      </c>
      <c r="F122" s="169" t="s">
        <v>1073</v>
      </c>
      <c r="H122" s="170">
        <v>8.289</v>
      </c>
      <c r="I122" s="171"/>
      <c r="L122" s="167"/>
      <c r="M122" s="172"/>
      <c r="T122" s="173"/>
      <c r="AT122" s="168" t="s">
        <v>196</v>
      </c>
      <c r="AU122" s="168" t="s">
        <v>84</v>
      </c>
      <c r="AV122" s="13" t="s">
        <v>84</v>
      </c>
      <c r="AW122" s="13" t="s">
        <v>36</v>
      </c>
      <c r="AX122" s="13" t="s">
        <v>75</v>
      </c>
      <c r="AY122" s="168" t="s">
        <v>151</v>
      </c>
    </row>
    <row r="123" spans="2:51" s="14" customFormat="1" ht="10.15">
      <c r="B123" s="179"/>
      <c r="D123" s="161" t="s">
        <v>196</v>
      </c>
      <c r="E123" s="180" t="s">
        <v>19</v>
      </c>
      <c r="F123" s="181" t="s">
        <v>256</v>
      </c>
      <c r="H123" s="182">
        <v>8.289</v>
      </c>
      <c r="I123" s="183"/>
      <c r="L123" s="179"/>
      <c r="M123" s="184"/>
      <c r="T123" s="185"/>
      <c r="AT123" s="180" t="s">
        <v>196</v>
      </c>
      <c r="AU123" s="180" t="s">
        <v>84</v>
      </c>
      <c r="AV123" s="14" t="s">
        <v>160</v>
      </c>
      <c r="AW123" s="14" t="s">
        <v>36</v>
      </c>
      <c r="AX123" s="14" t="s">
        <v>82</v>
      </c>
      <c r="AY123" s="180" t="s">
        <v>151</v>
      </c>
    </row>
    <row r="124" spans="2:65" s="1" customFormat="1" ht="24.2" customHeight="1">
      <c r="B124" s="33"/>
      <c r="C124" s="132" t="s">
        <v>166</v>
      </c>
      <c r="D124" s="132" t="s">
        <v>153</v>
      </c>
      <c r="E124" s="133" t="s">
        <v>1078</v>
      </c>
      <c r="F124" s="134" t="s">
        <v>1079</v>
      </c>
      <c r="G124" s="135" t="s">
        <v>244</v>
      </c>
      <c r="H124" s="136">
        <v>8</v>
      </c>
      <c r="I124" s="137"/>
      <c r="J124" s="138">
        <f>ROUND(I124*H124,2)</f>
        <v>0</v>
      </c>
      <c r="K124" s="134" t="s">
        <v>1017</v>
      </c>
      <c r="L124" s="33"/>
      <c r="M124" s="139" t="s">
        <v>19</v>
      </c>
      <c r="N124" s="140" t="s">
        <v>46</v>
      </c>
      <c r="P124" s="141">
        <f>O124*H124</f>
        <v>0</v>
      </c>
      <c r="Q124" s="141">
        <v>0</v>
      </c>
      <c r="R124" s="141">
        <f>Q124*H124</f>
        <v>0</v>
      </c>
      <c r="S124" s="141">
        <v>0</v>
      </c>
      <c r="T124" s="142">
        <f>S124*H124</f>
        <v>0</v>
      </c>
      <c r="AR124" s="143" t="s">
        <v>160</v>
      </c>
      <c r="AT124" s="143" t="s">
        <v>153</v>
      </c>
      <c r="AU124" s="143" t="s">
        <v>84</v>
      </c>
      <c r="AY124" s="18" t="s">
        <v>151</v>
      </c>
      <c r="BE124" s="144">
        <f>IF(N124="základní",J124,0)</f>
        <v>0</v>
      </c>
      <c r="BF124" s="144">
        <f>IF(N124="snížená",J124,0)</f>
        <v>0</v>
      </c>
      <c r="BG124" s="144">
        <f>IF(N124="zákl. přenesená",J124,0)</f>
        <v>0</v>
      </c>
      <c r="BH124" s="144">
        <f>IF(N124="sníž. přenesená",J124,0)</f>
        <v>0</v>
      </c>
      <c r="BI124" s="144">
        <f>IF(N124="nulová",J124,0)</f>
        <v>0</v>
      </c>
      <c r="BJ124" s="18" t="s">
        <v>82</v>
      </c>
      <c r="BK124" s="144">
        <f>ROUND(I124*H124,2)</f>
        <v>0</v>
      </c>
      <c r="BL124" s="18" t="s">
        <v>160</v>
      </c>
      <c r="BM124" s="143" t="s">
        <v>442</v>
      </c>
    </row>
    <row r="125" spans="2:47" s="1" customFormat="1" ht="10.15">
      <c r="B125" s="33"/>
      <c r="D125" s="174" t="s">
        <v>217</v>
      </c>
      <c r="F125" s="175" t="s">
        <v>1080</v>
      </c>
      <c r="I125" s="176"/>
      <c r="L125" s="33"/>
      <c r="M125" s="177"/>
      <c r="T125" s="54"/>
      <c r="AT125" s="18" t="s">
        <v>217</v>
      </c>
      <c r="AU125" s="18" t="s">
        <v>84</v>
      </c>
    </row>
    <row r="126" spans="2:63" s="11" customFormat="1" ht="22.8" customHeight="1">
      <c r="B126" s="120"/>
      <c r="D126" s="121" t="s">
        <v>74</v>
      </c>
      <c r="E126" s="130" t="s">
        <v>1081</v>
      </c>
      <c r="F126" s="130" t="s">
        <v>595</v>
      </c>
      <c r="I126" s="123"/>
      <c r="J126" s="131">
        <f>BK126</f>
        <v>0</v>
      </c>
      <c r="L126" s="120"/>
      <c r="M126" s="125"/>
      <c r="P126" s="126">
        <f>SUM(P127:P153)</f>
        <v>0</v>
      </c>
      <c r="R126" s="126">
        <f>SUM(R127:R153)</f>
        <v>7.08554</v>
      </c>
      <c r="T126" s="127">
        <f>SUM(T127:T153)</f>
        <v>0</v>
      </c>
      <c r="AR126" s="121" t="s">
        <v>82</v>
      </c>
      <c r="AT126" s="128" t="s">
        <v>74</v>
      </c>
      <c r="AU126" s="128" t="s">
        <v>82</v>
      </c>
      <c r="AY126" s="121" t="s">
        <v>151</v>
      </c>
      <c r="BK126" s="129">
        <f>SUM(BK127:BK153)</f>
        <v>0</v>
      </c>
    </row>
    <row r="127" spans="2:65" s="1" customFormat="1" ht="24.2" customHeight="1">
      <c r="B127" s="33"/>
      <c r="C127" s="132" t="s">
        <v>294</v>
      </c>
      <c r="D127" s="132" t="s">
        <v>153</v>
      </c>
      <c r="E127" s="133" t="s">
        <v>1082</v>
      </c>
      <c r="F127" s="134" t="s">
        <v>1083</v>
      </c>
      <c r="G127" s="135" t="s">
        <v>416</v>
      </c>
      <c r="H127" s="136">
        <v>5</v>
      </c>
      <c r="I127" s="137"/>
      <c r="J127" s="138">
        <f>ROUND(I127*H127,2)</f>
        <v>0</v>
      </c>
      <c r="K127" s="134" t="s">
        <v>1017</v>
      </c>
      <c r="L127" s="33"/>
      <c r="M127" s="139" t="s">
        <v>19</v>
      </c>
      <c r="N127" s="140" t="s">
        <v>46</v>
      </c>
      <c r="P127" s="141">
        <f>O127*H127</f>
        <v>0</v>
      </c>
      <c r="Q127" s="141">
        <v>0.345</v>
      </c>
      <c r="R127" s="141">
        <f>Q127*H127</f>
        <v>1.7249999999999999</v>
      </c>
      <c r="S127" s="141">
        <v>0</v>
      </c>
      <c r="T127" s="142">
        <f>S127*H127</f>
        <v>0</v>
      </c>
      <c r="AR127" s="143" t="s">
        <v>160</v>
      </c>
      <c r="AT127" s="143" t="s">
        <v>153</v>
      </c>
      <c r="AU127" s="143" t="s">
        <v>84</v>
      </c>
      <c r="AY127" s="18" t="s">
        <v>151</v>
      </c>
      <c r="BE127" s="144">
        <f>IF(N127="základní",J127,0)</f>
        <v>0</v>
      </c>
      <c r="BF127" s="144">
        <f>IF(N127="snížená",J127,0)</f>
        <v>0</v>
      </c>
      <c r="BG127" s="144">
        <f>IF(N127="zákl. přenesená",J127,0)</f>
        <v>0</v>
      </c>
      <c r="BH127" s="144">
        <f>IF(N127="sníž. přenesená",J127,0)</f>
        <v>0</v>
      </c>
      <c r="BI127" s="144">
        <f>IF(N127="nulová",J127,0)</f>
        <v>0</v>
      </c>
      <c r="BJ127" s="18" t="s">
        <v>82</v>
      </c>
      <c r="BK127" s="144">
        <f>ROUND(I127*H127,2)</f>
        <v>0</v>
      </c>
      <c r="BL127" s="18" t="s">
        <v>160</v>
      </c>
      <c r="BM127" s="143" t="s">
        <v>461</v>
      </c>
    </row>
    <row r="128" spans="2:47" s="1" customFormat="1" ht="10.15">
      <c r="B128" s="33"/>
      <c r="D128" s="174" t="s">
        <v>217</v>
      </c>
      <c r="F128" s="175" t="s">
        <v>1084</v>
      </c>
      <c r="I128" s="176"/>
      <c r="L128" s="33"/>
      <c r="M128" s="177"/>
      <c r="T128" s="54"/>
      <c r="AT128" s="18" t="s">
        <v>217</v>
      </c>
      <c r="AU128" s="18" t="s">
        <v>84</v>
      </c>
    </row>
    <row r="129" spans="2:51" s="13" customFormat="1" ht="10.15">
      <c r="B129" s="167"/>
      <c r="D129" s="161" t="s">
        <v>196</v>
      </c>
      <c r="E129" s="168" t="s">
        <v>19</v>
      </c>
      <c r="F129" s="169" t="s">
        <v>1064</v>
      </c>
      <c r="H129" s="170">
        <v>5</v>
      </c>
      <c r="I129" s="171"/>
      <c r="L129" s="167"/>
      <c r="M129" s="172"/>
      <c r="T129" s="173"/>
      <c r="AT129" s="168" t="s">
        <v>196</v>
      </c>
      <c r="AU129" s="168" t="s">
        <v>84</v>
      </c>
      <c r="AV129" s="13" t="s">
        <v>84</v>
      </c>
      <c r="AW129" s="13" t="s">
        <v>36</v>
      </c>
      <c r="AX129" s="13" t="s">
        <v>75</v>
      </c>
      <c r="AY129" s="168" t="s">
        <v>151</v>
      </c>
    </row>
    <row r="130" spans="2:51" s="14" customFormat="1" ht="10.15">
      <c r="B130" s="179"/>
      <c r="D130" s="161" t="s">
        <v>196</v>
      </c>
      <c r="E130" s="180" t="s">
        <v>19</v>
      </c>
      <c r="F130" s="181" t="s">
        <v>256</v>
      </c>
      <c r="H130" s="182">
        <v>5</v>
      </c>
      <c r="I130" s="183"/>
      <c r="L130" s="179"/>
      <c r="M130" s="184"/>
      <c r="T130" s="185"/>
      <c r="AT130" s="180" t="s">
        <v>196</v>
      </c>
      <c r="AU130" s="180" t="s">
        <v>84</v>
      </c>
      <c r="AV130" s="14" t="s">
        <v>160</v>
      </c>
      <c r="AW130" s="14" t="s">
        <v>36</v>
      </c>
      <c r="AX130" s="14" t="s">
        <v>82</v>
      </c>
      <c r="AY130" s="180" t="s">
        <v>151</v>
      </c>
    </row>
    <row r="131" spans="2:65" s="1" customFormat="1" ht="24.2" customHeight="1">
      <c r="B131" s="33"/>
      <c r="C131" s="132" t="s">
        <v>170</v>
      </c>
      <c r="D131" s="132" t="s">
        <v>153</v>
      </c>
      <c r="E131" s="133" t="s">
        <v>1085</v>
      </c>
      <c r="F131" s="134" t="s">
        <v>1086</v>
      </c>
      <c r="G131" s="135" t="s">
        <v>416</v>
      </c>
      <c r="H131" s="136">
        <v>4</v>
      </c>
      <c r="I131" s="137"/>
      <c r="J131" s="138">
        <f>ROUND(I131*H131,2)</f>
        <v>0</v>
      </c>
      <c r="K131" s="134" t="s">
        <v>1017</v>
      </c>
      <c r="L131" s="33"/>
      <c r="M131" s="139" t="s">
        <v>19</v>
      </c>
      <c r="N131" s="140" t="s">
        <v>46</v>
      </c>
      <c r="P131" s="141">
        <f>O131*H131</f>
        <v>0</v>
      </c>
      <c r="Q131" s="141">
        <v>0.345</v>
      </c>
      <c r="R131" s="141">
        <f>Q131*H131</f>
        <v>1.38</v>
      </c>
      <c r="S131" s="141">
        <v>0</v>
      </c>
      <c r="T131" s="142">
        <f>S131*H131</f>
        <v>0</v>
      </c>
      <c r="AR131" s="143" t="s">
        <v>160</v>
      </c>
      <c r="AT131" s="143" t="s">
        <v>153</v>
      </c>
      <c r="AU131" s="143" t="s">
        <v>84</v>
      </c>
      <c r="AY131" s="18" t="s">
        <v>151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18" t="s">
        <v>82</v>
      </c>
      <c r="BK131" s="144">
        <f>ROUND(I131*H131,2)</f>
        <v>0</v>
      </c>
      <c r="BL131" s="18" t="s">
        <v>160</v>
      </c>
      <c r="BM131" s="143" t="s">
        <v>477</v>
      </c>
    </row>
    <row r="132" spans="2:47" s="1" customFormat="1" ht="10.15">
      <c r="B132" s="33"/>
      <c r="D132" s="174" t="s">
        <v>217</v>
      </c>
      <c r="F132" s="175" t="s">
        <v>1087</v>
      </c>
      <c r="I132" s="176"/>
      <c r="L132" s="33"/>
      <c r="M132" s="177"/>
      <c r="T132" s="54"/>
      <c r="AT132" s="18" t="s">
        <v>217</v>
      </c>
      <c r="AU132" s="18" t="s">
        <v>84</v>
      </c>
    </row>
    <row r="133" spans="2:51" s="13" customFormat="1" ht="10.15">
      <c r="B133" s="167"/>
      <c r="D133" s="161" t="s">
        <v>196</v>
      </c>
      <c r="E133" s="168" t="s">
        <v>19</v>
      </c>
      <c r="F133" s="169" t="s">
        <v>1068</v>
      </c>
      <c r="H133" s="170">
        <v>4</v>
      </c>
      <c r="I133" s="171"/>
      <c r="L133" s="167"/>
      <c r="M133" s="172"/>
      <c r="T133" s="173"/>
      <c r="AT133" s="168" t="s">
        <v>196</v>
      </c>
      <c r="AU133" s="168" t="s">
        <v>84</v>
      </c>
      <c r="AV133" s="13" t="s">
        <v>84</v>
      </c>
      <c r="AW133" s="13" t="s">
        <v>36</v>
      </c>
      <c r="AX133" s="13" t="s">
        <v>75</v>
      </c>
      <c r="AY133" s="168" t="s">
        <v>151</v>
      </c>
    </row>
    <row r="134" spans="2:51" s="14" customFormat="1" ht="10.15">
      <c r="B134" s="179"/>
      <c r="D134" s="161" t="s">
        <v>196</v>
      </c>
      <c r="E134" s="180" t="s">
        <v>19</v>
      </c>
      <c r="F134" s="181" t="s">
        <v>256</v>
      </c>
      <c r="H134" s="182">
        <v>4</v>
      </c>
      <c r="I134" s="183"/>
      <c r="L134" s="179"/>
      <c r="M134" s="184"/>
      <c r="T134" s="185"/>
      <c r="AT134" s="180" t="s">
        <v>196</v>
      </c>
      <c r="AU134" s="180" t="s">
        <v>84</v>
      </c>
      <c r="AV134" s="14" t="s">
        <v>160</v>
      </c>
      <c r="AW134" s="14" t="s">
        <v>36</v>
      </c>
      <c r="AX134" s="14" t="s">
        <v>82</v>
      </c>
      <c r="AY134" s="180" t="s">
        <v>151</v>
      </c>
    </row>
    <row r="135" spans="2:65" s="1" customFormat="1" ht="24.2" customHeight="1">
      <c r="B135" s="33"/>
      <c r="C135" s="132" t="s">
        <v>306</v>
      </c>
      <c r="D135" s="132" t="s">
        <v>153</v>
      </c>
      <c r="E135" s="133" t="s">
        <v>1088</v>
      </c>
      <c r="F135" s="134" t="s">
        <v>1089</v>
      </c>
      <c r="G135" s="135" t="s">
        <v>416</v>
      </c>
      <c r="H135" s="136">
        <v>4</v>
      </c>
      <c r="I135" s="137"/>
      <c r="J135" s="138">
        <f>ROUND(I135*H135,2)</f>
        <v>0</v>
      </c>
      <c r="K135" s="134" t="s">
        <v>1017</v>
      </c>
      <c r="L135" s="33"/>
      <c r="M135" s="139" t="s">
        <v>19</v>
      </c>
      <c r="N135" s="140" t="s">
        <v>46</v>
      </c>
      <c r="P135" s="141">
        <f>O135*H135</f>
        <v>0</v>
      </c>
      <c r="Q135" s="141">
        <v>0.26376</v>
      </c>
      <c r="R135" s="141">
        <f>Q135*H135</f>
        <v>1.05504</v>
      </c>
      <c r="S135" s="141">
        <v>0</v>
      </c>
      <c r="T135" s="142">
        <f>S135*H135</f>
        <v>0</v>
      </c>
      <c r="AR135" s="143" t="s">
        <v>160</v>
      </c>
      <c r="AT135" s="143" t="s">
        <v>153</v>
      </c>
      <c r="AU135" s="143" t="s">
        <v>84</v>
      </c>
      <c r="AY135" s="18" t="s">
        <v>151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8" t="s">
        <v>82</v>
      </c>
      <c r="BK135" s="144">
        <f>ROUND(I135*H135,2)</f>
        <v>0</v>
      </c>
      <c r="BL135" s="18" t="s">
        <v>160</v>
      </c>
      <c r="BM135" s="143" t="s">
        <v>488</v>
      </c>
    </row>
    <row r="136" spans="2:47" s="1" customFormat="1" ht="10.15">
      <c r="B136" s="33"/>
      <c r="D136" s="174" t="s">
        <v>217</v>
      </c>
      <c r="F136" s="175" t="s">
        <v>1090</v>
      </c>
      <c r="I136" s="176"/>
      <c r="L136" s="33"/>
      <c r="M136" s="177"/>
      <c r="T136" s="54"/>
      <c r="AT136" s="18" t="s">
        <v>217</v>
      </c>
      <c r="AU136" s="18" t="s">
        <v>84</v>
      </c>
    </row>
    <row r="137" spans="2:51" s="13" customFormat="1" ht="10.15">
      <c r="B137" s="167"/>
      <c r="D137" s="161" t="s">
        <v>196</v>
      </c>
      <c r="E137" s="168" t="s">
        <v>19</v>
      </c>
      <c r="F137" s="169" t="s">
        <v>1068</v>
      </c>
      <c r="H137" s="170">
        <v>4</v>
      </c>
      <c r="I137" s="171"/>
      <c r="L137" s="167"/>
      <c r="M137" s="172"/>
      <c r="T137" s="173"/>
      <c r="AT137" s="168" t="s">
        <v>196</v>
      </c>
      <c r="AU137" s="168" t="s">
        <v>84</v>
      </c>
      <c r="AV137" s="13" t="s">
        <v>84</v>
      </c>
      <c r="AW137" s="13" t="s">
        <v>36</v>
      </c>
      <c r="AX137" s="13" t="s">
        <v>75</v>
      </c>
      <c r="AY137" s="168" t="s">
        <v>151</v>
      </c>
    </row>
    <row r="138" spans="2:51" s="14" customFormat="1" ht="10.15">
      <c r="B138" s="179"/>
      <c r="D138" s="161" t="s">
        <v>196</v>
      </c>
      <c r="E138" s="180" t="s">
        <v>19</v>
      </c>
      <c r="F138" s="181" t="s">
        <v>256</v>
      </c>
      <c r="H138" s="182">
        <v>4</v>
      </c>
      <c r="I138" s="183"/>
      <c r="L138" s="179"/>
      <c r="M138" s="184"/>
      <c r="T138" s="185"/>
      <c r="AT138" s="180" t="s">
        <v>196</v>
      </c>
      <c r="AU138" s="180" t="s">
        <v>84</v>
      </c>
      <c r="AV138" s="14" t="s">
        <v>160</v>
      </c>
      <c r="AW138" s="14" t="s">
        <v>36</v>
      </c>
      <c r="AX138" s="14" t="s">
        <v>82</v>
      </c>
      <c r="AY138" s="180" t="s">
        <v>151</v>
      </c>
    </row>
    <row r="139" spans="2:65" s="1" customFormat="1" ht="24.2" customHeight="1">
      <c r="B139" s="33"/>
      <c r="C139" s="132" t="s">
        <v>8</v>
      </c>
      <c r="D139" s="132" t="s">
        <v>153</v>
      </c>
      <c r="E139" s="133" t="s">
        <v>1091</v>
      </c>
      <c r="F139" s="134" t="s">
        <v>1092</v>
      </c>
      <c r="G139" s="135" t="s">
        <v>416</v>
      </c>
      <c r="H139" s="136">
        <v>4</v>
      </c>
      <c r="I139" s="137"/>
      <c r="J139" s="138">
        <f>ROUND(I139*H139,2)</f>
        <v>0</v>
      </c>
      <c r="K139" s="134" t="s">
        <v>1017</v>
      </c>
      <c r="L139" s="33"/>
      <c r="M139" s="139" t="s">
        <v>19</v>
      </c>
      <c r="N139" s="140" t="s">
        <v>46</v>
      </c>
      <c r="P139" s="141">
        <f>O139*H139</f>
        <v>0</v>
      </c>
      <c r="Q139" s="141">
        <v>0.13188</v>
      </c>
      <c r="R139" s="141">
        <f>Q139*H139</f>
        <v>0.52752</v>
      </c>
      <c r="S139" s="141">
        <v>0</v>
      </c>
      <c r="T139" s="142">
        <f>S139*H139</f>
        <v>0</v>
      </c>
      <c r="AR139" s="143" t="s">
        <v>160</v>
      </c>
      <c r="AT139" s="143" t="s">
        <v>153</v>
      </c>
      <c r="AU139" s="143" t="s">
        <v>84</v>
      </c>
      <c r="AY139" s="18" t="s">
        <v>151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8" t="s">
        <v>82</v>
      </c>
      <c r="BK139" s="144">
        <f>ROUND(I139*H139,2)</f>
        <v>0</v>
      </c>
      <c r="BL139" s="18" t="s">
        <v>160</v>
      </c>
      <c r="BM139" s="143" t="s">
        <v>501</v>
      </c>
    </row>
    <row r="140" spans="2:47" s="1" customFormat="1" ht="10.15">
      <c r="B140" s="33"/>
      <c r="D140" s="174" t="s">
        <v>217</v>
      </c>
      <c r="F140" s="175" t="s">
        <v>1093</v>
      </c>
      <c r="I140" s="176"/>
      <c r="L140" s="33"/>
      <c r="M140" s="177"/>
      <c r="T140" s="54"/>
      <c r="AT140" s="18" t="s">
        <v>217</v>
      </c>
      <c r="AU140" s="18" t="s">
        <v>84</v>
      </c>
    </row>
    <row r="141" spans="2:51" s="13" customFormat="1" ht="10.15">
      <c r="B141" s="167"/>
      <c r="D141" s="161" t="s">
        <v>196</v>
      </c>
      <c r="E141" s="168" t="s">
        <v>19</v>
      </c>
      <c r="F141" s="169" t="s">
        <v>1068</v>
      </c>
      <c r="H141" s="170">
        <v>4</v>
      </c>
      <c r="I141" s="171"/>
      <c r="L141" s="167"/>
      <c r="M141" s="172"/>
      <c r="T141" s="173"/>
      <c r="AT141" s="168" t="s">
        <v>196</v>
      </c>
      <c r="AU141" s="168" t="s">
        <v>84</v>
      </c>
      <c r="AV141" s="13" t="s">
        <v>84</v>
      </c>
      <c r="AW141" s="13" t="s">
        <v>36</v>
      </c>
      <c r="AX141" s="13" t="s">
        <v>75</v>
      </c>
      <c r="AY141" s="168" t="s">
        <v>151</v>
      </c>
    </row>
    <row r="142" spans="2:51" s="14" customFormat="1" ht="10.15">
      <c r="B142" s="179"/>
      <c r="D142" s="161" t="s">
        <v>196</v>
      </c>
      <c r="E142" s="180" t="s">
        <v>19</v>
      </c>
      <c r="F142" s="181" t="s">
        <v>256</v>
      </c>
      <c r="H142" s="182">
        <v>4</v>
      </c>
      <c r="I142" s="183"/>
      <c r="L142" s="179"/>
      <c r="M142" s="184"/>
      <c r="T142" s="185"/>
      <c r="AT142" s="180" t="s">
        <v>196</v>
      </c>
      <c r="AU142" s="180" t="s">
        <v>84</v>
      </c>
      <c r="AV142" s="14" t="s">
        <v>160</v>
      </c>
      <c r="AW142" s="14" t="s">
        <v>36</v>
      </c>
      <c r="AX142" s="14" t="s">
        <v>82</v>
      </c>
      <c r="AY142" s="180" t="s">
        <v>151</v>
      </c>
    </row>
    <row r="143" spans="2:65" s="1" customFormat="1" ht="16.5" customHeight="1">
      <c r="B143" s="33"/>
      <c r="C143" s="132" t="s">
        <v>422</v>
      </c>
      <c r="D143" s="132" t="s">
        <v>153</v>
      </c>
      <c r="E143" s="133" t="s">
        <v>1094</v>
      </c>
      <c r="F143" s="134" t="s">
        <v>1095</v>
      </c>
      <c r="G143" s="135" t="s">
        <v>416</v>
      </c>
      <c r="H143" s="136">
        <v>4</v>
      </c>
      <c r="I143" s="137"/>
      <c r="J143" s="138">
        <f>ROUND(I143*H143,2)</f>
        <v>0</v>
      </c>
      <c r="K143" s="134" t="s">
        <v>1017</v>
      </c>
      <c r="L143" s="33"/>
      <c r="M143" s="139" t="s">
        <v>19</v>
      </c>
      <c r="N143" s="140" t="s">
        <v>46</v>
      </c>
      <c r="P143" s="141">
        <f>O143*H143</f>
        <v>0</v>
      </c>
      <c r="Q143" s="141">
        <v>0.24922</v>
      </c>
      <c r="R143" s="141">
        <f>Q143*H143</f>
        <v>0.99688</v>
      </c>
      <c r="S143" s="141">
        <v>0</v>
      </c>
      <c r="T143" s="142">
        <f>S143*H143</f>
        <v>0</v>
      </c>
      <c r="AR143" s="143" t="s">
        <v>160</v>
      </c>
      <c r="AT143" s="143" t="s">
        <v>153</v>
      </c>
      <c r="AU143" s="143" t="s">
        <v>84</v>
      </c>
      <c r="AY143" s="18" t="s">
        <v>151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8" t="s">
        <v>82</v>
      </c>
      <c r="BK143" s="144">
        <f>ROUND(I143*H143,2)</f>
        <v>0</v>
      </c>
      <c r="BL143" s="18" t="s">
        <v>160</v>
      </c>
      <c r="BM143" s="143" t="s">
        <v>512</v>
      </c>
    </row>
    <row r="144" spans="2:47" s="1" customFormat="1" ht="10.15">
      <c r="B144" s="33"/>
      <c r="D144" s="174" t="s">
        <v>217</v>
      </c>
      <c r="F144" s="175" t="s">
        <v>1096</v>
      </c>
      <c r="I144" s="176"/>
      <c r="L144" s="33"/>
      <c r="M144" s="177"/>
      <c r="T144" s="54"/>
      <c r="AT144" s="18" t="s">
        <v>217</v>
      </c>
      <c r="AU144" s="18" t="s">
        <v>84</v>
      </c>
    </row>
    <row r="145" spans="2:51" s="13" customFormat="1" ht="10.15">
      <c r="B145" s="167"/>
      <c r="D145" s="161" t="s">
        <v>196</v>
      </c>
      <c r="E145" s="168" t="s">
        <v>19</v>
      </c>
      <c r="F145" s="169" t="s">
        <v>1068</v>
      </c>
      <c r="H145" s="170">
        <v>4</v>
      </c>
      <c r="I145" s="171"/>
      <c r="L145" s="167"/>
      <c r="M145" s="172"/>
      <c r="T145" s="173"/>
      <c r="AT145" s="168" t="s">
        <v>196</v>
      </c>
      <c r="AU145" s="168" t="s">
        <v>84</v>
      </c>
      <c r="AV145" s="13" t="s">
        <v>84</v>
      </c>
      <c r="AW145" s="13" t="s">
        <v>36</v>
      </c>
      <c r="AX145" s="13" t="s">
        <v>75</v>
      </c>
      <c r="AY145" s="168" t="s">
        <v>151</v>
      </c>
    </row>
    <row r="146" spans="2:51" s="14" customFormat="1" ht="10.15">
      <c r="B146" s="179"/>
      <c r="D146" s="161" t="s">
        <v>196</v>
      </c>
      <c r="E146" s="180" t="s">
        <v>19</v>
      </c>
      <c r="F146" s="181" t="s">
        <v>256</v>
      </c>
      <c r="H146" s="182">
        <v>4</v>
      </c>
      <c r="I146" s="183"/>
      <c r="L146" s="179"/>
      <c r="M146" s="184"/>
      <c r="T146" s="185"/>
      <c r="AT146" s="180" t="s">
        <v>196</v>
      </c>
      <c r="AU146" s="180" t="s">
        <v>84</v>
      </c>
      <c r="AV146" s="14" t="s">
        <v>160</v>
      </c>
      <c r="AW146" s="14" t="s">
        <v>36</v>
      </c>
      <c r="AX146" s="14" t="s">
        <v>82</v>
      </c>
      <c r="AY146" s="180" t="s">
        <v>151</v>
      </c>
    </row>
    <row r="147" spans="2:65" s="1" customFormat="1" ht="37.8" customHeight="1">
      <c r="B147" s="33"/>
      <c r="C147" s="132" t="s">
        <v>428</v>
      </c>
      <c r="D147" s="132" t="s">
        <v>153</v>
      </c>
      <c r="E147" s="133" t="s">
        <v>1097</v>
      </c>
      <c r="F147" s="134" t="s">
        <v>1098</v>
      </c>
      <c r="G147" s="135" t="s">
        <v>416</v>
      </c>
      <c r="H147" s="136">
        <v>5</v>
      </c>
      <c r="I147" s="137"/>
      <c r="J147" s="138">
        <f>ROUND(I147*H147,2)</f>
        <v>0</v>
      </c>
      <c r="K147" s="134" t="s">
        <v>1017</v>
      </c>
      <c r="L147" s="33"/>
      <c r="M147" s="139" t="s">
        <v>19</v>
      </c>
      <c r="N147" s="140" t="s">
        <v>46</v>
      </c>
      <c r="P147" s="141">
        <f>O147*H147</f>
        <v>0</v>
      </c>
      <c r="Q147" s="141">
        <v>0.08922</v>
      </c>
      <c r="R147" s="141">
        <f>Q147*H147</f>
        <v>0.44609999999999994</v>
      </c>
      <c r="S147" s="141">
        <v>0</v>
      </c>
      <c r="T147" s="142">
        <f>S147*H147</f>
        <v>0</v>
      </c>
      <c r="AR147" s="143" t="s">
        <v>160</v>
      </c>
      <c r="AT147" s="143" t="s">
        <v>153</v>
      </c>
      <c r="AU147" s="143" t="s">
        <v>84</v>
      </c>
      <c r="AY147" s="18" t="s">
        <v>151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8" t="s">
        <v>82</v>
      </c>
      <c r="BK147" s="144">
        <f>ROUND(I147*H147,2)</f>
        <v>0</v>
      </c>
      <c r="BL147" s="18" t="s">
        <v>160</v>
      </c>
      <c r="BM147" s="143" t="s">
        <v>545</v>
      </c>
    </row>
    <row r="148" spans="2:47" s="1" customFormat="1" ht="10.15">
      <c r="B148" s="33"/>
      <c r="D148" s="174" t="s">
        <v>217</v>
      </c>
      <c r="F148" s="175" t="s">
        <v>1099</v>
      </c>
      <c r="I148" s="176"/>
      <c r="L148" s="33"/>
      <c r="M148" s="177"/>
      <c r="T148" s="54"/>
      <c r="AT148" s="18" t="s">
        <v>217</v>
      </c>
      <c r="AU148" s="18" t="s">
        <v>84</v>
      </c>
    </row>
    <row r="149" spans="2:51" s="13" customFormat="1" ht="10.15">
      <c r="B149" s="167"/>
      <c r="D149" s="161" t="s">
        <v>196</v>
      </c>
      <c r="E149" s="168" t="s">
        <v>19</v>
      </c>
      <c r="F149" s="169" t="s">
        <v>1064</v>
      </c>
      <c r="H149" s="170">
        <v>5</v>
      </c>
      <c r="I149" s="171"/>
      <c r="L149" s="167"/>
      <c r="M149" s="172"/>
      <c r="T149" s="173"/>
      <c r="AT149" s="168" t="s">
        <v>196</v>
      </c>
      <c r="AU149" s="168" t="s">
        <v>84</v>
      </c>
      <c r="AV149" s="13" t="s">
        <v>84</v>
      </c>
      <c r="AW149" s="13" t="s">
        <v>36</v>
      </c>
      <c r="AX149" s="13" t="s">
        <v>75</v>
      </c>
      <c r="AY149" s="168" t="s">
        <v>151</v>
      </c>
    </row>
    <row r="150" spans="2:51" s="14" customFormat="1" ht="10.15">
      <c r="B150" s="179"/>
      <c r="D150" s="161" t="s">
        <v>196</v>
      </c>
      <c r="E150" s="180" t="s">
        <v>19</v>
      </c>
      <c r="F150" s="181" t="s">
        <v>256</v>
      </c>
      <c r="H150" s="182">
        <v>5</v>
      </c>
      <c r="I150" s="183"/>
      <c r="L150" s="179"/>
      <c r="M150" s="184"/>
      <c r="T150" s="185"/>
      <c r="AT150" s="180" t="s">
        <v>196</v>
      </c>
      <c r="AU150" s="180" t="s">
        <v>84</v>
      </c>
      <c r="AV150" s="14" t="s">
        <v>160</v>
      </c>
      <c r="AW150" s="14" t="s">
        <v>36</v>
      </c>
      <c r="AX150" s="14" t="s">
        <v>82</v>
      </c>
      <c r="AY150" s="180" t="s">
        <v>151</v>
      </c>
    </row>
    <row r="151" spans="2:65" s="1" customFormat="1" ht="16.5" customHeight="1">
      <c r="B151" s="33"/>
      <c r="C151" s="145" t="s">
        <v>435</v>
      </c>
      <c r="D151" s="145" t="s">
        <v>157</v>
      </c>
      <c r="E151" s="146" t="s">
        <v>1100</v>
      </c>
      <c r="F151" s="147" t="s">
        <v>1101</v>
      </c>
      <c r="G151" s="148" t="s">
        <v>416</v>
      </c>
      <c r="H151" s="149">
        <v>5</v>
      </c>
      <c r="I151" s="150"/>
      <c r="J151" s="151">
        <f>ROUND(I151*H151,2)</f>
        <v>0</v>
      </c>
      <c r="K151" s="147" t="s">
        <v>1017</v>
      </c>
      <c r="L151" s="152"/>
      <c r="M151" s="153" t="s">
        <v>19</v>
      </c>
      <c r="N151" s="154" t="s">
        <v>46</v>
      </c>
      <c r="P151" s="141">
        <f>O151*H151</f>
        <v>0</v>
      </c>
      <c r="Q151" s="141">
        <v>0.191</v>
      </c>
      <c r="R151" s="141">
        <f>Q151*H151</f>
        <v>0.9550000000000001</v>
      </c>
      <c r="S151" s="141">
        <v>0</v>
      </c>
      <c r="T151" s="142">
        <f>S151*H151</f>
        <v>0</v>
      </c>
      <c r="AR151" s="143" t="s">
        <v>166</v>
      </c>
      <c r="AT151" s="143" t="s">
        <v>157</v>
      </c>
      <c r="AU151" s="143" t="s">
        <v>84</v>
      </c>
      <c r="AY151" s="18" t="s">
        <v>151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18" t="s">
        <v>82</v>
      </c>
      <c r="BK151" s="144">
        <f>ROUND(I151*H151,2)</f>
        <v>0</v>
      </c>
      <c r="BL151" s="18" t="s">
        <v>160</v>
      </c>
      <c r="BM151" s="143" t="s">
        <v>528</v>
      </c>
    </row>
    <row r="152" spans="2:51" s="13" customFormat="1" ht="10.15">
      <c r="B152" s="167"/>
      <c r="D152" s="161" t="s">
        <v>196</v>
      </c>
      <c r="E152" s="168" t="s">
        <v>19</v>
      </c>
      <c r="F152" s="169" t="s">
        <v>1064</v>
      </c>
      <c r="H152" s="170">
        <v>5</v>
      </c>
      <c r="I152" s="171"/>
      <c r="L152" s="167"/>
      <c r="M152" s="172"/>
      <c r="T152" s="173"/>
      <c r="AT152" s="168" t="s">
        <v>196</v>
      </c>
      <c r="AU152" s="168" t="s">
        <v>84</v>
      </c>
      <c r="AV152" s="13" t="s">
        <v>84</v>
      </c>
      <c r="AW152" s="13" t="s">
        <v>36</v>
      </c>
      <c r="AX152" s="13" t="s">
        <v>75</v>
      </c>
      <c r="AY152" s="168" t="s">
        <v>151</v>
      </c>
    </row>
    <row r="153" spans="2:51" s="14" customFormat="1" ht="10.15">
      <c r="B153" s="179"/>
      <c r="D153" s="161" t="s">
        <v>196</v>
      </c>
      <c r="E153" s="180" t="s">
        <v>19</v>
      </c>
      <c r="F153" s="181" t="s">
        <v>256</v>
      </c>
      <c r="H153" s="182">
        <v>5</v>
      </c>
      <c r="I153" s="183"/>
      <c r="L153" s="179"/>
      <c r="M153" s="184"/>
      <c r="T153" s="185"/>
      <c r="AT153" s="180" t="s">
        <v>196</v>
      </c>
      <c r="AU153" s="180" t="s">
        <v>84</v>
      </c>
      <c r="AV153" s="14" t="s">
        <v>160</v>
      </c>
      <c r="AW153" s="14" t="s">
        <v>36</v>
      </c>
      <c r="AX153" s="14" t="s">
        <v>82</v>
      </c>
      <c r="AY153" s="180" t="s">
        <v>151</v>
      </c>
    </row>
    <row r="154" spans="2:63" s="11" customFormat="1" ht="22.8" customHeight="1">
      <c r="B154" s="120"/>
      <c r="D154" s="121" t="s">
        <v>74</v>
      </c>
      <c r="E154" s="130" t="s">
        <v>1102</v>
      </c>
      <c r="F154" s="130" t="s">
        <v>656</v>
      </c>
      <c r="I154" s="123"/>
      <c r="J154" s="131">
        <f>BK154</f>
        <v>0</v>
      </c>
      <c r="L154" s="120"/>
      <c r="M154" s="125"/>
      <c r="P154" s="126">
        <f>SUM(P155:P160)</f>
        <v>0</v>
      </c>
      <c r="R154" s="126">
        <f>SUM(R155:R160)</f>
        <v>0</v>
      </c>
      <c r="T154" s="127">
        <f>SUM(T155:T160)</f>
        <v>0</v>
      </c>
      <c r="AR154" s="121" t="s">
        <v>82</v>
      </c>
      <c r="AT154" s="128" t="s">
        <v>74</v>
      </c>
      <c r="AU154" s="128" t="s">
        <v>82</v>
      </c>
      <c r="AY154" s="121" t="s">
        <v>151</v>
      </c>
      <c r="BK154" s="129">
        <f>SUM(BK155:BK160)</f>
        <v>0</v>
      </c>
    </row>
    <row r="155" spans="2:65" s="1" customFormat="1" ht="16.5" customHeight="1">
      <c r="B155" s="33"/>
      <c r="C155" s="132" t="s">
        <v>442</v>
      </c>
      <c r="D155" s="132" t="s">
        <v>153</v>
      </c>
      <c r="E155" s="133" t="s">
        <v>1103</v>
      </c>
      <c r="F155" s="134" t="s">
        <v>1104</v>
      </c>
      <c r="G155" s="135" t="s">
        <v>445</v>
      </c>
      <c r="H155" s="136">
        <v>16</v>
      </c>
      <c r="I155" s="137"/>
      <c r="J155" s="138">
        <f>ROUND(I155*H155,2)</f>
        <v>0</v>
      </c>
      <c r="K155" s="134" t="s">
        <v>1017</v>
      </c>
      <c r="L155" s="33"/>
      <c r="M155" s="139" t="s">
        <v>19</v>
      </c>
      <c r="N155" s="140" t="s">
        <v>46</v>
      </c>
      <c r="P155" s="141">
        <f>O155*H155</f>
        <v>0</v>
      </c>
      <c r="Q155" s="141">
        <v>0</v>
      </c>
      <c r="R155" s="141">
        <f>Q155*H155</f>
        <v>0</v>
      </c>
      <c r="S155" s="141">
        <v>0</v>
      </c>
      <c r="T155" s="142">
        <f>S155*H155</f>
        <v>0</v>
      </c>
      <c r="AR155" s="143" t="s">
        <v>160</v>
      </c>
      <c r="AT155" s="143" t="s">
        <v>153</v>
      </c>
      <c r="AU155" s="143" t="s">
        <v>84</v>
      </c>
      <c r="AY155" s="18" t="s">
        <v>151</v>
      </c>
      <c r="BE155" s="144">
        <f>IF(N155="základní",J155,0)</f>
        <v>0</v>
      </c>
      <c r="BF155" s="144">
        <f>IF(N155="snížená",J155,0)</f>
        <v>0</v>
      </c>
      <c r="BG155" s="144">
        <f>IF(N155="zákl. přenesená",J155,0)</f>
        <v>0</v>
      </c>
      <c r="BH155" s="144">
        <f>IF(N155="sníž. přenesená",J155,0)</f>
        <v>0</v>
      </c>
      <c r="BI155" s="144">
        <f>IF(N155="nulová",J155,0)</f>
        <v>0</v>
      </c>
      <c r="BJ155" s="18" t="s">
        <v>82</v>
      </c>
      <c r="BK155" s="144">
        <f>ROUND(I155*H155,2)</f>
        <v>0</v>
      </c>
      <c r="BL155" s="18" t="s">
        <v>160</v>
      </c>
      <c r="BM155" s="143" t="s">
        <v>559</v>
      </c>
    </row>
    <row r="156" spans="2:47" s="1" customFormat="1" ht="10.15">
      <c r="B156" s="33"/>
      <c r="D156" s="174" t="s">
        <v>217</v>
      </c>
      <c r="F156" s="175" t="s">
        <v>1105</v>
      </c>
      <c r="I156" s="176"/>
      <c r="L156" s="33"/>
      <c r="M156" s="177"/>
      <c r="T156" s="54"/>
      <c r="AT156" s="18" t="s">
        <v>217</v>
      </c>
      <c r="AU156" s="18" t="s">
        <v>84</v>
      </c>
    </row>
    <row r="157" spans="2:65" s="1" customFormat="1" ht="33" customHeight="1">
      <c r="B157" s="33"/>
      <c r="C157" s="132" t="s">
        <v>450</v>
      </c>
      <c r="D157" s="132" t="s">
        <v>153</v>
      </c>
      <c r="E157" s="133" t="s">
        <v>1106</v>
      </c>
      <c r="F157" s="134" t="s">
        <v>1107</v>
      </c>
      <c r="G157" s="135" t="s">
        <v>416</v>
      </c>
      <c r="H157" s="136">
        <v>5</v>
      </c>
      <c r="I157" s="137"/>
      <c r="J157" s="138">
        <f>ROUND(I157*H157,2)</f>
        <v>0</v>
      </c>
      <c r="K157" s="134" t="s">
        <v>1017</v>
      </c>
      <c r="L157" s="33"/>
      <c r="M157" s="139" t="s">
        <v>19</v>
      </c>
      <c r="N157" s="140" t="s">
        <v>46</v>
      </c>
      <c r="P157" s="141">
        <f>O157*H157</f>
        <v>0</v>
      </c>
      <c r="Q157" s="141">
        <v>0</v>
      </c>
      <c r="R157" s="141">
        <f>Q157*H157</f>
        <v>0</v>
      </c>
      <c r="S157" s="141">
        <v>0</v>
      </c>
      <c r="T157" s="142">
        <f>S157*H157</f>
        <v>0</v>
      </c>
      <c r="AR157" s="143" t="s">
        <v>160</v>
      </c>
      <c r="AT157" s="143" t="s">
        <v>153</v>
      </c>
      <c r="AU157" s="143" t="s">
        <v>84</v>
      </c>
      <c r="AY157" s="18" t="s">
        <v>151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8" t="s">
        <v>82</v>
      </c>
      <c r="BK157" s="144">
        <f>ROUND(I157*H157,2)</f>
        <v>0</v>
      </c>
      <c r="BL157" s="18" t="s">
        <v>160</v>
      </c>
      <c r="BM157" s="143" t="s">
        <v>575</v>
      </c>
    </row>
    <row r="158" spans="2:47" s="1" customFormat="1" ht="10.15">
      <c r="B158" s="33"/>
      <c r="D158" s="174" t="s">
        <v>217</v>
      </c>
      <c r="F158" s="175" t="s">
        <v>1108</v>
      </c>
      <c r="I158" s="176"/>
      <c r="L158" s="33"/>
      <c r="M158" s="177"/>
      <c r="T158" s="54"/>
      <c r="AT158" s="18" t="s">
        <v>217</v>
      </c>
      <c r="AU158" s="18" t="s">
        <v>84</v>
      </c>
    </row>
    <row r="159" spans="2:51" s="13" customFormat="1" ht="10.15">
      <c r="B159" s="167"/>
      <c r="D159" s="161" t="s">
        <v>196</v>
      </c>
      <c r="E159" s="168" t="s">
        <v>19</v>
      </c>
      <c r="F159" s="169" t="s">
        <v>1064</v>
      </c>
      <c r="H159" s="170">
        <v>5</v>
      </c>
      <c r="I159" s="171"/>
      <c r="L159" s="167"/>
      <c r="M159" s="172"/>
      <c r="T159" s="173"/>
      <c r="AT159" s="168" t="s">
        <v>196</v>
      </c>
      <c r="AU159" s="168" t="s">
        <v>84</v>
      </c>
      <c r="AV159" s="13" t="s">
        <v>84</v>
      </c>
      <c r="AW159" s="13" t="s">
        <v>36</v>
      </c>
      <c r="AX159" s="13" t="s">
        <v>75</v>
      </c>
      <c r="AY159" s="168" t="s">
        <v>151</v>
      </c>
    </row>
    <row r="160" spans="2:51" s="14" customFormat="1" ht="10.15">
      <c r="B160" s="179"/>
      <c r="D160" s="161" t="s">
        <v>196</v>
      </c>
      <c r="E160" s="180" t="s">
        <v>19</v>
      </c>
      <c r="F160" s="181" t="s">
        <v>256</v>
      </c>
      <c r="H160" s="182">
        <v>5</v>
      </c>
      <c r="I160" s="183"/>
      <c r="L160" s="179"/>
      <c r="M160" s="184"/>
      <c r="T160" s="185"/>
      <c r="AT160" s="180" t="s">
        <v>196</v>
      </c>
      <c r="AU160" s="180" t="s">
        <v>84</v>
      </c>
      <c r="AV160" s="14" t="s">
        <v>160</v>
      </c>
      <c r="AW160" s="14" t="s">
        <v>36</v>
      </c>
      <c r="AX160" s="14" t="s">
        <v>82</v>
      </c>
      <c r="AY160" s="180" t="s">
        <v>151</v>
      </c>
    </row>
    <row r="161" spans="2:63" s="11" customFormat="1" ht="25.9" customHeight="1">
      <c r="B161" s="120"/>
      <c r="D161" s="121" t="s">
        <v>74</v>
      </c>
      <c r="E161" s="122" t="s">
        <v>157</v>
      </c>
      <c r="F161" s="122" t="s">
        <v>1012</v>
      </c>
      <c r="I161" s="123"/>
      <c r="J161" s="124">
        <f>BK161</f>
        <v>0</v>
      </c>
      <c r="L161" s="120"/>
      <c r="M161" s="125"/>
      <c r="P161" s="126">
        <f>P162</f>
        <v>0</v>
      </c>
      <c r="R161" s="126">
        <f>R162</f>
        <v>17.600422</v>
      </c>
      <c r="T161" s="127">
        <f>T162</f>
        <v>0</v>
      </c>
      <c r="AR161" s="121" t="s">
        <v>150</v>
      </c>
      <c r="AT161" s="128" t="s">
        <v>74</v>
      </c>
      <c r="AU161" s="128" t="s">
        <v>75</v>
      </c>
      <c r="AY161" s="121" t="s">
        <v>151</v>
      </c>
      <c r="BK161" s="129">
        <f>BK162</f>
        <v>0</v>
      </c>
    </row>
    <row r="162" spans="2:63" s="11" customFormat="1" ht="22.8" customHeight="1">
      <c r="B162" s="120"/>
      <c r="D162" s="121" t="s">
        <v>74</v>
      </c>
      <c r="E162" s="130" t="s">
        <v>1109</v>
      </c>
      <c r="F162" s="130" t="s">
        <v>1110</v>
      </c>
      <c r="I162" s="123"/>
      <c r="J162" s="131">
        <f>BK162</f>
        <v>0</v>
      </c>
      <c r="L162" s="120"/>
      <c r="M162" s="125"/>
      <c r="P162" s="126">
        <f>SUM(P163:P194)</f>
        <v>0</v>
      </c>
      <c r="R162" s="126">
        <f>SUM(R163:R194)</f>
        <v>17.600422</v>
      </c>
      <c r="T162" s="127">
        <f>SUM(T163:T194)</f>
        <v>0</v>
      </c>
      <c r="AR162" s="121" t="s">
        <v>82</v>
      </c>
      <c r="AT162" s="128" t="s">
        <v>74</v>
      </c>
      <c r="AU162" s="128" t="s">
        <v>82</v>
      </c>
      <c r="AY162" s="121" t="s">
        <v>151</v>
      </c>
      <c r="BK162" s="129">
        <f>SUM(BK163:BK194)</f>
        <v>0</v>
      </c>
    </row>
    <row r="163" spans="2:65" s="1" customFormat="1" ht="16.5" customHeight="1">
      <c r="B163" s="33"/>
      <c r="C163" s="132" t="s">
        <v>461</v>
      </c>
      <c r="D163" s="132" t="s">
        <v>153</v>
      </c>
      <c r="E163" s="133" t="s">
        <v>1111</v>
      </c>
      <c r="F163" s="134" t="s">
        <v>1112</v>
      </c>
      <c r="G163" s="135" t="s">
        <v>1113</v>
      </c>
      <c r="H163" s="136">
        <v>0.02</v>
      </c>
      <c r="I163" s="137"/>
      <c r="J163" s="138">
        <f>ROUND(I163*H163,2)</f>
        <v>0</v>
      </c>
      <c r="K163" s="134" t="s">
        <v>1017</v>
      </c>
      <c r="L163" s="33"/>
      <c r="M163" s="139" t="s">
        <v>19</v>
      </c>
      <c r="N163" s="140" t="s">
        <v>46</v>
      </c>
      <c r="P163" s="141">
        <f>O163*H163</f>
        <v>0</v>
      </c>
      <c r="Q163" s="141">
        <v>0.0088</v>
      </c>
      <c r="R163" s="141">
        <f>Q163*H163</f>
        <v>0.00017600000000000002</v>
      </c>
      <c r="S163" s="141">
        <v>0</v>
      </c>
      <c r="T163" s="142">
        <f>S163*H163</f>
        <v>0</v>
      </c>
      <c r="AR163" s="143" t="s">
        <v>180</v>
      </c>
      <c r="AT163" s="143" t="s">
        <v>153</v>
      </c>
      <c r="AU163" s="143" t="s">
        <v>84</v>
      </c>
      <c r="AY163" s="18" t="s">
        <v>151</v>
      </c>
      <c r="BE163" s="144">
        <f>IF(N163="základní",J163,0)</f>
        <v>0</v>
      </c>
      <c r="BF163" s="144">
        <f>IF(N163="snížená",J163,0)</f>
        <v>0</v>
      </c>
      <c r="BG163" s="144">
        <f>IF(N163="zákl. přenesená",J163,0)</f>
        <v>0</v>
      </c>
      <c r="BH163" s="144">
        <f>IF(N163="sníž. přenesená",J163,0)</f>
        <v>0</v>
      </c>
      <c r="BI163" s="144">
        <f>IF(N163="nulová",J163,0)</f>
        <v>0</v>
      </c>
      <c r="BJ163" s="18" t="s">
        <v>82</v>
      </c>
      <c r="BK163" s="144">
        <f>ROUND(I163*H163,2)</f>
        <v>0</v>
      </c>
      <c r="BL163" s="18" t="s">
        <v>180</v>
      </c>
      <c r="BM163" s="143" t="s">
        <v>590</v>
      </c>
    </row>
    <row r="164" spans="2:47" s="1" customFormat="1" ht="10.15">
      <c r="B164" s="33"/>
      <c r="D164" s="174" t="s">
        <v>217</v>
      </c>
      <c r="F164" s="175" t="s">
        <v>1114</v>
      </c>
      <c r="I164" s="176"/>
      <c r="L164" s="33"/>
      <c r="M164" s="177"/>
      <c r="T164" s="54"/>
      <c r="AT164" s="18" t="s">
        <v>217</v>
      </c>
      <c r="AU164" s="18" t="s">
        <v>84</v>
      </c>
    </row>
    <row r="165" spans="2:65" s="1" customFormat="1" ht="33" customHeight="1">
      <c r="B165" s="33"/>
      <c r="C165" s="132" t="s">
        <v>471</v>
      </c>
      <c r="D165" s="132" t="s">
        <v>153</v>
      </c>
      <c r="E165" s="133" t="s">
        <v>1115</v>
      </c>
      <c r="F165" s="134" t="s">
        <v>1116</v>
      </c>
      <c r="G165" s="135" t="s">
        <v>214</v>
      </c>
      <c r="H165" s="136">
        <v>0.864</v>
      </c>
      <c r="I165" s="137"/>
      <c r="J165" s="138">
        <f>ROUND(I165*H165,2)</f>
        <v>0</v>
      </c>
      <c r="K165" s="134" t="s">
        <v>1017</v>
      </c>
      <c r="L165" s="33"/>
      <c r="M165" s="139" t="s">
        <v>19</v>
      </c>
      <c r="N165" s="140" t="s">
        <v>46</v>
      </c>
      <c r="P165" s="141">
        <f>O165*H165</f>
        <v>0</v>
      </c>
      <c r="Q165" s="141">
        <v>0</v>
      </c>
      <c r="R165" s="141">
        <f>Q165*H165</f>
        <v>0</v>
      </c>
      <c r="S165" s="141">
        <v>0</v>
      </c>
      <c r="T165" s="142">
        <f>S165*H165</f>
        <v>0</v>
      </c>
      <c r="AR165" s="143" t="s">
        <v>180</v>
      </c>
      <c r="AT165" s="143" t="s">
        <v>153</v>
      </c>
      <c r="AU165" s="143" t="s">
        <v>84</v>
      </c>
      <c r="AY165" s="18" t="s">
        <v>151</v>
      </c>
      <c r="BE165" s="144">
        <f>IF(N165="základní",J165,0)</f>
        <v>0</v>
      </c>
      <c r="BF165" s="144">
        <f>IF(N165="snížená",J165,0)</f>
        <v>0</v>
      </c>
      <c r="BG165" s="144">
        <f>IF(N165="zákl. přenesená",J165,0)</f>
        <v>0</v>
      </c>
      <c r="BH165" s="144">
        <f>IF(N165="sníž. přenesená",J165,0)</f>
        <v>0</v>
      </c>
      <c r="BI165" s="144">
        <f>IF(N165="nulová",J165,0)</f>
        <v>0</v>
      </c>
      <c r="BJ165" s="18" t="s">
        <v>82</v>
      </c>
      <c r="BK165" s="144">
        <f>ROUND(I165*H165,2)</f>
        <v>0</v>
      </c>
      <c r="BL165" s="18" t="s">
        <v>180</v>
      </c>
      <c r="BM165" s="143" t="s">
        <v>603</v>
      </c>
    </row>
    <row r="166" spans="2:47" s="1" customFormat="1" ht="10.15">
      <c r="B166" s="33"/>
      <c r="D166" s="174" t="s">
        <v>217</v>
      </c>
      <c r="F166" s="175" t="s">
        <v>1117</v>
      </c>
      <c r="I166" s="176"/>
      <c r="L166" s="33"/>
      <c r="M166" s="177"/>
      <c r="T166" s="54"/>
      <c r="AT166" s="18" t="s">
        <v>217</v>
      </c>
      <c r="AU166" s="18" t="s">
        <v>84</v>
      </c>
    </row>
    <row r="167" spans="2:51" s="13" customFormat="1" ht="10.15">
      <c r="B167" s="167"/>
      <c r="D167" s="161" t="s">
        <v>196</v>
      </c>
      <c r="E167" s="168" t="s">
        <v>19</v>
      </c>
      <c r="F167" s="169" t="s">
        <v>1118</v>
      </c>
      <c r="H167" s="170">
        <v>0.864</v>
      </c>
      <c r="I167" s="171"/>
      <c r="L167" s="167"/>
      <c r="M167" s="172"/>
      <c r="T167" s="173"/>
      <c r="AT167" s="168" t="s">
        <v>196</v>
      </c>
      <c r="AU167" s="168" t="s">
        <v>84</v>
      </c>
      <c r="AV167" s="13" t="s">
        <v>84</v>
      </c>
      <c r="AW167" s="13" t="s">
        <v>36</v>
      </c>
      <c r="AX167" s="13" t="s">
        <v>75</v>
      </c>
      <c r="AY167" s="168" t="s">
        <v>151</v>
      </c>
    </row>
    <row r="168" spans="2:51" s="14" customFormat="1" ht="10.15">
      <c r="B168" s="179"/>
      <c r="D168" s="161" t="s">
        <v>196</v>
      </c>
      <c r="E168" s="180" t="s">
        <v>19</v>
      </c>
      <c r="F168" s="181" t="s">
        <v>256</v>
      </c>
      <c r="H168" s="182">
        <v>0.864</v>
      </c>
      <c r="I168" s="183"/>
      <c r="L168" s="179"/>
      <c r="M168" s="184"/>
      <c r="T168" s="185"/>
      <c r="AT168" s="180" t="s">
        <v>196</v>
      </c>
      <c r="AU168" s="180" t="s">
        <v>84</v>
      </c>
      <c r="AV168" s="14" t="s">
        <v>160</v>
      </c>
      <c r="AW168" s="14" t="s">
        <v>36</v>
      </c>
      <c r="AX168" s="14" t="s">
        <v>82</v>
      </c>
      <c r="AY168" s="180" t="s">
        <v>151</v>
      </c>
    </row>
    <row r="169" spans="2:65" s="1" customFormat="1" ht="37.8" customHeight="1">
      <c r="B169" s="33"/>
      <c r="C169" s="132" t="s">
        <v>477</v>
      </c>
      <c r="D169" s="132" t="s">
        <v>153</v>
      </c>
      <c r="E169" s="133" t="s">
        <v>1119</v>
      </c>
      <c r="F169" s="134" t="s">
        <v>1120</v>
      </c>
      <c r="G169" s="135" t="s">
        <v>445</v>
      </c>
      <c r="H169" s="136">
        <v>15</v>
      </c>
      <c r="I169" s="137"/>
      <c r="J169" s="138">
        <f>ROUND(I169*H169,2)</f>
        <v>0</v>
      </c>
      <c r="K169" s="134" t="s">
        <v>1017</v>
      </c>
      <c r="L169" s="33"/>
      <c r="M169" s="139" t="s">
        <v>19</v>
      </c>
      <c r="N169" s="140" t="s">
        <v>46</v>
      </c>
      <c r="P169" s="141">
        <f>O169*H169</f>
        <v>0</v>
      </c>
      <c r="Q169" s="141">
        <v>0</v>
      </c>
      <c r="R169" s="141">
        <f>Q169*H169</f>
        <v>0</v>
      </c>
      <c r="S169" s="141">
        <v>0</v>
      </c>
      <c r="T169" s="142">
        <f>S169*H169</f>
        <v>0</v>
      </c>
      <c r="AR169" s="143" t="s">
        <v>180</v>
      </c>
      <c r="AT169" s="143" t="s">
        <v>153</v>
      </c>
      <c r="AU169" s="143" t="s">
        <v>84</v>
      </c>
      <c r="AY169" s="18" t="s">
        <v>151</v>
      </c>
      <c r="BE169" s="144">
        <f>IF(N169="základní",J169,0)</f>
        <v>0</v>
      </c>
      <c r="BF169" s="144">
        <f>IF(N169="snížená",J169,0)</f>
        <v>0</v>
      </c>
      <c r="BG169" s="144">
        <f>IF(N169="zákl. přenesená",J169,0)</f>
        <v>0</v>
      </c>
      <c r="BH169" s="144">
        <f>IF(N169="sníž. přenesená",J169,0)</f>
        <v>0</v>
      </c>
      <c r="BI169" s="144">
        <f>IF(N169="nulová",J169,0)</f>
        <v>0</v>
      </c>
      <c r="BJ169" s="18" t="s">
        <v>82</v>
      </c>
      <c r="BK169" s="144">
        <f>ROUND(I169*H169,2)</f>
        <v>0</v>
      </c>
      <c r="BL169" s="18" t="s">
        <v>180</v>
      </c>
      <c r="BM169" s="143" t="s">
        <v>614</v>
      </c>
    </row>
    <row r="170" spans="2:47" s="1" customFormat="1" ht="10.15">
      <c r="B170" s="33"/>
      <c r="D170" s="174" t="s">
        <v>217</v>
      </c>
      <c r="F170" s="175" t="s">
        <v>1121</v>
      </c>
      <c r="I170" s="176"/>
      <c r="L170" s="33"/>
      <c r="M170" s="177"/>
      <c r="T170" s="54"/>
      <c r="AT170" s="18" t="s">
        <v>217</v>
      </c>
      <c r="AU170" s="18" t="s">
        <v>84</v>
      </c>
    </row>
    <row r="171" spans="2:65" s="1" customFormat="1" ht="37.8" customHeight="1">
      <c r="B171" s="33"/>
      <c r="C171" s="132" t="s">
        <v>7</v>
      </c>
      <c r="D171" s="132" t="s">
        <v>153</v>
      </c>
      <c r="E171" s="133" t="s">
        <v>1122</v>
      </c>
      <c r="F171" s="134" t="s">
        <v>1123</v>
      </c>
      <c r="G171" s="135" t="s">
        <v>445</v>
      </c>
      <c r="H171" s="136">
        <v>8</v>
      </c>
      <c r="I171" s="137"/>
      <c r="J171" s="138">
        <f>ROUND(I171*H171,2)</f>
        <v>0</v>
      </c>
      <c r="K171" s="134" t="s">
        <v>1017</v>
      </c>
      <c r="L171" s="33"/>
      <c r="M171" s="139" t="s">
        <v>19</v>
      </c>
      <c r="N171" s="140" t="s">
        <v>46</v>
      </c>
      <c r="P171" s="141">
        <f>O171*H171</f>
        <v>0</v>
      </c>
      <c r="Q171" s="141">
        <v>0</v>
      </c>
      <c r="R171" s="141">
        <f>Q171*H171</f>
        <v>0</v>
      </c>
      <c r="S171" s="141">
        <v>0</v>
      </c>
      <c r="T171" s="142">
        <f>S171*H171</f>
        <v>0</v>
      </c>
      <c r="AR171" s="143" t="s">
        <v>180</v>
      </c>
      <c r="AT171" s="143" t="s">
        <v>153</v>
      </c>
      <c r="AU171" s="143" t="s">
        <v>84</v>
      </c>
      <c r="AY171" s="18" t="s">
        <v>151</v>
      </c>
      <c r="BE171" s="144">
        <f>IF(N171="základní",J171,0)</f>
        <v>0</v>
      </c>
      <c r="BF171" s="144">
        <f>IF(N171="snížená",J171,0)</f>
        <v>0</v>
      </c>
      <c r="BG171" s="144">
        <f>IF(N171="zákl. přenesená",J171,0)</f>
        <v>0</v>
      </c>
      <c r="BH171" s="144">
        <f>IF(N171="sníž. přenesená",J171,0)</f>
        <v>0</v>
      </c>
      <c r="BI171" s="144">
        <f>IF(N171="nulová",J171,0)</f>
        <v>0</v>
      </c>
      <c r="BJ171" s="18" t="s">
        <v>82</v>
      </c>
      <c r="BK171" s="144">
        <f>ROUND(I171*H171,2)</f>
        <v>0</v>
      </c>
      <c r="BL171" s="18" t="s">
        <v>180</v>
      </c>
      <c r="BM171" s="143" t="s">
        <v>626</v>
      </c>
    </row>
    <row r="172" spans="2:47" s="1" customFormat="1" ht="10.15">
      <c r="B172" s="33"/>
      <c r="D172" s="174" t="s">
        <v>217</v>
      </c>
      <c r="F172" s="175" t="s">
        <v>1124</v>
      </c>
      <c r="I172" s="176"/>
      <c r="L172" s="33"/>
      <c r="M172" s="177"/>
      <c r="T172" s="54"/>
      <c r="AT172" s="18" t="s">
        <v>217</v>
      </c>
      <c r="AU172" s="18" t="s">
        <v>84</v>
      </c>
    </row>
    <row r="173" spans="2:65" s="1" customFormat="1" ht="24.2" customHeight="1">
      <c r="B173" s="33"/>
      <c r="C173" s="132" t="s">
        <v>488</v>
      </c>
      <c r="D173" s="132" t="s">
        <v>153</v>
      </c>
      <c r="E173" s="133" t="s">
        <v>1125</v>
      </c>
      <c r="F173" s="134" t="s">
        <v>1126</v>
      </c>
      <c r="G173" s="135" t="s">
        <v>214</v>
      </c>
      <c r="H173" s="136">
        <v>0.864</v>
      </c>
      <c r="I173" s="137"/>
      <c r="J173" s="138">
        <f>ROUND(I173*H173,2)</f>
        <v>0</v>
      </c>
      <c r="K173" s="134" t="s">
        <v>1017</v>
      </c>
      <c r="L173" s="33"/>
      <c r="M173" s="139" t="s">
        <v>19</v>
      </c>
      <c r="N173" s="140" t="s">
        <v>46</v>
      </c>
      <c r="P173" s="141">
        <f>O173*H173</f>
        <v>0</v>
      </c>
      <c r="Q173" s="141">
        <v>0</v>
      </c>
      <c r="R173" s="141">
        <f>Q173*H173</f>
        <v>0</v>
      </c>
      <c r="S173" s="141">
        <v>0</v>
      </c>
      <c r="T173" s="142">
        <f>S173*H173</f>
        <v>0</v>
      </c>
      <c r="AR173" s="143" t="s">
        <v>180</v>
      </c>
      <c r="AT173" s="143" t="s">
        <v>153</v>
      </c>
      <c r="AU173" s="143" t="s">
        <v>84</v>
      </c>
      <c r="AY173" s="18" t="s">
        <v>151</v>
      </c>
      <c r="BE173" s="144">
        <f>IF(N173="základní",J173,0)</f>
        <v>0</v>
      </c>
      <c r="BF173" s="144">
        <f>IF(N173="snížená",J173,0)</f>
        <v>0</v>
      </c>
      <c r="BG173" s="144">
        <f>IF(N173="zákl. přenesená",J173,0)</f>
        <v>0</v>
      </c>
      <c r="BH173" s="144">
        <f>IF(N173="sníž. přenesená",J173,0)</f>
        <v>0</v>
      </c>
      <c r="BI173" s="144">
        <f>IF(N173="nulová",J173,0)</f>
        <v>0</v>
      </c>
      <c r="BJ173" s="18" t="s">
        <v>82</v>
      </c>
      <c r="BK173" s="144">
        <f>ROUND(I173*H173,2)</f>
        <v>0</v>
      </c>
      <c r="BL173" s="18" t="s">
        <v>180</v>
      </c>
      <c r="BM173" s="143" t="s">
        <v>638</v>
      </c>
    </row>
    <row r="174" spans="2:47" s="1" customFormat="1" ht="10.15">
      <c r="B174" s="33"/>
      <c r="D174" s="174" t="s">
        <v>217</v>
      </c>
      <c r="F174" s="175" t="s">
        <v>1127</v>
      </c>
      <c r="I174" s="176"/>
      <c r="L174" s="33"/>
      <c r="M174" s="177"/>
      <c r="T174" s="54"/>
      <c r="AT174" s="18" t="s">
        <v>217</v>
      </c>
      <c r="AU174" s="18" t="s">
        <v>84</v>
      </c>
    </row>
    <row r="175" spans="2:51" s="13" customFormat="1" ht="10.15">
      <c r="B175" s="167"/>
      <c r="D175" s="161" t="s">
        <v>196</v>
      </c>
      <c r="E175" s="168" t="s">
        <v>19</v>
      </c>
      <c r="F175" s="169" t="s">
        <v>1118</v>
      </c>
      <c r="H175" s="170">
        <v>0.864</v>
      </c>
      <c r="I175" s="171"/>
      <c r="L175" s="167"/>
      <c r="M175" s="172"/>
      <c r="T175" s="173"/>
      <c r="AT175" s="168" t="s">
        <v>196</v>
      </c>
      <c r="AU175" s="168" t="s">
        <v>84</v>
      </c>
      <c r="AV175" s="13" t="s">
        <v>84</v>
      </c>
      <c r="AW175" s="13" t="s">
        <v>36</v>
      </c>
      <c r="AX175" s="13" t="s">
        <v>75</v>
      </c>
      <c r="AY175" s="168" t="s">
        <v>151</v>
      </c>
    </row>
    <row r="176" spans="2:51" s="14" customFormat="1" ht="10.15">
      <c r="B176" s="179"/>
      <c r="D176" s="161" t="s">
        <v>196</v>
      </c>
      <c r="E176" s="180" t="s">
        <v>19</v>
      </c>
      <c r="F176" s="181" t="s">
        <v>256</v>
      </c>
      <c r="H176" s="182">
        <v>0.864</v>
      </c>
      <c r="I176" s="183"/>
      <c r="L176" s="179"/>
      <c r="M176" s="184"/>
      <c r="T176" s="185"/>
      <c r="AT176" s="180" t="s">
        <v>196</v>
      </c>
      <c r="AU176" s="180" t="s">
        <v>84</v>
      </c>
      <c r="AV176" s="14" t="s">
        <v>160</v>
      </c>
      <c r="AW176" s="14" t="s">
        <v>36</v>
      </c>
      <c r="AX176" s="14" t="s">
        <v>82</v>
      </c>
      <c r="AY176" s="180" t="s">
        <v>151</v>
      </c>
    </row>
    <row r="177" spans="2:65" s="1" customFormat="1" ht="33" customHeight="1">
      <c r="B177" s="33"/>
      <c r="C177" s="132" t="s">
        <v>495</v>
      </c>
      <c r="D177" s="132" t="s">
        <v>153</v>
      </c>
      <c r="E177" s="133" t="s">
        <v>1128</v>
      </c>
      <c r="F177" s="134" t="s">
        <v>1129</v>
      </c>
      <c r="G177" s="135" t="s">
        <v>445</v>
      </c>
      <c r="H177" s="136">
        <v>15</v>
      </c>
      <c r="I177" s="137"/>
      <c r="J177" s="138">
        <f>ROUND(I177*H177,2)</f>
        <v>0</v>
      </c>
      <c r="K177" s="134" t="s">
        <v>1017</v>
      </c>
      <c r="L177" s="33"/>
      <c r="M177" s="139" t="s">
        <v>19</v>
      </c>
      <c r="N177" s="140" t="s">
        <v>46</v>
      </c>
      <c r="P177" s="141">
        <f>O177*H177</f>
        <v>0</v>
      </c>
      <c r="Q177" s="141">
        <v>0</v>
      </c>
      <c r="R177" s="141">
        <f>Q177*H177</f>
        <v>0</v>
      </c>
      <c r="S177" s="141">
        <v>0</v>
      </c>
      <c r="T177" s="142">
        <f>S177*H177</f>
        <v>0</v>
      </c>
      <c r="AR177" s="143" t="s">
        <v>180</v>
      </c>
      <c r="AT177" s="143" t="s">
        <v>153</v>
      </c>
      <c r="AU177" s="143" t="s">
        <v>84</v>
      </c>
      <c r="AY177" s="18" t="s">
        <v>151</v>
      </c>
      <c r="BE177" s="144">
        <f>IF(N177="základní",J177,0)</f>
        <v>0</v>
      </c>
      <c r="BF177" s="144">
        <f>IF(N177="snížená",J177,0)</f>
        <v>0</v>
      </c>
      <c r="BG177" s="144">
        <f>IF(N177="zákl. přenesená",J177,0)</f>
        <v>0</v>
      </c>
      <c r="BH177" s="144">
        <f>IF(N177="sníž. přenesená",J177,0)</f>
        <v>0</v>
      </c>
      <c r="BI177" s="144">
        <f>IF(N177="nulová",J177,0)</f>
        <v>0</v>
      </c>
      <c r="BJ177" s="18" t="s">
        <v>82</v>
      </c>
      <c r="BK177" s="144">
        <f>ROUND(I177*H177,2)</f>
        <v>0</v>
      </c>
      <c r="BL177" s="18" t="s">
        <v>180</v>
      </c>
      <c r="BM177" s="143" t="s">
        <v>646</v>
      </c>
    </row>
    <row r="178" spans="2:47" s="1" customFormat="1" ht="10.15">
      <c r="B178" s="33"/>
      <c r="D178" s="174" t="s">
        <v>217</v>
      </c>
      <c r="F178" s="175" t="s">
        <v>1130</v>
      </c>
      <c r="I178" s="176"/>
      <c r="L178" s="33"/>
      <c r="M178" s="177"/>
      <c r="T178" s="54"/>
      <c r="AT178" s="18" t="s">
        <v>217</v>
      </c>
      <c r="AU178" s="18" t="s">
        <v>84</v>
      </c>
    </row>
    <row r="179" spans="2:65" s="1" customFormat="1" ht="33" customHeight="1">
      <c r="B179" s="33"/>
      <c r="C179" s="132" t="s">
        <v>501</v>
      </c>
      <c r="D179" s="132" t="s">
        <v>153</v>
      </c>
      <c r="E179" s="133" t="s">
        <v>1131</v>
      </c>
      <c r="F179" s="134" t="s">
        <v>1132</v>
      </c>
      <c r="G179" s="135" t="s">
        <v>445</v>
      </c>
      <c r="H179" s="136">
        <v>8</v>
      </c>
      <c r="I179" s="137"/>
      <c r="J179" s="138">
        <f>ROUND(I179*H179,2)</f>
        <v>0</v>
      </c>
      <c r="K179" s="134" t="s">
        <v>1017</v>
      </c>
      <c r="L179" s="33"/>
      <c r="M179" s="139" t="s">
        <v>19</v>
      </c>
      <c r="N179" s="140" t="s">
        <v>46</v>
      </c>
      <c r="P179" s="141">
        <f>O179*H179</f>
        <v>0</v>
      </c>
      <c r="Q179" s="141">
        <v>0</v>
      </c>
      <c r="R179" s="141">
        <f>Q179*H179</f>
        <v>0</v>
      </c>
      <c r="S179" s="141">
        <v>0</v>
      </c>
      <c r="T179" s="142">
        <f>S179*H179</f>
        <v>0</v>
      </c>
      <c r="AR179" s="143" t="s">
        <v>180</v>
      </c>
      <c r="AT179" s="143" t="s">
        <v>153</v>
      </c>
      <c r="AU179" s="143" t="s">
        <v>84</v>
      </c>
      <c r="AY179" s="18" t="s">
        <v>151</v>
      </c>
      <c r="BE179" s="144">
        <f>IF(N179="základní",J179,0)</f>
        <v>0</v>
      </c>
      <c r="BF179" s="144">
        <f>IF(N179="snížená",J179,0)</f>
        <v>0</v>
      </c>
      <c r="BG179" s="144">
        <f>IF(N179="zákl. přenesená",J179,0)</f>
        <v>0</v>
      </c>
      <c r="BH179" s="144">
        <f>IF(N179="sníž. přenesená",J179,0)</f>
        <v>0</v>
      </c>
      <c r="BI179" s="144">
        <f>IF(N179="nulová",J179,0)</f>
        <v>0</v>
      </c>
      <c r="BJ179" s="18" t="s">
        <v>82</v>
      </c>
      <c r="BK179" s="144">
        <f>ROUND(I179*H179,2)</f>
        <v>0</v>
      </c>
      <c r="BL179" s="18" t="s">
        <v>180</v>
      </c>
      <c r="BM179" s="143" t="s">
        <v>657</v>
      </c>
    </row>
    <row r="180" spans="2:47" s="1" customFormat="1" ht="10.15">
      <c r="B180" s="33"/>
      <c r="D180" s="174" t="s">
        <v>217</v>
      </c>
      <c r="F180" s="175" t="s">
        <v>1133</v>
      </c>
      <c r="I180" s="176"/>
      <c r="L180" s="33"/>
      <c r="M180" s="177"/>
      <c r="T180" s="54"/>
      <c r="AT180" s="18" t="s">
        <v>217</v>
      </c>
      <c r="AU180" s="18" t="s">
        <v>84</v>
      </c>
    </row>
    <row r="181" spans="2:65" s="1" customFormat="1" ht="24.2" customHeight="1">
      <c r="B181" s="33"/>
      <c r="C181" s="132" t="s">
        <v>506</v>
      </c>
      <c r="D181" s="132" t="s">
        <v>153</v>
      </c>
      <c r="E181" s="133" t="s">
        <v>1030</v>
      </c>
      <c r="F181" s="134" t="s">
        <v>1031</v>
      </c>
      <c r="G181" s="135" t="s">
        <v>445</v>
      </c>
      <c r="H181" s="136">
        <v>23</v>
      </c>
      <c r="I181" s="137"/>
      <c r="J181" s="138">
        <f>ROUND(I181*H181,2)</f>
        <v>0</v>
      </c>
      <c r="K181" s="134" t="s">
        <v>1017</v>
      </c>
      <c r="L181" s="33"/>
      <c r="M181" s="139" t="s">
        <v>19</v>
      </c>
      <c r="N181" s="140" t="s">
        <v>46</v>
      </c>
      <c r="P181" s="141">
        <f>O181*H181</f>
        <v>0</v>
      </c>
      <c r="Q181" s="141">
        <v>0.2</v>
      </c>
      <c r="R181" s="141">
        <f>Q181*H181</f>
        <v>4.6000000000000005</v>
      </c>
      <c r="S181" s="141">
        <v>0</v>
      </c>
      <c r="T181" s="142">
        <f>S181*H181</f>
        <v>0</v>
      </c>
      <c r="AR181" s="143" t="s">
        <v>180</v>
      </c>
      <c r="AT181" s="143" t="s">
        <v>153</v>
      </c>
      <c r="AU181" s="143" t="s">
        <v>84</v>
      </c>
      <c r="AY181" s="18" t="s">
        <v>151</v>
      </c>
      <c r="BE181" s="144">
        <f>IF(N181="základní",J181,0)</f>
        <v>0</v>
      </c>
      <c r="BF181" s="144">
        <f>IF(N181="snížená",J181,0)</f>
        <v>0</v>
      </c>
      <c r="BG181" s="144">
        <f>IF(N181="zákl. přenesená",J181,0)</f>
        <v>0</v>
      </c>
      <c r="BH181" s="144">
        <f>IF(N181="sníž. přenesená",J181,0)</f>
        <v>0</v>
      </c>
      <c r="BI181" s="144">
        <f>IF(N181="nulová",J181,0)</f>
        <v>0</v>
      </c>
      <c r="BJ181" s="18" t="s">
        <v>82</v>
      </c>
      <c r="BK181" s="144">
        <f>ROUND(I181*H181,2)</f>
        <v>0</v>
      </c>
      <c r="BL181" s="18" t="s">
        <v>180</v>
      </c>
      <c r="BM181" s="143" t="s">
        <v>668</v>
      </c>
    </row>
    <row r="182" spans="2:47" s="1" customFormat="1" ht="10.15">
      <c r="B182" s="33"/>
      <c r="D182" s="174" t="s">
        <v>217</v>
      </c>
      <c r="F182" s="175" t="s">
        <v>1033</v>
      </c>
      <c r="I182" s="176"/>
      <c r="L182" s="33"/>
      <c r="M182" s="177"/>
      <c r="T182" s="54"/>
      <c r="AT182" s="18" t="s">
        <v>217</v>
      </c>
      <c r="AU182" s="18" t="s">
        <v>84</v>
      </c>
    </row>
    <row r="183" spans="2:65" s="1" customFormat="1" ht="21.75" customHeight="1">
      <c r="B183" s="33"/>
      <c r="C183" s="132" t="s">
        <v>512</v>
      </c>
      <c r="D183" s="132" t="s">
        <v>153</v>
      </c>
      <c r="E183" s="133" t="s">
        <v>1036</v>
      </c>
      <c r="F183" s="134" t="s">
        <v>1037</v>
      </c>
      <c r="G183" s="135" t="s">
        <v>445</v>
      </c>
      <c r="H183" s="136">
        <v>23</v>
      </c>
      <c r="I183" s="137"/>
      <c r="J183" s="138">
        <f>ROUND(I183*H183,2)</f>
        <v>0</v>
      </c>
      <c r="K183" s="134" t="s">
        <v>1017</v>
      </c>
      <c r="L183" s="33"/>
      <c r="M183" s="139" t="s">
        <v>19</v>
      </c>
      <c r="N183" s="140" t="s">
        <v>46</v>
      </c>
      <c r="P183" s="141">
        <f>O183*H183</f>
        <v>0</v>
      </c>
      <c r="Q183" s="141">
        <v>9E-05</v>
      </c>
      <c r="R183" s="141">
        <f>Q183*H183</f>
        <v>0.0020700000000000002</v>
      </c>
      <c r="S183" s="141">
        <v>0</v>
      </c>
      <c r="T183" s="142">
        <f>S183*H183</f>
        <v>0</v>
      </c>
      <c r="AR183" s="143" t="s">
        <v>180</v>
      </c>
      <c r="AT183" s="143" t="s">
        <v>153</v>
      </c>
      <c r="AU183" s="143" t="s">
        <v>84</v>
      </c>
      <c r="AY183" s="18" t="s">
        <v>151</v>
      </c>
      <c r="BE183" s="144">
        <f>IF(N183="základní",J183,0)</f>
        <v>0</v>
      </c>
      <c r="BF183" s="144">
        <f>IF(N183="snížená",J183,0)</f>
        <v>0</v>
      </c>
      <c r="BG183" s="144">
        <f>IF(N183="zákl. přenesená",J183,0)</f>
        <v>0</v>
      </c>
      <c r="BH183" s="144">
        <f>IF(N183="sníž. přenesená",J183,0)</f>
        <v>0</v>
      </c>
      <c r="BI183" s="144">
        <f>IF(N183="nulová",J183,0)</f>
        <v>0</v>
      </c>
      <c r="BJ183" s="18" t="s">
        <v>82</v>
      </c>
      <c r="BK183" s="144">
        <f>ROUND(I183*H183,2)</f>
        <v>0</v>
      </c>
      <c r="BL183" s="18" t="s">
        <v>180</v>
      </c>
      <c r="BM183" s="143" t="s">
        <v>680</v>
      </c>
    </row>
    <row r="184" spans="2:47" s="1" customFormat="1" ht="10.15">
      <c r="B184" s="33"/>
      <c r="D184" s="174" t="s">
        <v>217</v>
      </c>
      <c r="F184" s="175" t="s">
        <v>1039</v>
      </c>
      <c r="I184" s="176"/>
      <c r="L184" s="33"/>
      <c r="M184" s="177"/>
      <c r="T184" s="54"/>
      <c r="AT184" s="18" t="s">
        <v>217</v>
      </c>
      <c r="AU184" s="18" t="s">
        <v>84</v>
      </c>
    </row>
    <row r="185" spans="2:65" s="1" customFormat="1" ht="16.5" customHeight="1">
      <c r="B185" s="33"/>
      <c r="C185" s="145" t="s">
        <v>521</v>
      </c>
      <c r="D185" s="145" t="s">
        <v>157</v>
      </c>
      <c r="E185" s="146" t="s">
        <v>1134</v>
      </c>
      <c r="F185" s="147" t="s">
        <v>1135</v>
      </c>
      <c r="G185" s="148" t="s">
        <v>244</v>
      </c>
      <c r="H185" s="149">
        <v>3.515</v>
      </c>
      <c r="I185" s="150"/>
      <c r="J185" s="151">
        <f>ROUND(I185*H185,2)</f>
        <v>0</v>
      </c>
      <c r="K185" s="147" t="s">
        <v>1017</v>
      </c>
      <c r="L185" s="152"/>
      <c r="M185" s="153" t="s">
        <v>19</v>
      </c>
      <c r="N185" s="154" t="s">
        <v>46</v>
      </c>
      <c r="P185" s="141">
        <f>O185*H185</f>
        <v>0</v>
      </c>
      <c r="Q185" s="141">
        <v>1</v>
      </c>
      <c r="R185" s="141">
        <f>Q185*H185</f>
        <v>3.515</v>
      </c>
      <c r="S185" s="141">
        <v>0</v>
      </c>
      <c r="T185" s="142">
        <f>S185*H185</f>
        <v>0</v>
      </c>
      <c r="AR185" s="143" t="s">
        <v>1136</v>
      </c>
      <c r="AT185" s="143" t="s">
        <v>157</v>
      </c>
      <c r="AU185" s="143" t="s">
        <v>84</v>
      </c>
      <c r="AY185" s="18" t="s">
        <v>151</v>
      </c>
      <c r="BE185" s="144">
        <f>IF(N185="základní",J185,0)</f>
        <v>0</v>
      </c>
      <c r="BF185" s="144">
        <f>IF(N185="snížená",J185,0)</f>
        <v>0</v>
      </c>
      <c r="BG185" s="144">
        <f>IF(N185="zákl. přenesená",J185,0)</f>
        <v>0</v>
      </c>
      <c r="BH185" s="144">
        <f>IF(N185="sníž. přenesená",J185,0)</f>
        <v>0</v>
      </c>
      <c r="BI185" s="144">
        <f>IF(N185="nulová",J185,0)</f>
        <v>0</v>
      </c>
      <c r="BJ185" s="18" t="s">
        <v>82</v>
      </c>
      <c r="BK185" s="144">
        <f>ROUND(I185*H185,2)</f>
        <v>0</v>
      </c>
      <c r="BL185" s="18" t="s">
        <v>180</v>
      </c>
      <c r="BM185" s="143" t="s">
        <v>697</v>
      </c>
    </row>
    <row r="186" spans="2:51" s="13" customFormat="1" ht="10.15">
      <c r="B186" s="167"/>
      <c r="D186" s="161" t="s">
        <v>196</v>
      </c>
      <c r="E186" s="168" t="s">
        <v>19</v>
      </c>
      <c r="F186" s="169" t="s">
        <v>1137</v>
      </c>
      <c r="H186" s="170">
        <v>3.515</v>
      </c>
      <c r="I186" s="171"/>
      <c r="L186" s="167"/>
      <c r="M186" s="172"/>
      <c r="T186" s="173"/>
      <c r="AT186" s="168" t="s">
        <v>196</v>
      </c>
      <c r="AU186" s="168" t="s">
        <v>84</v>
      </c>
      <c r="AV186" s="13" t="s">
        <v>84</v>
      </c>
      <c r="AW186" s="13" t="s">
        <v>36</v>
      </c>
      <c r="AX186" s="13" t="s">
        <v>75</v>
      </c>
      <c r="AY186" s="168" t="s">
        <v>151</v>
      </c>
    </row>
    <row r="187" spans="2:51" s="14" customFormat="1" ht="10.15">
      <c r="B187" s="179"/>
      <c r="D187" s="161" t="s">
        <v>196</v>
      </c>
      <c r="E187" s="180" t="s">
        <v>19</v>
      </c>
      <c r="F187" s="181" t="s">
        <v>256</v>
      </c>
      <c r="H187" s="182">
        <v>3.515</v>
      </c>
      <c r="I187" s="183"/>
      <c r="L187" s="179"/>
      <c r="M187" s="184"/>
      <c r="T187" s="185"/>
      <c r="AT187" s="180" t="s">
        <v>196</v>
      </c>
      <c r="AU187" s="180" t="s">
        <v>84</v>
      </c>
      <c r="AV187" s="14" t="s">
        <v>160</v>
      </c>
      <c r="AW187" s="14" t="s">
        <v>36</v>
      </c>
      <c r="AX187" s="14" t="s">
        <v>82</v>
      </c>
      <c r="AY187" s="180" t="s">
        <v>151</v>
      </c>
    </row>
    <row r="188" spans="2:65" s="1" customFormat="1" ht="16.5" customHeight="1">
      <c r="B188" s="33"/>
      <c r="C188" s="145" t="s">
        <v>528</v>
      </c>
      <c r="D188" s="145" t="s">
        <v>157</v>
      </c>
      <c r="E188" s="146" t="s">
        <v>409</v>
      </c>
      <c r="F188" s="147" t="s">
        <v>410</v>
      </c>
      <c r="G188" s="148" t="s">
        <v>244</v>
      </c>
      <c r="H188" s="149">
        <v>7.553</v>
      </c>
      <c r="I188" s="150"/>
      <c r="J188" s="151">
        <f>ROUND(I188*H188,2)</f>
        <v>0</v>
      </c>
      <c r="K188" s="147" t="s">
        <v>1017</v>
      </c>
      <c r="L188" s="152"/>
      <c r="M188" s="153" t="s">
        <v>19</v>
      </c>
      <c r="N188" s="154" t="s">
        <v>46</v>
      </c>
      <c r="P188" s="141">
        <f>O188*H188</f>
        <v>0</v>
      </c>
      <c r="Q188" s="141">
        <v>1</v>
      </c>
      <c r="R188" s="141">
        <f>Q188*H188</f>
        <v>7.553</v>
      </c>
      <c r="S188" s="141">
        <v>0</v>
      </c>
      <c r="T188" s="142">
        <f>S188*H188</f>
        <v>0</v>
      </c>
      <c r="AR188" s="143" t="s">
        <v>1136</v>
      </c>
      <c r="AT188" s="143" t="s">
        <v>157</v>
      </c>
      <c r="AU188" s="143" t="s">
        <v>84</v>
      </c>
      <c r="AY188" s="18" t="s">
        <v>151</v>
      </c>
      <c r="BE188" s="144">
        <f>IF(N188="základní",J188,0)</f>
        <v>0</v>
      </c>
      <c r="BF188" s="144">
        <f>IF(N188="snížená",J188,0)</f>
        <v>0</v>
      </c>
      <c r="BG188" s="144">
        <f>IF(N188="zákl. přenesená",J188,0)</f>
        <v>0</v>
      </c>
      <c r="BH188" s="144">
        <f>IF(N188="sníž. přenesená",J188,0)</f>
        <v>0</v>
      </c>
      <c r="BI188" s="144">
        <f>IF(N188="nulová",J188,0)</f>
        <v>0</v>
      </c>
      <c r="BJ188" s="18" t="s">
        <v>82</v>
      </c>
      <c r="BK188" s="144">
        <f>ROUND(I188*H188,2)</f>
        <v>0</v>
      </c>
      <c r="BL188" s="18" t="s">
        <v>180</v>
      </c>
      <c r="BM188" s="143" t="s">
        <v>708</v>
      </c>
    </row>
    <row r="189" spans="2:51" s="13" customFormat="1" ht="10.15">
      <c r="B189" s="167"/>
      <c r="D189" s="161" t="s">
        <v>196</v>
      </c>
      <c r="E189" s="168" t="s">
        <v>19</v>
      </c>
      <c r="F189" s="169" t="s">
        <v>1138</v>
      </c>
      <c r="H189" s="170">
        <v>7.553</v>
      </c>
      <c r="I189" s="171"/>
      <c r="L189" s="167"/>
      <c r="M189" s="172"/>
      <c r="T189" s="173"/>
      <c r="AT189" s="168" t="s">
        <v>196</v>
      </c>
      <c r="AU189" s="168" t="s">
        <v>84</v>
      </c>
      <c r="AV189" s="13" t="s">
        <v>84</v>
      </c>
      <c r="AW189" s="13" t="s">
        <v>36</v>
      </c>
      <c r="AX189" s="13" t="s">
        <v>75</v>
      </c>
      <c r="AY189" s="168" t="s">
        <v>151</v>
      </c>
    </row>
    <row r="190" spans="2:51" s="14" customFormat="1" ht="10.15">
      <c r="B190" s="179"/>
      <c r="D190" s="161" t="s">
        <v>196</v>
      </c>
      <c r="E190" s="180" t="s">
        <v>19</v>
      </c>
      <c r="F190" s="181" t="s">
        <v>256</v>
      </c>
      <c r="H190" s="182">
        <v>7.553</v>
      </c>
      <c r="I190" s="183"/>
      <c r="L190" s="179"/>
      <c r="M190" s="184"/>
      <c r="T190" s="185"/>
      <c r="AT190" s="180" t="s">
        <v>196</v>
      </c>
      <c r="AU190" s="180" t="s">
        <v>84</v>
      </c>
      <c r="AV190" s="14" t="s">
        <v>160</v>
      </c>
      <c r="AW190" s="14" t="s">
        <v>36</v>
      </c>
      <c r="AX190" s="14" t="s">
        <v>82</v>
      </c>
      <c r="AY190" s="180" t="s">
        <v>151</v>
      </c>
    </row>
    <row r="191" spans="2:65" s="1" customFormat="1" ht="16.5" customHeight="1">
      <c r="B191" s="33"/>
      <c r="C191" s="145" t="s">
        <v>538</v>
      </c>
      <c r="D191" s="145" t="s">
        <v>157</v>
      </c>
      <c r="E191" s="146" t="s">
        <v>1139</v>
      </c>
      <c r="F191" s="147" t="s">
        <v>1140</v>
      </c>
      <c r="G191" s="148" t="s">
        <v>214</v>
      </c>
      <c r="H191" s="149">
        <v>0.864</v>
      </c>
      <c r="I191" s="150"/>
      <c r="J191" s="151">
        <f>ROUND(I191*H191,2)</f>
        <v>0</v>
      </c>
      <c r="K191" s="147" t="s">
        <v>1017</v>
      </c>
      <c r="L191" s="152"/>
      <c r="M191" s="153" t="s">
        <v>19</v>
      </c>
      <c r="N191" s="154" t="s">
        <v>46</v>
      </c>
      <c r="P191" s="141">
        <f>O191*H191</f>
        <v>0</v>
      </c>
      <c r="Q191" s="141">
        <v>2.234</v>
      </c>
      <c r="R191" s="141">
        <f>Q191*H191</f>
        <v>1.930176</v>
      </c>
      <c r="S191" s="141">
        <v>0</v>
      </c>
      <c r="T191" s="142">
        <f>S191*H191</f>
        <v>0</v>
      </c>
      <c r="AR191" s="143" t="s">
        <v>1136</v>
      </c>
      <c r="AT191" s="143" t="s">
        <v>157</v>
      </c>
      <c r="AU191" s="143" t="s">
        <v>84</v>
      </c>
      <c r="AY191" s="18" t="s">
        <v>151</v>
      </c>
      <c r="BE191" s="144">
        <f>IF(N191="základní",J191,0)</f>
        <v>0</v>
      </c>
      <c r="BF191" s="144">
        <f>IF(N191="snížená",J191,0)</f>
        <v>0</v>
      </c>
      <c r="BG191" s="144">
        <f>IF(N191="zákl. přenesená",J191,0)</f>
        <v>0</v>
      </c>
      <c r="BH191" s="144">
        <f>IF(N191="sníž. přenesená",J191,0)</f>
        <v>0</v>
      </c>
      <c r="BI191" s="144">
        <f>IF(N191="nulová",J191,0)</f>
        <v>0</v>
      </c>
      <c r="BJ191" s="18" t="s">
        <v>82</v>
      </c>
      <c r="BK191" s="144">
        <f>ROUND(I191*H191,2)</f>
        <v>0</v>
      </c>
      <c r="BL191" s="18" t="s">
        <v>180</v>
      </c>
      <c r="BM191" s="143" t="s">
        <v>718</v>
      </c>
    </row>
    <row r="192" spans="2:51" s="13" customFormat="1" ht="10.15">
      <c r="B192" s="167"/>
      <c r="D192" s="161" t="s">
        <v>196</v>
      </c>
      <c r="E192" s="168" t="s">
        <v>19</v>
      </c>
      <c r="F192" s="169" t="s">
        <v>1118</v>
      </c>
      <c r="H192" s="170">
        <v>0.864</v>
      </c>
      <c r="I192" s="171"/>
      <c r="L192" s="167"/>
      <c r="M192" s="172"/>
      <c r="T192" s="173"/>
      <c r="AT192" s="168" t="s">
        <v>196</v>
      </c>
      <c r="AU192" s="168" t="s">
        <v>84</v>
      </c>
      <c r="AV192" s="13" t="s">
        <v>84</v>
      </c>
      <c r="AW192" s="13" t="s">
        <v>36</v>
      </c>
      <c r="AX192" s="13" t="s">
        <v>75</v>
      </c>
      <c r="AY192" s="168" t="s">
        <v>151</v>
      </c>
    </row>
    <row r="193" spans="2:51" s="14" customFormat="1" ht="10.15">
      <c r="B193" s="179"/>
      <c r="D193" s="161" t="s">
        <v>196</v>
      </c>
      <c r="E193" s="180" t="s">
        <v>19</v>
      </c>
      <c r="F193" s="181" t="s">
        <v>256</v>
      </c>
      <c r="H193" s="182">
        <v>0.864</v>
      </c>
      <c r="I193" s="183"/>
      <c r="L193" s="179"/>
      <c r="M193" s="184"/>
      <c r="T193" s="185"/>
      <c r="AT193" s="180" t="s">
        <v>196</v>
      </c>
      <c r="AU193" s="180" t="s">
        <v>84</v>
      </c>
      <c r="AV193" s="14" t="s">
        <v>160</v>
      </c>
      <c r="AW193" s="14" t="s">
        <v>36</v>
      </c>
      <c r="AX193" s="14" t="s">
        <v>82</v>
      </c>
      <c r="AY193" s="180" t="s">
        <v>151</v>
      </c>
    </row>
    <row r="194" spans="2:65" s="1" customFormat="1" ht="16.5" customHeight="1">
      <c r="B194" s="33"/>
      <c r="C194" s="132" t="s">
        <v>545</v>
      </c>
      <c r="D194" s="132" t="s">
        <v>153</v>
      </c>
      <c r="E194" s="133" t="s">
        <v>1141</v>
      </c>
      <c r="F194" s="134" t="s">
        <v>1142</v>
      </c>
      <c r="G194" s="135" t="s">
        <v>193</v>
      </c>
      <c r="H194" s="136">
        <v>1</v>
      </c>
      <c r="I194" s="137"/>
      <c r="J194" s="138">
        <f>ROUND(I194*H194,2)</f>
        <v>0</v>
      </c>
      <c r="K194" s="134" t="s">
        <v>194</v>
      </c>
      <c r="L194" s="33"/>
      <c r="M194" s="139" t="s">
        <v>19</v>
      </c>
      <c r="N194" s="140" t="s">
        <v>46</v>
      </c>
      <c r="P194" s="141">
        <f>O194*H194</f>
        <v>0</v>
      </c>
      <c r="Q194" s="141">
        <v>0</v>
      </c>
      <c r="R194" s="141">
        <f>Q194*H194</f>
        <v>0</v>
      </c>
      <c r="S194" s="141">
        <v>0</v>
      </c>
      <c r="T194" s="142">
        <f>S194*H194</f>
        <v>0</v>
      </c>
      <c r="AR194" s="143" t="s">
        <v>180</v>
      </c>
      <c r="AT194" s="143" t="s">
        <v>153</v>
      </c>
      <c r="AU194" s="143" t="s">
        <v>84</v>
      </c>
      <c r="AY194" s="18" t="s">
        <v>151</v>
      </c>
      <c r="BE194" s="144">
        <f>IF(N194="základní",J194,0)</f>
        <v>0</v>
      </c>
      <c r="BF194" s="144">
        <f>IF(N194="snížená",J194,0)</f>
        <v>0</v>
      </c>
      <c r="BG194" s="144">
        <f>IF(N194="zákl. přenesená",J194,0)</f>
        <v>0</v>
      </c>
      <c r="BH194" s="144">
        <f>IF(N194="sníž. přenesená",J194,0)</f>
        <v>0</v>
      </c>
      <c r="BI194" s="144">
        <f>IF(N194="nulová",J194,0)</f>
        <v>0</v>
      </c>
      <c r="BJ194" s="18" t="s">
        <v>82</v>
      </c>
      <c r="BK194" s="144">
        <f>ROUND(I194*H194,2)</f>
        <v>0</v>
      </c>
      <c r="BL194" s="18" t="s">
        <v>180</v>
      </c>
      <c r="BM194" s="143" t="s">
        <v>731</v>
      </c>
    </row>
    <row r="195" spans="2:63" s="11" customFormat="1" ht="25.9" customHeight="1">
      <c r="B195" s="120"/>
      <c r="D195" s="121" t="s">
        <v>74</v>
      </c>
      <c r="E195" s="122" t="s">
        <v>685</v>
      </c>
      <c r="F195" s="122" t="s">
        <v>686</v>
      </c>
      <c r="I195" s="123"/>
      <c r="J195" s="124">
        <f>BK195</f>
        <v>0</v>
      </c>
      <c r="L195" s="120"/>
      <c r="M195" s="125"/>
      <c r="P195" s="126">
        <f>P196</f>
        <v>0</v>
      </c>
      <c r="R195" s="126">
        <f>R196</f>
        <v>0.09056</v>
      </c>
      <c r="T195" s="127">
        <f>T196</f>
        <v>0</v>
      </c>
      <c r="AR195" s="121" t="s">
        <v>84</v>
      </c>
      <c r="AT195" s="128" t="s">
        <v>74</v>
      </c>
      <c r="AU195" s="128" t="s">
        <v>75</v>
      </c>
      <c r="AY195" s="121" t="s">
        <v>151</v>
      </c>
      <c r="BK195" s="129">
        <f>BK196</f>
        <v>0</v>
      </c>
    </row>
    <row r="196" spans="2:63" s="11" customFormat="1" ht="22.8" customHeight="1">
      <c r="B196" s="120"/>
      <c r="D196" s="121" t="s">
        <v>74</v>
      </c>
      <c r="E196" s="130" t="s">
        <v>702</v>
      </c>
      <c r="F196" s="130" t="s">
        <v>703</v>
      </c>
      <c r="I196" s="123"/>
      <c r="J196" s="131">
        <f>BK196</f>
        <v>0</v>
      </c>
      <c r="L196" s="120"/>
      <c r="M196" s="125"/>
      <c r="P196" s="126">
        <f>SUM(P197:P238)</f>
        <v>0</v>
      </c>
      <c r="R196" s="126">
        <f>SUM(R197:R238)</f>
        <v>0.09056</v>
      </c>
      <c r="T196" s="127">
        <f>SUM(T197:T238)</f>
        <v>0</v>
      </c>
      <c r="AR196" s="121" t="s">
        <v>84</v>
      </c>
      <c r="AT196" s="128" t="s">
        <v>74</v>
      </c>
      <c r="AU196" s="128" t="s">
        <v>82</v>
      </c>
      <c r="AY196" s="121" t="s">
        <v>151</v>
      </c>
      <c r="BK196" s="129">
        <f>SUM(BK197:BK238)</f>
        <v>0</v>
      </c>
    </row>
    <row r="197" spans="2:65" s="1" customFormat="1" ht="16.5" customHeight="1">
      <c r="B197" s="33"/>
      <c r="C197" s="145" t="s">
        <v>554</v>
      </c>
      <c r="D197" s="145" t="s">
        <v>157</v>
      </c>
      <c r="E197" s="146" t="s">
        <v>1143</v>
      </c>
      <c r="F197" s="147" t="s">
        <v>1144</v>
      </c>
      <c r="G197" s="148" t="s">
        <v>445</v>
      </c>
      <c r="H197" s="149">
        <v>16</v>
      </c>
      <c r="I197" s="150"/>
      <c r="J197" s="151">
        <f aca="true" t="shared" si="0" ref="J197:J206">ROUND(I197*H197,2)</f>
        <v>0</v>
      </c>
      <c r="K197" s="147" t="s">
        <v>1017</v>
      </c>
      <c r="L197" s="152"/>
      <c r="M197" s="153" t="s">
        <v>19</v>
      </c>
      <c r="N197" s="154" t="s">
        <v>46</v>
      </c>
      <c r="P197" s="141">
        <f aca="true" t="shared" si="1" ref="P197:P206">O197*H197</f>
        <v>0</v>
      </c>
      <c r="Q197" s="141">
        <v>0.00012</v>
      </c>
      <c r="R197" s="141">
        <f aca="true" t="shared" si="2" ref="R197:R206">Q197*H197</f>
        <v>0.00192</v>
      </c>
      <c r="S197" s="141">
        <v>0</v>
      </c>
      <c r="T197" s="142">
        <f aca="true" t="shared" si="3" ref="T197:T206">S197*H197</f>
        <v>0</v>
      </c>
      <c r="AR197" s="143" t="s">
        <v>559</v>
      </c>
      <c r="AT197" s="143" t="s">
        <v>157</v>
      </c>
      <c r="AU197" s="143" t="s">
        <v>84</v>
      </c>
      <c r="AY197" s="18" t="s">
        <v>151</v>
      </c>
      <c r="BE197" s="144">
        <f aca="true" t="shared" si="4" ref="BE197:BE206">IF(N197="základní",J197,0)</f>
        <v>0</v>
      </c>
      <c r="BF197" s="144">
        <f aca="true" t="shared" si="5" ref="BF197:BF206">IF(N197="snížená",J197,0)</f>
        <v>0</v>
      </c>
      <c r="BG197" s="144">
        <f aca="true" t="shared" si="6" ref="BG197:BG206">IF(N197="zákl. přenesená",J197,0)</f>
        <v>0</v>
      </c>
      <c r="BH197" s="144">
        <f aca="true" t="shared" si="7" ref="BH197:BH206">IF(N197="sníž. přenesená",J197,0)</f>
        <v>0</v>
      </c>
      <c r="BI197" s="144">
        <f aca="true" t="shared" si="8" ref="BI197:BI206">IF(N197="nulová",J197,0)</f>
        <v>0</v>
      </c>
      <c r="BJ197" s="18" t="s">
        <v>82</v>
      </c>
      <c r="BK197" s="144">
        <f aca="true" t="shared" si="9" ref="BK197:BK206">ROUND(I197*H197,2)</f>
        <v>0</v>
      </c>
      <c r="BL197" s="18" t="s">
        <v>442</v>
      </c>
      <c r="BM197" s="143" t="s">
        <v>832</v>
      </c>
    </row>
    <row r="198" spans="2:65" s="1" customFormat="1" ht="16.5" customHeight="1">
      <c r="B198" s="33"/>
      <c r="C198" s="145" t="s">
        <v>559</v>
      </c>
      <c r="D198" s="145" t="s">
        <v>157</v>
      </c>
      <c r="E198" s="146" t="s">
        <v>1145</v>
      </c>
      <c r="F198" s="147" t="s">
        <v>1146</v>
      </c>
      <c r="G198" s="148" t="s">
        <v>445</v>
      </c>
      <c r="H198" s="149">
        <v>50</v>
      </c>
      <c r="I198" s="150"/>
      <c r="J198" s="151">
        <f t="shared" si="0"/>
        <v>0</v>
      </c>
      <c r="K198" s="147" t="s">
        <v>1017</v>
      </c>
      <c r="L198" s="152"/>
      <c r="M198" s="153" t="s">
        <v>19</v>
      </c>
      <c r="N198" s="154" t="s">
        <v>46</v>
      </c>
      <c r="P198" s="141">
        <f t="shared" si="1"/>
        <v>0</v>
      </c>
      <c r="Q198" s="141">
        <v>0.00064</v>
      </c>
      <c r="R198" s="141">
        <f t="shared" si="2"/>
        <v>0.032</v>
      </c>
      <c r="S198" s="141">
        <v>0</v>
      </c>
      <c r="T198" s="142">
        <f t="shared" si="3"/>
        <v>0</v>
      </c>
      <c r="AR198" s="143" t="s">
        <v>559</v>
      </c>
      <c r="AT198" s="143" t="s">
        <v>157</v>
      </c>
      <c r="AU198" s="143" t="s">
        <v>84</v>
      </c>
      <c r="AY198" s="18" t="s">
        <v>151</v>
      </c>
      <c r="BE198" s="144">
        <f t="shared" si="4"/>
        <v>0</v>
      </c>
      <c r="BF198" s="144">
        <f t="shared" si="5"/>
        <v>0</v>
      </c>
      <c r="BG198" s="144">
        <f t="shared" si="6"/>
        <v>0</v>
      </c>
      <c r="BH198" s="144">
        <f t="shared" si="7"/>
        <v>0</v>
      </c>
      <c r="BI198" s="144">
        <f t="shared" si="8"/>
        <v>0</v>
      </c>
      <c r="BJ198" s="18" t="s">
        <v>82</v>
      </c>
      <c r="BK198" s="144">
        <f t="shared" si="9"/>
        <v>0</v>
      </c>
      <c r="BL198" s="18" t="s">
        <v>442</v>
      </c>
      <c r="BM198" s="143" t="s">
        <v>180</v>
      </c>
    </row>
    <row r="199" spans="2:65" s="1" customFormat="1" ht="16.5" customHeight="1">
      <c r="B199" s="33"/>
      <c r="C199" s="145" t="s">
        <v>570</v>
      </c>
      <c r="D199" s="145" t="s">
        <v>157</v>
      </c>
      <c r="E199" s="146" t="s">
        <v>1147</v>
      </c>
      <c r="F199" s="147" t="s">
        <v>1148</v>
      </c>
      <c r="G199" s="148" t="s">
        <v>156</v>
      </c>
      <c r="H199" s="149">
        <v>2</v>
      </c>
      <c r="I199" s="150"/>
      <c r="J199" s="151">
        <f t="shared" si="0"/>
        <v>0</v>
      </c>
      <c r="K199" s="147" t="s">
        <v>1017</v>
      </c>
      <c r="L199" s="152"/>
      <c r="M199" s="153" t="s">
        <v>19</v>
      </c>
      <c r="N199" s="154" t="s">
        <v>46</v>
      </c>
      <c r="P199" s="141">
        <f t="shared" si="1"/>
        <v>0</v>
      </c>
      <c r="Q199" s="141">
        <v>3E-05</v>
      </c>
      <c r="R199" s="141">
        <f t="shared" si="2"/>
        <v>6E-05</v>
      </c>
      <c r="S199" s="141">
        <v>0</v>
      </c>
      <c r="T199" s="142">
        <f t="shared" si="3"/>
        <v>0</v>
      </c>
      <c r="AR199" s="143" t="s">
        <v>559</v>
      </c>
      <c r="AT199" s="143" t="s">
        <v>157</v>
      </c>
      <c r="AU199" s="143" t="s">
        <v>84</v>
      </c>
      <c r="AY199" s="18" t="s">
        <v>151</v>
      </c>
      <c r="BE199" s="144">
        <f t="shared" si="4"/>
        <v>0</v>
      </c>
      <c r="BF199" s="144">
        <f t="shared" si="5"/>
        <v>0</v>
      </c>
      <c r="BG199" s="144">
        <f t="shared" si="6"/>
        <v>0</v>
      </c>
      <c r="BH199" s="144">
        <f t="shared" si="7"/>
        <v>0</v>
      </c>
      <c r="BI199" s="144">
        <f t="shared" si="8"/>
        <v>0</v>
      </c>
      <c r="BJ199" s="18" t="s">
        <v>82</v>
      </c>
      <c r="BK199" s="144">
        <f t="shared" si="9"/>
        <v>0</v>
      </c>
      <c r="BL199" s="18" t="s">
        <v>442</v>
      </c>
      <c r="BM199" s="143" t="s">
        <v>839</v>
      </c>
    </row>
    <row r="200" spans="2:65" s="1" customFormat="1" ht="16.5" customHeight="1">
      <c r="B200" s="33"/>
      <c r="C200" s="145" t="s">
        <v>575</v>
      </c>
      <c r="D200" s="145" t="s">
        <v>157</v>
      </c>
      <c r="E200" s="146" t="s">
        <v>1149</v>
      </c>
      <c r="F200" s="147" t="s">
        <v>1150</v>
      </c>
      <c r="G200" s="148" t="s">
        <v>445</v>
      </c>
      <c r="H200" s="149">
        <v>6</v>
      </c>
      <c r="I200" s="150"/>
      <c r="J200" s="151">
        <f t="shared" si="0"/>
        <v>0</v>
      </c>
      <c r="K200" s="147" t="s">
        <v>1017</v>
      </c>
      <c r="L200" s="152"/>
      <c r="M200" s="153" t="s">
        <v>19</v>
      </c>
      <c r="N200" s="154" t="s">
        <v>46</v>
      </c>
      <c r="P200" s="141">
        <f t="shared" si="1"/>
        <v>0</v>
      </c>
      <c r="Q200" s="141">
        <v>0.00012</v>
      </c>
      <c r="R200" s="141">
        <f t="shared" si="2"/>
        <v>0.00072</v>
      </c>
      <c r="S200" s="141">
        <v>0</v>
      </c>
      <c r="T200" s="142">
        <f t="shared" si="3"/>
        <v>0</v>
      </c>
      <c r="AR200" s="143" t="s">
        <v>559</v>
      </c>
      <c r="AT200" s="143" t="s">
        <v>157</v>
      </c>
      <c r="AU200" s="143" t="s">
        <v>84</v>
      </c>
      <c r="AY200" s="18" t="s">
        <v>151</v>
      </c>
      <c r="BE200" s="144">
        <f t="shared" si="4"/>
        <v>0</v>
      </c>
      <c r="BF200" s="144">
        <f t="shared" si="5"/>
        <v>0</v>
      </c>
      <c r="BG200" s="144">
        <f t="shared" si="6"/>
        <v>0</v>
      </c>
      <c r="BH200" s="144">
        <f t="shared" si="7"/>
        <v>0</v>
      </c>
      <c r="BI200" s="144">
        <f t="shared" si="8"/>
        <v>0</v>
      </c>
      <c r="BJ200" s="18" t="s">
        <v>82</v>
      </c>
      <c r="BK200" s="144">
        <f t="shared" si="9"/>
        <v>0</v>
      </c>
      <c r="BL200" s="18" t="s">
        <v>442</v>
      </c>
      <c r="BM200" s="143" t="s">
        <v>843</v>
      </c>
    </row>
    <row r="201" spans="2:65" s="1" customFormat="1" ht="16.5" customHeight="1">
      <c r="B201" s="33"/>
      <c r="C201" s="145" t="s">
        <v>584</v>
      </c>
      <c r="D201" s="145" t="s">
        <v>157</v>
      </c>
      <c r="E201" s="146" t="s">
        <v>1151</v>
      </c>
      <c r="F201" s="147" t="s">
        <v>1152</v>
      </c>
      <c r="G201" s="148" t="s">
        <v>445</v>
      </c>
      <c r="H201" s="149">
        <v>25</v>
      </c>
      <c r="I201" s="150"/>
      <c r="J201" s="151">
        <f t="shared" si="0"/>
        <v>0</v>
      </c>
      <c r="K201" s="147" t="s">
        <v>1017</v>
      </c>
      <c r="L201" s="152"/>
      <c r="M201" s="153" t="s">
        <v>19</v>
      </c>
      <c r="N201" s="154" t="s">
        <v>46</v>
      </c>
      <c r="P201" s="141">
        <f t="shared" si="1"/>
        <v>0</v>
      </c>
      <c r="Q201" s="141">
        <v>0.00035</v>
      </c>
      <c r="R201" s="141">
        <f t="shared" si="2"/>
        <v>0.008749999999999999</v>
      </c>
      <c r="S201" s="141">
        <v>0</v>
      </c>
      <c r="T201" s="142">
        <f t="shared" si="3"/>
        <v>0</v>
      </c>
      <c r="AR201" s="143" t="s">
        <v>559</v>
      </c>
      <c r="AT201" s="143" t="s">
        <v>157</v>
      </c>
      <c r="AU201" s="143" t="s">
        <v>84</v>
      </c>
      <c r="AY201" s="18" t="s">
        <v>151</v>
      </c>
      <c r="BE201" s="144">
        <f t="shared" si="4"/>
        <v>0</v>
      </c>
      <c r="BF201" s="144">
        <f t="shared" si="5"/>
        <v>0</v>
      </c>
      <c r="BG201" s="144">
        <f t="shared" si="6"/>
        <v>0</v>
      </c>
      <c r="BH201" s="144">
        <f t="shared" si="7"/>
        <v>0</v>
      </c>
      <c r="BI201" s="144">
        <f t="shared" si="8"/>
        <v>0</v>
      </c>
      <c r="BJ201" s="18" t="s">
        <v>82</v>
      </c>
      <c r="BK201" s="144">
        <f t="shared" si="9"/>
        <v>0</v>
      </c>
      <c r="BL201" s="18" t="s">
        <v>442</v>
      </c>
      <c r="BM201" s="143" t="s">
        <v>847</v>
      </c>
    </row>
    <row r="202" spans="2:65" s="1" customFormat="1" ht="16.5" customHeight="1">
      <c r="B202" s="33"/>
      <c r="C202" s="145" t="s">
        <v>590</v>
      </c>
      <c r="D202" s="145" t="s">
        <v>157</v>
      </c>
      <c r="E202" s="146" t="s">
        <v>1153</v>
      </c>
      <c r="F202" s="147" t="s">
        <v>1154</v>
      </c>
      <c r="G202" s="148" t="s">
        <v>156</v>
      </c>
      <c r="H202" s="149">
        <v>2</v>
      </c>
      <c r="I202" s="150"/>
      <c r="J202" s="151">
        <f t="shared" si="0"/>
        <v>0</v>
      </c>
      <c r="K202" s="147" t="s">
        <v>1017</v>
      </c>
      <c r="L202" s="152"/>
      <c r="M202" s="153" t="s">
        <v>19</v>
      </c>
      <c r="N202" s="154" t="s">
        <v>46</v>
      </c>
      <c r="P202" s="141">
        <f t="shared" si="1"/>
        <v>0</v>
      </c>
      <c r="Q202" s="141">
        <v>0.00016</v>
      </c>
      <c r="R202" s="141">
        <f t="shared" si="2"/>
        <v>0.00032</v>
      </c>
      <c r="S202" s="141">
        <v>0</v>
      </c>
      <c r="T202" s="142">
        <f t="shared" si="3"/>
        <v>0</v>
      </c>
      <c r="AR202" s="143" t="s">
        <v>559</v>
      </c>
      <c r="AT202" s="143" t="s">
        <v>157</v>
      </c>
      <c r="AU202" s="143" t="s">
        <v>84</v>
      </c>
      <c r="AY202" s="18" t="s">
        <v>151</v>
      </c>
      <c r="BE202" s="144">
        <f t="shared" si="4"/>
        <v>0</v>
      </c>
      <c r="BF202" s="144">
        <f t="shared" si="5"/>
        <v>0</v>
      </c>
      <c r="BG202" s="144">
        <f t="shared" si="6"/>
        <v>0</v>
      </c>
      <c r="BH202" s="144">
        <f t="shared" si="7"/>
        <v>0</v>
      </c>
      <c r="BI202" s="144">
        <f t="shared" si="8"/>
        <v>0</v>
      </c>
      <c r="BJ202" s="18" t="s">
        <v>82</v>
      </c>
      <c r="BK202" s="144">
        <f t="shared" si="9"/>
        <v>0</v>
      </c>
      <c r="BL202" s="18" t="s">
        <v>442</v>
      </c>
      <c r="BM202" s="143" t="s">
        <v>852</v>
      </c>
    </row>
    <row r="203" spans="2:65" s="1" customFormat="1" ht="16.5" customHeight="1">
      <c r="B203" s="33"/>
      <c r="C203" s="145" t="s">
        <v>596</v>
      </c>
      <c r="D203" s="145" t="s">
        <v>157</v>
      </c>
      <c r="E203" s="146" t="s">
        <v>1155</v>
      </c>
      <c r="F203" s="147" t="s">
        <v>1156</v>
      </c>
      <c r="G203" s="148" t="s">
        <v>156</v>
      </c>
      <c r="H203" s="149">
        <v>2</v>
      </c>
      <c r="I203" s="150"/>
      <c r="J203" s="151">
        <f t="shared" si="0"/>
        <v>0</v>
      </c>
      <c r="K203" s="147" t="s">
        <v>1017</v>
      </c>
      <c r="L203" s="152"/>
      <c r="M203" s="153" t="s">
        <v>19</v>
      </c>
      <c r="N203" s="154" t="s">
        <v>46</v>
      </c>
      <c r="P203" s="141">
        <f t="shared" si="1"/>
        <v>0</v>
      </c>
      <c r="Q203" s="141">
        <v>0.0002</v>
      </c>
      <c r="R203" s="141">
        <f t="shared" si="2"/>
        <v>0.0004</v>
      </c>
      <c r="S203" s="141">
        <v>0</v>
      </c>
      <c r="T203" s="142">
        <f t="shared" si="3"/>
        <v>0</v>
      </c>
      <c r="AR203" s="143" t="s">
        <v>559</v>
      </c>
      <c r="AT203" s="143" t="s">
        <v>157</v>
      </c>
      <c r="AU203" s="143" t="s">
        <v>84</v>
      </c>
      <c r="AY203" s="18" t="s">
        <v>151</v>
      </c>
      <c r="BE203" s="144">
        <f t="shared" si="4"/>
        <v>0</v>
      </c>
      <c r="BF203" s="144">
        <f t="shared" si="5"/>
        <v>0</v>
      </c>
      <c r="BG203" s="144">
        <f t="shared" si="6"/>
        <v>0</v>
      </c>
      <c r="BH203" s="144">
        <f t="shared" si="7"/>
        <v>0</v>
      </c>
      <c r="BI203" s="144">
        <f t="shared" si="8"/>
        <v>0</v>
      </c>
      <c r="BJ203" s="18" t="s">
        <v>82</v>
      </c>
      <c r="BK203" s="144">
        <f t="shared" si="9"/>
        <v>0</v>
      </c>
      <c r="BL203" s="18" t="s">
        <v>442</v>
      </c>
      <c r="BM203" s="143" t="s">
        <v>855</v>
      </c>
    </row>
    <row r="204" spans="2:65" s="1" customFormat="1" ht="16.5" customHeight="1">
      <c r="B204" s="33"/>
      <c r="C204" s="145" t="s">
        <v>603</v>
      </c>
      <c r="D204" s="145" t="s">
        <v>157</v>
      </c>
      <c r="E204" s="146" t="s">
        <v>1157</v>
      </c>
      <c r="F204" s="147" t="s">
        <v>1158</v>
      </c>
      <c r="G204" s="148" t="s">
        <v>156</v>
      </c>
      <c r="H204" s="149">
        <v>14</v>
      </c>
      <c r="I204" s="150"/>
      <c r="J204" s="151">
        <f t="shared" si="0"/>
        <v>0</v>
      </c>
      <c r="K204" s="147" t="s">
        <v>1017</v>
      </c>
      <c r="L204" s="152"/>
      <c r="M204" s="153" t="s">
        <v>19</v>
      </c>
      <c r="N204" s="154" t="s">
        <v>46</v>
      </c>
      <c r="P204" s="141">
        <f t="shared" si="1"/>
        <v>0</v>
      </c>
      <c r="Q204" s="141">
        <v>0.00026</v>
      </c>
      <c r="R204" s="141">
        <f t="shared" si="2"/>
        <v>0.0036399999999999996</v>
      </c>
      <c r="S204" s="141">
        <v>0</v>
      </c>
      <c r="T204" s="142">
        <f t="shared" si="3"/>
        <v>0</v>
      </c>
      <c r="AR204" s="143" t="s">
        <v>559</v>
      </c>
      <c r="AT204" s="143" t="s">
        <v>157</v>
      </c>
      <c r="AU204" s="143" t="s">
        <v>84</v>
      </c>
      <c r="AY204" s="18" t="s">
        <v>151</v>
      </c>
      <c r="BE204" s="144">
        <f t="shared" si="4"/>
        <v>0</v>
      </c>
      <c r="BF204" s="144">
        <f t="shared" si="5"/>
        <v>0</v>
      </c>
      <c r="BG204" s="144">
        <f t="shared" si="6"/>
        <v>0</v>
      </c>
      <c r="BH204" s="144">
        <f t="shared" si="7"/>
        <v>0</v>
      </c>
      <c r="BI204" s="144">
        <f t="shared" si="8"/>
        <v>0</v>
      </c>
      <c r="BJ204" s="18" t="s">
        <v>82</v>
      </c>
      <c r="BK204" s="144">
        <f t="shared" si="9"/>
        <v>0</v>
      </c>
      <c r="BL204" s="18" t="s">
        <v>442</v>
      </c>
      <c r="BM204" s="143" t="s">
        <v>859</v>
      </c>
    </row>
    <row r="205" spans="2:65" s="1" customFormat="1" ht="16.5" customHeight="1">
      <c r="B205" s="33"/>
      <c r="C205" s="145" t="s">
        <v>608</v>
      </c>
      <c r="D205" s="145" t="s">
        <v>157</v>
      </c>
      <c r="E205" s="146" t="s">
        <v>1159</v>
      </c>
      <c r="F205" s="147" t="s">
        <v>1160</v>
      </c>
      <c r="G205" s="148" t="s">
        <v>786</v>
      </c>
      <c r="H205" s="149">
        <v>42.75</v>
      </c>
      <c r="I205" s="150"/>
      <c r="J205" s="151">
        <f t="shared" si="0"/>
        <v>0</v>
      </c>
      <c r="K205" s="147" t="s">
        <v>1017</v>
      </c>
      <c r="L205" s="152"/>
      <c r="M205" s="153" t="s">
        <v>19</v>
      </c>
      <c r="N205" s="154" t="s">
        <v>46</v>
      </c>
      <c r="P205" s="141">
        <f t="shared" si="1"/>
        <v>0</v>
      </c>
      <c r="Q205" s="141">
        <v>0.001</v>
      </c>
      <c r="R205" s="141">
        <f t="shared" si="2"/>
        <v>0.04275</v>
      </c>
      <c r="S205" s="141">
        <v>0</v>
      </c>
      <c r="T205" s="142">
        <f t="shared" si="3"/>
        <v>0</v>
      </c>
      <c r="AR205" s="143" t="s">
        <v>559</v>
      </c>
      <c r="AT205" s="143" t="s">
        <v>157</v>
      </c>
      <c r="AU205" s="143" t="s">
        <v>84</v>
      </c>
      <c r="AY205" s="18" t="s">
        <v>151</v>
      </c>
      <c r="BE205" s="144">
        <f t="shared" si="4"/>
        <v>0</v>
      </c>
      <c r="BF205" s="144">
        <f t="shared" si="5"/>
        <v>0</v>
      </c>
      <c r="BG205" s="144">
        <f t="shared" si="6"/>
        <v>0</v>
      </c>
      <c r="BH205" s="144">
        <f t="shared" si="7"/>
        <v>0</v>
      </c>
      <c r="BI205" s="144">
        <f t="shared" si="8"/>
        <v>0</v>
      </c>
      <c r="BJ205" s="18" t="s">
        <v>82</v>
      </c>
      <c r="BK205" s="144">
        <f t="shared" si="9"/>
        <v>0</v>
      </c>
      <c r="BL205" s="18" t="s">
        <v>442</v>
      </c>
      <c r="BM205" s="143" t="s">
        <v>863</v>
      </c>
    </row>
    <row r="206" spans="2:65" s="1" customFormat="1" ht="24.2" customHeight="1">
      <c r="B206" s="33"/>
      <c r="C206" s="132" t="s">
        <v>614</v>
      </c>
      <c r="D206" s="132" t="s">
        <v>153</v>
      </c>
      <c r="E206" s="133" t="s">
        <v>1161</v>
      </c>
      <c r="F206" s="134" t="s">
        <v>1162</v>
      </c>
      <c r="G206" s="135" t="s">
        <v>445</v>
      </c>
      <c r="H206" s="136">
        <v>6</v>
      </c>
      <c r="I206" s="137"/>
      <c r="J206" s="138">
        <f t="shared" si="0"/>
        <v>0</v>
      </c>
      <c r="K206" s="134" t="s">
        <v>1017</v>
      </c>
      <c r="L206" s="33"/>
      <c r="M206" s="139" t="s">
        <v>19</v>
      </c>
      <c r="N206" s="140" t="s">
        <v>46</v>
      </c>
      <c r="P206" s="141">
        <f t="shared" si="1"/>
        <v>0</v>
      </c>
      <c r="Q206" s="141">
        <v>0</v>
      </c>
      <c r="R206" s="141">
        <f t="shared" si="2"/>
        <v>0</v>
      </c>
      <c r="S206" s="141">
        <v>0</v>
      </c>
      <c r="T206" s="142">
        <f t="shared" si="3"/>
        <v>0</v>
      </c>
      <c r="AR206" s="143" t="s">
        <v>442</v>
      </c>
      <c r="AT206" s="143" t="s">
        <v>153</v>
      </c>
      <c r="AU206" s="143" t="s">
        <v>84</v>
      </c>
      <c r="AY206" s="18" t="s">
        <v>151</v>
      </c>
      <c r="BE206" s="144">
        <f t="shared" si="4"/>
        <v>0</v>
      </c>
      <c r="BF206" s="144">
        <f t="shared" si="5"/>
        <v>0</v>
      </c>
      <c r="BG206" s="144">
        <f t="shared" si="6"/>
        <v>0</v>
      </c>
      <c r="BH206" s="144">
        <f t="shared" si="7"/>
        <v>0</v>
      </c>
      <c r="BI206" s="144">
        <f t="shared" si="8"/>
        <v>0</v>
      </c>
      <c r="BJ206" s="18" t="s">
        <v>82</v>
      </c>
      <c r="BK206" s="144">
        <f t="shared" si="9"/>
        <v>0</v>
      </c>
      <c r="BL206" s="18" t="s">
        <v>442</v>
      </c>
      <c r="BM206" s="143" t="s">
        <v>867</v>
      </c>
    </row>
    <row r="207" spans="2:47" s="1" customFormat="1" ht="10.15">
      <c r="B207" s="33"/>
      <c r="D207" s="174" t="s">
        <v>217</v>
      </c>
      <c r="F207" s="175" t="s">
        <v>1163</v>
      </c>
      <c r="I207" s="176"/>
      <c r="L207" s="33"/>
      <c r="M207" s="177"/>
      <c r="T207" s="54"/>
      <c r="AT207" s="18" t="s">
        <v>217</v>
      </c>
      <c r="AU207" s="18" t="s">
        <v>84</v>
      </c>
    </row>
    <row r="208" spans="2:65" s="1" customFormat="1" ht="24.2" customHeight="1">
      <c r="B208" s="33"/>
      <c r="C208" s="132" t="s">
        <v>621</v>
      </c>
      <c r="D208" s="132" t="s">
        <v>153</v>
      </c>
      <c r="E208" s="133" t="s">
        <v>1164</v>
      </c>
      <c r="F208" s="134" t="s">
        <v>1165</v>
      </c>
      <c r="G208" s="135" t="s">
        <v>445</v>
      </c>
      <c r="H208" s="136">
        <v>25</v>
      </c>
      <c r="I208" s="137"/>
      <c r="J208" s="138">
        <f>ROUND(I208*H208,2)</f>
        <v>0</v>
      </c>
      <c r="K208" s="134" t="s">
        <v>1017</v>
      </c>
      <c r="L208" s="33"/>
      <c r="M208" s="139" t="s">
        <v>19</v>
      </c>
      <c r="N208" s="140" t="s">
        <v>46</v>
      </c>
      <c r="P208" s="141">
        <f>O208*H208</f>
        <v>0</v>
      </c>
      <c r="Q208" s="141">
        <v>0</v>
      </c>
      <c r="R208" s="141">
        <f>Q208*H208</f>
        <v>0</v>
      </c>
      <c r="S208" s="141">
        <v>0</v>
      </c>
      <c r="T208" s="142">
        <f>S208*H208</f>
        <v>0</v>
      </c>
      <c r="AR208" s="143" t="s">
        <v>442</v>
      </c>
      <c r="AT208" s="143" t="s">
        <v>153</v>
      </c>
      <c r="AU208" s="143" t="s">
        <v>84</v>
      </c>
      <c r="AY208" s="18" t="s">
        <v>151</v>
      </c>
      <c r="BE208" s="144">
        <f>IF(N208="základní",J208,0)</f>
        <v>0</v>
      </c>
      <c r="BF208" s="144">
        <f>IF(N208="snížená",J208,0)</f>
        <v>0</v>
      </c>
      <c r="BG208" s="144">
        <f>IF(N208="zákl. přenesená",J208,0)</f>
        <v>0</v>
      </c>
      <c r="BH208" s="144">
        <f>IF(N208="sníž. přenesená",J208,0)</f>
        <v>0</v>
      </c>
      <c r="BI208" s="144">
        <f>IF(N208="nulová",J208,0)</f>
        <v>0</v>
      </c>
      <c r="BJ208" s="18" t="s">
        <v>82</v>
      </c>
      <c r="BK208" s="144">
        <f>ROUND(I208*H208,2)</f>
        <v>0</v>
      </c>
      <c r="BL208" s="18" t="s">
        <v>442</v>
      </c>
      <c r="BM208" s="143" t="s">
        <v>870</v>
      </c>
    </row>
    <row r="209" spans="2:47" s="1" customFormat="1" ht="10.15">
      <c r="B209" s="33"/>
      <c r="D209" s="174" t="s">
        <v>217</v>
      </c>
      <c r="F209" s="175" t="s">
        <v>1166</v>
      </c>
      <c r="I209" s="176"/>
      <c r="L209" s="33"/>
      <c r="M209" s="177"/>
      <c r="T209" s="54"/>
      <c r="AT209" s="18" t="s">
        <v>217</v>
      </c>
      <c r="AU209" s="18" t="s">
        <v>84</v>
      </c>
    </row>
    <row r="210" spans="2:65" s="1" customFormat="1" ht="24.2" customHeight="1">
      <c r="B210" s="33"/>
      <c r="C210" s="132" t="s">
        <v>626</v>
      </c>
      <c r="D210" s="132" t="s">
        <v>153</v>
      </c>
      <c r="E210" s="133" t="s">
        <v>1167</v>
      </c>
      <c r="F210" s="134" t="s">
        <v>1168</v>
      </c>
      <c r="G210" s="135" t="s">
        <v>445</v>
      </c>
      <c r="H210" s="136">
        <v>50</v>
      </c>
      <c r="I210" s="137"/>
      <c r="J210" s="138">
        <f>ROUND(I210*H210,2)</f>
        <v>0</v>
      </c>
      <c r="K210" s="134" t="s">
        <v>1017</v>
      </c>
      <c r="L210" s="33"/>
      <c r="M210" s="139" t="s">
        <v>19</v>
      </c>
      <c r="N210" s="140" t="s">
        <v>46</v>
      </c>
      <c r="P210" s="141">
        <f>O210*H210</f>
        <v>0</v>
      </c>
      <c r="Q210" s="141">
        <v>0</v>
      </c>
      <c r="R210" s="141">
        <f>Q210*H210</f>
        <v>0</v>
      </c>
      <c r="S210" s="141">
        <v>0</v>
      </c>
      <c r="T210" s="142">
        <f>S210*H210</f>
        <v>0</v>
      </c>
      <c r="AR210" s="143" t="s">
        <v>442</v>
      </c>
      <c r="AT210" s="143" t="s">
        <v>153</v>
      </c>
      <c r="AU210" s="143" t="s">
        <v>84</v>
      </c>
      <c r="AY210" s="18" t="s">
        <v>151</v>
      </c>
      <c r="BE210" s="144">
        <f>IF(N210="základní",J210,0)</f>
        <v>0</v>
      </c>
      <c r="BF210" s="144">
        <f>IF(N210="snížená",J210,0)</f>
        <v>0</v>
      </c>
      <c r="BG210" s="144">
        <f>IF(N210="zákl. přenesená",J210,0)</f>
        <v>0</v>
      </c>
      <c r="BH210" s="144">
        <f>IF(N210="sníž. přenesená",J210,0)</f>
        <v>0</v>
      </c>
      <c r="BI210" s="144">
        <f>IF(N210="nulová",J210,0)</f>
        <v>0</v>
      </c>
      <c r="BJ210" s="18" t="s">
        <v>82</v>
      </c>
      <c r="BK210" s="144">
        <f>ROUND(I210*H210,2)</f>
        <v>0</v>
      </c>
      <c r="BL210" s="18" t="s">
        <v>442</v>
      </c>
      <c r="BM210" s="143" t="s">
        <v>876</v>
      </c>
    </row>
    <row r="211" spans="2:47" s="1" customFormat="1" ht="10.15">
      <c r="B211" s="33"/>
      <c r="D211" s="174" t="s">
        <v>217</v>
      </c>
      <c r="F211" s="175" t="s">
        <v>1169</v>
      </c>
      <c r="I211" s="176"/>
      <c r="L211" s="33"/>
      <c r="M211" s="177"/>
      <c r="T211" s="54"/>
      <c r="AT211" s="18" t="s">
        <v>217</v>
      </c>
      <c r="AU211" s="18" t="s">
        <v>84</v>
      </c>
    </row>
    <row r="212" spans="2:65" s="1" customFormat="1" ht="24.2" customHeight="1">
      <c r="B212" s="33"/>
      <c r="C212" s="132" t="s">
        <v>633</v>
      </c>
      <c r="D212" s="132" t="s">
        <v>153</v>
      </c>
      <c r="E212" s="133" t="s">
        <v>1170</v>
      </c>
      <c r="F212" s="134" t="s">
        <v>1171</v>
      </c>
      <c r="G212" s="135" t="s">
        <v>445</v>
      </c>
      <c r="H212" s="136">
        <v>16</v>
      </c>
      <c r="I212" s="137"/>
      <c r="J212" s="138">
        <f>ROUND(I212*H212,2)</f>
        <v>0</v>
      </c>
      <c r="K212" s="134" t="s">
        <v>1017</v>
      </c>
      <c r="L212" s="33"/>
      <c r="M212" s="139" t="s">
        <v>19</v>
      </c>
      <c r="N212" s="140" t="s">
        <v>46</v>
      </c>
      <c r="P212" s="141">
        <f>O212*H212</f>
        <v>0</v>
      </c>
      <c r="Q212" s="141">
        <v>0</v>
      </c>
      <c r="R212" s="141">
        <f>Q212*H212</f>
        <v>0</v>
      </c>
      <c r="S212" s="141">
        <v>0</v>
      </c>
      <c r="T212" s="142">
        <f>S212*H212</f>
        <v>0</v>
      </c>
      <c r="AR212" s="143" t="s">
        <v>442</v>
      </c>
      <c r="AT212" s="143" t="s">
        <v>153</v>
      </c>
      <c r="AU212" s="143" t="s">
        <v>84</v>
      </c>
      <c r="AY212" s="18" t="s">
        <v>151</v>
      </c>
      <c r="BE212" s="144">
        <f>IF(N212="základní",J212,0)</f>
        <v>0</v>
      </c>
      <c r="BF212" s="144">
        <f>IF(N212="snížená",J212,0)</f>
        <v>0</v>
      </c>
      <c r="BG212" s="144">
        <f>IF(N212="zákl. přenesená",J212,0)</f>
        <v>0</v>
      </c>
      <c r="BH212" s="144">
        <f>IF(N212="sníž. přenesená",J212,0)</f>
        <v>0</v>
      </c>
      <c r="BI212" s="144">
        <f>IF(N212="nulová",J212,0)</f>
        <v>0</v>
      </c>
      <c r="BJ212" s="18" t="s">
        <v>82</v>
      </c>
      <c r="BK212" s="144">
        <f>ROUND(I212*H212,2)</f>
        <v>0</v>
      </c>
      <c r="BL212" s="18" t="s">
        <v>442</v>
      </c>
      <c r="BM212" s="143" t="s">
        <v>880</v>
      </c>
    </row>
    <row r="213" spans="2:47" s="1" customFormat="1" ht="10.15">
      <c r="B213" s="33"/>
      <c r="D213" s="174" t="s">
        <v>217</v>
      </c>
      <c r="F213" s="175" t="s">
        <v>1172</v>
      </c>
      <c r="I213" s="176"/>
      <c r="L213" s="33"/>
      <c r="M213" s="177"/>
      <c r="T213" s="54"/>
      <c r="AT213" s="18" t="s">
        <v>217</v>
      </c>
      <c r="AU213" s="18" t="s">
        <v>84</v>
      </c>
    </row>
    <row r="214" spans="2:65" s="1" customFormat="1" ht="24.2" customHeight="1">
      <c r="B214" s="33"/>
      <c r="C214" s="132" t="s">
        <v>638</v>
      </c>
      <c r="D214" s="132" t="s">
        <v>153</v>
      </c>
      <c r="E214" s="133" t="s">
        <v>1173</v>
      </c>
      <c r="F214" s="134" t="s">
        <v>1174</v>
      </c>
      <c r="G214" s="135" t="s">
        <v>156</v>
      </c>
      <c r="H214" s="136">
        <v>12</v>
      </c>
      <c r="I214" s="137"/>
      <c r="J214" s="138">
        <f>ROUND(I214*H214,2)</f>
        <v>0</v>
      </c>
      <c r="K214" s="134" t="s">
        <v>1017</v>
      </c>
      <c r="L214" s="33"/>
      <c r="M214" s="139" t="s">
        <v>19</v>
      </c>
      <c r="N214" s="140" t="s">
        <v>46</v>
      </c>
      <c r="P214" s="141">
        <f>O214*H214</f>
        <v>0</v>
      </c>
      <c r="Q214" s="141">
        <v>0</v>
      </c>
      <c r="R214" s="141">
        <f>Q214*H214</f>
        <v>0</v>
      </c>
      <c r="S214" s="141">
        <v>0</v>
      </c>
      <c r="T214" s="142">
        <f>S214*H214</f>
        <v>0</v>
      </c>
      <c r="AR214" s="143" t="s">
        <v>442</v>
      </c>
      <c r="AT214" s="143" t="s">
        <v>153</v>
      </c>
      <c r="AU214" s="143" t="s">
        <v>84</v>
      </c>
      <c r="AY214" s="18" t="s">
        <v>151</v>
      </c>
      <c r="BE214" s="144">
        <f>IF(N214="základní",J214,0)</f>
        <v>0</v>
      </c>
      <c r="BF214" s="144">
        <f>IF(N214="snížená",J214,0)</f>
        <v>0</v>
      </c>
      <c r="BG214" s="144">
        <f>IF(N214="zákl. přenesená",J214,0)</f>
        <v>0</v>
      </c>
      <c r="BH214" s="144">
        <f>IF(N214="sníž. přenesená",J214,0)</f>
        <v>0</v>
      </c>
      <c r="BI214" s="144">
        <f>IF(N214="nulová",J214,0)</f>
        <v>0</v>
      </c>
      <c r="BJ214" s="18" t="s">
        <v>82</v>
      </c>
      <c r="BK214" s="144">
        <f>ROUND(I214*H214,2)</f>
        <v>0</v>
      </c>
      <c r="BL214" s="18" t="s">
        <v>442</v>
      </c>
      <c r="BM214" s="143" t="s">
        <v>885</v>
      </c>
    </row>
    <row r="215" spans="2:47" s="1" customFormat="1" ht="10.15">
      <c r="B215" s="33"/>
      <c r="D215" s="174" t="s">
        <v>217</v>
      </c>
      <c r="F215" s="175" t="s">
        <v>1175</v>
      </c>
      <c r="I215" s="176"/>
      <c r="L215" s="33"/>
      <c r="M215" s="177"/>
      <c r="T215" s="54"/>
      <c r="AT215" s="18" t="s">
        <v>217</v>
      </c>
      <c r="AU215" s="18" t="s">
        <v>84</v>
      </c>
    </row>
    <row r="216" spans="2:65" s="1" customFormat="1" ht="24.2" customHeight="1">
      <c r="B216" s="33"/>
      <c r="C216" s="132" t="s">
        <v>642</v>
      </c>
      <c r="D216" s="132" t="s">
        <v>153</v>
      </c>
      <c r="E216" s="133" t="s">
        <v>1176</v>
      </c>
      <c r="F216" s="134" t="s">
        <v>1177</v>
      </c>
      <c r="G216" s="135" t="s">
        <v>156</v>
      </c>
      <c r="H216" s="136">
        <v>16</v>
      </c>
      <c r="I216" s="137"/>
      <c r="J216" s="138">
        <f>ROUND(I216*H216,2)</f>
        <v>0</v>
      </c>
      <c r="K216" s="134" t="s">
        <v>1017</v>
      </c>
      <c r="L216" s="33"/>
      <c r="M216" s="139" t="s">
        <v>19</v>
      </c>
      <c r="N216" s="140" t="s">
        <v>46</v>
      </c>
      <c r="P216" s="141">
        <f>O216*H216</f>
        <v>0</v>
      </c>
      <c r="Q216" s="141">
        <v>0</v>
      </c>
      <c r="R216" s="141">
        <f>Q216*H216</f>
        <v>0</v>
      </c>
      <c r="S216" s="141">
        <v>0</v>
      </c>
      <c r="T216" s="142">
        <f>S216*H216</f>
        <v>0</v>
      </c>
      <c r="AR216" s="143" t="s">
        <v>442</v>
      </c>
      <c r="AT216" s="143" t="s">
        <v>153</v>
      </c>
      <c r="AU216" s="143" t="s">
        <v>84</v>
      </c>
      <c r="AY216" s="18" t="s">
        <v>151</v>
      </c>
      <c r="BE216" s="144">
        <f>IF(N216="základní",J216,0)</f>
        <v>0</v>
      </c>
      <c r="BF216" s="144">
        <f>IF(N216="snížená",J216,0)</f>
        <v>0</v>
      </c>
      <c r="BG216" s="144">
        <f>IF(N216="zákl. přenesená",J216,0)</f>
        <v>0</v>
      </c>
      <c r="BH216" s="144">
        <f>IF(N216="sníž. přenesená",J216,0)</f>
        <v>0</v>
      </c>
      <c r="BI216" s="144">
        <f>IF(N216="nulová",J216,0)</f>
        <v>0</v>
      </c>
      <c r="BJ216" s="18" t="s">
        <v>82</v>
      </c>
      <c r="BK216" s="144">
        <f>ROUND(I216*H216,2)</f>
        <v>0</v>
      </c>
      <c r="BL216" s="18" t="s">
        <v>442</v>
      </c>
      <c r="BM216" s="143" t="s">
        <v>889</v>
      </c>
    </row>
    <row r="217" spans="2:47" s="1" customFormat="1" ht="10.15">
      <c r="B217" s="33"/>
      <c r="D217" s="174" t="s">
        <v>217</v>
      </c>
      <c r="F217" s="175" t="s">
        <v>1178</v>
      </c>
      <c r="I217" s="176"/>
      <c r="L217" s="33"/>
      <c r="M217" s="177"/>
      <c r="T217" s="54"/>
      <c r="AT217" s="18" t="s">
        <v>217</v>
      </c>
      <c r="AU217" s="18" t="s">
        <v>84</v>
      </c>
    </row>
    <row r="218" spans="2:65" s="1" customFormat="1" ht="24.2" customHeight="1">
      <c r="B218" s="33"/>
      <c r="C218" s="132" t="s">
        <v>646</v>
      </c>
      <c r="D218" s="132" t="s">
        <v>153</v>
      </c>
      <c r="E218" s="133" t="s">
        <v>1179</v>
      </c>
      <c r="F218" s="134" t="s">
        <v>1180</v>
      </c>
      <c r="G218" s="135" t="s">
        <v>445</v>
      </c>
      <c r="H218" s="136">
        <v>45</v>
      </c>
      <c r="I218" s="137"/>
      <c r="J218" s="138">
        <f>ROUND(I218*H218,2)</f>
        <v>0</v>
      </c>
      <c r="K218" s="134" t="s">
        <v>1017</v>
      </c>
      <c r="L218" s="33"/>
      <c r="M218" s="139" t="s">
        <v>19</v>
      </c>
      <c r="N218" s="140" t="s">
        <v>46</v>
      </c>
      <c r="P218" s="141">
        <f>O218*H218</f>
        <v>0</v>
      </c>
      <c r="Q218" s="141">
        <v>0</v>
      </c>
      <c r="R218" s="141">
        <f>Q218*H218</f>
        <v>0</v>
      </c>
      <c r="S218" s="141">
        <v>0</v>
      </c>
      <c r="T218" s="142">
        <f>S218*H218</f>
        <v>0</v>
      </c>
      <c r="AR218" s="143" t="s">
        <v>442</v>
      </c>
      <c r="AT218" s="143" t="s">
        <v>153</v>
      </c>
      <c r="AU218" s="143" t="s">
        <v>84</v>
      </c>
      <c r="AY218" s="18" t="s">
        <v>151</v>
      </c>
      <c r="BE218" s="144">
        <f>IF(N218="základní",J218,0)</f>
        <v>0</v>
      </c>
      <c r="BF218" s="144">
        <f>IF(N218="snížená",J218,0)</f>
        <v>0</v>
      </c>
      <c r="BG218" s="144">
        <f>IF(N218="zákl. přenesená",J218,0)</f>
        <v>0</v>
      </c>
      <c r="BH218" s="144">
        <f>IF(N218="sníž. přenesená",J218,0)</f>
        <v>0</v>
      </c>
      <c r="BI218" s="144">
        <f>IF(N218="nulová",J218,0)</f>
        <v>0</v>
      </c>
      <c r="BJ218" s="18" t="s">
        <v>82</v>
      </c>
      <c r="BK218" s="144">
        <f>ROUND(I218*H218,2)</f>
        <v>0</v>
      </c>
      <c r="BL218" s="18" t="s">
        <v>442</v>
      </c>
      <c r="BM218" s="143" t="s">
        <v>1181</v>
      </c>
    </row>
    <row r="219" spans="2:47" s="1" customFormat="1" ht="10.15">
      <c r="B219" s="33"/>
      <c r="D219" s="174" t="s">
        <v>217</v>
      </c>
      <c r="F219" s="175" t="s">
        <v>1182</v>
      </c>
      <c r="I219" s="176"/>
      <c r="L219" s="33"/>
      <c r="M219" s="177"/>
      <c r="T219" s="54"/>
      <c r="AT219" s="18" t="s">
        <v>217</v>
      </c>
      <c r="AU219" s="18" t="s">
        <v>84</v>
      </c>
    </row>
    <row r="220" spans="2:65" s="1" customFormat="1" ht="16.5" customHeight="1">
      <c r="B220" s="33"/>
      <c r="C220" s="132" t="s">
        <v>652</v>
      </c>
      <c r="D220" s="132" t="s">
        <v>153</v>
      </c>
      <c r="E220" s="133" t="s">
        <v>1183</v>
      </c>
      <c r="F220" s="134" t="s">
        <v>1184</v>
      </c>
      <c r="G220" s="135" t="s">
        <v>156</v>
      </c>
      <c r="H220" s="136">
        <v>18</v>
      </c>
      <c r="I220" s="137"/>
      <c r="J220" s="138">
        <f>ROUND(I220*H220,2)</f>
        <v>0</v>
      </c>
      <c r="K220" s="134" t="s">
        <v>1017</v>
      </c>
      <c r="L220" s="33"/>
      <c r="M220" s="139" t="s">
        <v>19</v>
      </c>
      <c r="N220" s="140" t="s">
        <v>46</v>
      </c>
      <c r="P220" s="141">
        <f>O220*H220</f>
        <v>0</v>
      </c>
      <c r="Q220" s="141">
        <v>0</v>
      </c>
      <c r="R220" s="141">
        <f>Q220*H220</f>
        <v>0</v>
      </c>
      <c r="S220" s="141">
        <v>0</v>
      </c>
      <c r="T220" s="142">
        <f>S220*H220</f>
        <v>0</v>
      </c>
      <c r="AR220" s="143" t="s">
        <v>442</v>
      </c>
      <c r="AT220" s="143" t="s">
        <v>153</v>
      </c>
      <c r="AU220" s="143" t="s">
        <v>84</v>
      </c>
      <c r="AY220" s="18" t="s">
        <v>151</v>
      </c>
      <c r="BE220" s="144">
        <f>IF(N220="základní",J220,0)</f>
        <v>0</v>
      </c>
      <c r="BF220" s="144">
        <f>IF(N220="snížená",J220,0)</f>
        <v>0</v>
      </c>
      <c r="BG220" s="144">
        <f>IF(N220="zákl. přenesená",J220,0)</f>
        <v>0</v>
      </c>
      <c r="BH220" s="144">
        <f>IF(N220="sníž. přenesená",J220,0)</f>
        <v>0</v>
      </c>
      <c r="BI220" s="144">
        <f>IF(N220="nulová",J220,0)</f>
        <v>0</v>
      </c>
      <c r="BJ220" s="18" t="s">
        <v>82</v>
      </c>
      <c r="BK220" s="144">
        <f>ROUND(I220*H220,2)</f>
        <v>0</v>
      </c>
      <c r="BL220" s="18" t="s">
        <v>442</v>
      </c>
      <c r="BM220" s="143" t="s">
        <v>893</v>
      </c>
    </row>
    <row r="221" spans="2:47" s="1" customFormat="1" ht="10.15">
      <c r="B221" s="33"/>
      <c r="D221" s="174" t="s">
        <v>217</v>
      </c>
      <c r="F221" s="175" t="s">
        <v>1185</v>
      </c>
      <c r="I221" s="176"/>
      <c r="L221" s="33"/>
      <c r="M221" s="177"/>
      <c r="T221" s="54"/>
      <c r="AT221" s="18" t="s">
        <v>217</v>
      </c>
      <c r="AU221" s="18" t="s">
        <v>84</v>
      </c>
    </row>
    <row r="222" spans="2:65" s="1" customFormat="1" ht="21.75" customHeight="1">
      <c r="B222" s="33"/>
      <c r="C222" s="145" t="s">
        <v>657</v>
      </c>
      <c r="D222" s="145" t="s">
        <v>157</v>
      </c>
      <c r="E222" s="146" t="s">
        <v>1186</v>
      </c>
      <c r="F222" s="147" t="s">
        <v>1187</v>
      </c>
      <c r="G222" s="148" t="s">
        <v>156</v>
      </c>
      <c r="H222" s="149">
        <v>2</v>
      </c>
      <c r="I222" s="150"/>
      <c r="J222" s="151">
        <f aca="true" t="shared" si="10" ref="J222:J238">ROUND(I222*H222,2)</f>
        <v>0</v>
      </c>
      <c r="K222" s="147" t="s">
        <v>194</v>
      </c>
      <c r="L222" s="152"/>
      <c r="M222" s="153" t="s">
        <v>19</v>
      </c>
      <c r="N222" s="154" t="s">
        <v>46</v>
      </c>
      <c r="P222" s="141">
        <f aca="true" t="shared" si="11" ref="P222:P238">O222*H222</f>
        <v>0</v>
      </c>
      <c r="Q222" s="141">
        <v>0</v>
      </c>
      <c r="R222" s="141">
        <f aca="true" t="shared" si="12" ref="R222:R238">Q222*H222</f>
        <v>0</v>
      </c>
      <c r="S222" s="141">
        <v>0</v>
      </c>
      <c r="T222" s="142">
        <f aca="true" t="shared" si="13" ref="T222:T238">S222*H222</f>
        <v>0</v>
      </c>
      <c r="AR222" s="143" t="s">
        <v>559</v>
      </c>
      <c r="AT222" s="143" t="s">
        <v>157</v>
      </c>
      <c r="AU222" s="143" t="s">
        <v>84</v>
      </c>
      <c r="AY222" s="18" t="s">
        <v>151</v>
      </c>
      <c r="BE222" s="144">
        <f aca="true" t="shared" si="14" ref="BE222:BE238">IF(N222="základní",J222,0)</f>
        <v>0</v>
      </c>
      <c r="BF222" s="144">
        <f aca="true" t="shared" si="15" ref="BF222:BF238">IF(N222="snížená",J222,0)</f>
        <v>0</v>
      </c>
      <c r="BG222" s="144">
        <f aca="true" t="shared" si="16" ref="BG222:BG238">IF(N222="zákl. přenesená",J222,0)</f>
        <v>0</v>
      </c>
      <c r="BH222" s="144">
        <f aca="true" t="shared" si="17" ref="BH222:BH238">IF(N222="sníž. přenesená",J222,0)</f>
        <v>0</v>
      </c>
      <c r="BI222" s="144">
        <f aca="true" t="shared" si="18" ref="BI222:BI238">IF(N222="nulová",J222,0)</f>
        <v>0</v>
      </c>
      <c r="BJ222" s="18" t="s">
        <v>82</v>
      </c>
      <c r="BK222" s="144">
        <f aca="true" t="shared" si="19" ref="BK222:BK238">ROUND(I222*H222,2)</f>
        <v>0</v>
      </c>
      <c r="BL222" s="18" t="s">
        <v>442</v>
      </c>
      <c r="BM222" s="143" t="s">
        <v>896</v>
      </c>
    </row>
    <row r="223" spans="2:65" s="1" customFormat="1" ht="16.5" customHeight="1">
      <c r="B223" s="33"/>
      <c r="C223" s="145" t="s">
        <v>663</v>
      </c>
      <c r="D223" s="145" t="s">
        <v>157</v>
      </c>
      <c r="E223" s="146" t="s">
        <v>1188</v>
      </c>
      <c r="F223" s="147" t="s">
        <v>1189</v>
      </c>
      <c r="G223" s="148" t="s">
        <v>156</v>
      </c>
      <c r="H223" s="149">
        <v>2</v>
      </c>
      <c r="I223" s="150"/>
      <c r="J223" s="151">
        <f t="shared" si="10"/>
        <v>0</v>
      </c>
      <c r="K223" s="147" t="s">
        <v>194</v>
      </c>
      <c r="L223" s="152"/>
      <c r="M223" s="153" t="s">
        <v>19</v>
      </c>
      <c r="N223" s="154" t="s">
        <v>46</v>
      </c>
      <c r="P223" s="141">
        <f t="shared" si="11"/>
        <v>0</v>
      </c>
      <c r="Q223" s="141">
        <v>0</v>
      </c>
      <c r="R223" s="141">
        <f t="shared" si="12"/>
        <v>0</v>
      </c>
      <c r="S223" s="141">
        <v>0</v>
      </c>
      <c r="T223" s="142">
        <f t="shared" si="13"/>
        <v>0</v>
      </c>
      <c r="AR223" s="143" t="s">
        <v>559</v>
      </c>
      <c r="AT223" s="143" t="s">
        <v>157</v>
      </c>
      <c r="AU223" s="143" t="s">
        <v>84</v>
      </c>
      <c r="AY223" s="18" t="s">
        <v>151</v>
      </c>
      <c r="BE223" s="144">
        <f t="shared" si="14"/>
        <v>0</v>
      </c>
      <c r="BF223" s="144">
        <f t="shared" si="15"/>
        <v>0</v>
      </c>
      <c r="BG223" s="144">
        <f t="shared" si="16"/>
        <v>0</v>
      </c>
      <c r="BH223" s="144">
        <f t="shared" si="17"/>
        <v>0</v>
      </c>
      <c r="BI223" s="144">
        <f t="shared" si="18"/>
        <v>0</v>
      </c>
      <c r="BJ223" s="18" t="s">
        <v>82</v>
      </c>
      <c r="BK223" s="144">
        <f t="shared" si="19"/>
        <v>0</v>
      </c>
      <c r="BL223" s="18" t="s">
        <v>442</v>
      </c>
      <c r="BM223" s="143" t="s">
        <v>210</v>
      </c>
    </row>
    <row r="224" spans="2:65" s="1" customFormat="1" ht="16.5" customHeight="1">
      <c r="B224" s="33"/>
      <c r="C224" s="145" t="s">
        <v>668</v>
      </c>
      <c r="D224" s="145" t="s">
        <v>157</v>
      </c>
      <c r="E224" s="146" t="s">
        <v>1190</v>
      </c>
      <c r="F224" s="147" t="s">
        <v>1191</v>
      </c>
      <c r="G224" s="148" t="s">
        <v>156</v>
      </c>
      <c r="H224" s="149">
        <v>2</v>
      </c>
      <c r="I224" s="150"/>
      <c r="J224" s="151">
        <f t="shared" si="10"/>
        <v>0</v>
      </c>
      <c r="K224" s="147" t="s">
        <v>194</v>
      </c>
      <c r="L224" s="152"/>
      <c r="M224" s="153" t="s">
        <v>19</v>
      </c>
      <c r="N224" s="154" t="s">
        <v>46</v>
      </c>
      <c r="P224" s="141">
        <f t="shared" si="11"/>
        <v>0</v>
      </c>
      <c r="Q224" s="141">
        <v>0</v>
      </c>
      <c r="R224" s="141">
        <f t="shared" si="12"/>
        <v>0</v>
      </c>
      <c r="S224" s="141">
        <v>0</v>
      </c>
      <c r="T224" s="142">
        <f t="shared" si="13"/>
        <v>0</v>
      </c>
      <c r="AR224" s="143" t="s">
        <v>559</v>
      </c>
      <c r="AT224" s="143" t="s">
        <v>157</v>
      </c>
      <c r="AU224" s="143" t="s">
        <v>84</v>
      </c>
      <c r="AY224" s="18" t="s">
        <v>151</v>
      </c>
      <c r="BE224" s="144">
        <f t="shared" si="14"/>
        <v>0</v>
      </c>
      <c r="BF224" s="144">
        <f t="shared" si="15"/>
        <v>0</v>
      </c>
      <c r="BG224" s="144">
        <f t="shared" si="16"/>
        <v>0</v>
      </c>
      <c r="BH224" s="144">
        <f t="shared" si="17"/>
        <v>0</v>
      </c>
      <c r="BI224" s="144">
        <f t="shared" si="18"/>
        <v>0</v>
      </c>
      <c r="BJ224" s="18" t="s">
        <v>82</v>
      </c>
      <c r="BK224" s="144">
        <f t="shared" si="19"/>
        <v>0</v>
      </c>
      <c r="BL224" s="18" t="s">
        <v>442</v>
      </c>
      <c r="BM224" s="143" t="s">
        <v>899</v>
      </c>
    </row>
    <row r="225" spans="2:65" s="1" customFormat="1" ht="16.5" customHeight="1">
      <c r="B225" s="33"/>
      <c r="C225" s="145" t="s">
        <v>674</v>
      </c>
      <c r="D225" s="145" t="s">
        <v>157</v>
      </c>
      <c r="E225" s="146" t="s">
        <v>1192</v>
      </c>
      <c r="F225" s="147" t="s">
        <v>1193</v>
      </c>
      <c r="G225" s="148" t="s">
        <v>156</v>
      </c>
      <c r="H225" s="149">
        <v>2</v>
      </c>
      <c r="I225" s="150"/>
      <c r="J225" s="151">
        <f t="shared" si="10"/>
        <v>0</v>
      </c>
      <c r="K225" s="147" t="s">
        <v>194</v>
      </c>
      <c r="L225" s="152"/>
      <c r="M225" s="153" t="s">
        <v>19</v>
      </c>
      <c r="N225" s="154" t="s">
        <v>46</v>
      </c>
      <c r="P225" s="141">
        <f t="shared" si="11"/>
        <v>0</v>
      </c>
      <c r="Q225" s="141">
        <v>0</v>
      </c>
      <c r="R225" s="141">
        <f t="shared" si="12"/>
        <v>0</v>
      </c>
      <c r="S225" s="141">
        <v>0</v>
      </c>
      <c r="T225" s="142">
        <f t="shared" si="13"/>
        <v>0</v>
      </c>
      <c r="AR225" s="143" t="s">
        <v>559</v>
      </c>
      <c r="AT225" s="143" t="s">
        <v>157</v>
      </c>
      <c r="AU225" s="143" t="s">
        <v>84</v>
      </c>
      <c r="AY225" s="18" t="s">
        <v>151</v>
      </c>
      <c r="BE225" s="144">
        <f t="shared" si="14"/>
        <v>0</v>
      </c>
      <c r="BF225" s="144">
        <f t="shared" si="15"/>
        <v>0</v>
      </c>
      <c r="BG225" s="144">
        <f t="shared" si="16"/>
        <v>0</v>
      </c>
      <c r="BH225" s="144">
        <f t="shared" si="17"/>
        <v>0</v>
      </c>
      <c r="BI225" s="144">
        <f t="shared" si="18"/>
        <v>0</v>
      </c>
      <c r="BJ225" s="18" t="s">
        <v>82</v>
      </c>
      <c r="BK225" s="144">
        <f t="shared" si="19"/>
        <v>0</v>
      </c>
      <c r="BL225" s="18" t="s">
        <v>442</v>
      </c>
      <c r="BM225" s="143" t="s">
        <v>902</v>
      </c>
    </row>
    <row r="226" spans="2:65" s="1" customFormat="1" ht="16.5" customHeight="1">
      <c r="B226" s="33"/>
      <c r="C226" s="145" t="s">
        <v>680</v>
      </c>
      <c r="D226" s="145" t="s">
        <v>157</v>
      </c>
      <c r="E226" s="146" t="s">
        <v>1194</v>
      </c>
      <c r="F226" s="147" t="s">
        <v>1195</v>
      </c>
      <c r="G226" s="148" t="s">
        <v>156</v>
      </c>
      <c r="H226" s="149">
        <v>2</v>
      </c>
      <c r="I226" s="150"/>
      <c r="J226" s="151">
        <f t="shared" si="10"/>
        <v>0</v>
      </c>
      <c r="K226" s="147" t="s">
        <v>194</v>
      </c>
      <c r="L226" s="152"/>
      <c r="M226" s="153" t="s">
        <v>19</v>
      </c>
      <c r="N226" s="154" t="s">
        <v>46</v>
      </c>
      <c r="P226" s="141">
        <f t="shared" si="11"/>
        <v>0</v>
      </c>
      <c r="Q226" s="141">
        <v>0</v>
      </c>
      <c r="R226" s="141">
        <f t="shared" si="12"/>
        <v>0</v>
      </c>
      <c r="S226" s="141">
        <v>0</v>
      </c>
      <c r="T226" s="142">
        <f t="shared" si="13"/>
        <v>0</v>
      </c>
      <c r="AR226" s="143" t="s">
        <v>559</v>
      </c>
      <c r="AT226" s="143" t="s">
        <v>157</v>
      </c>
      <c r="AU226" s="143" t="s">
        <v>84</v>
      </c>
      <c r="AY226" s="18" t="s">
        <v>151</v>
      </c>
      <c r="BE226" s="144">
        <f t="shared" si="14"/>
        <v>0</v>
      </c>
      <c r="BF226" s="144">
        <f t="shared" si="15"/>
        <v>0</v>
      </c>
      <c r="BG226" s="144">
        <f t="shared" si="16"/>
        <v>0</v>
      </c>
      <c r="BH226" s="144">
        <f t="shared" si="17"/>
        <v>0</v>
      </c>
      <c r="BI226" s="144">
        <f t="shared" si="18"/>
        <v>0</v>
      </c>
      <c r="BJ226" s="18" t="s">
        <v>82</v>
      </c>
      <c r="BK226" s="144">
        <f t="shared" si="19"/>
        <v>0</v>
      </c>
      <c r="BL226" s="18" t="s">
        <v>442</v>
      </c>
      <c r="BM226" s="143" t="s">
        <v>909</v>
      </c>
    </row>
    <row r="227" spans="2:65" s="1" customFormat="1" ht="16.5" customHeight="1">
      <c r="B227" s="33"/>
      <c r="C227" s="145" t="s">
        <v>689</v>
      </c>
      <c r="D227" s="145" t="s">
        <v>157</v>
      </c>
      <c r="E227" s="146" t="s">
        <v>1196</v>
      </c>
      <c r="F227" s="147" t="s">
        <v>1197</v>
      </c>
      <c r="G227" s="148" t="s">
        <v>156</v>
      </c>
      <c r="H227" s="149">
        <v>2</v>
      </c>
      <c r="I227" s="150"/>
      <c r="J227" s="151">
        <f t="shared" si="10"/>
        <v>0</v>
      </c>
      <c r="K227" s="147" t="s">
        <v>194</v>
      </c>
      <c r="L227" s="152"/>
      <c r="M227" s="153" t="s">
        <v>19</v>
      </c>
      <c r="N227" s="154" t="s">
        <v>46</v>
      </c>
      <c r="P227" s="141">
        <f t="shared" si="11"/>
        <v>0</v>
      </c>
      <c r="Q227" s="141">
        <v>0</v>
      </c>
      <c r="R227" s="141">
        <f t="shared" si="12"/>
        <v>0</v>
      </c>
      <c r="S227" s="141">
        <v>0</v>
      </c>
      <c r="T227" s="142">
        <f t="shared" si="13"/>
        <v>0</v>
      </c>
      <c r="AR227" s="143" t="s">
        <v>559</v>
      </c>
      <c r="AT227" s="143" t="s">
        <v>157</v>
      </c>
      <c r="AU227" s="143" t="s">
        <v>84</v>
      </c>
      <c r="AY227" s="18" t="s">
        <v>151</v>
      </c>
      <c r="BE227" s="144">
        <f t="shared" si="14"/>
        <v>0</v>
      </c>
      <c r="BF227" s="144">
        <f t="shared" si="15"/>
        <v>0</v>
      </c>
      <c r="BG227" s="144">
        <f t="shared" si="16"/>
        <v>0</v>
      </c>
      <c r="BH227" s="144">
        <f t="shared" si="17"/>
        <v>0</v>
      </c>
      <c r="BI227" s="144">
        <f t="shared" si="18"/>
        <v>0</v>
      </c>
      <c r="BJ227" s="18" t="s">
        <v>82</v>
      </c>
      <c r="BK227" s="144">
        <f t="shared" si="19"/>
        <v>0</v>
      </c>
      <c r="BL227" s="18" t="s">
        <v>442</v>
      </c>
      <c r="BM227" s="143" t="s">
        <v>1198</v>
      </c>
    </row>
    <row r="228" spans="2:65" s="1" customFormat="1" ht="16.5" customHeight="1">
      <c r="B228" s="33"/>
      <c r="C228" s="145" t="s">
        <v>697</v>
      </c>
      <c r="D228" s="145" t="s">
        <v>157</v>
      </c>
      <c r="E228" s="146" t="s">
        <v>1199</v>
      </c>
      <c r="F228" s="147" t="s">
        <v>1200</v>
      </c>
      <c r="G228" s="148" t="s">
        <v>445</v>
      </c>
      <c r="H228" s="149">
        <v>2</v>
      </c>
      <c r="I228" s="150"/>
      <c r="J228" s="151">
        <f t="shared" si="10"/>
        <v>0</v>
      </c>
      <c r="K228" s="147" t="s">
        <v>194</v>
      </c>
      <c r="L228" s="152"/>
      <c r="M228" s="153" t="s">
        <v>19</v>
      </c>
      <c r="N228" s="154" t="s">
        <v>46</v>
      </c>
      <c r="P228" s="141">
        <f t="shared" si="11"/>
        <v>0</v>
      </c>
      <c r="Q228" s="141">
        <v>0</v>
      </c>
      <c r="R228" s="141">
        <f t="shared" si="12"/>
        <v>0</v>
      </c>
      <c r="S228" s="141">
        <v>0</v>
      </c>
      <c r="T228" s="142">
        <f t="shared" si="13"/>
        <v>0</v>
      </c>
      <c r="AR228" s="143" t="s">
        <v>559</v>
      </c>
      <c r="AT228" s="143" t="s">
        <v>157</v>
      </c>
      <c r="AU228" s="143" t="s">
        <v>84</v>
      </c>
      <c r="AY228" s="18" t="s">
        <v>151</v>
      </c>
      <c r="BE228" s="144">
        <f t="shared" si="14"/>
        <v>0</v>
      </c>
      <c r="BF228" s="144">
        <f t="shared" si="15"/>
        <v>0</v>
      </c>
      <c r="BG228" s="144">
        <f t="shared" si="16"/>
        <v>0</v>
      </c>
      <c r="BH228" s="144">
        <f t="shared" si="17"/>
        <v>0</v>
      </c>
      <c r="BI228" s="144">
        <f t="shared" si="18"/>
        <v>0</v>
      </c>
      <c r="BJ228" s="18" t="s">
        <v>82</v>
      </c>
      <c r="BK228" s="144">
        <f t="shared" si="19"/>
        <v>0</v>
      </c>
      <c r="BL228" s="18" t="s">
        <v>442</v>
      </c>
      <c r="BM228" s="143" t="s">
        <v>913</v>
      </c>
    </row>
    <row r="229" spans="2:65" s="1" customFormat="1" ht="16.5" customHeight="1">
      <c r="B229" s="33"/>
      <c r="C229" s="132" t="s">
        <v>704</v>
      </c>
      <c r="D229" s="132" t="s">
        <v>153</v>
      </c>
      <c r="E229" s="133" t="s">
        <v>1201</v>
      </c>
      <c r="F229" s="134" t="s">
        <v>1202</v>
      </c>
      <c r="G229" s="135" t="s">
        <v>156</v>
      </c>
      <c r="H229" s="136">
        <v>2</v>
      </c>
      <c r="I229" s="137"/>
      <c r="J229" s="138">
        <f t="shared" si="10"/>
        <v>0</v>
      </c>
      <c r="K229" s="134" t="s">
        <v>194</v>
      </c>
      <c r="L229" s="33"/>
      <c r="M229" s="139" t="s">
        <v>19</v>
      </c>
      <c r="N229" s="140" t="s">
        <v>46</v>
      </c>
      <c r="P229" s="141">
        <f t="shared" si="11"/>
        <v>0</v>
      </c>
      <c r="Q229" s="141">
        <v>0</v>
      </c>
      <c r="R229" s="141">
        <f t="shared" si="12"/>
        <v>0</v>
      </c>
      <c r="S229" s="141">
        <v>0</v>
      </c>
      <c r="T229" s="142">
        <f t="shared" si="13"/>
        <v>0</v>
      </c>
      <c r="AR229" s="143" t="s">
        <v>442</v>
      </c>
      <c r="AT229" s="143" t="s">
        <v>153</v>
      </c>
      <c r="AU229" s="143" t="s">
        <v>84</v>
      </c>
      <c r="AY229" s="18" t="s">
        <v>151</v>
      </c>
      <c r="BE229" s="144">
        <f t="shared" si="14"/>
        <v>0</v>
      </c>
      <c r="BF229" s="144">
        <f t="shared" si="15"/>
        <v>0</v>
      </c>
      <c r="BG229" s="144">
        <f t="shared" si="16"/>
        <v>0</v>
      </c>
      <c r="BH229" s="144">
        <f t="shared" si="17"/>
        <v>0</v>
      </c>
      <c r="BI229" s="144">
        <f t="shared" si="18"/>
        <v>0</v>
      </c>
      <c r="BJ229" s="18" t="s">
        <v>82</v>
      </c>
      <c r="BK229" s="144">
        <f t="shared" si="19"/>
        <v>0</v>
      </c>
      <c r="BL229" s="18" t="s">
        <v>442</v>
      </c>
      <c r="BM229" s="143" t="s">
        <v>916</v>
      </c>
    </row>
    <row r="230" spans="2:65" s="1" customFormat="1" ht="16.5" customHeight="1">
      <c r="B230" s="33"/>
      <c r="C230" s="132" t="s">
        <v>708</v>
      </c>
      <c r="D230" s="132" t="s">
        <v>153</v>
      </c>
      <c r="E230" s="133" t="s">
        <v>1203</v>
      </c>
      <c r="F230" s="134" t="s">
        <v>1204</v>
      </c>
      <c r="G230" s="135" t="s">
        <v>1205</v>
      </c>
      <c r="H230" s="136">
        <v>2</v>
      </c>
      <c r="I230" s="137"/>
      <c r="J230" s="138">
        <f t="shared" si="10"/>
        <v>0</v>
      </c>
      <c r="K230" s="134" t="s">
        <v>194</v>
      </c>
      <c r="L230" s="33"/>
      <c r="M230" s="139" t="s">
        <v>19</v>
      </c>
      <c r="N230" s="140" t="s">
        <v>46</v>
      </c>
      <c r="P230" s="141">
        <f t="shared" si="11"/>
        <v>0</v>
      </c>
      <c r="Q230" s="141">
        <v>0</v>
      </c>
      <c r="R230" s="141">
        <f t="shared" si="12"/>
        <v>0</v>
      </c>
      <c r="S230" s="141">
        <v>0</v>
      </c>
      <c r="T230" s="142">
        <f t="shared" si="13"/>
        <v>0</v>
      </c>
      <c r="AR230" s="143" t="s">
        <v>442</v>
      </c>
      <c r="AT230" s="143" t="s">
        <v>153</v>
      </c>
      <c r="AU230" s="143" t="s">
        <v>84</v>
      </c>
      <c r="AY230" s="18" t="s">
        <v>151</v>
      </c>
      <c r="BE230" s="144">
        <f t="shared" si="14"/>
        <v>0</v>
      </c>
      <c r="BF230" s="144">
        <f t="shared" si="15"/>
        <v>0</v>
      </c>
      <c r="BG230" s="144">
        <f t="shared" si="16"/>
        <v>0</v>
      </c>
      <c r="BH230" s="144">
        <f t="shared" si="17"/>
        <v>0</v>
      </c>
      <c r="BI230" s="144">
        <f t="shared" si="18"/>
        <v>0</v>
      </c>
      <c r="BJ230" s="18" t="s">
        <v>82</v>
      </c>
      <c r="BK230" s="144">
        <f t="shared" si="19"/>
        <v>0</v>
      </c>
      <c r="BL230" s="18" t="s">
        <v>442</v>
      </c>
      <c r="BM230" s="143" t="s">
        <v>922</v>
      </c>
    </row>
    <row r="231" spans="2:65" s="1" customFormat="1" ht="16.5" customHeight="1">
      <c r="B231" s="33"/>
      <c r="C231" s="132" t="s">
        <v>712</v>
      </c>
      <c r="D231" s="132" t="s">
        <v>153</v>
      </c>
      <c r="E231" s="133" t="s">
        <v>1206</v>
      </c>
      <c r="F231" s="134" t="s">
        <v>1207</v>
      </c>
      <c r="G231" s="135" t="s">
        <v>193</v>
      </c>
      <c r="H231" s="136">
        <v>1</v>
      </c>
      <c r="I231" s="137"/>
      <c r="J231" s="138">
        <f t="shared" si="10"/>
        <v>0</v>
      </c>
      <c r="K231" s="134" t="s">
        <v>194</v>
      </c>
      <c r="L231" s="33"/>
      <c r="M231" s="139" t="s">
        <v>19</v>
      </c>
      <c r="N231" s="140" t="s">
        <v>46</v>
      </c>
      <c r="P231" s="141">
        <f t="shared" si="11"/>
        <v>0</v>
      </c>
      <c r="Q231" s="141">
        <v>0</v>
      </c>
      <c r="R231" s="141">
        <f t="shared" si="12"/>
        <v>0</v>
      </c>
      <c r="S231" s="141">
        <v>0</v>
      </c>
      <c r="T231" s="142">
        <f t="shared" si="13"/>
        <v>0</v>
      </c>
      <c r="AR231" s="143" t="s">
        <v>442</v>
      </c>
      <c r="AT231" s="143" t="s">
        <v>153</v>
      </c>
      <c r="AU231" s="143" t="s">
        <v>84</v>
      </c>
      <c r="AY231" s="18" t="s">
        <v>151</v>
      </c>
      <c r="BE231" s="144">
        <f t="shared" si="14"/>
        <v>0</v>
      </c>
      <c r="BF231" s="144">
        <f t="shared" si="15"/>
        <v>0</v>
      </c>
      <c r="BG231" s="144">
        <f t="shared" si="16"/>
        <v>0</v>
      </c>
      <c r="BH231" s="144">
        <f t="shared" si="17"/>
        <v>0</v>
      </c>
      <c r="BI231" s="144">
        <f t="shared" si="18"/>
        <v>0</v>
      </c>
      <c r="BJ231" s="18" t="s">
        <v>82</v>
      </c>
      <c r="BK231" s="144">
        <f t="shared" si="19"/>
        <v>0</v>
      </c>
      <c r="BL231" s="18" t="s">
        <v>442</v>
      </c>
      <c r="BM231" s="143" t="s">
        <v>1208</v>
      </c>
    </row>
    <row r="232" spans="2:65" s="1" customFormat="1" ht="16.5" customHeight="1">
      <c r="B232" s="33"/>
      <c r="C232" s="132" t="s">
        <v>718</v>
      </c>
      <c r="D232" s="132" t="s">
        <v>153</v>
      </c>
      <c r="E232" s="133" t="s">
        <v>1209</v>
      </c>
      <c r="F232" s="134" t="s">
        <v>1210</v>
      </c>
      <c r="G232" s="135" t="s">
        <v>1205</v>
      </c>
      <c r="H232" s="136">
        <v>4</v>
      </c>
      <c r="I232" s="137"/>
      <c r="J232" s="138">
        <f t="shared" si="10"/>
        <v>0</v>
      </c>
      <c r="K232" s="134" t="s">
        <v>194</v>
      </c>
      <c r="L232" s="33"/>
      <c r="M232" s="139" t="s">
        <v>19</v>
      </c>
      <c r="N232" s="140" t="s">
        <v>46</v>
      </c>
      <c r="P232" s="141">
        <f t="shared" si="11"/>
        <v>0</v>
      </c>
      <c r="Q232" s="141">
        <v>0</v>
      </c>
      <c r="R232" s="141">
        <f t="shared" si="12"/>
        <v>0</v>
      </c>
      <c r="S232" s="141">
        <v>0</v>
      </c>
      <c r="T232" s="142">
        <f t="shared" si="13"/>
        <v>0</v>
      </c>
      <c r="AR232" s="143" t="s">
        <v>442</v>
      </c>
      <c r="AT232" s="143" t="s">
        <v>153</v>
      </c>
      <c r="AU232" s="143" t="s">
        <v>84</v>
      </c>
      <c r="AY232" s="18" t="s">
        <v>151</v>
      </c>
      <c r="BE232" s="144">
        <f t="shared" si="14"/>
        <v>0</v>
      </c>
      <c r="BF232" s="144">
        <f t="shared" si="15"/>
        <v>0</v>
      </c>
      <c r="BG232" s="144">
        <f t="shared" si="16"/>
        <v>0</v>
      </c>
      <c r="BH232" s="144">
        <f t="shared" si="17"/>
        <v>0</v>
      </c>
      <c r="BI232" s="144">
        <f t="shared" si="18"/>
        <v>0</v>
      </c>
      <c r="BJ232" s="18" t="s">
        <v>82</v>
      </c>
      <c r="BK232" s="144">
        <f t="shared" si="19"/>
        <v>0</v>
      </c>
      <c r="BL232" s="18" t="s">
        <v>442</v>
      </c>
      <c r="BM232" s="143" t="s">
        <v>1211</v>
      </c>
    </row>
    <row r="233" spans="2:65" s="1" customFormat="1" ht="16.5" customHeight="1">
      <c r="B233" s="33"/>
      <c r="C233" s="132" t="s">
        <v>724</v>
      </c>
      <c r="D233" s="132" t="s">
        <v>153</v>
      </c>
      <c r="E233" s="133" t="s">
        <v>1212</v>
      </c>
      <c r="F233" s="134" t="s">
        <v>1213</v>
      </c>
      <c r="G233" s="135" t="s">
        <v>1205</v>
      </c>
      <c r="H233" s="136">
        <v>4</v>
      </c>
      <c r="I233" s="137"/>
      <c r="J233" s="138">
        <f t="shared" si="10"/>
        <v>0</v>
      </c>
      <c r="K233" s="134" t="s">
        <v>194</v>
      </c>
      <c r="L233" s="33"/>
      <c r="M233" s="139" t="s">
        <v>19</v>
      </c>
      <c r="N233" s="140" t="s">
        <v>46</v>
      </c>
      <c r="P233" s="141">
        <f t="shared" si="11"/>
        <v>0</v>
      </c>
      <c r="Q233" s="141">
        <v>0</v>
      </c>
      <c r="R233" s="141">
        <f t="shared" si="12"/>
        <v>0</v>
      </c>
      <c r="S233" s="141">
        <v>0</v>
      </c>
      <c r="T233" s="142">
        <f t="shared" si="13"/>
        <v>0</v>
      </c>
      <c r="AR233" s="143" t="s">
        <v>442</v>
      </c>
      <c r="AT233" s="143" t="s">
        <v>153</v>
      </c>
      <c r="AU233" s="143" t="s">
        <v>84</v>
      </c>
      <c r="AY233" s="18" t="s">
        <v>151</v>
      </c>
      <c r="BE233" s="144">
        <f t="shared" si="14"/>
        <v>0</v>
      </c>
      <c r="BF233" s="144">
        <f t="shared" si="15"/>
        <v>0</v>
      </c>
      <c r="BG233" s="144">
        <f t="shared" si="16"/>
        <v>0</v>
      </c>
      <c r="BH233" s="144">
        <f t="shared" si="17"/>
        <v>0</v>
      </c>
      <c r="BI233" s="144">
        <f t="shared" si="18"/>
        <v>0</v>
      </c>
      <c r="BJ233" s="18" t="s">
        <v>82</v>
      </c>
      <c r="BK233" s="144">
        <f t="shared" si="19"/>
        <v>0</v>
      </c>
      <c r="BL233" s="18" t="s">
        <v>442</v>
      </c>
      <c r="BM233" s="143" t="s">
        <v>1214</v>
      </c>
    </row>
    <row r="234" spans="2:65" s="1" customFormat="1" ht="16.5" customHeight="1">
      <c r="B234" s="33"/>
      <c r="C234" s="132" t="s">
        <v>731</v>
      </c>
      <c r="D234" s="132" t="s">
        <v>153</v>
      </c>
      <c r="E234" s="133" t="s">
        <v>1215</v>
      </c>
      <c r="F234" s="134" t="s">
        <v>1216</v>
      </c>
      <c r="G234" s="135" t="s">
        <v>1205</v>
      </c>
      <c r="H234" s="136">
        <v>2</v>
      </c>
      <c r="I234" s="137"/>
      <c r="J234" s="138">
        <f t="shared" si="10"/>
        <v>0</v>
      </c>
      <c r="K234" s="134" t="s">
        <v>194</v>
      </c>
      <c r="L234" s="33"/>
      <c r="M234" s="139" t="s">
        <v>19</v>
      </c>
      <c r="N234" s="140" t="s">
        <v>46</v>
      </c>
      <c r="P234" s="141">
        <f t="shared" si="11"/>
        <v>0</v>
      </c>
      <c r="Q234" s="141">
        <v>0</v>
      </c>
      <c r="R234" s="141">
        <f t="shared" si="12"/>
        <v>0</v>
      </c>
      <c r="S234" s="141">
        <v>0</v>
      </c>
      <c r="T234" s="142">
        <f t="shared" si="13"/>
        <v>0</v>
      </c>
      <c r="AR234" s="143" t="s">
        <v>442</v>
      </c>
      <c r="AT234" s="143" t="s">
        <v>153</v>
      </c>
      <c r="AU234" s="143" t="s">
        <v>84</v>
      </c>
      <c r="AY234" s="18" t="s">
        <v>151</v>
      </c>
      <c r="BE234" s="144">
        <f t="shared" si="14"/>
        <v>0</v>
      </c>
      <c r="BF234" s="144">
        <f t="shared" si="15"/>
        <v>0</v>
      </c>
      <c r="BG234" s="144">
        <f t="shared" si="16"/>
        <v>0</v>
      </c>
      <c r="BH234" s="144">
        <f t="shared" si="17"/>
        <v>0</v>
      </c>
      <c r="BI234" s="144">
        <f t="shared" si="18"/>
        <v>0</v>
      </c>
      <c r="BJ234" s="18" t="s">
        <v>82</v>
      </c>
      <c r="BK234" s="144">
        <f t="shared" si="19"/>
        <v>0</v>
      </c>
      <c r="BL234" s="18" t="s">
        <v>442</v>
      </c>
      <c r="BM234" s="143" t="s">
        <v>1217</v>
      </c>
    </row>
    <row r="235" spans="2:65" s="1" customFormat="1" ht="16.5" customHeight="1">
      <c r="B235" s="33"/>
      <c r="C235" s="132" t="s">
        <v>1218</v>
      </c>
      <c r="D235" s="132" t="s">
        <v>153</v>
      </c>
      <c r="E235" s="133" t="s">
        <v>1219</v>
      </c>
      <c r="F235" s="134" t="s">
        <v>1220</v>
      </c>
      <c r="G235" s="135" t="s">
        <v>1205</v>
      </c>
      <c r="H235" s="136">
        <v>3</v>
      </c>
      <c r="I235" s="137"/>
      <c r="J235" s="138">
        <f t="shared" si="10"/>
        <v>0</v>
      </c>
      <c r="K235" s="134" t="s">
        <v>194</v>
      </c>
      <c r="L235" s="33"/>
      <c r="M235" s="139" t="s">
        <v>19</v>
      </c>
      <c r="N235" s="140" t="s">
        <v>46</v>
      </c>
      <c r="P235" s="141">
        <f t="shared" si="11"/>
        <v>0</v>
      </c>
      <c r="Q235" s="141">
        <v>0</v>
      </c>
      <c r="R235" s="141">
        <f t="shared" si="12"/>
        <v>0</v>
      </c>
      <c r="S235" s="141">
        <v>0</v>
      </c>
      <c r="T235" s="142">
        <f t="shared" si="13"/>
        <v>0</v>
      </c>
      <c r="AR235" s="143" t="s">
        <v>442</v>
      </c>
      <c r="AT235" s="143" t="s">
        <v>153</v>
      </c>
      <c r="AU235" s="143" t="s">
        <v>84</v>
      </c>
      <c r="AY235" s="18" t="s">
        <v>151</v>
      </c>
      <c r="BE235" s="144">
        <f t="shared" si="14"/>
        <v>0</v>
      </c>
      <c r="BF235" s="144">
        <f t="shared" si="15"/>
        <v>0</v>
      </c>
      <c r="BG235" s="144">
        <f t="shared" si="16"/>
        <v>0</v>
      </c>
      <c r="BH235" s="144">
        <f t="shared" si="17"/>
        <v>0</v>
      </c>
      <c r="BI235" s="144">
        <f t="shared" si="18"/>
        <v>0</v>
      </c>
      <c r="BJ235" s="18" t="s">
        <v>82</v>
      </c>
      <c r="BK235" s="144">
        <f t="shared" si="19"/>
        <v>0</v>
      </c>
      <c r="BL235" s="18" t="s">
        <v>442</v>
      </c>
      <c r="BM235" s="143" t="s">
        <v>1221</v>
      </c>
    </row>
    <row r="236" spans="2:65" s="1" customFormat="1" ht="16.5" customHeight="1">
      <c r="B236" s="33"/>
      <c r="C236" s="132" t="s">
        <v>832</v>
      </c>
      <c r="D236" s="132" t="s">
        <v>153</v>
      </c>
      <c r="E236" s="133" t="s">
        <v>1222</v>
      </c>
      <c r="F236" s="134" t="s">
        <v>1223</v>
      </c>
      <c r="G236" s="135" t="s">
        <v>1205</v>
      </c>
      <c r="H236" s="136">
        <v>4</v>
      </c>
      <c r="I236" s="137"/>
      <c r="J236" s="138">
        <f t="shared" si="10"/>
        <v>0</v>
      </c>
      <c r="K236" s="134" t="s">
        <v>194</v>
      </c>
      <c r="L236" s="33"/>
      <c r="M236" s="139" t="s">
        <v>19</v>
      </c>
      <c r="N236" s="140" t="s">
        <v>46</v>
      </c>
      <c r="P236" s="141">
        <f t="shared" si="11"/>
        <v>0</v>
      </c>
      <c r="Q236" s="141">
        <v>0</v>
      </c>
      <c r="R236" s="141">
        <f t="shared" si="12"/>
        <v>0</v>
      </c>
      <c r="S236" s="141">
        <v>0</v>
      </c>
      <c r="T236" s="142">
        <f t="shared" si="13"/>
        <v>0</v>
      </c>
      <c r="AR236" s="143" t="s">
        <v>442</v>
      </c>
      <c r="AT236" s="143" t="s">
        <v>153</v>
      </c>
      <c r="AU236" s="143" t="s">
        <v>84</v>
      </c>
      <c r="AY236" s="18" t="s">
        <v>151</v>
      </c>
      <c r="BE236" s="144">
        <f t="shared" si="14"/>
        <v>0</v>
      </c>
      <c r="BF236" s="144">
        <f t="shared" si="15"/>
        <v>0</v>
      </c>
      <c r="BG236" s="144">
        <f t="shared" si="16"/>
        <v>0</v>
      </c>
      <c r="BH236" s="144">
        <f t="shared" si="17"/>
        <v>0</v>
      </c>
      <c r="BI236" s="144">
        <f t="shared" si="18"/>
        <v>0</v>
      </c>
      <c r="BJ236" s="18" t="s">
        <v>82</v>
      </c>
      <c r="BK236" s="144">
        <f t="shared" si="19"/>
        <v>0</v>
      </c>
      <c r="BL236" s="18" t="s">
        <v>442</v>
      </c>
      <c r="BM236" s="143" t="s">
        <v>1224</v>
      </c>
    </row>
    <row r="237" spans="2:65" s="1" customFormat="1" ht="16.5" customHeight="1">
      <c r="B237" s="33"/>
      <c r="C237" s="132" t="s">
        <v>1225</v>
      </c>
      <c r="D237" s="132" t="s">
        <v>153</v>
      </c>
      <c r="E237" s="133" t="s">
        <v>1226</v>
      </c>
      <c r="F237" s="134" t="s">
        <v>1227</v>
      </c>
      <c r="G237" s="135" t="s">
        <v>1205</v>
      </c>
      <c r="H237" s="136">
        <v>1</v>
      </c>
      <c r="I237" s="137"/>
      <c r="J237" s="138">
        <f t="shared" si="10"/>
        <v>0</v>
      </c>
      <c r="K237" s="134" t="s">
        <v>194</v>
      </c>
      <c r="L237" s="33"/>
      <c r="M237" s="139" t="s">
        <v>19</v>
      </c>
      <c r="N237" s="140" t="s">
        <v>46</v>
      </c>
      <c r="P237" s="141">
        <f t="shared" si="11"/>
        <v>0</v>
      </c>
      <c r="Q237" s="141">
        <v>0</v>
      </c>
      <c r="R237" s="141">
        <f t="shared" si="12"/>
        <v>0</v>
      </c>
      <c r="S237" s="141">
        <v>0</v>
      </c>
      <c r="T237" s="142">
        <f t="shared" si="13"/>
        <v>0</v>
      </c>
      <c r="AR237" s="143" t="s">
        <v>442</v>
      </c>
      <c r="AT237" s="143" t="s">
        <v>153</v>
      </c>
      <c r="AU237" s="143" t="s">
        <v>84</v>
      </c>
      <c r="AY237" s="18" t="s">
        <v>151</v>
      </c>
      <c r="BE237" s="144">
        <f t="shared" si="14"/>
        <v>0</v>
      </c>
      <c r="BF237" s="144">
        <f t="shared" si="15"/>
        <v>0</v>
      </c>
      <c r="BG237" s="144">
        <f t="shared" si="16"/>
        <v>0</v>
      </c>
      <c r="BH237" s="144">
        <f t="shared" si="17"/>
        <v>0</v>
      </c>
      <c r="BI237" s="144">
        <f t="shared" si="18"/>
        <v>0</v>
      </c>
      <c r="BJ237" s="18" t="s">
        <v>82</v>
      </c>
      <c r="BK237" s="144">
        <f t="shared" si="19"/>
        <v>0</v>
      </c>
      <c r="BL237" s="18" t="s">
        <v>442</v>
      </c>
      <c r="BM237" s="143" t="s">
        <v>1228</v>
      </c>
    </row>
    <row r="238" spans="2:65" s="1" customFormat="1" ht="16.5" customHeight="1">
      <c r="B238" s="33"/>
      <c r="C238" s="132" t="s">
        <v>180</v>
      </c>
      <c r="D238" s="132" t="s">
        <v>153</v>
      </c>
      <c r="E238" s="133" t="s">
        <v>1229</v>
      </c>
      <c r="F238" s="134" t="s">
        <v>1230</v>
      </c>
      <c r="G238" s="135" t="s">
        <v>1205</v>
      </c>
      <c r="H238" s="136">
        <v>2</v>
      </c>
      <c r="I238" s="137"/>
      <c r="J238" s="138">
        <f t="shared" si="10"/>
        <v>0</v>
      </c>
      <c r="K238" s="134" t="s">
        <v>194</v>
      </c>
      <c r="L238" s="33"/>
      <c r="M238" s="155" t="s">
        <v>19</v>
      </c>
      <c r="N238" s="156" t="s">
        <v>46</v>
      </c>
      <c r="O238" s="157"/>
      <c r="P238" s="158">
        <f t="shared" si="11"/>
        <v>0</v>
      </c>
      <c r="Q238" s="158">
        <v>0</v>
      </c>
      <c r="R238" s="158">
        <f t="shared" si="12"/>
        <v>0</v>
      </c>
      <c r="S238" s="158">
        <v>0</v>
      </c>
      <c r="T238" s="159">
        <f t="shared" si="13"/>
        <v>0</v>
      </c>
      <c r="AR238" s="143" t="s">
        <v>442</v>
      </c>
      <c r="AT238" s="143" t="s">
        <v>153</v>
      </c>
      <c r="AU238" s="143" t="s">
        <v>84</v>
      </c>
      <c r="AY238" s="18" t="s">
        <v>151</v>
      </c>
      <c r="BE238" s="144">
        <f t="shared" si="14"/>
        <v>0</v>
      </c>
      <c r="BF238" s="144">
        <f t="shared" si="15"/>
        <v>0</v>
      </c>
      <c r="BG238" s="144">
        <f t="shared" si="16"/>
        <v>0</v>
      </c>
      <c r="BH238" s="144">
        <f t="shared" si="17"/>
        <v>0</v>
      </c>
      <c r="BI238" s="144">
        <f t="shared" si="18"/>
        <v>0</v>
      </c>
      <c r="BJ238" s="18" t="s">
        <v>82</v>
      </c>
      <c r="BK238" s="144">
        <f t="shared" si="19"/>
        <v>0</v>
      </c>
      <c r="BL238" s="18" t="s">
        <v>442</v>
      </c>
      <c r="BM238" s="143" t="s">
        <v>593</v>
      </c>
    </row>
    <row r="239" spans="2:12" s="1" customFormat="1" ht="6.95" customHeight="1">
      <c r="B239" s="42"/>
      <c r="C239" s="43"/>
      <c r="D239" s="43"/>
      <c r="E239" s="43"/>
      <c r="F239" s="43"/>
      <c r="G239" s="43"/>
      <c r="H239" s="43"/>
      <c r="I239" s="43"/>
      <c r="J239" s="43"/>
      <c r="K239" s="43"/>
      <c r="L239" s="33"/>
    </row>
  </sheetData>
  <sheetProtection algorithmName="SHA-512" hashValue="tP5xjf0LlQ6YReVpUrNfk5yM/K+VO2ZlU5l6wErUNcWlYFPQMrEv9GoD985/6LFgb1LWcwCBE8ps0t72DHw0IA==" saltValue="qoSmtNVc4Hev3jSWsVKy5Zc4Ld5ys1VzNXYz0glbcZJ7x76tMZyxDa7vhSnsZlL5KsE+ToBNou7bl/ndIiCcLw==" spinCount="100000" sheet="1" objects="1" scenarios="1" formatColumns="0" formatRows="0" autoFilter="0"/>
  <autoFilter ref="C92:K238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hyperlinks>
    <hyperlink ref="F97" r:id="rId1" display="https://podminky.urs.cz/item/CS_URS_2023_02/113106171"/>
    <hyperlink ref="F101" r:id="rId2" display="https://podminky.urs.cz/item/CS_URS_2023_02/113107143"/>
    <hyperlink ref="F105" r:id="rId3" display="https://podminky.urs.cz/item/CS_URS_2023_02/113107161"/>
    <hyperlink ref="F109" r:id="rId4" display="https://podminky.urs.cz/item/CS_URS_2023_02/162751117"/>
    <hyperlink ref="F113" r:id="rId5" display="https://podminky.urs.cz/item/CS_URS_2023_02/167151101"/>
    <hyperlink ref="F117" r:id="rId6" display="https://podminky.urs.cz/item/CS_URS_2023_02/171201221"/>
    <hyperlink ref="F121" r:id="rId7" display="https://podminky.urs.cz/item/CS_URS_2023_02/171251201"/>
    <hyperlink ref="F125" r:id="rId8" display="https://podminky.urs.cz/item/CS_URS_2023_02/997013645"/>
    <hyperlink ref="F128" r:id="rId9" display="https://podminky.urs.cz/item/CS_URS_2023_02/564251111"/>
    <hyperlink ref="F132" r:id="rId10" display="https://podminky.urs.cz/item/CS_URS_2023_02/566901232"/>
    <hyperlink ref="F136" r:id="rId11" display="https://podminky.urs.cz/item/CS_URS_2023_02/566901261"/>
    <hyperlink ref="F140" r:id="rId12" display="https://podminky.urs.cz/item/CS_URS_2023_02/572330111"/>
    <hyperlink ref="F144" r:id="rId13" display="https://podminky.urs.cz/item/CS_URS_2023_02/581111111"/>
    <hyperlink ref="F148" r:id="rId14" display="https://podminky.urs.cz/item/CS_URS_2023_02/596211120"/>
    <hyperlink ref="F156" r:id="rId15" display="https://podminky.urs.cz/item/CS_URS_2023_02/919735113"/>
    <hyperlink ref="F158" r:id="rId16" display="https://podminky.urs.cz/item/CS_URS_2023_02/979054451"/>
    <hyperlink ref="F164" r:id="rId17" display="https://podminky.urs.cz/item/CS_URS_2023_02/460010024"/>
    <hyperlink ref="F166" r:id="rId18" display="https://podminky.urs.cz/item/CS_URS_2023_02/460131113"/>
    <hyperlink ref="F170" r:id="rId19" display="https://podminky.urs.cz/item/CS_URS_2023_02/460171142"/>
    <hyperlink ref="F172" r:id="rId20" display="https://podminky.urs.cz/item/CS_URS_2023_02/460171322"/>
    <hyperlink ref="F174" r:id="rId21" display="https://podminky.urs.cz/item/CS_URS_2023_02/460391123"/>
    <hyperlink ref="F178" r:id="rId22" display="https://podminky.urs.cz/item/CS_URS_2023_02/460451152"/>
    <hyperlink ref="F180" r:id="rId23" display="https://podminky.urs.cz/item/CS_URS_2023_02/460451332"/>
    <hyperlink ref="F182" r:id="rId24" display="https://podminky.urs.cz/item/CS_URS_2023_02/460661112"/>
    <hyperlink ref="F184" r:id="rId25" display="https://podminky.urs.cz/item/CS_URS_2023_02/460671113"/>
    <hyperlink ref="F207" r:id="rId26" display="https://podminky.urs.cz/item/CS_URS_2023_02/741110053"/>
    <hyperlink ref="F209" r:id="rId27" display="https://podminky.urs.cz/item/CS_URS_2023_02/741110312"/>
    <hyperlink ref="F211" r:id="rId28" display="https://podminky.urs.cz/item/CS_URS_2023_02/741122222"/>
    <hyperlink ref="F213" r:id="rId29" display="https://podminky.urs.cz/item/CS_URS_2023_02/741122611"/>
    <hyperlink ref="F215" r:id="rId30" display="https://podminky.urs.cz/item/CS_URS_2023_02/741130001"/>
    <hyperlink ref="F217" r:id="rId31" display="https://podminky.urs.cz/item/CS_URS_2023_02/741130005"/>
    <hyperlink ref="F219" r:id="rId32" display="https://podminky.urs.cz/item/CS_URS_2023_02/741410021"/>
    <hyperlink ref="F221" r:id="rId33" display="https://podminky.urs.cz/item/CS_URS_2023_02/74142002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BM11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8" t="s">
        <v>120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ht="24.95" customHeight="1">
      <c r="B4" s="21"/>
      <c r="D4" s="22" t="s">
        <v>124</v>
      </c>
      <c r="L4" s="21"/>
      <c r="M4" s="91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27" t="str">
        <f>'Rekapitulace stavby'!K6</f>
        <v>Automatické parkovací zařízení pro kola v Nymburce</v>
      </c>
      <c r="F7" s="328"/>
      <c r="G7" s="328"/>
      <c r="H7" s="328"/>
      <c r="L7" s="21"/>
    </row>
    <row r="8" spans="2:12" ht="12" customHeight="1">
      <c r="B8" s="21"/>
      <c r="D8" s="28" t="s">
        <v>125</v>
      </c>
      <c r="L8" s="21"/>
    </row>
    <row r="9" spans="2:12" s="1" customFormat="1" ht="16.5" customHeight="1">
      <c r="B9" s="33"/>
      <c r="E9" s="327" t="s">
        <v>989</v>
      </c>
      <c r="F9" s="329"/>
      <c r="G9" s="329"/>
      <c r="H9" s="329"/>
      <c r="L9" s="33"/>
    </row>
    <row r="10" spans="2:12" s="1" customFormat="1" ht="12" customHeight="1">
      <c r="B10" s="33"/>
      <c r="D10" s="28" t="s">
        <v>127</v>
      </c>
      <c r="L10" s="33"/>
    </row>
    <row r="11" spans="2:12" s="1" customFormat="1" ht="16.5" customHeight="1">
      <c r="B11" s="33"/>
      <c r="E11" s="291" t="s">
        <v>931</v>
      </c>
      <c r="F11" s="329"/>
      <c r="G11" s="329"/>
      <c r="H11" s="329"/>
      <c r="L11" s="33"/>
    </row>
    <row r="12" spans="2:12" s="1" customFormat="1" ht="10.15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50" t="str">
        <f>'Rekapitulace stavby'!AN8</f>
        <v>30. 11. 2023</v>
      </c>
      <c r="L14" s="33"/>
    </row>
    <row r="15" spans="2:12" s="1" customFormat="1" ht="10.8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27</v>
      </c>
      <c r="L16" s="33"/>
    </row>
    <row r="17" spans="2:12" s="1" customFormat="1" ht="18" customHeight="1">
      <c r="B17" s="33"/>
      <c r="E17" s="26" t="s">
        <v>28</v>
      </c>
      <c r="I17" s="28" t="s">
        <v>29</v>
      </c>
      <c r="J17" s="26" t="s">
        <v>19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30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30" t="str">
        <f>'Rekapitulace stavby'!E14</f>
        <v>Vyplň údaj</v>
      </c>
      <c r="F20" s="297"/>
      <c r="G20" s="297"/>
      <c r="H20" s="297"/>
      <c r="I20" s="28" t="s">
        <v>29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32</v>
      </c>
      <c r="I22" s="28" t="s">
        <v>26</v>
      </c>
      <c r="J22" s="26" t="s">
        <v>33</v>
      </c>
      <c r="L22" s="33"/>
    </row>
    <row r="23" spans="2:12" s="1" customFormat="1" ht="18" customHeight="1">
      <c r="B23" s="33"/>
      <c r="E23" s="26" t="s">
        <v>34</v>
      </c>
      <c r="I23" s="28" t="s">
        <v>29</v>
      </c>
      <c r="J23" s="26" t="s">
        <v>35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37</v>
      </c>
      <c r="I25" s="28" t="s">
        <v>26</v>
      </c>
      <c r="J25" s="26" t="str">
        <f>IF('Rekapitulace stavby'!AN19="","",'Rekapitulace stavby'!AN19)</f>
        <v/>
      </c>
      <c r="L25" s="33"/>
    </row>
    <row r="26" spans="2:12" s="1" customFormat="1" ht="18" customHeight="1">
      <c r="B26" s="33"/>
      <c r="E26" s="26" t="str">
        <f>IF('Rekapitulace stavby'!E20="","",'Rekapitulace stavby'!E20)</f>
        <v xml:space="preserve"> </v>
      </c>
      <c r="I26" s="28" t="s">
        <v>29</v>
      </c>
      <c r="J26" s="26" t="str">
        <f>IF('Rekapitulace stavby'!AN20="","",'Rekapitulace stavby'!AN20)</f>
        <v/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39</v>
      </c>
      <c r="L28" s="33"/>
    </row>
    <row r="29" spans="2:12" s="7" customFormat="1" ht="47.25" customHeight="1">
      <c r="B29" s="92"/>
      <c r="E29" s="302" t="s">
        <v>40</v>
      </c>
      <c r="F29" s="302"/>
      <c r="G29" s="302"/>
      <c r="H29" s="302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5" customHeight="1">
      <c r="B32" s="33"/>
      <c r="D32" s="93" t="s">
        <v>41</v>
      </c>
      <c r="J32" s="64">
        <f>ROUND(J87,2)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43</v>
      </c>
      <c r="I34" s="36" t="s">
        <v>42</v>
      </c>
      <c r="J34" s="36" t="s">
        <v>44</v>
      </c>
      <c r="L34" s="33"/>
    </row>
    <row r="35" spans="2:12" s="1" customFormat="1" ht="14.45" customHeight="1">
      <c r="B35" s="33"/>
      <c r="D35" s="53" t="s">
        <v>45</v>
      </c>
      <c r="E35" s="28" t="s">
        <v>46</v>
      </c>
      <c r="F35" s="84">
        <f>ROUND((SUM(BE87:BE112)),2)</f>
        <v>0</v>
      </c>
      <c r="I35" s="94">
        <v>0.21</v>
      </c>
      <c r="J35" s="84">
        <f>ROUND(((SUM(BE87:BE112))*I35),2)</f>
        <v>0</v>
      </c>
      <c r="L35" s="33"/>
    </row>
    <row r="36" spans="2:12" s="1" customFormat="1" ht="14.45" customHeight="1">
      <c r="B36" s="33"/>
      <c r="E36" s="28" t="s">
        <v>47</v>
      </c>
      <c r="F36" s="84">
        <f>ROUND((SUM(BF87:BF112)),2)</f>
        <v>0</v>
      </c>
      <c r="I36" s="94">
        <v>0.12</v>
      </c>
      <c r="J36" s="84">
        <f>ROUND(((SUM(BF87:BF112))*I36),2)</f>
        <v>0</v>
      </c>
      <c r="L36" s="33"/>
    </row>
    <row r="37" spans="2:12" s="1" customFormat="1" ht="14.45" customHeight="1" hidden="1">
      <c r="B37" s="33"/>
      <c r="E37" s="28" t="s">
        <v>48</v>
      </c>
      <c r="F37" s="84">
        <f>ROUND((SUM(BG87:BG112)),2)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8" t="s">
        <v>49</v>
      </c>
      <c r="F38" s="84">
        <f>ROUND((SUM(BH87:BH112)),2)</f>
        <v>0</v>
      </c>
      <c r="I38" s="94">
        <v>0.12</v>
      </c>
      <c r="J38" s="84">
        <f>0</f>
        <v>0</v>
      </c>
      <c r="L38" s="33"/>
    </row>
    <row r="39" spans="2:12" s="1" customFormat="1" ht="14.45" customHeight="1" hidden="1">
      <c r="B39" s="33"/>
      <c r="E39" s="28" t="s">
        <v>50</v>
      </c>
      <c r="F39" s="84">
        <f>ROUND((SUM(BI87:BI112)),2)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5" customHeight="1">
      <c r="B41" s="33"/>
      <c r="C41" s="95"/>
      <c r="D41" s="96" t="s">
        <v>51</v>
      </c>
      <c r="E41" s="55"/>
      <c r="F41" s="55"/>
      <c r="G41" s="97" t="s">
        <v>52</v>
      </c>
      <c r="H41" s="98" t="s">
        <v>53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2" t="s">
        <v>129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27" t="str">
        <f>E7</f>
        <v>Automatické parkovací zařízení pro kola v Nymburce</v>
      </c>
      <c r="F50" s="328"/>
      <c r="G50" s="328"/>
      <c r="H50" s="328"/>
      <c r="L50" s="33"/>
    </row>
    <row r="51" spans="2:12" ht="12" customHeight="1">
      <c r="B51" s="21"/>
      <c r="C51" s="28" t="s">
        <v>125</v>
      </c>
      <c r="L51" s="21"/>
    </row>
    <row r="52" spans="2:12" s="1" customFormat="1" ht="16.5" customHeight="1">
      <c r="B52" s="33"/>
      <c r="E52" s="327" t="s">
        <v>989</v>
      </c>
      <c r="F52" s="329"/>
      <c r="G52" s="329"/>
      <c r="H52" s="329"/>
      <c r="L52" s="33"/>
    </row>
    <row r="53" spans="2:12" s="1" customFormat="1" ht="12" customHeight="1">
      <c r="B53" s="33"/>
      <c r="C53" s="28" t="s">
        <v>127</v>
      </c>
      <c r="L53" s="33"/>
    </row>
    <row r="54" spans="2:12" s="1" customFormat="1" ht="16.5" customHeight="1">
      <c r="B54" s="33"/>
      <c r="E54" s="291" t="str">
        <f>E11</f>
        <v>VON-K - Vedlejší a ostatní náklady kolárna</v>
      </c>
      <c r="F54" s="329"/>
      <c r="G54" s="329"/>
      <c r="H54" s="329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Nymburk</v>
      </c>
      <c r="I56" s="28" t="s">
        <v>23</v>
      </c>
      <c r="J56" s="50" t="str">
        <f>IF(J14="","",J14)</f>
        <v>30. 11. 2023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>Město Nymburk</v>
      </c>
      <c r="I58" s="28" t="s">
        <v>32</v>
      </c>
      <c r="J58" s="31" t="str">
        <f>E23</f>
        <v>OPTIMA, spol. s r.o.</v>
      </c>
      <c r="L58" s="33"/>
    </row>
    <row r="59" spans="2:12" s="1" customFormat="1" ht="15.2" customHeight="1">
      <c r="B59" s="33"/>
      <c r="C59" s="28" t="s">
        <v>30</v>
      </c>
      <c r="F59" s="26" t="str">
        <f>IF(E20="","",E20)</f>
        <v>Vyplň údaj</v>
      </c>
      <c r="I59" s="28" t="s">
        <v>37</v>
      </c>
      <c r="J59" s="31" t="str">
        <f>E26</f>
        <v xml:space="preserve"> 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130</v>
      </c>
      <c r="D61" s="95"/>
      <c r="E61" s="95"/>
      <c r="F61" s="95"/>
      <c r="G61" s="95"/>
      <c r="H61" s="95"/>
      <c r="I61" s="95"/>
      <c r="J61" s="102" t="s">
        <v>131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8" customHeight="1">
      <c r="B63" s="33"/>
      <c r="C63" s="103" t="s">
        <v>73</v>
      </c>
      <c r="J63" s="64">
        <f>J87</f>
        <v>0</v>
      </c>
      <c r="L63" s="33"/>
      <c r="AU63" s="18" t="s">
        <v>132</v>
      </c>
    </row>
    <row r="64" spans="2:12" s="8" customFormat="1" ht="24.95" customHeight="1">
      <c r="B64" s="104"/>
      <c r="D64" s="105" t="s">
        <v>932</v>
      </c>
      <c r="E64" s="106"/>
      <c r="F64" s="106"/>
      <c r="G64" s="106"/>
      <c r="H64" s="106"/>
      <c r="I64" s="106"/>
      <c r="J64" s="107">
        <f>J88</f>
        <v>0</v>
      </c>
      <c r="L64" s="104"/>
    </row>
    <row r="65" spans="2:12" s="9" customFormat="1" ht="19.9" customHeight="1">
      <c r="B65" s="108"/>
      <c r="D65" s="109" t="s">
        <v>1231</v>
      </c>
      <c r="E65" s="110"/>
      <c r="F65" s="110"/>
      <c r="G65" s="110"/>
      <c r="H65" s="110"/>
      <c r="I65" s="110"/>
      <c r="J65" s="111">
        <f>J89</f>
        <v>0</v>
      </c>
      <c r="L65" s="108"/>
    </row>
    <row r="66" spans="2:12" s="1" customFormat="1" ht="21.85" customHeight="1">
      <c r="B66" s="33"/>
      <c r="L66" s="33"/>
    </row>
    <row r="67" spans="2:12" s="1" customFormat="1" ht="6.95" customHeight="1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33"/>
    </row>
    <row r="71" spans="2:12" s="1" customFormat="1" ht="6.9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33"/>
    </row>
    <row r="72" spans="2:12" s="1" customFormat="1" ht="24.95" customHeight="1">
      <c r="B72" s="33"/>
      <c r="C72" s="22" t="s">
        <v>135</v>
      </c>
      <c r="L72" s="33"/>
    </row>
    <row r="73" spans="2:12" s="1" customFormat="1" ht="6.95" customHeight="1">
      <c r="B73" s="33"/>
      <c r="L73" s="33"/>
    </row>
    <row r="74" spans="2:12" s="1" customFormat="1" ht="12" customHeight="1">
      <c r="B74" s="33"/>
      <c r="C74" s="28" t="s">
        <v>16</v>
      </c>
      <c r="L74" s="33"/>
    </row>
    <row r="75" spans="2:12" s="1" customFormat="1" ht="16.5" customHeight="1">
      <c r="B75" s="33"/>
      <c r="E75" s="327" t="str">
        <f>E7</f>
        <v>Automatické parkovací zařízení pro kola v Nymburce</v>
      </c>
      <c r="F75" s="328"/>
      <c r="G75" s="328"/>
      <c r="H75" s="328"/>
      <c r="L75" s="33"/>
    </row>
    <row r="76" spans="2:12" ht="12" customHeight="1">
      <c r="B76" s="21"/>
      <c r="C76" s="28" t="s">
        <v>125</v>
      </c>
      <c r="L76" s="21"/>
    </row>
    <row r="77" spans="2:12" s="1" customFormat="1" ht="16.5" customHeight="1">
      <c r="B77" s="33"/>
      <c r="E77" s="327" t="s">
        <v>989</v>
      </c>
      <c r="F77" s="329"/>
      <c r="G77" s="329"/>
      <c r="H77" s="329"/>
      <c r="L77" s="33"/>
    </row>
    <row r="78" spans="2:12" s="1" customFormat="1" ht="12" customHeight="1">
      <c r="B78" s="33"/>
      <c r="C78" s="28" t="s">
        <v>127</v>
      </c>
      <c r="L78" s="33"/>
    </row>
    <row r="79" spans="2:12" s="1" customFormat="1" ht="16.5" customHeight="1">
      <c r="B79" s="33"/>
      <c r="E79" s="291" t="str">
        <f>E11</f>
        <v>VON-K - Vedlejší a ostatní náklady kolárna</v>
      </c>
      <c r="F79" s="329"/>
      <c r="G79" s="329"/>
      <c r="H79" s="329"/>
      <c r="L79" s="33"/>
    </row>
    <row r="80" spans="2:12" s="1" customFormat="1" ht="6.95" customHeight="1">
      <c r="B80" s="33"/>
      <c r="L80" s="33"/>
    </row>
    <row r="81" spans="2:12" s="1" customFormat="1" ht="12" customHeight="1">
      <c r="B81" s="33"/>
      <c r="C81" s="28" t="s">
        <v>21</v>
      </c>
      <c r="F81" s="26" t="str">
        <f>F14</f>
        <v>Nymburk</v>
      </c>
      <c r="I81" s="28" t="s">
        <v>23</v>
      </c>
      <c r="J81" s="50" t="str">
        <f>IF(J14="","",J14)</f>
        <v>30. 11. 2023</v>
      </c>
      <c r="L81" s="33"/>
    </row>
    <row r="82" spans="2:12" s="1" customFormat="1" ht="6.95" customHeight="1">
      <c r="B82" s="33"/>
      <c r="L82" s="33"/>
    </row>
    <row r="83" spans="2:12" s="1" customFormat="1" ht="15.2" customHeight="1">
      <c r="B83" s="33"/>
      <c r="C83" s="28" t="s">
        <v>25</v>
      </c>
      <c r="F83" s="26" t="str">
        <f>E17</f>
        <v>Město Nymburk</v>
      </c>
      <c r="I83" s="28" t="s">
        <v>32</v>
      </c>
      <c r="J83" s="31" t="str">
        <f>E23</f>
        <v>OPTIMA, spol. s r.o.</v>
      </c>
      <c r="L83" s="33"/>
    </row>
    <row r="84" spans="2:12" s="1" customFormat="1" ht="15.2" customHeight="1">
      <c r="B84" s="33"/>
      <c r="C84" s="28" t="s">
        <v>30</v>
      </c>
      <c r="F84" s="26" t="str">
        <f>IF(E20="","",E20)</f>
        <v>Vyplň údaj</v>
      </c>
      <c r="I84" s="28" t="s">
        <v>37</v>
      </c>
      <c r="J84" s="31" t="str">
        <f>E26</f>
        <v xml:space="preserve"> </v>
      </c>
      <c r="L84" s="33"/>
    </row>
    <row r="85" spans="2:12" s="1" customFormat="1" ht="10.35" customHeight="1">
      <c r="B85" s="33"/>
      <c r="L85" s="33"/>
    </row>
    <row r="86" spans="2:20" s="10" customFormat="1" ht="29.25" customHeight="1">
      <c r="B86" s="112"/>
      <c r="C86" s="113" t="s">
        <v>136</v>
      </c>
      <c r="D86" s="114" t="s">
        <v>60</v>
      </c>
      <c r="E86" s="114" t="s">
        <v>56</v>
      </c>
      <c r="F86" s="114" t="s">
        <v>57</v>
      </c>
      <c r="G86" s="114" t="s">
        <v>137</v>
      </c>
      <c r="H86" s="114" t="s">
        <v>138</v>
      </c>
      <c r="I86" s="114" t="s">
        <v>139</v>
      </c>
      <c r="J86" s="114" t="s">
        <v>131</v>
      </c>
      <c r="K86" s="115" t="s">
        <v>140</v>
      </c>
      <c r="L86" s="112"/>
      <c r="M86" s="57" t="s">
        <v>19</v>
      </c>
      <c r="N86" s="58" t="s">
        <v>45</v>
      </c>
      <c r="O86" s="58" t="s">
        <v>141</v>
      </c>
      <c r="P86" s="58" t="s">
        <v>142</v>
      </c>
      <c r="Q86" s="58" t="s">
        <v>143</v>
      </c>
      <c r="R86" s="58" t="s">
        <v>144</v>
      </c>
      <c r="S86" s="58" t="s">
        <v>145</v>
      </c>
      <c r="T86" s="59" t="s">
        <v>146</v>
      </c>
    </row>
    <row r="87" spans="2:63" s="1" customFormat="1" ht="22.8" customHeight="1">
      <c r="B87" s="33"/>
      <c r="C87" s="62" t="s">
        <v>147</v>
      </c>
      <c r="J87" s="116">
        <f>BK87</f>
        <v>0</v>
      </c>
      <c r="L87" s="33"/>
      <c r="M87" s="60"/>
      <c r="N87" s="51"/>
      <c r="O87" s="51"/>
      <c r="P87" s="117">
        <f>P88</f>
        <v>0</v>
      </c>
      <c r="Q87" s="51"/>
      <c r="R87" s="117">
        <f>R88</f>
        <v>0</v>
      </c>
      <c r="S87" s="51"/>
      <c r="T87" s="118">
        <f>T88</f>
        <v>0</v>
      </c>
      <c r="AT87" s="18" t="s">
        <v>74</v>
      </c>
      <c r="AU87" s="18" t="s">
        <v>132</v>
      </c>
      <c r="BK87" s="119">
        <f>BK88</f>
        <v>0</v>
      </c>
    </row>
    <row r="88" spans="2:63" s="11" customFormat="1" ht="25.9" customHeight="1">
      <c r="B88" s="120"/>
      <c r="D88" s="121" t="s">
        <v>74</v>
      </c>
      <c r="E88" s="122" t="s">
        <v>937</v>
      </c>
      <c r="F88" s="122" t="s">
        <v>938</v>
      </c>
      <c r="I88" s="123"/>
      <c r="J88" s="124">
        <f>BK88</f>
        <v>0</v>
      </c>
      <c r="L88" s="120"/>
      <c r="M88" s="125"/>
      <c r="P88" s="126">
        <f>P89</f>
        <v>0</v>
      </c>
      <c r="R88" s="126">
        <f>R89</f>
        <v>0</v>
      </c>
      <c r="T88" s="127">
        <f>T89</f>
        <v>0</v>
      </c>
      <c r="AR88" s="121" t="s">
        <v>167</v>
      </c>
      <c r="AT88" s="128" t="s">
        <v>74</v>
      </c>
      <c r="AU88" s="128" t="s">
        <v>75</v>
      </c>
      <c r="AY88" s="121" t="s">
        <v>151</v>
      </c>
      <c r="BK88" s="129">
        <f>BK89</f>
        <v>0</v>
      </c>
    </row>
    <row r="89" spans="2:63" s="11" customFormat="1" ht="22.8" customHeight="1">
      <c r="B89" s="120"/>
      <c r="D89" s="121" t="s">
        <v>74</v>
      </c>
      <c r="E89" s="130" t="s">
        <v>1232</v>
      </c>
      <c r="F89" s="130" t="s">
        <v>1233</v>
      </c>
      <c r="I89" s="123"/>
      <c r="J89" s="131">
        <f>BK89</f>
        <v>0</v>
      </c>
      <c r="L89" s="120"/>
      <c r="M89" s="125"/>
      <c r="P89" s="126">
        <f>SUM(P90:P112)</f>
        <v>0</v>
      </c>
      <c r="R89" s="126">
        <f>SUM(R90:R112)</f>
        <v>0</v>
      </c>
      <c r="T89" s="127">
        <f>SUM(T90:T112)</f>
        <v>0</v>
      </c>
      <c r="AR89" s="121" t="s">
        <v>167</v>
      </c>
      <c r="AT89" s="128" t="s">
        <v>74</v>
      </c>
      <c r="AU89" s="128" t="s">
        <v>82</v>
      </c>
      <c r="AY89" s="121" t="s">
        <v>151</v>
      </c>
      <c r="BK89" s="129">
        <f>SUM(BK90:BK112)</f>
        <v>0</v>
      </c>
    </row>
    <row r="90" spans="2:65" s="1" customFormat="1" ht="16.5" customHeight="1">
      <c r="B90" s="33"/>
      <c r="C90" s="132" t="s">
        <v>82</v>
      </c>
      <c r="D90" s="132" t="s">
        <v>153</v>
      </c>
      <c r="E90" s="133" t="s">
        <v>1234</v>
      </c>
      <c r="F90" s="134" t="s">
        <v>1233</v>
      </c>
      <c r="G90" s="135" t="s">
        <v>193</v>
      </c>
      <c r="H90" s="136">
        <v>1</v>
      </c>
      <c r="I90" s="137"/>
      <c r="J90" s="138">
        <f>ROUND(I90*H90,2)</f>
        <v>0</v>
      </c>
      <c r="K90" s="134" t="s">
        <v>215</v>
      </c>
      <c r="L90" s="33"/>
      <c r="M90" s="139" t="s">
        <v>19</v>
      </c>
      <c r="N90" s="140" t="s">
        <v>46</v>
      </c>
      <c r="P90" s="141">
        <f>O90*H90</f>
        <v>0</v>
      </c>
      <c r="Q90" s="141">
        <v>0</v>
      </c>
      <c r="R90" s="141">
        <f>Q90*H90</f>
        <v>0</v>
      </c>
      <c r="S90" s="141">
        <v>0</v>
      </c>
      <c r="T90" s="142">
        <f>S90*H90</f>
        <v>0</v>
      </c>
      <c r="AR90" s="143" t="s">
        <v>160</v>
      </c>
      <c r="AT90" s="143" t="s">
        <v>153</v>
      </c>
      <c r="AU90" s="143" t="s">
        <v>84</v>
      </c>
      <c r="AY90" s="18" t="s">
        <v>151</v>
      </c>
      <c r="BE90" s="144">
        <f>IF(N90="základní",J90,0)</f>
        <v>0</v>
      </c>
      <c r="BF90" s="144">
        <f>IF(N90="snížená",J90,0)</f>
        <v>0</v>
      </c>
      <c r="BG90" s="144">
        <f>IF(N90="zákl. přenesená",J90,0)</f>
        <v>0</v>
      </c>
      <c r="BH90" s="144">
        <f>IF(N90="sníž. přenesená",J90,0)</f>
        <v>0</v>
      </c>
      <c r="BI90" s="144">
        <f>IF(N90="nulová",J90,0)</f>
        <v>0</v>
      </c>
      <c r="BJ90" s="18" t="s">
        <v>82</v>
      </c>
      <c r="BK90" s="144">
        <f>ROUND(I90*H90,2)</f>
        <v>0</v>
      </c>
      <c r="BL90" s="18" t="s">
        <v>160</v>
      </c>
      <c r="BM90" s="143" t="s">
        <v>1235</v>
      </c>
    </row>
    <row r="91" spans="2:47" s="1" customFormat="1" ht="10.15">
      <c r="B91" s="33"/>
      <c r="D91" s="174" t="s">
        <v>217</v>
      </c>
      <c r="F91" s="175" t="s">
        <v>1236</v>
      </c>
      <c r="I91" s="176"/>
      <c r="L91" s="33"/>
      <c r="M91" s="177"/>
      <c r="T91" s="54"/>
      <c r="AT91" s="18" t="s">
        <v>217</v>
      </c>
      <c r="AU91" s="18" t="s">
        <v>84</v>
      </c>
    </row>
    <row r="92" spans="2:65" s="1" customFormat="1" ht="16.5" customHeight="1">
      <c r="B92" s="33"/>
      <c r="C92" s="132" t="s">
        <v>84</v>
      </c>
      <c r="D92" s="132" t="s">
        <v>153</v>
      </c>
      <c r="E92" s="133" t="s">
        <v>1237</v>
      </c>
      <c r="F92" s="134" t="s">
        <v>1238</v>
      </c>
      <c r="G92" s="135" t="s">
        <v>416</v>
      </c>
      <c r="H92" s="136">
        <v>30</v>
      </c>
      <c r="I92" s="137"/>
      <c r="J92" s="138">
        <f>ROUND(I92*H92,2)</f>
        <v>0</v>
      </c>
      <c r="K92" s="134" t="s">
        <v>215</v>
      </c>
      <c r="L92" s="33"/>
      <c r="M92" s="139" t="s">
        <v>19</v>
      </c>
      <c r="N92" s="140" t="s">
        <v>46</v>
      </c>
      <c r="P92" s="141">
        <f>O92*H92</f>
        <v>0</v>
      </c>
      <c r="Q92" s="141">
        <v>0</v>
      </c>
      <c r="R92" s="141">
        <f>Q92*H92</f>
        <v>0</v>
      </c>
      <c r="S92" s="141">
        <v>0</v>
      </c>
      <c r="T92" s="142">
        <f>S92*H92</f>
        <v>0</v>
      </c>
      <c r="AR92" s="143" t="s">
        <v>963</v>
      </c>
      <c r="AT92" s="143" t="s">
        <v>153</v>
      </c>
      <c r="AU92" s="143" t="s">
        <v>84</v>
      </c>
      <c r="AY92" s="18" t="s">
        <v>151</v>
      </c>
      <c r="BE92" s="144">
        <f>IF(N92="základní",J92,0)</f>
        <v>0</v>
      </c>
      <c r="BF92" s="144">
        <f>IF(N92="snížená",J92,0)</f>
        <v>0</v>
      </c>
      <c r="BG92" s="144">
        <f>IF(N92="zákl. přenesená",J92,0)</f>
        <v>0</v>
      </c>
      <c r="BH92" s="144">
        <f>IF(N92="sníž. přenesená",J92,0)</f>
        <v>0</v>
      </c>
      <c r="BI92" s="144">
        <f>IF(N92="nulová",J92,0)</f>
        <v>0</v>
      </c>
      <c r="BJ92" s="18" t="s">
        <v>82</v>
      </c>
      <c r="BK92" s="144">
        <f>ROUND(I92*H92,2)</f>
        <v>0</v>
      </c>
      <c r="BL92" s="18" t="s">
        <v>963</v>
      </c>
      <c r="BM92" s="143" t="s">
        <v>1239</v>
      </c>
    </row>
    <row r="93" spans="2:47" s="1" customFormat="1" ht="10.15">
      <c r="B93" s="33"/>
      <c r="D93" s="174" t="s">
        <v>217</v>
      </c>
      <c r="F93" s="175" t="s">
        <v>1240</v>
      </c>
      <c r="I93" s="176"/>
      <c r="L93" s="33"/>
      <c r="M93" s="177"/>
      <c r="T93" s="54"/>
      <c r="AT93" s="18" t="s">
        <v>217</v>
      </c>
      <c r="AU93" s="18" t="s">
        <v>84</v>
      </c>
    </row>
    <row r="94" spans="2:47" s="1" customFormat="1" ht="28.15">
      <c r="B94" s="33"/>
      <c r="D94" s="161" t="s">
        <v>219</v>
      </c>
      <c r="F94" s="178" t="s">
        <v>1241</v>
      </c>
      <c r="I94" s="176"/>
      <c r="L94" s="33"/>
      <c r="M94" s="177"/>
      <c r="T94" s="54"/>
      <c r="AT94" s="18" t="s">
        <v>219</v>
      </c>
      <c r="AU94" s="18" t="s">
        <v>84</v>
      </c>
    </row>
    <row r="95" spans="2:51" s="12" customFormat="1" ht="10.15">
      <c r="B95" s="160"/>
      <c r="D95" s="161" t="s">
        <v>196</v>
      </c>
      <c r="E95" s="162" t="s">
        <v>19</v>
      </c>
      <c r="F95" s="163" t="s">
        <v>1242</v>
      </c>
      <c r="H95" s="162" t="s">
        <v>19</v>
      </c>
      <c r="I95" s="164"/>
      <c r="L95" s="160"/>
      <c r="M95" s="165"/>
      <c r="T95" s="166"/>
      <c r="AT95" s="162" t="s">
        <v>196</v>
      </c>
      <c r="AU95" s="162" t="s">
        <v>84</v>
      </c>
      <c r="AV95" s="12" t="s">
        <v>82</v>
      </c>
      <c r="AW95" s="12" t="s">
        <v>36</v>
      </c>
      <c r="AX95" s="12" t="s">
        <v>75</v>
      </c>
      <c r="AY95" s="162" t="s">
        <v>151</v>
      </c>
    </row>
    <row r="96" spans="2:51" s="12" customFormat="1" ht="10.15">
      <c r="B96" s="160"/>
      <c r="D96" s="161" t="s">
        <v>196</v>
      </c>
      <c r="E96" s="162" t="s">
        <v>19</v>
      </c>
      <c r="F96" s="163" t="s">
        <v>1243</v>
      </c>
      <c r="H96" s="162" t="s">
        <v>19</v>
      </c>
      <c r="I96" s="164"/>
      <c r="L96" s="160"/>
      <c r="M96" s="165"/>
      <c r="T96" s="166"/>
      <c r="AT96" s="162" t="s">
        <v>196</v>
      </c>
      <c r="AU96" s="162" t="s">
        <v>84</v>
      </c>
      <c r="AV96" s="12" t="s">
        <v>82</v>
      </c>
      <c r="AW96" s="12" t="s">
        <v>36</v>
      </c>
      <c r="AX96" s="12" t="s">
        <v>75</v>
      </c>
      <c r="AY96" s="162" t="s">
        <v>151</v>
      </c>
    </row>
    <row r="97" spans="2:51" s="12" customFormat="1" ht="10.15">
      <c r="B97" s="160"/>
      <c r="D97" s="161" t="s">
        <v>196</v>
      </c>
      <c r="E97" s="162" t="s">
        <v>19</v>
      </c>
      <c r="F97" s="163" t="s">
        <v>1244</v>
      </c>
      <c r="H97" s="162" t="s">
        <v>19</v>
      </c>
      <c r="I97" s="164"/>
      <c r="L97" s="160"/>
      <c r="M97" s="165"/>
      <c r="T97" s="166"/>
      <c r="AT97" s="162" t="s">
        <v>196</v>
      </c>
      <c r="AU97" s="162" t="s">
        <v>84</v>
      </c>
      <c r="AV97" s="12" t="s">
        <v>82</v>
      </c>
      <c r="AW97" s="12" t="s">
        <v>36</v>
      </c>
      <c r="AX97" s="12" t="s">
        <v>75</v>
      </c>
      <c r="AY97" s="162" t="s">
        <v>151</v>
      </c>
    </row>
    <row r="98" spans="2:51" s="12" customFormat="1" ht="10.15">
      <c r="B98" s="160"/>
      <c r="D98" s="161" t="s">
        <v>196</v>
      </c>
      <c r="E98" s="162" t="s">
        <v>19</v>
      </c>
      <c r="F98" s="163" t="s">
        <v>984</v>
      </c>
      <c r="H98" s="162" t="s">
        <v>19</v>
      </c>
      <c r="I98" s="164"/>
      <c r="L98" s="160"/>
      <c r="M98" s="165"/>
      <c r="T98" s="166"/>
      <c r="AT98" s="162" t="s">
        <v>196</v>
      </c>
      <c r="AU98" s="162" t="s">
        <v>84</v>
      </c>
      <c r="AV98" s="12" t="s">
        <v>82</v>
      </c>
      <c r="AW98" s="12" t="s">
        <v>36</v>
      </c>
      <c r="AX98" s="12" t="s">
        <v>75</v>
      </c>
      <c r="AY98" s="162" t="s">
        <v>151</v>
      </c>
    </row>
    <row r="99" spans="2:51" s="12" customFormat="1" ht="10.15">
      <c r="B99" s="160"/>
      <c r="D99" s="161" t="s">
        <v>196</v>
      </c>
      <c r="E99" s="162" t="s">
        <v>19</v>
      </c>
      <c r="F99" s="163" t="s">
        <v>1245</v>
      </c>
      <c r="H99" s="162" t="s">
        <v>19</v>
      </c>
      <c r="I99" s="164"/>
      <c r="L99" s="160"/>
      <c r="M99" s="165"/>
      <c r="T99" s="166"/>
      <c r="AT99" s="162" t="s">
        <v>196</v>
      </c>
      <c r="AU99" s="162" t="s">
        <v>84</v>
      </c>
      <c r="AV99" s="12" t="s">
        <v>82</v>
      </c>
      <c r="AW99" s="12" t="s">
        <v>36</v>
      </c>
      <c r="AX99" s="12" t="s">
        <v>75</v>
      </c>
      <c r="AY99" s="162" t="s">
        <v>151</v>
      </c>
    </row>
    <row r="100" spans="2:51" s="12" customFormat="1" ht="10.15">
      <c r="B100" s="160"/>
      <c r="D100" s="161" t="s">
        <v>196</v>
      </c>
      <c r="E100" s="162" t="s">
        <v>19</v>
      </c>
      <c r="F100" s="163" t="s">
        <v>1246</v>
      </c>
      <c r="H100" s="162" t="s">
        <v>19</v>
      </c>
      <c r="I100" s="164"/>
      <c r="L100" s="160"/>
      <c r="M100" s="165"/>
      <c r="T100" s="166"/>
      <c r="AT100" s="162" t="s">
        <v>196</v>
      </c>
      <c r="AU100" s="162" t="s">
        <v>84</v>
      </c>
      <c r="AV100" s="12" t="s">
        <v>82</v>
      </c>
      <c r="AW100" s="12" t="s">
        <v>36</v>
      </c>
      <c r="AX100" s="12" t="s">
        <v>75</v>
      </c>
      <c r="AY100" s="162" t="s">
        <v>151</v>
      </c>
    </row>
    <row r="101" spans="2:51" s="12" customFormat="1" ht="10.15">
      <c r="B101" s="160"/>
      <c r="D101" s="161" t="s">
        <v>196</v>
      </c>
      <c r="E101" s="162" t="s">
        <v>19</v>
      </c>
      <c r="F101" s="163" t="s">
        <v>1247</v>
      </c>
      <c r="H101" s="162" t="s">
        <v>19</v>
      </c>
      <c r="I101" s="164"/>
      <c r="L101" s="160"/>
      <c r="M101" s="165"/>
      <c r="T101" s="166"/>
      <c r="AT101" s="162" t="s">
        <v>196</v>
      </c>
      <c r="AU101" s="162" t="s">
        <v>84</v>
      </c>
      <c r="AV101" s="12" t="s">
        <v>82</v>
      </c>
      <c r="AW101" s="12" t="s">
        <v>36</v>
      </c>
      <c r="AX101" s="12" t="s">
        <v>75</v>
      </c>
      <c r="AY101" s="162" t="s">
        <v>151</v>
      </c>
    </row>
    <row r="102" spans="2:51" s="12" customFormat="1" ht="10.15">
      <c r="B102" s="160"/>
      <c r="D102" s="161" t="s">
        <v>196</v>
      </c>
      <c r="E102" s="162" t="s">
        <v>19</v>
      </c>
      <c r="F102" s="163" t="s">
        <v>1248</v>
      </c>
      <c r="H102" s="162" t="s">
        <v>19</v>
      </c>
      <c r="I102" s="164"/>
      <c r="L102" s="160"/>
      <c r="M102" s="165"/>
      <c r="T102" s="166"/>
      <c r="AT102" s="162" t="s">
        <v>196</v>
      </c>
      <c r="AU102" s="162" t="s">
        <v>84</v>
      </c>
      <c r="AV102" s="12" t="s">
        <v>82</v>
      </c>
      <c r="AW102" s="12" t="s">
        <v>36</v>
      </c>
      <c r="AX102" s="12" t="s">
        <v>75</v>
      </c>
      <c r="AY102" s="162" t="s">
        <v>151</v>
      </c>
    </row>
    <row r="103" spans="2:51" s="12" customFormat="1" ht="10.15">
      <c r="B103" s="160"/>
      <c r="D103" s="161" t="s">
        <v>196</v>
      </c>
      <c r="E103" s="162" t="s">
        <v>19</v>
      </c>
      <c r="F103" s="163" t="s">
        <v>1249</v>
      </c>
      <c r="H103" s="162" t="s">
        <v>19</v>
      </c>
      <c r="I103" s="164"/>
      <c r="L103" s="160"/>
      <c r="M103" s="165"/>
      <c r="T103" s="166"/>
      <c r="AT103" s="162" t="s">
        <v>196</v>
      </c>
      <c r="AU103" s="162" t="s">
        <v>84</v>
      </c>
      <c r="AV103" s="12" t="s">
        <v>82</v>
      </c>
      <c r="AW103" s="12" t="s">
        <v>36</v>
      </c>
      <c r="AX103" s="12" t="s">
        <v>75</v>
      </c>
      <c r="AY103" s="162" t="s">
        <v>151</v>
      </c>
    </row>
    <row r="104" spans="2:51" s="12" customFormat="1" ht="10.15">
      <c r="B104" s="160"/>
      <c r="D104" s="161" t="s">
        <v>196</v>
      </c>
      <c r="E104" s="162" t="s">
        <v>19</v>
      </c>
      <c r="F104" s="163" t="s">
        <v>1250</v>
      </c>
      <c r="H104" s="162" t="s">
        <v>19</v>
      </c>
      <c r="I104" s="164"/>
      <c r="L104" s="160"/>
      <c r="M104" s="165"/>
      <c r="T104" s="166"/>
      <c r="AT104" s="162" t="s">
        <v>196</v>
      </c>
      <c r="AU104" s="162" t="s">
        <v>84</v>
      </c>
      <c r="AV104" s="12" t="s">
        <v>82</v>
      </c>
      <c r="AW104" s="12" t="s">
        <v>36</v>
      </c>
      <c r="AX104" s="12" t="s">
        <v>75</v>
      </c>
      <c r="AY104" s="162" t="s">
        <v>151</v>
      </c>
    </row>
    <row r="105" spans="2:51" s="13" customFormat="1" ht="10.15">
      <c r="B105" s="167"/>
      <c r="D105" s="161" t="s">
        <v>196</v>
      </c>
      <c r="E105" s="168" t="s">
        <v>19</v>
      </c>
      <c r="F105" s="169" t="s">
        <v>1251</v>
      </c>
      <c r="H105" s="170">
        <v>30</v>
      </c>
      <c r="I105" s="171"/>
      <c r="L105" s="167"/>
      <c r="M105" s="172"/>
      <c r="T105" s="173"/>
      <c r="AT105" s="168" t="s">
        <v>196</v>
      </c>
      <c r="AU105" s="168" t="s">
        <v>84</v>
      </c>
      <c r="AV105" s="13" t="s">
        <v>84</v>
      </c>
      <c r="AW105" s="13" t="s">
        <v>36</v>
      </c>
      <c r="AX105" s="13" t="s">
        <v>82</v>
      </c>
      <c r="AY105" s="168" t="s">
        <v>151</v>
      </c>
    </row>
    <row r="106" spans="2:65" s="1" customFormat="1" ht="16.5" customHeight="1">
      <c r="B106" s="33"/>
      <c r="C106" s="132" t="s">
        <v>150</v>
      </c>
      <c r="D106" s="132" t="s">
        <v>153</v>
      </c>
      <c r="E106" s="133" t="s">
        <v>1252</v>
      </c>
      <c r="F106" s="134" t="s">
        <v>1253</v>
      </c>
      <c r="G106" s="135" t="s">
        <v>193</v>
      </c>
      <c r="H106" s="136">
        <v>1</v>
      </c>
      <c r="I106" s="137"/>
      <c r="J106" s="138">
        <f>ROUND(I106*H106,2)</f>
        <v>0</v>
      </c>
      <c r="K106" s="134" t="s">
        <v>215</v>
      </c>
      <c r="L106" s="33"/>
      <c r="M106" s="139" t="s">
        <v>19</v>
      </c>
      <c r="N106" s="140" t="s">
        <v>46</v>
      </c>
      <c r="P106" s="141">
        <f>O106*H106</f>
        <v>0</v>
      </c>
      <c r="Q106" s="141">
        <v>0</v>
      </c>
      <c r="R106" s="141">
        <f>Q106*H106</f>
        <v>0</v>
      </c>
      <c r="S106" s="141">
        <v>0</v>
      </c>
      <c r="T106" s="142">
        <f>S106*H106</f>
        <v>0</v>
      </c>
      <c r="AR106" s="143" t="s">
        <v>160</v>
      </c>
      <c r="AT106" s="143" t="s">
        <v>153</v>
      </c>
      <c r="AU106" s="143" t="s">
        <v>84</v>
      </c>
      <c r="AY106" s="18" t="s">
        <v>151</v>
      </c>
      <c r="BE106" s="144">
        <f>IF(N106="základní",J106,0)</f>
        <v>0</v>
      </c>
      <c r="BF106" s="144">
        <f>IF(N106="snížená",J106,0)</f>
        <v>0</v>
      </c>
      <c r="BG106" s="144">
        <f>IF(N106="zákl. přenesená",J106,0)</f>
        <v>0</v>
      </c>
      <c r="BH106" s="144">
        <f>IF(N106="sníž. přenesená",J106,0)</f>
        <v>0</v>
      </c>
      <c r="BI106" s="144">
        <f>IF(N106="nulová",J106,0)</f>
        <v>0</v>
      </c>
      <c r="BJ106" s="18" t="s">
        <v>82</v>
      </c>
      <c r="BK106" s="144">
        <f>ROUND(I106*H106,2)</f>
        <v>0</v>
      </c>
      <c r="BL106" s="18" t="s">
        <v>160</v>
      </c>
      <c r="BM106" s="143" t="s">
        <v>1254</v>
      </c>
    </row>
    <row r="107" spans="2:47" s="1" customFormat="1" ht="10.15">
      <c r="B107" s="33"/>
      <c r="D107" s="174" t="s">
        <v>217</v>
      </c>
      <c r="F107" s="175" t="s">
        <v>1255</v>
      </c>
      <c r="I107" s="176"/>
      <c r="L107" s="33"/>
      <c r="M107" s="177"/>
      <c r="T107" s="54"/>
      <c r="AT107" s="18" t="s">
        <v>217</v>
      </c>
      <c r="AU107" s="18" t="s">
        <v>84</v>
      </c>
    </row>
    <row r="108" spans="2:65" s="1" customFormat="1" ht="16.5" customHeight="1">
      <c r="B108" s="33"/>
      <c r="C108" s="132" t="s">
        <v>160</v>
      </c>
      <c r="D108" s="132" t="s">
        <v>153</v>
      </c>
      <c r="E108" s="133" t="s">
        <v>1256</v>
      </c>
      <c r="F108" s="134" t="s">
        <v>1257</v>
      </c>
      <c r="G108" s="135" t="s">
        <v>445</v>
      </c>
      <c r="H108" s="136">
        <v>122</v>
      </c>
      <c r="I108" s="137"/>
      <c r="J108" s="138">
        <f>ROUND(I108*H108,2)</f>
        <v>0</v>
      </c>
      <c r="K108" s="134" t="s">
        <v>215</v>
      </c>
      <c r="L108" s="33"/>
      <c r="M108" s="139" t="s">
        <v>19</v>
      </c>
      <c r="N108" s="140" t="s">
        <v>46</v>
      </c>
      <c r="P108" s="141">
        <f>O108*H108</f>
        <v>0</v>
      </c>
      <c r="Q108" s="141">
        <v>0</v>
      </c>
      <c r="R108" s="141">
        <f>Q108*H108</f>
        <v>0</v>
      </c>
      <c r="S108" s="141">
        <v>0</v>
      </c>
      <c r="T108" s="142">
        <f>S108*H108</f>
        <v>0</v>
      </c>
      <c r="AR108" s="143" t="s">
        <v>160</v>
      </c>
      <c r="AT108" s="143" t="s">
        <v>153</v>
      </c>
      <c r="AU108" s="143" t="s">
        <v>84</v>
      </c>
      <c r="AY108" s="18" t="s">
        <v>151</v>
      </c>
      <c r="BE108" s="144">
        <f>IF(N108="základní",J108,0)</f>
        <v>0</v>
      </c>
      <c r="BF108" s="144">
        <f>IF(N108="snížená",J108,0)</f>
        <v>0</v>
      </c>
      <c r="BG108" s="144">
        <f>IF(N108="zákl. přenesená",J108,0)</f>
        <v>0</v>
      </c>
      <c r="BH108" s="144">
        <f>IF(N108="sníž. přenesená",J108,0)</f>
        <v>0</v>
      </c>
      <c r="BI108" s="144">
        <f>IF(N108="nulová",J108,0)</f>
        <v>0</v>
      </c>
      <c r="BJ108" s="18" t="s">
        <v>82</v>
      </c>
      <c r="BK108" s="144">
        <f>ROUND(I108*H108,2)</f>
        <v>0</v>
      </c>
      <c r="BL108" s="18" t="s">
        <v>160</v>
      </c>
      <c r="BM108" s="143" t="s">
        <v>1258</v>
      </c>
    </row>
    <row r="109" spans="2:47" s="1" customFormat="1" ht="10.15">
      <c r="B109" s="33"/>
      <c r="D109" s="174" t="s">
        <v>217</v>
      </c>
      <c r="F109" s="175" t="s">
        <v>1259</v>
      </c>
      <c r="I109" s="176"/>
      <c r="L109" s="33"/>
      <c r="M109" s="177"/>
      <c r="T109" s="54"/>
      <c r="AT109" s="18" t="s">
        <v>217</v>
      </c>
      <c r="AU109" s="18" t="s">
        <v>84</v>
      </c>
    </row>
    <row r="110" spans="2:51" s="13" customFormat="1" ht="10.15">
      <c r="B110" s="167"/>
      <c r="D110" s="161" t="s">
        <v>196</v>
      </c>
      <c r="E110" s="168" t="s">
        <v>19</v>
      </c>
      <c r="F110" s="169" t="s">
        <v>1260</v>
      </c>
      <c r="H110" s="170">
        <v>122</v>
      </c>
      <c r="I110" s="171"/>
      <c r="L110" s="167"/>
      <c r="M110" s="172"/>
      <c r="T110" s="173"/>
      <c r="AT110" s="168" t="s">
        <v>196</v>
      </c>
      <c r="AU110" s="168" t="s">
        <v>84</v>
      </c>
      <c r="AV110" s="13" t="s">
        <v>84</v>
      </c>
      <c r="AW110" s="13" t="s">
        <v>36</v>
      </c>
      <c r="AX110" s="13" t="s">
        <v>82</v>
      </c>
      <c r="AY110" s="168" t="s">
        <v>151</v>
      </c>
    </row>
    <row r="111" spans="2:65" s="1" customFormat="1" ht="16.5" customHeight="1">
      <c r="B111" s="33"/>
      <c r="C111" s="132" t="s">
        <v>167</v>
      </c>
      <c r="D111" s="132" t="s">
        <v>153</v>
      </c>
      <c r="E111" s="133" t="s">
        <v>1261</v>
      </c>
      <c r="F111" s="134" t="s">
        <v>1262</v>
      </c>
      <c r="G111" s="135" t="s">
        <v>156</v>
      </c>
      <c r="H111" s="136">
        <v>1</v>
      </c>
      <c r="I111" s="137"/>
      <c r="J111" s="138">
        <f>ROUND(I111*H111,2)</f>
        <v>0</v>
      </c>
      <c r="K111" s="134" t="s">
        <v>215</v>
      </c>
      <c r="L111" s="33"/>
      <c r="M111" s="139" t="s">
        <v>19</v>
      </c>
      <c r="N111" s="140" t="s">
        <v>46</v>
      </c>
      <c r="P111" s="141">
        <f>O111*H111</f>
        <v>0</v>
      </c>
      <c r="Q111" s="141">
        <v>0</v>
      </c>
      <c r="R111" s="141">
        <f>Q111*H111</f>
        <v>0</v>
      </c>
      <c r="S111" s="141">
        <v>0</v>
      </c>
      <c r="T111" s="142">
        <f>S111*H111</f>
        <v>0</v>
      </c>
      <c r="AR111" s="143" t="s">
        <v>160</v>
      </c>
      <c r="AT111" s="143" t="s">
        <v>153</v>
      </c>
      <c r="AU111" s="143" t="s">
        <v>84</v>
      </c>
      <c r="AY111" s="18" t="s">
        <v>151</v>
      </c>
      <c r="BE111" s="144">
        <f>IF(N111="základní",J111,0)</f>
        <v>0</v>
      </c>
      <c r="BF111" s="144">
        <f>IF(N111="snížená",J111,0)</f>
        <v>0</v>
      </c>
      <c r="BG111" s="144">
        <f>IF(N111="zákl. přenesená",J111,0)</f>
        <v>0</v>
      </c>
      <c r="BH111" s="144">
        <f>IF(N111="sníž. přenesená",J111,0)</f>
        <v>0</v>
      </c>
      <c r="BI111" s="144">
        <f>IF(N111="nulová",J111,0)</f>
        <v>0</v>
      </c>
      <c r="BJ111" s="18" t="s">
        <v>82</v>
      </c>
      <c r="BK111" s="144">
        <f>ROUND(I111*H111,2)</f>
        <v>0</v>
      </c>
      <c r="BL111" s="18" t="s">
        <v>160</v>
      </c>
      <c r="BM111" s="143" t="s">
        <v>1263</v>
      </c>
    </row>
    <row r="112" spans="2:47" s="1" customFormat="1" ht="10.15">
      <c r="B112" s="33"/>
      <c r="D112" s="174" t="s">
        <v>217</v>
      </c>
      <c r="F112" s="175" t="s">
        <v>1264</v>
      </c>
      <c r="I112" s="176"/>
      <c r="L112" s="33"/>
      <c r="M112" s="196"/>
      <c r="N112" s="157"/>
      <c r="O112" s="157"/>
      <c r="P112" s="157"/>
      <c r="Q112" s="157"/>
      <c r="R112" s="157"/>
      <c r="S112" s="157"/>
      <c r="T112" s="197"/>
      <c r="AT112" s="18" t="s">
        <v>217</v>
      </c>
      <c r="AU112" s="18" t="s">
        <v>84</v>
      </c>
    </row>
    <row r="113" spans="2:12" s="1" customFormat="1" ht="6.95" customHeight="1"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33"/>
    </row>
  </sheetData>
  <sheetProtection algorithmName="SHA-512" hashValue="WimOsYV8tFu7FmjdIEI4B4yb3IPSFBwIsDJSKn8CmdIEDmQEk5XUbeVKT5cPUlIFhz8LHKX/ennOpC88sWr/4Q==" saltValue="7J8gKJEguelYgy5ORx/zaNOfM3lelC3ud5YzOR6DedKEVeI7JWbuoNcUIMYUVT0H0KG9zhWqftA7syCUS6EQ2A==" spinCount="100000" sheet="1" objects="1" scenarios="1" formatColumns="0" formatRows="0" autoFilter="0"/>
  <autoFilter ref="C86:K112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hyperlinks>
    <hyperlink ref="F91" r:id="rId1" display="https://podminky.urs.cz/item/CS_URS_2023_01/030001000"/>
    <hyperlink ref="F93" r:id="rId2" display="https://podminky.urs.cz/item/CS_URS_2023_01/032403000"/>
    <hyperlink ref="F107" r:id="rId3" display="https://podminky.urs.cz/item/CS_URS_2023_01/033103000"/>
    <hyperlink ref="F109" r:id="rId4" display="https://podminky.urs.cz/item/CS_URS_2023_01/034103000"/>
    <hyperlink ref="F112" r:id="rId5" display="https://podminky.urs.cz/item/CS_URS_2023_01/0345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BM10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8" t="s">
        <v>123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ht="24.95" customHeight="1">
      <c r="B4" s="21"/>
      <c r="D4" s="22" t="s">
        <v>124</v>
      </c>
      <c r="L4" s="21"/>
      <c r="M4" s="91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27" t="str">
        <f>'Rekapitulace stavby'!K6</f>
        <v>Automatické parkovací zařízení pro kola v Nymburce</v>
      </c>
      <c r="F7" s="328"/>
      <c r="G7" s="328"/>
      <c r="H7" s="328"/>
      <c r="L7" s="21"/>
    </row>
    <row r="8" spans="2:12" ht="12" customHeight="1">
      <c r="B8" s="21"/>
      <c r="D8" s="28" t="s">
        <v>125</v>
      </c>
      <c r="L8" s="21"/>
    </row>
    <row r="9" spans="2:12" s="1" customFormat="1" ht="16.5" customHeight="1">
      <c r="B9" s="33"/>
      <c r="E9" s="327" t="s">
        <v>989</v>
      </c>
      <c r="F9" s="329"/>
      <c r="G9" s="329"/>
      <c r="H9" s="329"/>
      <c r="L9" s="33"/>
    </row>
    <row r="10" spans="2:12" s="1" customFormat="1" ht="12" customHeight="1">
      <c r="B10" s="33"/>
      <c r="D10" s="28" t="s">
        <v>127</v>
      </c>
      <c r="L10" s="33"/>
    </row>
    <row r="11" spans="2:12" s="1" customFormat="1" ht="16.5" customHeight="1">
      <c r="B11" s="33"/>
      <c r="E11" s="291" t="s">
        <v>1265</v>
      </c>
      <c r="F11" s="329"/>
      <c r="G11" s="329"/>
      <c r="H11" s="329"/>
      <c r="L11" s="33"/>
    </row>
    <row r="12" spans="2:12" s="1" customFormat="1" ht="10.15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50" t="str">
        <f>'Rekapitulace stavby'!AN8</f>
        <v>30. 11. 2023</v>
      </c>
      <c r="L14" s="33"/>
    </row>
    <row r="15" spans="2:12" s="1" customFormat="1" ht="10.8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27</v>
      </c>
      <c r="L16" s="33"/>
    </row>
    <row r="17" spans="2:12" s="1" customFormat="1" ht="18" customHeight="1">
      <c r="B17" s="33"/>
      <c r="E17" s="26" t="s">
        <v>28</v>
      </c>
      <c r="I17" s="28" t="s">
        <v>29</v>
      </c>
      <c r="J17" s="26" t="s">
        <v>19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30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30" t="str">
        <f>'Rekapitulace stavby'!E14</f>
        <v>Vyplň údaj</v>
      </c>
      <c r="F20" s="297"/>
      <c r="G20" s="297"/>
      <c r="H20" s="297"/>
      <c r="I20" s="28" t="s">
        <v>29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32</v>
      </c>
      <c r="I22" s="28" t="s">
        <v>26</v>
      </c>
      <c r="J22" s="26" t="s">
        <v>33</v>
      </c>
      <c r="L22" s="33"/>
    </row>
    <row r="23" spans="2:12" s="1" customFormat="1" ht="18" customHeight="1">
      <c r="B23" s="33"/>
      <c r="E23" s="26" t="s">
        <v>183</v>
      </c>
      <c r="I23" s="28" t="s">
        <v>29</v>
      </c>
      <c r="J23" s="26" t="s">
        <v>35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37</v>
      </c>
      <c r="I25" s="28" t="s">
        <v>26</v>
      </c>
      <c r="J25" s="26" t="str">
        <f>IF('Rekapitulace stavby'!AN19="","",'Rekapitulace stavby'!AN19)</f>
        <v/>
      </c>
      <c r="L25" s="33"/>
    </row>
    <row r="26" spans="2:12" s="1" customFormat="1" ht="18" customHeight="1">
      <c r="B26" s="33"/>
      <c r="E26" s="26" t="str">
        <f>IF('Rekapitulace stavby'!E20="","",'Rekapitulace stavby'!E20)</f>
        <v xml:space="preserve"> </v>
      </c>
      <c r="I26" s="28" t="s">
        <v>29</v>
      </c>
      <c r="J26" s="26" t="str">
        <f>IF('Rekapitulace stavby'!AN20="","",'Rekapitulace stavby'!AN20)</f>
        <v/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39</v>
      </c>
      <c r="L28" s="33"/>
    </row>
    <row r="29" spans="2:12" s="7" customFormat="1" ht="47.25" customHeight="1">
      <c r="B29" s="92"/>
      <c r="E29" s="302" t="s">
        <v>40</v>
      </c>
      <c r="F29" s="302"/>
      <c r="G29" s="302"/>
      <c r="H29" s="302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5" customHeight="1">
      <c r="B32" s="33"/>
      <c r="D32" s="93" t="s">
        <v>41</v>
      </c>
      <c r="J32" s="64">
        <f>ROUND(J88,2)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43</v>
      </c>
      <c r="I34" s="36" t="s">
        <v>42</v>
      </c>
      <c r="J34" s="36" t="s">
        <v>44</v>
      </c>
      <c r="L34" s="33"/>
    </row>
    <row r="35" spans="2:12" s="1" customFormat="1" ht="14.45" customHeight="1">
      <c r="B35" s="33"/>
      <c r="D35" s="53" t="s">
        <v>45</v>
      </c>
      <c r="E35" s="28" t="s">
        <v>46</v>
      </c>
      <c r="F35" s="84">
        <f>ROUND((SUM(BE88:BE100)),2)</f>
        <v>0</v>
      </c>
      <c r="I35" s="94">
        <v>0.21</v>
      </c>
      <c r="J35" s="84">
        <f>ROUND(((SUM(BE88:BE100))*I35),2)</f>
        <v>0</v>
      </c>
      <c r="L35" s="33"/>
    </row>
    <row r="36" spans="2:12" s="1" customFormat="1" ht="14.45" customHeight="1">
      <c r="B36" s="33"/>
      <c r="E36" s="28" t="s">
        <v>47</v>
      </c>
      <c r="F36" s="84">
        <f>ROUND((SUM(BF88:BF100)),2)</f>
        <v>0</v>
      </c>
      <c r="I36" s="94">
        <v>0.12</v>
      </c>
      <c r="J36" s="84">
        <f>ROUND(((SUM(BF88:BF100))*I36),2)</f>
        <v>0</v>
      </c>
      <c r="L36" s="33"/>
    </row>
    <row r="37" spans="2:12" s="1" customFormat="1" ht="14.45" customHeight="1" hidden="1">
      <c r="B37" s="33"/>
      <c r="E37" s="28" t="s">
        <v>48</v>
      </c>
      <c r="F37" s="84">
        <f>ROUND((SUM(BG88:BG100)),2)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8" t="s">
        <v>49</v>
      </c>
      <c r="F38" s="84">
        <f>ROUND((SUM(BH88:BH100)),2)</f>
        <v>0</v>
      </c>
      <c r="I38" s="94">
        <v>0.12</v>
      </c>
      <c r="J38" s="84">
        <f>0</f>
        <v>0</v>
      </c>
      <c r="L38" s="33"/>
    </row>
    <row r="39" spans="2:12" s="1" customFormat="1" ht="14.45" customHeight="1" hidden="1">
      <c r="B39" s="33"/>
      <c r="E39" s="28" t="s">
        <v>50</v>
      </c>
      <c r="F39" s="84">
        <f>ROUND((SUM(BI88:BI100)),2)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5" customHeight="1">
      <c r="B41" s="33"/>
      <c r="C41" s="95"/>
      <c r="D41" s="96" t="s">
        <v>51</v>
      </c>
      <c r="E41" s="55"/>
      <c r="F41" s="55"/>
      <c r="G41" s="97" t="s">
        <v>52</v>
      </c>
      <c r="H41" s="98" t="s">
        <v>53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2" t="s">
        <v>129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27" t="str">
        <f>E7</f>
        <v>Automatické parkovací zařízení pro kola v Nymburce</v>
      </c>
      <c r="F50" s="328"/>
      <c r="G50" s="328"/>
      <c r="H50" s="328"/>
      <c r="L50" s="33"/>
    </row>
    <row r="51" spans="2:12" ht="12" customHeight="1">
      <c r="B51" s="21"/>
      <c r="C51" s="28" t="s">
        <v>125</v>
      </c>
      <c r="L51" s="21"/>
    </row>
    <row r="52" spans="2:12" s="1" customFormat="1" ht="16.5" customHeight="1">
      <c r="B52" s="33"/>
      <c r="E52" s="327" t="s">
        <v>989</v>
      </c>
      <c r="F52" s="329"/>
      <c r="G52" s="329"/>
      <c r="H52" s="329"/>
      <c r="L52" s="33"/>
    </row>
    <row r="53" spans="2:12" s="1" customFormat="1" ht="12" customHeight="1">
      <c r="B53" s="33"/>
      <c r="C53" s="28" t="s">
        <v>127</v>
      </c>
      <c r="L53" s="33"/>
    </row>
    <row r="54" spans="2:12" s="1" customFormat="1" ht="16.5" customHeight="1">
      <c r="B54" s="33"/>
      <c r="E54" s="291" t="str">
        <f>E11</f>
        <v>VON-D - Vedlejší a ostatní náklady demolice</v>
      </c>
      <c r="F54" s="329"/>
      <c r="G54" s="329"/>
      <c r="H54" s="329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Nymburk</v>
      </c>
      <c r="I56" s="28" t="s">
        <v>23</v>
      </c>
      <c r="J56" s="50" t="str">
        <f>IF(J14="","",J14)</f>
        <v>30. 11. 2023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>Město Nymburk</v>
      </c>
      <c r="I58" s="28" t="s">
        <v>32</v>
      </c>
      <c r="J58" s="31" t="str">
        <f>E23</f>
        <v xml:space="preserve">OPTIMA, spol. s r. o. </v>
      </c>
      <c r="L58" s="33"/>
    </row>
    <row r="59" spans="2:12" s="1" customFormat="1" ht="15.2" customHeight="1">
      <c r="B59" s="33"/>
      <c r="C59" s="28" t="s">
        <v>30</v>
      </c>
      <c r="F59" s="26" t="str">
        <f>IF(E20="","",E20)</f>
        <v>Vyplň údaj</v>
      </c>
      <c r="I59" s="28" t="s">
        <v>37</v>
      </c>
      <c r="J59" s="31" t="str">
        <f>E26</f>
        <v xml:space="preserve"> 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130</v>
      </c>
      <c r="D61" s="95"/>
      <c r="E61" s="95"/>
      <c r="F61" s="95"/>
      <c r="G61" s="95"/>
      <c r="H61" s="95"/>
      <c r="I61" s="95"/>
      <c r="J61" s="102" t="s">
        <v>131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8" customHeight="1">
      <c r="B63" s="33"/>
      <c r="C63" s="103" t="s">
        <v>73</v>
      </c>
      <c r="J63" s="64">
        <f>J88</f>
        <v>0</v>
      </c>
      <c r="L63" s="33"/>
      <c r="AU63" s="18" t="s">
        <v>132</v>
      </c>
    </row>
    <row r="64" spans="2:12" s="8" customFormat="1" ht="24.95" customHeight="1">
      <c r="B64" s="104"/>
      <c r="D64" s="105" t="s">
        <v>932</v>
      </c>
      <c r="E64" s="106"/>
      <c r="F64" s="106"/>
      <c r="G64" s="106"/>
      <c r="H64" s="106"/>
      <c r="I64" s="106"/>
      <c r="J64" s="107">
        <f>J89</f>
        <v>0</v>
      </c>
      <c r="L64" s="104"/>
    </row>
    <row r="65" spans="2:12" s="9" customFormat="1" ht="19.9" customHeight="1">
      <c r="B65" s="108"/>
      <c r="D65" s="109" t="s">
        <v>1231</v>
      </c>
      <c r="E65" s="110"/>
      <c r="F65" s="110"/>
      <c r="G65" s="110"/>
      <c r="H65" s="110"/>
      <c r="I65" s="110"/>
      <c r="J65" s="111">
        <f>J90</f>
        <v>0</v>
      </c>
      <c r="L65" s="108"/>
    </row>
    <row r="66" spans="2:12" s="9" customFormat="1" ht="19.9" customHeight="1">
      <c r="B66" s="108"/>
      <c r="D66" s="109" t="s">
        <v>1266</v>
      </c>
      <c r="E66" s="110"/>
      <c r="F66" s="110"/>
      <c r="G66" s="110"/>
      <c r="H66" s="110"/>
      <c r="I66" s="110"/>
      <c r="J66" s="111">
        <f>J95</f>
        <v>0</v>
      </c>
      <c r="L66" s="108"/>
    </row>
    <row r="67" spans="2:12" s="1" customFormat="1" ht="21.85" customHeight="1">
      <c r="B67" s="33"/>
      <c r="L67" s="33"/>
    </row>
    <row r="68" spans="2:12" s="1" customFormat="1" ht="6.95" customHeight="1"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33"/>
    </row>
    <row r="72" spans="2:12" s="1" customFormat="1" ht="6.95" customHeight="1"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33"/>
    </row>
    <row r="73" spans="2:12" s="1" customFormat="1" ht="24.95" customHeight="1">
      <c r="B73" s="33"/>
      <c r="C73" s="22" t="s">
        <v>135</v>
      </c>
      <c r="L73" s="33"/>
    </row>
    <row r="74" spans="2:12" s="1" customFormat="1" ht="6.95" customHeight="1">
      <c r="B74" s="33"/>
      <c r="L74" s="33"/>
    </row>
    <row r="75" spans="2:12" s="1" customFormat="1" ht="12" customHeight="1">
      <c r="B75" s="33"/>
      <c r="C75" s="28" t="s">
        <v>16</v>
      </c>
      <c r="L75" s="33"/>
    </row>
    <row r="76" spans="2:12" s="1" customFormat="1" ht="16.5" customHeight="1">
      <c r="B76" s="33"/>
      <c r="E76" s="327" t="str">
        <f>E7</f>
        <v>Automatické parkovací zařízení pro kola v Nymburce</v>
      </c>
      <c r="F76" s="328"/>
      <c r="G76" s="328"/>
      <c r="H76" s="328"/>
      <c r="L76" s="33"/>
    </row>
    <row r="77" spans="2:12" ht="12" customHeight="1">
      <c r="B77" s="21"/>
      <c r="C77" s="28" t="s">
        <v>125</v>
      </c>
      <c r="L77" s="21"/>
    </row>
    <row r="78" spans="2:12" s="1" customFormat="1" ht="16.5" customHeight="1">
      <c r="B78" s="33"/>
      <c r="E78" s="327" t="s">
        <v>989</v>
      </c>
      <c r="F78" s="329"/>
      <c r="G78" s="329"/>
      <c r="H78" s="329"/>
      <c r="L78" s="33"/>
    </row>
    <row r="79" spans="2:12" s="1" customFormat="1" ht="12" customHeight="1">
      <c r="B79" s="33"/>
      <c r="C79" s="28" t="s">
        <v>127</v>
      </c>
      <c r="L79" s="33"/>
    </row>
    <row r="80" spans="2:12" s="1" customFormat="1" ht="16.5" customHeight="1">
      <c r="B80" s="33"/>
      <c r="E80" s="291" t="str">
        <f>E11</f>
        <v>VON-D - Vedlejší a ostatní náklady demolice</v>
      </c>
      <c r="F80" s="329"/>
      <c r="G80" s="329"/>
      <c r="H80" s="329"/>
      <c r="L80" s="33"/>
    </row>
    <row r="81" spans="2:12" s="1" customFormat="1" ht="6.95" customHeight="1">
      <c r="B81" s="33"/>
      <c r="L81" s="33"/>
    </row>
    <row r="82" spans="2:12" s="1" customFormat="1" ht="12" customHeight="1">
      <c r="B82" s="33"/>
      <c r="C82" s="28" t="s">
        <v>21</v>
      </c>
      <c r="F82" s="26" t="str">
        <f>F14</f>
        <v>Nymburk</v>
      </c>
      <c r="I82" s="28" t="s">
        <v>23</v>
      </c>
      <c r="J82" s="50" t="str">
        <f>IF(J14="","",J14)</f>
        <v>30. 11. 2023</v>
      </c>
      <c r="L82" s="33"/>
    </row>
    <row r="83" spans="2:12" s="1" customFormat="1" ht="6.95" customHeight="1">
      <c r="B83" s="33"/>
      <c r="L83" s="33"/>
    </row>
    <row r="84" spans="2:12" s="1" customFormat="1" ht="15.2" customHeight="1">
      <c r="B84" s="33"/>
      <c r="C84" s="28" t="s">
        <v>25</v>
      </c>
      <c r="F84" s="26" t="str">
        <f>E17</f>
        <v>Město Nymburk</v>
      </c>
      <c r="I84" s="28" t="s">
        <v>32</v>
      </c>
      <c r="J84" s="31" t="str">
        <f>E23</f>
        <v xml:space="preserve">OPTIMA, spol. s r. o. </v>
      </c>
      <c r="L84" s="33"/>
    </row>
    <row r="85" spans="2:12" s="1" customFormat="1" ht="15.2" customHeight="1">
      <c r="B85" s="33"/>
      <c r="C85" s="28" t="s">
        <v>30</v>
      </c>
      <c r="F85" s="26" t="str">
        <f>IF(E20="","",E20)</f>
        <v>Vyplň údaj</v>
      </c>
      <c r="I85" s="28" t="s">
        <v>37</v>
      </c>
      <c r="J85" s="31" t="str">
        <f>E26</f>
        <v xml:space="preserve"> </v>
      </c>
      <c r="L85" s="33"/>
    </row>
    <row r="86" spans="2:12" s="1" customFormat="1" ht="10.35" customHeight="1">
      <c r="B86" s="33"/>
      <c r="L86" s="33"/>
    </row>
    <row r="87" spans="2:20" s="10" customFormat="1" ht="29.25" customHeight="1">
      <c r="B87" s="112"/>
      <c r="C87" s="113" t="s">
        <v>136</v>
      </c>
      <c r="D87" s="114" t="s">
        <v>60</v>
      </c>
      <c r="E87" s="114" t="s">
        <v>56</v>
      </c>
      <c r="F87" s="114" t="s">
        <v>57</v>
      </c>
      <c r="G87" s="114" t="s">
        <v>137</v>
      </c>
      <c r="H87" s="114" t="s">
        <v>138</v>
      </c>
      <c r="I87" s="114" t="s">
        <v>139</v>
      </c>
      <c r="J87" s="114" t="s">
        <v>131</v>
      </c>
      <c r="K87" s="115" t="s">
        <v>140</v>
      </c>
      <c r="L87" s="112"/>
      <c r="M87" s="57" t="s">
        <v>19</v>
      </c>
      <c r="N87" s="58" t="s">
        <v>45</v>
      </c>
      <c r="O87" s="58" t="s">
        <v>141</v>
      </c>
      <c r="P87" s="58" t="s">
        <v>142</v>
      </c>
      <c r="Q87" s="58" t="s">
        <v>143</v>
      </c>
      <c r="R87" s="58" t="s">
        <v>144</v>
      </c>
      <c r="S87" s="58" t="s">
        <v>145</v>
      </c>
      <c r="T87" s="59" t="s">
        <v>146</v>
      </c>
    </row>
    <row r="88" spans="2:63" s="1" customFormat="1" ht="22.8" customHeight="1">
      <c r="B88" s="33"/>
      <c r="C88" s="62" t="s">
        <v>147</v>
      </c>
      <c r="J88" s="116">
        <f>BK88</f>
        <v>0</v>
      </c>
      <c r="L88" s="33"/>
      <c r="M88" s="60"/>
      <c r="N88" s="51"/>
      <c r="O88" s="51"/>
      <c r="P88" s="117">
        <f>P89</f>
        <v>0</v>
      </c>
      <c r="Q88" s="51"/>
      <c r="R88" s="117">
        <f>R89</f>
        <v>0</v>
      </c>
      <c r="S88" s="51"/>
      <c r="T88" s="118">
        <f>T89</f>
        <v>0</v>
      </c>
      <c r="AT88" s="18" t="s">
        <v>74</v>
      </c>
      <c r="AU88" s="18" t="s">
        <v>132</v>
      </c>
      <c r="BK88" s="119">
        <f>BK89</f>
        <v>0</v>
      </c>
    </row>
    <row r="89" spans="2:63" s="11" customFormat="1" ht="25.9" customHeight="1">
      <c r="B89" s="120"/>
      <c r="D89" s="121" t="s">
        <v>74</v>
      </c>
      <c r="E89" s="122" t="s">
        <v>937</v>
      </c>
      <c r="F89" s="122" t="s">
        <v>938</v>
      </c>
      <c r="I89" s="123"/>
      <c r="J89" s="124">
        <f>BK89</f>
        <v>0</v>
      </c>
      <c r="L89" s="120"/>
      <c r="M89" s="125"/>
      <c r="P89" s="126">
        <f>P90+P95</f>
        <v>0</v>
      </c>
      <c r="R89" s="126">
        <f>R90+R95</f>
        <v>0</v>
      </c>
      <c r="T89" s="127">
        <f>T90+T95</f>
        <v>0</v>
      </c>
      <c r="AR89" s="121" t="s">
        <v>167</v>
      </c>
      <c r="AT89" s="128" t="s">
        <v>74</v>
      </c>
      <c r="AU89" s="128" t="s">
        <v>75</v>
      </c>
      <c r="AY89" s="121" t="s">
        <v>151</v>
      </c>
      <c r="BK89" s="129">
        <f>BK90+BK95</f>
        <v>0</v>
      </c>
    </row>
    <row r="90" spans="2:63" s="11" customFormat="1" ht="22.8" customHeight="1">
      <c r="B90" s="120"/>
      <c r="D90" s="121" t="s">
        <v>74</v>
      </c>
      <c r="E90" s="130" t="s">
        <v>1232</v>
      </c>
      <c r="F90" s="130" t="s">
        <v>1233</v>
      </c>
      <c r="I90" s="123"/>
      <c r="J90" s="131">
        <f>BK90</f>
        <v>0</v>
      </c>
      <c r="L90" s="120"/>
      <c r="M90" s="125"/>
      <c r="P90" s="126">
        <f>SUM(P91:P94)</f>
        <v>0</v>
      </c>
      <c r="R90" s="126">
        <f>SUM(R91:R94)</f>
        <v>0</v>
      </c>
      <c r="T90" s="127">
        <f>SUM(T91:T94)</f>
        <v>0</v>
      </c>
      <c r="AR90" s="121" t="s">
        <v>167</v>
      </c>
      <c r="AT90" s="128" t="s">
        <v>74</v>
      </c>
      <c r="AU90" s="128" t="s">
        <v>82</v>
      </c>
      <c r="AY90" s="121" t="s">
        <v>151</v>
      </c>
      <c r="BK90" s="129">
        <f>SUM(BK91:BK94)</f>
        <v>0</v>
      </c>
    </row>
    <row r="91" spans="2:65" s="1" customFormat="1" ht="16.5" customHeight="1">
      <c r="B91" s="33"/>
      <c r="C91" s="132" t="s">
        <v>82</v>
      </c>
      <c r="D91" s="132" t="s">
        <v>153</v>
      </c>
      <c r="E91" s="133" t="s">
        <v>1234</v>
      </c>
      <c r="F91" s="134" t="s">
        <v>1233</v>
      </c>
      <c r="G91" s="135" t="s">
        <v>193</v>
      </c>
      <c r="H91" s="136">
        <v>1</v>
      </c>
      <c r="I91" s="137"/>
      <c r="J91" s="138">
        <f>ROUND(I91*H91,2)</f>
        <v>0</v>
      </c>
      <c r="K91" s="134" t="s">
        <v>215</v>
      </c>
      <c r="L91" s="33"/>
      <c r="M91" s="139" t="s">
        <v>19</v>
      </c>
      <c r="N91" s="140" t="s">
        <v>46</v>
      </c>
      <c r="P91" s="141">
        <f>O91*H91</f>
        <v>0</v>
      </c>
      <c r="Q91" s="141">
        <v>0</v>
      </c>
      <c r="R91" s="141">
        <f>Q91*H91</f>
        <v>0</v>
      </c>
      <c r="S91" s="141">
        <v>0</v>
      </c>
      <c r="T91" s="142">
        <f>S91*H91</f>
        <v>0</v>
      </c>
      <c r="AR91" s="143" t="s">
        <v>160</v>
      </c>
      <c r="AT91" s="143" t="s">
        <v>153</v>
      </c>
      <c r="AU91" s="143" t="s">
        <v>84</v>
      </c>
      <c r="AY91" s="18" t="s">
        <v>151</v>
      </c>
      <c r="BE91" s="144">
        <f>IF(N91="základní",J91,0)</f>
        <v>0</v>
      </c>
      <c r="BF91" s="144">
        <f>IF(N91="snížená",J91,0)</f>
        <v>0</v>
      </c>
      <c r="BG91" s="144">
        <f>IF(N91="zákl. přenesená",J91,0)</f>
        <v>0</v>
      </c>
      <c r="BH91" s="144">
        <f>IF(N91="sníž. přenesená",J91,0)</f>
        <v>0</v>
      </c>
      <c r="BI91" s="144">
        <f>IF(N91="nulová",J91,0)</f>
        <v>0</v>
      </c>
      <c r="BJ91" s="18" t="s">
        <v>82</v>
      </c>
      <c r="BK91" s="144">
        <f>ROUND(I91*H91,2)</f>
        <v>0</v>
      </c>
      <c r="BL91" s="18" t="s">
        <v>160</v>
      </c>
      <c r="BM91" s="143" t="s">
        <v>1235</v>
      </c>
    </row>
    <row r="92" spans="2:47" s="1" customFormat="1" ht="10.15">
      <c r="B92" s="33"/>
      <c r="D92" s="174" t="s">
        <v>217</v>
      </c>
      <c r="F92" s="175" t="s">
        <v>1236</v>
      </c>
      <c r="I92" s="176"/>
      <c r="L92" s="33"/>
      <c r="M92" s="177"/>
      <c r="T92" s="54"/>
      <c r="AT92" s="18" t="s">
        <v>217</v>
      </c>
      <c r="AU92" s="18" t="s">
        <v>84</v>
      </c>
    </row>
    <row r="93" spans="2:65" s="1" customFormat="1" ht="16.5" customHeight="1">
      <c r="B93" s="33"/>
      <c r="C93" s="132" t="s">
        <v>84</v>
      </c>
      <c r="D93" s="132" t="s">
        <v>153</v>
      </c>
      <c r="E93" s="133" t="s">
        <v>1256</v>
      </c>
      <c r="F93" s="134" t="s">
        <v>1267</v>
      </c>
      <c r="G93" s="135" t="s">
        <v>193</v>
      </c>
      <c r="H93" s="136">
        <v>1</v>
      </c>
      <c r="I93" s="137"/>
      <c r="J93" s="138">
        <f>ROUND(I93*H93,2)</f>
        <v>0</v>
      </c>
      <c r="K93" s="134" t="s">
        <v>215</v>
      </c>
      <c r="L93" s="33"/>
      <c r="M93" s="139" t="s">
        <v>19</v>
      </c>
      <c r="N93" s="140" t="s">
        <v>46</v>
      </c>
      <c r="P93" s="141">
        <f>O93*H93</f>
        <v>0</v>
      </c>
      <c r="Q93" s="141">
        <v>0</v>
      </c>
      <c r="R93" s="141">
        <f>Q93*H93</f>
        <v>0</v>
      </c>
      <c r="S93" s="141">
        <v>0</v>
      </c>
      <c r="T93" s="142">
        <f>S93*H93</f>
        <v>0</v>
      </c>
      <c r="AR93" s="143" t="s">
        <v>160</v>
      </c>
      <c r="AT93" s="143" t="s">
        <v>153</v>
      </c>
      <c r="AU93" s="143" t="s">
        <v>84</v>
      </c>
      <c r="AY93" s="18" t="s">
        <v>151</v>
      </c>
      <c r="BE93" s="144">
        <f>IF(N93="základní",J93,0)</f>
        <v>0</v>
      </c>
      <c r="BF93" s="144">
        <f>IF(N93="snížená",J93,0)</f>
        <v>0</v>
      </c>
      <c r="BG93" s="144">
        <f>IF(N93="zákl. přenesená",J93,0)</f>
        <v>0</v>
      </c>
      <c r="BH93" s="144">
        <f>IF(N93="sníž. přenesená",J93,0)</f>
        <v>0</v>
      </c>
      <c r="BI93" s="144">
        <f>IF(N93="nulová",J93,0)</f>
        <v>0</v>
      </c>
      <c r="BJ93" s="18" t="s">
        <v>82</v>
      </c>
      <c r="BK93" s="144">
        <f>ROUND(I93*H93,2)</f>
        <v>0</v>
      </c>
      <c r="BL93" s="18" t="s">
        <v>160</v>
      </c>
      <c r="BM93" s="143" t="s">
        <v>1258</v>
      </c>
    </row>
    <row r="94" spans="2:47" s="1" customFormat="1" ht="10.15">
      <c r="B94" s="33"/>
      <c r="D94" s="174" t="s">
        <v>217</v>
      </c>
      <c r="F94" s="175" t="s">
        <v>1259</v>
      </c>
      <c r="I94" s="176"/>
      <c r="L94" s="33"/>
      <c r="M94" s="177"/>
      <c r="T94" s="54"/>
      <c r="AT94" s="18" t="s">
        <v>217</v>
      </c>
      <c r="AU94" s="18" t="s">
        <v>84</v>
      </c>
    </row>
    <row r="95" spans="2:63" s="11" customFormat="1" ht="22.8" customHeight="1">
      <c r="B95" s="120"/>
      <c r="D95" s="121" t="s">
        <v>74</v>
      </c>
      <c r="E95" s="130" t="s">
        <v>1268</v>
      </c>
      <c r="F95" s="130" t="s">
        <v>1269</v>
      </c>
      <c r="I95" s="123"/>
      <c r="J95" s="131">
        <f>BK95</f>
        <v>0</v>
      </c>
      <c r="L95" s="120"/>
      <c r="M95" s="125"/>
      <c r="P95" s="126">
        <f>SUM(P96:P100)</f>
        <v>0</v>
      </c>
      <c r="R95" s="126">
        <f>SUM(R96:R100)</f>
        <v>0</v>
      </c>
      <c r="T95" s="127">
        <f>SUM(T96:T100)</f>
        <v>0</v>
      </c>
      <c r="AR95" s="121" t="s">
        <v>167</v>
      </c>
      <c r="AT95" s="128" t="s">
        <v>74</v>
      </c>
      <c r="AU95" s="128" t="s">
        <v>82</v>
      </c>
      <c r="AY95" s="121" t="s">
        <v>151</v>
      </c>
      <c r="BK95" s="129">
        <f>SUM(BK96:BK100)</f>
        <v>0</v>
      </c>
    </row>
    <row r="96" spans="2:65" s="1" customFormat="1" ht="16.5" customHeight="1">
      <c r="B96" s="33"/>
      <c r="C96" s="132" t="s">
        <v>150</v>
      </c>
      <c r="D96" s="132" t="s">
        <v>153</v>
      </c>
      <c r="E96" s="133" t="s">
        <v>1270</v>
      </c>
      <c r="F96" s="134" t="s">
        <v>1271</v>
      </c>
      <c r="G96" s="135" t="s">
        <v>193</v>
      </c>
      <c r="H96" s="136">
        <v>1</v>
      </c>
      <c r="I96" s="137"/>
      <c r="J96" s="138">
        <f>ROUND(I96*H96,2)</f>
        <v>0</v>
      </c>
      <c r="K96" s="134" t="s">
        <v>215</v>
      </c>
      <c r="L96" s="33"/>
      <c r="M96" s="139" t="s">
        <v>19</v>
      </c>
      <c r="N96" s="140" t="s">
        <v>46</v>
      </c>
      <c r="P96" s="141">
        <f>O96*H96</f>
        <v>0</v>
      </c>
      <c r="Q96" s="141">
        <v>0</v>
      </c>
      <c r="R96" s="141">
        <f>Q96*H96</f>
        <v>0</v>
      </c>
      <c r="S96" s="141">
        <v>0</v>
      </c>
      <c r="T96" s="142">
        <f>S96*H96</f>
        <v>0</v>
      </c>
      <c r="AR96" s="143" t="s">
        <v>963</v>
      </c>
      <c r="AT96" s="143" t="s">
        <v>153</v>
      </c>
      <c r="AU96" s="143" t="s">
        <v>84</v>
      </c>
      <c r="AY96" s="18" t="s">
        <v>151</v>
      </c>
      <c r="BE96" s="144">
        <f>IF(N96="základní",J96,0)</f>
        <v>0</v>
      </c>
      <c r="BF96" s="144">
        <f>IF(N96="snížená",J96,0)</f>
        <v>0</v>
      </c>
      <c r="BG96" s="144">
        <f>IF(N96="zákl. přenesená",J96,0)</f>
        <v>0</v>
      </c>
      <c r="BH96" s="144">
        <f>IF(N96="sníž. přenesená",J96,0)</f>
        <v>0</v>
      </c>
      <c r="BI96" s="144">
        <f>IF(N96="nulová",J96,0)</f>
        <v>0</v>
      </c>
      <c r="BJ96" s="18" t="s">
        <v>82</v>
      </c>
      <c r="BK96" s="144">
        <f>ROUND(I96*H96,2)</f>
        <v>0</v>
      </c>
      <c r="BL96" s="18" t="s">
        <v>963</v>
      </c>
      <c r="BM96" s="143" t="s">
        <v>1272</v>
      </c>
    </row>
    <row r="97" spans="2:47" s="1" customFormat="1" ht="10.15">
      <c r="B97" s="33"/>
      <c r="D97" s="174" t="s">
        <v>217</v>
      </c>
      <c r="F97" s="175" t="s">
        <v>1273</v>
      </c>
      <c r="I97" s="176"/>
      <c r="L97" s="33"/>
      <c r="M97" s="177"/>
      <c r="T97" s="54"/>
      <c r="AT97" s="18" t="s">
        <v>217</v>
      </c>
      <c r="AU97" s="18" t="s">
        <v>84</v>
      </c>
    </row>
    <row r="98" spans="2:51" s="12" customFormat="1" ht="10.15">
      <c r="B98" s="160"/>
      <c r="D98" s="161" t="s">
        <v>196</v>
      </c>
      <c r="E98" s="162" t="s">
        <v>19</v>
      </c>
      <c r="F98" s="163" t="s">
        <v>1274</v>
      </c>
      <c r="H98" s="162" t="s">
        <v>19</v>
      </c>
      <c r="I98" s="164"/>
      <c r="L98" s="160"/>
      <c r="M98" s="165"/>
      <c r="T98" s="166"/>
      <c r="AT98" s="162" t="s">
        <v>196</v>
      </c>
      <c r="AU98" s="162" t="s">
        <v>84</v>
      </c>
      <c r="AV98" s="12" t="s">
        <v>82</v>
      </c>
      <c r="AW98" s="12" t="s">
        <v>36</v>
      </c>
      <c r="AX98" s="12" t="s">
        <v>75</v>
      </c>
      <c r="AY98" s="162" t="s">
        <v>151</v>
      </c>
    </row>
    <row r="99" spans="2:51" s="12" customFormat="1" ht="10.15">
      <c r="B99" s="160"/>
      <c r="D99" s="161" t="s">
        <v>196</v>
      </c>
      <c r="E99" s="162" t="s">
        <v>19</v>
      </c>
      <c r="F99" s="163" t="s">
        <v>1275</v>
      </c>
      <c r="H99" s="162" t="s">
        <v>19</v>
      </c>
      <c r="I99" s="164"/>
      <c r="L99" s="160"/>
      <c r="M99" s="165"/>
      <c r="T99" s="166"/>
      <c r="AT99" s="162" t="s">
        <v>196</v>
      </c>
      <c r="AU99" s="162" t="s">
        <v>84</v>
      </c>
      <c r="AV99" s="12" t="s">
        <v>82</v>
      </c>
      <c r="AW99" s="12" t="s">
        <v>36</v>
      </c>
      <c r="AX99" s="12" t="s">
        <v>75</v>
      </c>
      <c r="AY99" s="162" t="s">
        <v>151</v>
      </c>
    </row>
    <row r="100" spans="2:51" s="13" customFormat="1" ht="10.15">
      <c r="B100" s="167"/>
      <c r="D100" s="161" t="s">
        <v>196</v>
      </c>
      <c r="E100" s="168" t="s">
        <v>19</v>
      </c>
      <c r="F100" s="169" t="s">
        <v>1276</v>
      </c>
      <c r="H100" s="170">
        <v>1</v>
      </c>
      <c r="I100" s="171"/>
      <c r="L100" s="167"/>
      <c r="M100" s="198"/>
      <c r="N100" s="199"/>
      <c r="O100" s="199"/>
      <c r="P100" s="199"/>
      <c r="Q100" s="199"/>
      <c r="R100" s="199"/>
      <c r="S100" s="199"/>
      <c r="T100" s="200"/>
      <c r="AT100" s="168" t="s">
        <v>196</v>
      </c>
      <c r="AU100" s="168" t="s">
        <v>84</v>
      </c>
      <c r="AV100" s="13" t="s">
        <v>84</v>
      </c>
      <c r="AW100" s="13" t="s">
        <v>36</v>
      </c>
      <c r="AX100" s="13" t="s">
        <v>82</v>
      </c>
      <c r="AY100" s="168" t="s">
        <v>151</v>
      </c>
    </row>
    <row r="101" spans="2:12" s="1" customFormat="1" ht="6.95" customHeight="1">
      <c r="B101" s="42"/>
      <c r="C101" s="43"/>
      <c r="D101" s="43"/>
      <c r="E101" s="43"/>
      <c r="F101" s="43"/>
      <c r="G101" s="43"/>
      <c r="H101" s="43"/>
      <c r="I101" s="43"/>
      <c r="J101" s="43"/>
      <c r="K101" s="43"/>
      <c r="L101" s="33"/>
    </row>
  </sheetData>
  <sheetProtection algorithmName="SHA-512" hashValue="5bA6T473rnNOeUYhFv5eGca2QOR1mBY5CE1Ouo/THXQvaCurJTZjmQn8Xd+OWHJvxot3FC2/rnWYEoBgGqq9vA==" saltValue="SXbtETNHrXwuhw1rUQSGR6146N8Dww4iF7soaPDuFyqC4KghM+S7Oabm/atGmm/LzVm6CJ04AcMermx+qnf+tg==" spinCount="100000" sheet="1" objects="1" scenarios="1" formatColumns="0" formatRows="0" autoFilter="0"/>
  <autoFilter ref="C87:K100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hyperlinks>
    <hyperlink ref="F92" r:id="rId1" display="https://podminky.urs.cz/item/CS_URS_2023_01/030001000"/>
    <hyperlink ref="F94" r:id="rId2" display="https://podminky.urs.cz/item/CS_URS_2023_01/034103000"/>
    <hyperlink ref="F97" r:id="rId3" display="https://podminky.urs.cz/item/CS_URS_2023_01/0910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01" customWidth="1"/>
    <col min="2" max="2" width="1.7109375" style="201" customWidth="1"/>
    <col min="3" max="4" width="5.00390625" style="201" customWidth="1"/>
    <col min="5" max="5" width="11.7109375" style="201" customWidth="1"/>
    <col min="6" max="6" width="9.140625" style="201" customWidth="1"/>
    <col min="7" max="7" width="5.00390625" style="201" customWidth="1"/>
    <col min="8" max="8" width="77.8515625" style="201" customWidth="1"/>
    <col min="9" max="10" width="20.00390625" style="201" customWidth="1"/>
    <col min="11" max="11" width="1.7109375" style="201" customWidth="1"/>
  </cols>
  <sheetData>
    <row r="1" ht="37.5" customHeight="1"/>
    <row r="2" spans="2:11" ht="7.5" customHeight="1">
      <c r="B2" s="202"/>
      <c r="C2" s="203"/>
      <c r="D2" s="203"/>
      <c r="E2" s="203"/>
      <c r="F2" s="203"/>
      <c r="G2" s="203"/>
      <c r="H2" s="203"/>
      <c r="I2" s="203"/>
      <c r="J2" s="203"/>
      <c r="K2" s="204"/>
    </row>
    <row r="3" spans="2:11" s="16" customFormat="1" ht="45" customHeight="1">
      <c r="B3" s="205"/>
      <c r="C3" s="333" t="s">
        <v>1277</v>
      </c>
      <c r="D3" s="333"/>
      <c r="E3" s="333"/>
      <c r="F3" s="333"/>
      <c r="G3" s="333"/>
      <c r="H3" s="333"/>
      <c r="I3" s="333"/>
      <c r="J3" s="333"/>
      <c r="K3" s="206"/>
    </row>
    <row r="4" spans="2:11" ht="25.5" customHeight="1">
      <c r="B4" s="207"/>
      <c r="C4" s="332" t="s">
        <v>1278</v>
      </c>
      <c r="D4" s="332"/>
      <c r="E4" s="332"/>
      <c r="F4" s="332"/>
      <c r="G4" s="332"/>
      <c r="H4" s="332"/>
      <c r="I4" s="332"/>
      <c r="J4" s="332"/>
      <c r="K4" s="208"/>
    </row>
    <row r="5" spans="2:11" ht="5.25" customHeight="1">
      <c r="B5" s="207"/>
      <c r="C5" s="209"/>
      <c r="D5" s="209"/>
      <c r="E5" s="209"/>
      <c r="F5" s="209"/>
      <c r="G5" s="209"/>
      <c r="H5" s="209"/>
      <c r="I5" s="209"/>
      <c r="J5" s="209"/>
      <c r="K5" s="208"/>
    </row>
    <row r="6" spans="2:11" ht="15" customHeight="1">
      <c r="B6" s="207"/>
      <c r="C6" s="331" t="s">
        <v>1279</v>
      </c>
      <c r="D6" s="331"/>
      <c r="E6" s="331"/>
      <c r="F6" s="331"/>
      <c r="G6" s="331"/>
      <c r="H6" s="331"/>
      <c r="I6" s="331"/>
      <c r="J6" s="331"/>
      <c r="K6" s="208"/>
    </row>
    <row r="7" spans="2:11" ht="15" customHeight="1">
      <c r="B7" s="211"/>
      <c r="C7" s="331" t="s">
        <v>1280</v>
      </c>
      <c r="D7" s="331"/>
      <c r="E7" s="331"/>
      <c r="F7" s="331"/>
      <c r="G7" s="331"/>
      <c r="H7" s="331"/>
      <c r="I7" s="331"/>
      <c r="J7" s="331"/>
      <c r="K7" s="208"/>
    </row>
    <row r="8" spans="2:11" ht="12.75" customHeight="1">
      <c r="B8" s="211"/>
      <c r="C8" s="210"/>
      <c r="D8" s="210"/>
      <c r="E8" s="210"/>
      <c r="F8" s="210"/>
      <c r="G8" s="210"/>
      <c r="H8" s="210"/>
      <c r="I8" s="210"/>
      <c r="J8" s="210"/>
      <c r="K8" s="208"/>
    </row>
    <row r="9" spans="2:11" ht="15" customHeight="1">
      <c r="B9" s="211"/>
      <c r="C9" s="331" t="s">
        <v>1281</v>
      </c>
      <c r="D9" s="331"/>
      <c r="E9" s="331"/>
      <c r="F9" s="331"/>
      <c r="G9" s="331"/>
      <c r="H9" s="331"/>
      <c r="I9" s="331"/>
      <c r="J9" s="331"/>
      <c r="K9" s="208"/>
    </row>
    <row r="10" spans="2:11" ht="15" customHeight="1">
      <c r="B10" s="211"/>
      <c r="C10" s="210"/>
      <c r="D10" s="331" t="s">
        <v>1282</v>
      </c>
      <c r="E10" s="331"/>
      <c r="F10" s="331"/>
      <c r="G10" s="331"/>
      <c r="H10" s="331"/>
      <c r="I10" s="331"/>
      <c r="J10" s="331"/>
      <c r="K10" s="208"/>
    </row>
    <row r="11" spans="2:11" ht="15" customHeight="1">
      <c r="B11" s="211"/>
      <c r="C11" s="212"/>
      <c r="D11" s="331" t="s">
        <v>1283</v>
      </c>
      <c r="E11" s="331"/>
      <c r="F11" s="331"/>
      <c r="G11" s="331"/>
      <c r="H11" s="331"/>
      <c r="I11" s="331"/>
      <c r="J11" s="331"/>
      <c r="K11" s="208"/>
    </row>
    <row r="12" spans="2:11" ht="15" customHeight="1">
      <c r="B12" s="211"/>
      <c r="C12" s="212"/>
      <c r="D12" s="210"/>
      <c r="E12" s="210"/>
      <c r="F12" s="210"/>
      <c r="G12" s="210"/>
      <c r="H12" s="210"/>
      <c r="I12" s="210"/>
      <c r="J12" s="210"/>
      <c r="K12" s="208"/>
    </row>
    <row r="13" spans="2:11" ht="15" customHeight="1">
      <c r="B13" s="211"/>
      <c r="C13" s="212"/>
      <c r="D13" s="213" t="s">
        <v>1284</v>
      </c>
      <c r="E13" s="210"/>
      <c r="F13" s="210"/>
      <c r="G13" s="210"/>
      <c r="H13" s="210"/>
      <c r="I13" s="210"/>
      <c r="J13" s="210"/>
      <c r="K13" s="208"/>
    </row>
    <row r="14" spans="2:11" ht="12.75" customHeight="1">
      <c r="B14" s="211"/>
      <c r="C14" s="212"/>
      <c r="D14" s="212"/>
      <c r="E14" s="212"/>
      <c r="F14" s="212"/>
      <c r="G14" s="212"/>
      <c r="H14" s="212"/>
      <c r="I14" s="212"/>
      <c r="J14" s="212"/>
      <c r="K14" s="208"/>
    </row>
    <row r="15" spans="2:11" ht="15" customHeight="1">
      <c r="B15" s="211"/>
      <c r="C15" s="212"/>
      <c r="D15" s="331" t="s">
        <v>1285</v>
      </c>
      <c r="E15" s="331"/>
      <c r="F15" s="331"/>
      <c r="G15" s="331"/>
      <c r="H15" s="331"/>
      <c r="I15" s="331"/>
      <c r="J15" s="331"/>
      <c r="K15" s="208"/>
    </row>
    <row r="16" spans="2:11" ht="15" customHeight="1">
      <c r="B16" s="211"/>
      <c r="C16" s="212"/>
      <c r="D16" s="331" t="s">
        <v>1286</v>
      </c>
      <c r="E16" s="331"/>
      <c r="F16" s="331"/>
      <c r="G16" s="331"/>
      <c r="H16" s="331"/>
      <c r="I16" s="331"/>
      <c r="J16" s="331"/>
      <c r="K16" s="208"/>
    </row>
    <row r="17" spans="2:11" ht="15" customHeight="1">
      <c r="B17" s="211"/>
      <c r="C17" s="212"/>
      <c r="D17" s="331" t="s">
        <v>1287</v>
      </c>
      <c r="E17" s="331"/>
      <c r="F17" s="331"/>
      <c r="G17" s="331"/>
      <c r="H17" s="331"/>
      <c r="I17" s="331"/>
      <c r="J17" s="331"/>
      <c r="K17" s="208"/>
    </row>
    <row r="18" spans="2:11" ht="15" customHeight="1">
      <c r="B18" s="211"/>
      <c r="C18" s="212"/>
      <c r="D18" s="212"/>
      <c r="E18" s="214" t="s">
        <v>81</v>
      </c>
      <c r="F18" s="331" t="s">
        <v>1288</v>
      </c>
      <c r="G18" s="331"/>
      <c r="H18" s="331"/>
      <c r="I18" s="331"/>
      <c r="J18" s="331"/>
      <c r="K18" s="208"/>
    </row>
    <row r="19" spans="2:11" ht="15" customHeight="1">
      <c r="B19" s="211"/>
      <c r="C19" s="212"/>
      <c r="D19" s="212"/>
      <c r="E19" s="214" t="s">
        <v>1289</v>
      </c>
      <c r="F19" s="331" t="s">
        <v>1290</v>
      </c>
      <c r="G19" s="331"/>
      <c r="H19" s="331"/>
      <c r="I19" s="331"/>
      <c r="J19" s="331"/>
      <c r="K19" s="208"/>
    </row>
    <row r="20" spans="2:11" ht="15" customHeight="1">
      <c r="B20" s="211"/>
      <c r="C20" s="212"/>
      <c r="D20" s="212"/>
      <c r="E20" s="214" t="s">
        <v>1291</v>
      </c>
      <c r="F20" s="331" t="s">
        <v>149</v>
      </c>
      <c r="G20" s="331"/>
      <c r="H20" s="331"/>
      <c r="I20" s="331"/>
      <c r="J20" s="331"/>
      <c r="K20" s="208"/>
    </row>
    <row r="21" spans="2:11" ht="15" customHeight="1">
      <c r="B21" s="211"/>
      <c r="C21" s="212"/>
      <c r="D21" s="212"/>
      <c r="E21" s="214" t="s">
        <v>937</v>
      </c>
      <c r="F21" s="331" t="s">
        <v>938</v>
      </c>
      <c r="G21" s="331"/>
      <c r="H21" s="331"/>
      <c r="I21" s="331"/>
      <c r="J21" s="331"/>
      <c r="K21" s="208"/>
    </row>
    <row r="22" spans="2:11" ht="15" customHeight="1">
      <c r="B22" s="211"/>
      <c r="C22" s="212"/>
      <c r="D22" s="212"/>
      <c r="E22" s="214" t="s">
        <v>998</v>
      </c>
      <c r="F22" s="331" t="s">
        <v>999</v>
      </c>
      <c r="G22" s="331"/>
      <c r="H22" s="331"/>
      <c r="I22" s="331"/>
      <c r="J22" s="331"/>
      <c r="K22" s="208"/>
    </row>
    <row r="23" spans="2:11" ht="15" customHeight="1">
      <c r="B23" s="211"/>
      <c r="C23" s="212"/>
      <c r="D23" s="212"/>
      <c r="E23" s="214" t="s">
        <v>88</v>
      </c>
      <c r="F23" s="331" t="s">
        <v>1292</v>
      </c>
      <c r="G23" s="331"/>
      <c r="H23" s="331"/>
      <c r="I23" s="331"/>
      <c r="J23" s="331"/>
      <c r="K23" s="208"/>
    </row>
    <row r="24" spans="2:11" ht="12.75" customHeight="1">
      <c r="B24" s="211"/>
      <c r="C24" s="212"/>
      <c r="D24" s="212"/>
      <c r="E24" s="212"/>
      <c r="F24" s="212"/>
      <c r="G24" s="212"/>
      <c r="H24" s="212"/>
      <c r="I24" s="212"/>
      <c r="J24" s="212"/>
      <c r="K24" s="208"/>
    </row>
    <row r="25" spans="2:11" ht="15" customHeight="1">
      <c r="B25" s="211"/>
      <c r="C25" s="331" t="s">
        <v>1293</v>
      </c>
      <c r="D25" s="331"/>
      <c r="E25" s="331"/>
      <c r="F25" s="331"/>
      <c r="G25" s="331"/>
      <c r="H25" s="331"/>
      <c r="I25" s="331"/>
      <c r="J25" s="331"/>
      <c r="K25" s="208"/>
    </row>
    <row r="26" spans="2:11" ht="15" customHeight="1">
      <c r="B26" s="211"/>
      <c r="C26" s="331" t="s">
        <v>1294</v>
      </c>
      <c r="D26" s="331"/>
      <c r="E26" s="331"/>
      <c r="F26" s="331"/>
      <c r="G26" s="331"/>
      <c r="H26" s="331"/>
      <c r="I26" s="331"/>
      <c r="J26" s="331"/>
      <c r="K26" s="208"/>
    </row>
    <row r="27" spans="2:11" ht="15" customHeight="1">
      <c r="B27" s="211"/>
      <c r="C27" s="210"/>
      <c r="D27" s="331" t="s">
        <v>1295</v>
      </c>
      <c r="E27" s="331"/>
      <c r="F27" s="331"/>
      <c r="G27" s="331"/>
      <c r="H27" s="331"/>
      <c r="I27" s="331"/>
      <c r="J27" s="331"/>
      <c r="K27" s="208"/>
    </row>
    <row r="28" spans="2:11" ht="15" customHeight="1">
      <c r="B28" s="211"/>
      <c r="C28" s="212"/>
      <c r="D28" s="331" t="s">
        <v>1296</v>
      </c>
      <c r="E28" s="331"/>
      <c r="F28" s="331"/>
      <c r="G28" s="331"/>
      <c r="H28" s="331"/>
      <c r="I28" s="331"/>
      <c r="J28" s="331"/>
      <c r="K28" s="208"/>
    </row>
    <row r="29" spans="2:11" ht="12.75" customHeight="1">
      <c r="B29" s="211"/>
      <c r="C29" s="212"/>
      <c r="D29" s="212"/>
      <c r="E29" s="212"/>
      <c r="F29" s="212"/>
      <c r="G29" s="212"/>
      <c r="H29" s="212"/>
      <c r="I29" s="212"/>
      <c r="J29" s="212"/>
      <c r="K29" s="208"/>
    </row>
    <row r="30" spans="2:11" ht="15" customHeight="1">
      <c r="B30" s="211"/>
      <c r="C30" s="212"/>
      <c r="D30" s="331" t="s">
        <v>1297</v>
      </c>
      <c r="E30" s="331"/>
      <c r="F30" s="331"/>
      <c r="G30" s="331"/>
      <c r="H30" s="331"/>
      <c r="I30" s="331"/>
      <c r="J30" s="331"/>
      <c r="K30" s="208"/>
    </row>
    <row r="31" spans="2:11" ht="15" customHeight="1">
      <c r="B31" s="211"/>
      <c r="C31" s="212"/>
      <c r="D31" s="331" t="s">
        <v>1298</v>
      </c>
      <c r="E31" s="331"/>
      <c r="F31" s="331"/>
      <c r="G31" s="331"/>
      <c r="H31" s="331"/>
      <c r="I31" s="331"/>
      <c r="J31" s="331"/>
      <c r="K31" s="208"/>
    </row>
    <row r="32" spans="2:11" ht="12.75" customHeight="1">
      <c r="B32" s="211"/>
      <c r="C32" s="212"/>
      <c r="D32" s="212"/>
      <c r="E32" s="212"/>
      <c r="F32" s="212"/>
      <c r="G32" s="212"/>
      <c r="H32" s="212"/>
      <c r="I32" s="212"/>
      <c r="J32" s="212"/>
      <c r="K32" s="208"/>
    </row>
    <row r="33" spans="2:11" ht="15" customHeight="1">
      <c r="B33" s="211"/>
      <c r="C33" s="212"/>
      <c r="D33" s="331" t="s">
        <v>1299</v>
      </c>
      <c r="E33" s="331"/>
      <c r="F33" s="331"/>
      <c r="G33" s="331"/>
      <c r="H33" s="331"/>
      <c r="I33" s="331"/>
      <c r="J33" s="331"/>
      <c r="K33" s="208"/>
    </row>
    <row r="34" spans="2:11" ht="15" customHeight="1">
      <c r="B34" s="211"/>
      <c r="C34" s="212"/>
      <c r="D34" s="331" t="s">
        <v>1300</v>
      </c>
      <c r="E34" s="331"/>
      <c r="F34" s="331"/>
      <c r="G34" s="331"/>
      <c r="H34" s="331"/>
      <c r="I34" s="331"/>
      <c r="J34" s="331"/>
      <c r="K34" s="208"/>
    </row>
    <row r="35" spans="2:11" ht="15" customHeight="1">
      <c r="B35" s="211"/>
      <c r="C35" s="212"/>
      <c r="D35" s="331" t="s">
        <v>1301</v>
      </c>
      <c r="E35" s="331"/>
      <c r="F35" s="331"/>
      <c r="G35" s="331"/>
      <c r="H35" s="331"/>
      <c r="I35" s="331"/>
      <c r="J35" s="331"/>
      <c r="K35" s="208"/>
    </row>
    <row r="36" spans="2:11" ht="15" customHeight="1">
      <c r="B36" s="211"/>
      <c r="C36" s="212"/>
      <c r="D36" s="210"/>
      <c r="E36" s="213" t="s">
        <v>136</v>
      </c>
      <c r="F36" s="210"/>
      <c r="G36" s="331" t="s">
        <v>1302</v>
      </c>
      <c r="H36" s="331"/>
      <c r="I36" s="331"/>
      <c r="J36" s="331"/>
      <c r="K36" s="208"/>
    </row>
    <row r="37" spans="2:11" ht="30.75" customHeight="1">
      <c r="B37" s="211"/>
      <c r="C37" s="212"/>
      <c r="D37" s="210"/>
      <c r="E37" s="213" t="s">
        <v>1303</v>
      </c>
      <c r="F37" s="210"/>
      <c r="G37" s="331" t="s">
        <v>1304</v>
      </c>
      <c r="H37" s="331"/>
      <c r="I37" s="331"/>
      <c r="J37" s="331"/>
      <c r="K37" s="208"/>
    </row>
    <row r="38" spans="2:11" ht="15" customHeight="1">
      <c r="B38" s="211"/>
      <c r="C38" s="212"/>
      <c r="D38" s="210"/>
      <c r="E38" s="213" t="s">
        <v>56</v>
      </c>
      <c r="F38" s="210"/>
      <c r="G38" s="331" t="s">
        <v>1305</v>
      </c>
      <c r="H38" s="331"/>
      <c r="I38" s="331"/>
      <c r="J38" s="331"/>
      <c r="K38" s="208"/>
    </row>
    <row r="39" spans="2:11" ht="15" customHeight="1">
      <c r="B39" s="211"/>
      <c r="C39" s="212"/>
      <c r="D39" s="210"/>
      <c r="E39" s="213" t="s">
        <v>57</v>
      </c>
      <c r="F39" s="210"/>
      <c r="G39" s="331" t="s">
        <v>1306</v>
      </c>
      <c r="H39" s="331"/>
      <c r="I39" s="331"/>
      <c r="J39" s="331"/>
      <c r="K39" s="208"/>
    </row>
    <row r="40" spans="2:11" ht="15" customHeight="1">
      <c r="B40" s="211"/>
      <c r="C40" s="212"/>
      <c r="D40" s="210"/>
      <c r="E40" s="213" t="s">
        <v>137</v>
      </c>
      <c r="F40" s="210"/>
      <c r="G40" s="331" t="s">
        <v>1307</v>
      </c>
      <c r="H40" s="331"/>
      <c r="I40" s="331"/>
      <c r="J40" s="331"/>
      <c r="K40" s="208"/>
    </row>
    <row r="41" spans="2:11" ht="15" customHeight="1">
      <c r="B41" s="211"/>
      <c r="C41" s="212"/>
      <c r="D41" s="210"/>
      <c r="E41" s="213" t="s">
        <v>138</v>
      </c>
      <c r="F41" s="210"/>
      <c r="G41" s="331" t="s">
        <v>1308</v>
      </c>
      <c r="H41" s="331"/>
      <c r="I41" s="331"/>
      <c r="J41" s="331"/>
      <c r="K41" s="208"/>
    </row>
    <row r="42" spans="2:11" ht="15" customHeight="1">
      <c r="B42" s="211"/>
      <c r="C42" s="212"/>
      <c r="D42" s="210"/>
      <c r="E42" s="213" t="s">
        <v>1309</v>
      </c>
      <c r="F42" s="210"/>
      <c r="G42" s="331" t="s">
        <v>1310</v>
      </c>
      <c r="H42" s="331"/>
      <c r="I42" s="331"/>
      <c r="J42" s="331"/>
      <c r="K42" s="208"/>
    </row>
    <row r="43" spans="2:11" ht="15" customHeight="1">
      <c r="B43" s="211"/>
      <c r="C43" s="212"/>
      <c r="D43" s="210"/>
      <c r="E43" s="213"/>
      <c r="F43" s="210"/>
      <c r="G43" s="331" t="s">
        <v>1311</v>
      </c>
      <c r="H43" s="331"/>
      <c r="I43" s="331"/>
      <c r="J43" s="331"/>
      <c r="K43" s="208"/>
    </row>
    <row r="44" spans="2:11" ht="15" customHeight="1">
      <c r="B44" s="211"/>
      <c r="C44" s="212"/>
      <c r="D44" s="210"/>
      <c r="E44" s="213" t="s">
        <v>1312</v>
      </c>
      <c r="F44" s="210"/>
      <c r="G44" s="331" t="s">
        <v>1313</v>
      </c>
      <c r="H44" s="331"/>
      <c r="I44" s="331"/>
      <c r="J44" s="331"/>
      <c r="K44" s="208"/>
    </row>
    <row r="45" spans="2:11" ht="15" customHeight="1">
      <c r="B45" s="211"/>
      <c r="C45" s="212"/>
      <c r="D45" s="210"/>
      <c r="E45" s="213" t="s">
        <v>140</v>
      </c>
      <c r="F45" s="210"/>
      <c r="G45" s="331" t="s">
        <v>1314</v>
      </c>
      <c r="H45" s="331"/>
      <c r="I45" s="331"/>
      <c r="J45" s="331"/>
      <c r="K45" s="208"/>
    </row>
    <row r="46" spans="2:11" ht="12.75" customHeight="1">
      <c r="B46" s="211"/>
      <c r="C46" s="212"/>
      <c r="D46" s="210"/>
      <c r="E46" s="210"/>
      <c r="F46" s="210"/>
      <c r="G46" s="210"/>
      <c r="H46" s="210"/>
      <c r="I46" s="210"/>
      <c r="J46" s="210"/>
      <c r="K46" s="208"/>
    </row>
    <row r="47" spans="2:11" ht="15" customHeight="1">
      <c r="B47" s="211"/>
      <c r="C47" s="212"/>
      <c r="D47" s="331" t="s">
        <v>1315</v>
      </c>
      <c r="E47" s="331"/>
      <c r="F47" s="331"/>
      <c r="G47" s="331"/>
      <c r="H47" s="331"/>
      <c r="I47" s="331"/>
      <c r="J47" s="331"/>
      <c r="K47" s="208"/>
    </row>
    <row r="48" spans="2:11" ht="15" customHeight="1">
      <c r="B48" s="211"/>
      <c r="C48" s="212"/>
      <c r="D48" s="212"/>
      <c r="E48" s="331" t="s">
        <v>1316</v>
      </c>
      <c r="F48" s="331"/>
      <c r="G48" s="331"/>
      <c r="H48" s="331"/>
      <c r="I48" s="331"/>
      <c r="J48" s="331"/>
      <c r="K48" s="208"/>
    </row>
    <row r="49" spans="2:11" ht="15" customHeight="1">
      <c r="B49" s="211"/>
      <c r="C49" s="212"/>
      <c r="D49" s="212"/>
      <c r="E49" s="331" t="s">
        <v>1317</v>
      </c>
      <c r="F49" s="331"/>
      <c r="G49" s="331"/>
      <c r="H49" s="331"/>
      <c r="I49" s="331"/>
      <c r="J49" s="331"/>
      <c r="K49" s="208"/>
    </row>
    <row r="50" spans="2:11" ht="15" customHeight="1">
      <c r="B50" s="211"/>
      <c r="C50" s="212"/>
      <c r="D50" s="212"/>
      <c r="E50" s="331" t="s">
        <v>1318</v>
      </c>
      <c r="F50" s="331"/>
      <c r="G50" s="331"/>
      <c r="H50" s="331"/>
      <c r="I50" s="331"/>
      <c r="J50" s="331"/>
      <c r="K50" s="208"/>
    </row>
    <row r="51" spans="2:11" ht="15" customHeight="1">
      <c r="B51" s="211"/>
      <c r="C51" s="212"/>
      <c r="D51" s="331" t="s">
        <v>1319</v>
      </c>
      <c r="E51" s="331"/>
      <c r="F51" s="331"/>
      <c r="G51" s="331"/>
      <c r="H51" s="331"/>
      <c r="I51" s="331"/>
      <c r="J51" s="331"/>
      <c r="K51" s="208"/>
    </row>
    <row r="52" spans="2:11" ht="25.5" customHeight="1">
      <c r="B52" s="207"/>
      <c r="C52" s="332" t="s">
        <v>1320</v>
      </c>
      <c r="D52" s="332"/>
      <c r="E52" s="332"/>
      <c r="F52" s="332"/>
      <c r="G52" s="332"/>
      <c r="H52" s="332"/>
      <c r="I52" s="332"/>
      <c r="J52" s="332"/>
      <c r="K52" s="208"/>
    </row>
    <row r="53" spans="2:11" ht="5.25" customHeight="1">
      <c r="B53" s="207"/>
      <c r="C53" s="209"/>
      <c r="D53" s="209"/>
      <c r="E53" s="209"/>
      <c r="F53" s="209"/>
      <c r="G53" s="209"/>
      <c r="H53" s="209"/>
      <c r="I53" s="209"/>
      <c r="J53" s="209"/>
      <c r="K53" s="208"/>
    </row>
    <row r="54" spans="2:11" ht="15" customHeight="1">
      <c r="B54" s="207"/>
      <c r="C54" s="331" t="s">
        <v>1321</v>
      </c>
      <c r="D54" s="331"/>
      <c r="E54" s="331"/>
      <c r="F54" s="331"/>
      <c r="G54" s="331"/>
      <c r="H54" s="331"/>
      <c r="I54" s="331"/>
      <c r="J54" s="331"/>
      <c r="K54" s="208"/>
    </row>
    <row r="55" spans="2:11" ht="15" customHeight="1">
      <c r="B55" s="207"/>
      <c r="C55" s="331" t="s">
        <v>1322</v>
      </c>
      <c r="D55" s="331"/>
      <c r="E55" s="331"/>
      <c r="F55" s="331"/>
      <c r="G55" s="331"/>
      <c r="H55" s="331"/>
      <c r="I55" s="331"/>
      <c r="J55" s="331"/>
      <c r="K55" s="208"/>
    </row>
    <row r="56" spans="2:11" ht="12.75" customHeight="1">
      <c r="B56" s="207"/>
      <c r="C56" s="210"/>
      <c r="D56" s="210"/>
      <c r="E56" s="210"/>
      <c r="F56" s="210"/>
      <c r="G56" s="210"/>
      <c r="H56" s="210"/>
      <c r="I56" s="210"/>
      <c r="J56" s="210"/>
      <c r="K56" s="208"/>
    </row>
    <row r="57" spans="2:11" ht="15" customHeight="1">
      <c r="B57" s="207"/>
      <c r="C57" s="331" t="s">
        <v>1323</v>
      </c>
      <c r="D57" s="331"/>
      <c r="E57" s="331"/>
      <c r="F57" s="331"/>
      <c r="G57" s="331"/>
      <c r="H57" s="331"/>
      <c r="I57" s="331"/>
      <c r="J57" s="331"/>
      <c r="K57" s="208"/>
    </row>
    <row r="58" spans="2:11" ht="15" customHeight="1">
      <c r="B58" s="207"/>
      <c r="C58" s="212"/>
      <c r="D58" s="331" t="s">
        <v>1324</v>
      </c>
      <c r="E58" s="331"/>
      <c r="F58" s="331"/>
      <c r="G58" s="331"/>
      <c r="H58" s="331"/>
      <c r="I58" s="331"/>
      <c r="J58" s="331"/>
      <c r="K58" s="208"/>
    </row>
    <row r="59" spans="2:11" ht="15" customHeight="1">
      <c r="B59" s="207"/>
      <c r="C59" s="212"/>
      <c r="D59" s="331" t="s">
        <v>1325</v>
      </c>
      <c r="E59" s="331"/>
      <c r="F59" s="331"/>
      <c r="G59" s="331"/>
      <c r="H59" s="331"/>
      <c r="I59" s="331"/>
      <c r="J59" s="331"/>
      <c r="K59" s="208"/>
    </row>
    <row r="60" spans="2:11" ht="15" customHeight="1">
      <c r="B60" s="207"/>
      <c r="C60" s="212"/>
      <c r="D60" s="331" t="s">
        <v>1326</v>
      </c>
      <c r="E60" s="331"/>
      <c r="F60" s="331"/>
      <c r="G60" s="331"/>
      <c r="H60" s="331"/>
      <c r="I60" s="331"/>
      <c r="J60" s="331"/>
      <c r="K60" s="208"/>
    </row>
    <row r="61" spans="2:11" ht="15" customHeight="1">
      <c r="B61" s="207"/>
      <c r="C61" s="212"/>
      <c r="D61" s="331" t="s">
        <v>1327</v>
      </c>
      <c r="E61" s="331"/>
      <c r="F61" s="331"/>
      <c r="G61" s="331"/>
      <c r="H61" s="331"/>
      <c r="I61" s="331"/>
      <c r="J61" s="331"/>
      <c r="K61" s="208"/>
    </row>
    <row r="62" spans="2:11" ht="15" customHeight="1">
      <c r="B62" s="207"/>
      <c r="C62" s="212"/>
      <c r="D62" s="334" t="s">
        <v>1328</v>
      </c>
      <c r="E62" s="334"/>
      <c r="F62" s="334"/>
      <c r="G62" s="334"/>
      <c r="H62" s="334"/>
      <c r="I62" s="334"/>
      <c r="J62" s="334"/>
      <c r="K62" s="208"/>
    </row>
    <row r="63" spans="2:11" ht="15" customHeight="1">
      <c r="B63" s="207"/>
      <c r="C63" s="212"/>
      <c r="D63" s="331" t="s">
        <v>1329</v>
      </c>
      <c r="E63" s="331"/>
      <c r="F63" s="331"/>
      <c r="G63" s="331"/>
      <c r="H63" s="331"/>
      <c r="I63" s="331"/>
      <c r="J63" s="331"/>
      <c r="K63" s="208"/>
    </row>
    <row r="64" spans="2:11" ht="12.75" customHeight="1">
      <c r="B64" s="207"/>
      <c r="C64" s="212"/>
      <c r="D64" s="212"/>
      <c r="E64" s="215"/>
      <c r="F64" s="212"/>
      <c r="G64" s="212"/>
      <c r="H64" s="212"/>
      <c r="I64" s="212"/>
      <c r="J64" s="212"/>
      <c r="K64" s="208"/>
    </row>
    <row r="65" spans="2:11" ht="15" customHeight="1">
      <c r="B65" s="207"/>
      <c r="C65" s="212"/>
      <c r="D65" s="331" t="s">
        <v>1330</v>
      </c>
      <c r="E65" s="331"/>
      <c r="F65" s="331"/>
      <c r="G65" s="331"/>
      <c r="H65" s="331"/>
      <c r="I65" s="331"/>
      <c r="J65" s="331"/>
      <c r="K65" s="208"/>
    </row>
    <row r="66" spans="2:11" ht="15" customHeight="1">
      <c r="B66" s="207"/>
      <c r="C66" s="212"/>
      <c r="D66" s="334" t="s">
        <v>1331</v>
      </c>
      <c r="E66" s="334"/>
      <c r="F66" s="334"/>
      <c r="G66" s="334"/>
      <c r="H66" s="334"/>
      <c r="I66" s="334"/>
      <c r="J66" s="334"/>
      <c r="K66" s="208"/>
    </row>
    <row r="67" spans="2:11" ht="15" customHeight="1">
      <c r="B67" s="207"/>
      <c r="C67" s="212"/>
      <c r="D67" s="331" t="s">
        <v>1332</v>
      </c>
      <c r="E67" s="331"/>
      <c r="F67" s="331"/>
      <c r="G67" s="331"/>
      <c r="H67" s="331"/>
      <c r="I67" s="331"/>
      <c r="J67" s="331"/>
      <c r="K67" s="208"/>
    </row>
    <row r="68" spans="2:11" ht="15" customHeight="1">
      <c r="B68" s="207"/>
      <c r="C68" s="212"/>
      <c r="D68" s="331" t="s">
        <v>1333</v>
      </c>
      <c r="E68" s="331"/>
      <c r="F68" s="331"/>
      <c r="G68" s="331"/>
      <c r="H68" s="331"/>
      <c r="I68" s="331"/>
      <c r="J68" s="331"/>
      <c r="K68" s="208"/>
    </row>
    <row r="69" spans="2:11" ht="15" customHeight="1">
      <c r="B69" s="207"/>
      <c r="C69" s="212"/>
      <c r="D69" s="331" t="s">
        <v>1334</v>
      </c>
      <c r="E69" s="331"/>
      <c r="F69" s="331"/>
      <c r="G69" s="331"/>
      <c r="H69" s="331"/>
      <c r="I69" s="331"/>
      <c r="J69" s="331"/>
      <c r="K69" s="208"/>
    </row>
    <row r="70" spans="2:11" ht="15" customHeight="1">
      <c r="B70" s="207"/>
      <c r="C70" s="212"/>
      <c r="D70" s="331" t="s">
        <v>1335</v>
      </c>
      <c r="E70" s="331"/>
      <c r="F70" s="331"/>
      <c r="G70" s="331"/>
      <c r="H70" s="331"/>
      <c r="I70" s="331"/>
      <c r="J70" s="331"/>
      <c r="K70" s="208"/>
    </row>
    <row r="71" spans="2:11" ht="12.75" customHeight="1">
      <c r="B71" s="216"/>
      <c r="C71" s="217"/>
      <c r="D71" s="217"/>
      <c r="E71" s="217"/>
      <c r="F71" s="217"/>
      <c r="G71" s="217"/>
      <c r="H71" s="217"/>
      <c r="I71" s="217"/>
      <c r="J71" s="217"/>
      <c r="K71" s="218"/>
    </row>
    <row r="72" spans="2:11" ht="18.75" customHeight="1">
      <c r="B72" s="219"/>
      <c r="C72" s="219"/>
      <c r="D72" s="219"/>
      <c r="E72" s="219"/>
      <c r="F72" s="219"/>
      <c r="G72" s="219"/>
      <c r="H72" s="219"/>
      <c r="I72" s="219"/>
      <c r="J72" s="219"/>
      <c r="K72" s="220"/>
    </row>
    <row r="73" spans="2:11" ht="18.75" customHeight="1">
      <c r="B73" s="220"/>
      <c r="C73" s="220"/>
      <c r="D73" s="220"/>
      <c r="E73" s="220"/>
      <c r="F73" s="220"/>
      <c r="G73" s="220"/>
      <c r="H73" s="220"/>
      <c r="I73" s="220"/>
      <c r="J73" s="220"/>
      <c r="K73" s="220"/>
    </row>
    <row r="74" spans="2:11" ht="7.5" customHeight="1">
      <c r="B74" s="221"/>
      <c r="C74" s="222"/>
      <c r="D74" s="222"/>
      <c r="E74" s="222"/>
      <c r="F74" s="222"/>
      <c r="G74" s="222"/>
      <c r="H74" s="222"/>
      <c r="I74" s="222"/>
      <c r="J74" s="222"/>
      <c r="K74" s="223"/>
    </row>
    <row r="75" spans="2:11" ht="45" customHeight="1">
      <c r="B75" s="224"/>
      <c r="C75" s="335" t="s">
        <v>1336</v>
      </c>
      <c r="D75" s="335"/>
      <c r="E75" s="335"/>
      <c r="F75" s="335"/>
      <c r="G75" s="335"/>
      <c r="H75" s="335"/>
      <c r="I75" s="335"/>
      <c r="J75" s="335"/>
      <c r="K75" s="225"/>
    </row>
    <row r="76" spans="2:11" ht="17.25" customHeight="1">
      <c r="B76" s="224"/>
      <c r="C76" s="226" t="s">
        <v>1337</v>
      </c>
      <c r="D76" s="226"/>
      <c r="E76" s="226"/>
      <c r="F76" s="226" t="s">
        <v>1338</v>
      </c>
      <c r="G76" s="227"/>
      <c r="H76" s="226" t="s">
        <v>57</v>
      </c>
      <c r="I76" s="226" t="s">
        <v>60</v>
      </c>
      <c r="J76" s="226" t="s">
        <v>1339</v>
      </c>
      <c r="K76" s="225"/>
    </row>
    <row r="77" spans="2:11" ht="17.25" customHeight="1">
      <c r="B77" s="224"/>
      <c r="C77" s="228" t="s">
        <v>1340</v>
      </c>
      <c r="D77" s="228"/>
      <c r="E77" s="228"/>
      <c r="F77" s="229" t="s">
        <v>1341</v>
      </c>
      <c r="G77" s="230"/>
      <c r="H77" s="228"/>
      <c r="I77" s="228"/>
      <c r="J77" s="228" t="s">
        <v>1342</v>
      </c>
      <c r="K77" s="225"/>
    </row>
    <row r="78" spans="2:11" ht="5.25" customHeight="1">
      <c r="B78" s="224"/>
      <c r="C78" s="231"/>
      <c r="D78" s="231"/>
      <c r="E78" s="231"/>
      <c r="F78" s="231"/>
      <c r="G78" s="232"/>
      <c r="H78" s="231"/>
      <c r="I78" s="231"/>
      <c r="J78" s="231"/>
      <c r="K78" s="225"/>
    </row>
    <row r="79" spans="2:11" ht="15" customHeight="1">
      <c r="B79" s="224"/>
      <c r="C79" s="213" t="s">
        <v>56</v>
      </c>
      <c r="D79" s="233"/>
      <c r="E79" s="233"/>
      <c r="F79" s="234" t="s">
        <v>1343</v>
      </c>
      <c r="G79" s="235"/>
      <c r="H79" s="213" t="s">
        <v>1344</v>
      </c>
      <c r="I79" s="213" t="s">
        <v>1345</v>
      </c>
      <c r="J79" s="213">
        <v>20</v>
      </c>
      <c r="K79" s="225"/>
    </row>
    <row r="80" spans="2:11" ht="15" customHeight="1">
      <c r="B80" s="224"/>
      <c r="C80" s="213" t="s">
        <v>1346</v>
      </c>
      <c r="D80" s="213"/>
      <c r="E80" s="213"/>
      <c r="F80" s="234" t="s">
        <v>1343</v>
      </c>
      <c r="G80" s="235"/>
      <c r="H80" s="213" t="s">
        <v>1347</v>
      </c>
      <c r="I80" s="213" t="s">
        <v>1345</v>
      </c>
      <c r="J80" s="213">
        <v>120</v>
      </c>
      <c r="K80" s="225"/>
    </row>
    <row r="81" spans="2:11" ht="15" customHeight="1">
      <c r="B81" s="236"/>
      <c r="C81" s="213" t="s">
        <v>1348</v>
      </c>
      <c r="D81" s="213"/>
      <c r="E81" s="213"/>
      <c r="F81" s="234" t="s">
        <v>1349</v>
      </c>
      <c r="G81" s="235"/>
      <c r="H81" s="213" t="s">
        <v>1350</v>
      </c>
      <c r="I81" s="213" t="s">
        <v>1345</v>
      </c>
      <c r="J81" s="213">
        <v>50</v>
      </c>
      <c r="K81" s="225"/>
    </row>
    <row r="82" spans="2:11" ht="15" customHeight="1">
      <c r="B82" s="236"/>
      <c r="C82" s="213" t="s">
        <v>1351</v>
      </c>
      <c r="D82" s="213"/>
      <c r="E82" s="213"/>
      <c r="F82" s="234" t="s">
        <v>1343</v>
      </c>
      <c r="G82" s="235"/>
      <c r="H82" s="213" t="s">
        <v>1352</v>
      </c>
      <c r="I82" s="213" t="s">
        <v>1353</v>
      </c>
      <c r="J82" s="213"/>
      <c r="K82" s="225"/>
    </row>
    <row r="83" spans="2:11" ht="15" customHeight="1">
      <c r="B83" s="236"/>
      <c r="C83" s="213" t="s">
        <v>1354</v>
      </c>
      <c r="D83" s="213"/>
      <c r="E83" s="213"/>
      <c r="F83" s="234" t="s">
        <v>1349</v>
      </c>
      <c r="G83" s="213"/>
      <c r="H83" s="213" t="s">
        <v>1355</v>
      </c>
      <c r="I83" s="213" t="s">
        <v>1345</v>
      </c>
      <c r="J83" s="213">
        <v>15</v>
      </c>
      <c r="K83" s="225"/>
    </row>
    <row r="84" spans="2:11" ht="15" customHeight="1">
      <c r="B84" s="236"/>
      <c r="C84" s="213" t="s">
        <v>1356</v>
      </c>
      <c r="D84" s="213"/>
      <c r="E84" s="213"/>
      <c r="F84" s="234" t="s">
        <v>1349</v>
      </c>
      <c r="G84" s="213"/>
      <c r="H84" s="213" t="s">
        <v>1357</v>
      </c>
      <c r="I84" s="213" t="s">
        <v>1345</v>
      </c>
      <c r="J84" s="213">
        <v>15</v>
      </c>
      <c r="K84" s="225"/>
    </row>
    <row r="85" spans="2:11" ht="15" customHeight="1">
      <c r="B85" s="236"/>
      <c r="C85" s="213" t="s">
        <v>1358</v>
      </c>
      <c r="D85" s="213"/>
      <c r="E85" s="213"/>
      <c r="F85" s="234" t="s">
        <v>1349</v>
      </c>
      <c r="G85" s="213"/>
      <c r="H85" s="213" t="s">
        <v>1359</v>
      </c>
      <c r="I85" s="213" t="s">
        <v>1345</v>
      </c>
      <c r="J85" s="213">
        <v>20</v>
      </c>
      <c r="K85" s="225"/>
    </row>
    <row r="86" spans="2:11" ht="15" customHeight="1">
      <c r="B86" s="236"/>
      <c r="C86" s="213" t="s">
        <v>1360</v>
      </c>
      <c r="D86" s="213"/>
      <c r="E86" s="213"/>
      <c r="F86" s="234" t="s">
        <v>1349</v>
      </c>
      <c r="G86" s="213"/>
      <c r="H86" s="213" t="s">
        <v>1361</v>
      </c>
      <c r="I86" s="213" t="s">
        <v>1345</v>
      </c>
      <c r="J86" s="213">
        <v>20</v>
      </c>
      <c r="K86" s="225"/>
    </row>
    <row r="87" spans="2:11" ht="15" customHeight="1">
      <c r="B87" s="236"/>
      <c r="C87" s="213" t="s">
        <v>1362</v>
      </c>
      <c r="D87" s="213"/>
      <c r="E87" s="213"/>
      <c r="F87" s="234" t="s">
        <v>1349</v>
      </c>
      <c r="G87" s="235"/>
      <c r="H87" s="213" t="s">
        <v>1363</v>
      </c>
      <c r="I87" s="213" t="s">
        <v>1345</v>
      </c>
      <c r="J87" s="213">
        <v>50</v>
      </c>
      <c r="K87" s="225"/>
    </row>
    <row r="88" spans="2:11" ht="15" customHeight="1">
      <c r="B88" s="236"/>
      <c r="C88" s="213" t="s">
        <v>1364</v>
      </c>
      <c r="D88" s="213"/>
      <c r="E88" s="213"/>
      <c r="F88" s="234" t="s">
        <v>1349</v>
      </c>
      <c r="G88" s="235"/>
      <c r="H88" s="213" t="s">
        <v>1365</v>
      </c>
      <c r="I88" s="213" t="s">
        <v>1345</v>
      </c>
      <c r="J88" s="213">
        <v>20</v>
      </c>
      <c r="K88" s="225"/>
    </row>
    <row r="89" spans="2:11" ht="15" customHeight="1">
      <c r="B89" s="236"/>
      <c r="C89" s="213" t="s">
        <v>1366</v>
      </c>
      <c r="D89" s="213"/>
      <c r="E89" s="213"/>
      <c r="F89" s="234" t="s">
        <v>1349</v>
      </c>
      <c r="G89" s="235"/>
      <c r="H89" s="213" t="s">
        <v>1367</v>
      </c>
      <c r="I89" s="213" t="s">
        <v>1345</v>
      </c>
      <c r="J89" s="213">
        <v>20</v>
      </c>
      <c r="K89" s="225"/>
    </row>
    <row r="90" spans="2:11" ht="15" customHeight="1">
      <c r="B90" s="236"/>
      <c r="C90" s="213" t="s">
        <v>1368</v>
      </c>
      <c r="D90" s="213"/>
      <c r="E90" s="213"/>
      <c r="F90" s="234" t="s">
        <v>1349</v>
      </c>
      <c r="G90" s="235"/>
      <c r="H90" s="213" t="s">
        <v>1369</v>
      </c>
      <c r="I90" s="213" t="s">
        <v>1345</v>
      </c>
      <c r="J90" s="213">
        <v>50</v>
      </c>
      <c r="K90" s="225"/>
    </row>
    <row r="91" spans="2:11" ht="15" customHeight="1">
      <c r="B91" s="236"/>
      <c r="C91" s="213" t="s">
        <v>1370</v>
      </c>
      <c r="D91" s="213"/>
      <c r="E91" s="213"/>
      <c r="F91" s="234" t="s">
        <v>1349</v>
      </c>
      <c r="G91" s="235"/>
      <c r="H91" s="213" t="s">
        <v>1370</v>
      </c>
      <c r="I91" s="213" t="s">
        <v>1345</v>
      </c>
      <c r="J91" s="213">
        <v>50</v>
      </c>
      <c r="K91" s="225"/>
    </row>
    <row r="92" spans="2:11" ht="15" customHeight="1">
      <c r="B92" s="236"/>
      <c r="C92" s="213" t="s">
        <v>1371</v>
      </c>
      <c r="D92" s="213"/>
      <c r="E92" s="213"/>
      <c r="F92" s="234" t="s">
        <v>1349</v>
      </c>
      <c r="G92" s="235"/>
      <c r="H92" s="213" t="s">
        <v>1372</v>
      </c>
      <c r="I92" s="213" t="s">
        <v>1345</v>
      </c>
      <c r="J92" s="213">
        <v>255</v>
      </c>
      <c r="K92" s="225"/>
    </row>
    <row r="93" spans="2:11" ht="15" customHeight="1">
      <c r="B93" s="236"/>
      <c r="C93" s="213" t="s">
        <v>1373</v>
      </c>
      <c r="D93" s="213"/>
      <c r="E93" s="213"/>
      <c r="F93" s="234" t="s">
        <v>1343</v>
      </c>
      <c r="G93" s="235"/>
      <c r="H93" s="213" t="s">
        <v>1374</v>
      </c>
      <c r="I93" s="213" t="s">
        <v>1375</v>
      </c>
      <c r="J93" s="213"/>
      <c r="K93" s="225"/>
    </row>
    <row r="94" spans="2:11" ht="15" customHeight="1">
      <c r="B94" s="236"/>
      <c r="C94" s="213" t="s">
        <v>1376</v>
      </c>
      <c r="D94" s="213"/>
      <c r="E94" s="213"/>
      <c r="F94" s="234" t="s">
        <v>1343</v>
      </c>
      <c r="G94" s="235"/>
      <c r="H94" s="213" t="s">
        <v>1377</v>
      </c>
      <c r="I94" s="213" t="s">
        <v>1378</v>
      </c>
      <c r="J94" s="213"/>
      <c r="K94" s="225"/>
    </row>
    <row r="95" spans="2:11" ht="15" customHeight="1">
      <c r="B95" s="236"/>
      <c r="C95" s="213" t="s">
        <v>1379</v>
      </c>
      <c r="D95" s="213"/>
      <c r="E95" s="213"/>
      <c r="F95" s="234" t="s">
        <v>1343</v>
      </c>
      <c r="G95" s="235"/>
      <c r="H95" s="213" t="s">
        <v>1379</v>
      </c>
      <c r="I95" s="213" t="s">
        <v>1378</v>
      </c>
      <c r="J95" s="213"/>
      <c r="K95" s="225"/>
    </row>
    <row r="96" spans="2:11" ht="15" customHeight="1">
      <c r="B96" s="236"/>
      <c r="C96" s="213" t="s">
        <v>41</v>
      </c>
      <c r="D96" s="213"/>
      <c r="E96" s="213"/>
      <c r="F96" s="234" t="s">
        <v>1343</v>
      </c>
      <c r="G96" s="235"/>
      <c r="H96" s="213" t="s">
        <v>1380</v>
      </c>
      <c r="I96" s="213" t="s">
        <v>1378</v>
      </c>
      <c r="J96" s="213"/>
      <c r="K96" s="225"/>
    </row>
    <row r="97" spans="2:11" ht="15" customHeight="1">
      <c r="B97" s="236"/>
      <c r="C97" s="213" t="s">
        <v>51</v>
      </c>
      <c r="D97" s="213"/>
      <c r="E97" s="213"/>
      <c r="F97" s="234" t="s">
        <v>1343</v>
      </c>
      <c r="G97" s="235"/>
      <c r="H97" s="213" t="s">
        <v>1381</v>
      </c>
      <c r="I97" s="213" t="s">
        <v>1378</v>
      </c>
      <c r="J97" s="213"/>
      <c r="K97" s="225"/>
    </row>
    <row r="98" spans="2:11" ht="15" customHeight="1">
      <c r="B98" s="237"/>
      <c r="C98" s="238"/>
      <c r="D98" s="238"/>
      <c r="E98" s="238"/>
      <c r="F98" s="238"/>
      <c r="G98" s="238"/>
      <c r="H98" s="238"/>
      <c r="I98" s="238"/>
      <c r="J98" s="238"/>
      <c r="K98" s="239"/>
    </row>
    <row r="99" spans="2:11" ht="18.7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0"/>
    </row>
    <row r="100" spans="2:11" ht="18.75" customHeight="1"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</row>
    <row r="101" spans="2:11" ht="7.5" customHeight="1">
      <c r="B101" s="221"/>
      <c r="C101" s="222"/>
      <c r="D101" s="222"/>
      <c r="E101" s="222"/>
      <c r="F101" s="222"/>
      <c r="G101" s="222"/>
      <c r="H101" s="222"/>
      <c r="I101" s="222"/>
      <c r="J101" s="222"/>
      <c r="K101" s="223"/>
    </row>
    <row r="102" spans="2:11" ht="45" customHeight="1">
      <c r="B102" s="224"/>
      <c r="C102" s="335" t="s">
        <v>1382</v>
      </c>
      <c r="D102" s="335"/>
      <c r="E102" s="335"/>
      <c r="F102" s="335"/>
      <c r="G102" s="335"/>
      <c r="H102" s="335"/>
      <c r="I102" s="335"/>
      <c r="J102" s="335"/>
      <c r="K102" s="225"/>
    </row>
    <row r="103" spans="2:11" ht="17.25" customHeight="1">
      <c r="B103" s="224"/>
      <c r="C103" s="226" t="s">
        <v>1337</v>
      </c>
      <c r="D103" s="226"/>
      <c r="E103" s="226"/>
      <c r="F103" s="226" t="s">
        <v>1338</v>
      </c>
      <c r="G103" s="227"/>
      <c r="H103" s="226" t="s">
        <v>57</v>
      </c>
      <c r="I103" s="226" t="s">
        <v>60</v>
      </c>
      <c r="J103" s="226" t="s">
        <v>1339</v>
      </c>
      <c r="K103" s="225"/>
    </row>
    <row r="104" spans="2:11" ht="17.25" customHeight="1">
      <c r="B104" s="224"/>
      <c r="C104" s="228" t="s">
        <v>1340</v>
      </c>
      <c r="D104" s="228"/>
      <c r="E104" s="228"/>
      <c r="F104" s="229" t="s">
        <v>1341</v>
      </c>
      <c r="G104" s="230"/>
      <c r="H104" s="228"/>
      <c r="I104" s="228"/>
      <c r="J104" s="228" t="s">
        <v>1342</v>
      </c>
      <c r="K104" s="225"/>
    </row>
    <row r="105" spans="2:11" ht="5.25" customHeight="1">
      <c r="B105" s="224"/>
      <c r="C105" s="226"/>
      <c r="D105" s="226"/>
      <c r="E105" s="226"/>
      <c r="F105" s="226"/>
      <c r="G105" s="242"/>
      <c r="H105" s="226"/>
      <c r="I105" s="226"/>
      <c r="J105" s="226"/>
      <c r="K105" s="225"/>
    </row>
    <row r="106" spans="2:11" ht="15" customHeight="1">
      <c r="B106" s="224"/>
      <c r="C106" s="213" t="s">
        <v>56</v>
      </c>
      <c r="D106" s="233"/>
      <c r="E106" s="233"/>
      <c r="F106" s="234" t="s">
        <v>1343</v>
      </c>
      <c r="G106" s="213"/>
      <c r="H106" s="213" t="s">
        <v>1383</v>
      </c>
      <c r="I106" s="213" t="s">
        <v>1345</v>
      </c>
      <c r="J106" s="213">
        <v>20</v>
      </c>
      <c r="K106" s="225"/>
    </row>
    <row r="107" spans="2:11" ht="15" customHeight="1">
      <c r="B107" s="224"/>
      <c r="C107" s="213" t="s">
        <v>1346</v>
      </c>
      <c r="D107" s="213"/>
      <c r="E107" s="213"/>
      <c r="F107" s="234" t="s">
        <v>1343</v>
      </c>
      <c r="G107" s="213"/>
      <c r="H107" s="213" t="s">
        <v>1383</v>
      </c>
      <c r="I107" s="213" t="s">
        <v>1345</v>
      </c>
      <c r="J107" s="213">
        <v>120</v>
      </c>
      <c r="K107" s="225"/>
    </row>
    <row r="108" spans="2:11" ht="15" customHeight="1">
      <c r="B108" s="236"/>
      <c r="C108" s="213" t="s">
        <v>1348</v>
      </c>
      <c r="D108" s="213"/>
      <c r="E108" s="213"/>
      <c r="F108" s="234" t="s">
        <v>1349</v>
      </c>
      <c r="G108" s="213"/>
      <c r="H108" s="213" t="s">
        <v>1383</v>
      </c>
      <c r="I108" s="213" t="s">
        <v>1345</v>
      </c>
      <c r="J108" s="213">
        <v>50</v>
      </c>
      <c r="K108" s="225"/>
    </row>
    <row r="109" spans="2:11" ht="15" customHeight="1">
      <c r="B109" s="236"/>
      <c r="C109" s="213" t="s">
        <v>1351</v>
      </c>
      <c r="D109" s="213"/>
      <c r="E109" s="213"/>
      <c r="F109" s="234" t="s">
        <v>1343</v>
      </c>
      <c r="G109" s="213"/>
      <c r="H109" s="213" t="s">
        <v>1383</v>
      </c>
      <c r="I109" s="213" t="s">
        <v>1353</v>
      </c>
      <c r="J109" s="213"/>
      <c r="K109" s="225"/>
    </row>
    <row r="110" spans="2:11" ht="15" customHeight="1">
      <c r="B110" s="236"/>
      <c r="C110" s="213" t="s">
        <v>1362</v>
      </c>
      <c r="D110" s="213"/>
      <c r="E110" s="213"/>
      <c r="F110" s="234" t="s">
        <v>1349</v>
      </c>
      <c r="G110" s="213"/>
      <c r="H110" s="213" t="s">
        <v>1383</v>
      </c>
      <c r="I110" s="213" t="s">
        <v>1345</v>
      </c>
      <c r="J110" s="213">
        <v>50</v>
      </c>
      <c r="K110" s="225"/>
    </row>
    <row r="111" spans="2:11" ht="15" customHeight="1">
      <c r="B111" s="236"/>
      <c r="C111" s="213" t="s">
        <v>1370</v>
      </c>
      <c r="D111" s="213"/>
      <c r="E111" s="213"/>
      <c r="F111" s="234" t="s">
        <v>1349</v>
      </c>
      <c r="G111" s="213"/>
      <c r="H111" s="213" t="s">
        <v>1383</v>
      </c>
      <c r="I111" s="213" t="s">
        <v>1345</v>
      </c>
      <c r="J111" s="213">
        <v>50</v>
      </c>
      <c r="K111" s="225"/>
    </row>
    <row r="112" spans="2:11" ht="15" customHeight="1">
      <c r="B112" s="236"/>
      <c r="C112" s="213" t="s">
        <v>1368</v>
      </c>
      <c r="D112" s="213"/>
      <c r="E112" s="213"/>
      <c r="F112" s="234" t="s">
        <v>1349</v>
      </c>
      <c r="G112" s="213"/>
      <c r="H112" s="213" t="s">
        <v>1383</v>
      </c>
      <c r="I112" s="213" t="s">
        <v>1345</v>
      </c>
      <c r="J112" s="213">
        <v>50</v>
      </c>
      <c r="K112" s="225"/>
    </row>
    <row r="113" spans="2:11" ht="15" customHeight="1">
      <c r="B113" s="236"/>
      <c r="C113" s="213" t="s">
        <v>56</v>
      </c>
      <c r="D113" s="213"/>
      <c r="E113" s="213"/>
      <c r="F113" s="234" t="s">
        <v>1343</v>
      </c>
      <c r="G113" s="213"/>
      <c r="H113" s="213" t="s">
        <v>1384</v>
      </c>
      <c r="I113" s="213" t="s">
        <v>1345</v>
      </c>
      <c r="J113" s="213">
        <v>20</v>
      </c>
      <c r="K113" s="225"/>
    </row>
    <row r="114" spans="2:11" ht="15" customHeight="1">
      <c r="B114" s="236"/>
      <c r="C114" s="213" t="s">
        <v>1385</v>
      </c>
      <c r="D114" s="213"/>
      <c r="E114" s="213"/>
      <c r="F114" s="234" t="s">
        <v>1343</v>
      </c>
      <c r="G114" s="213"/>
      <c r="H114" s="213" t="s">
        <v>1386</v>
      </c>
      <c r="I114" s="213" t="s">
        <v>1345</v>
      </c>
      <c r="J114" s="213">
        <v>120</v>
      </c>
      <c r="K114" s="225"/>
    </row>
    <row r="115" spans="2:11" ht="15" customHeight="1">
      <c r="B115" s="236"/>
      <c r="C115" s="213" t="s">
        <v>41</v>
      </c>
      <c r="D115" s="213"/>
      <c r="E115" s="213"/>
      <c r="F115" s="234" t="s">
        <v>1343</v>
      </c>
      <c r="G115" s="213"/>
      <c r="H115" s="213" t="s">
        <v>1387</v>
      </c>
      <c r="I115" s="213" t="s">
        <v>1378</v>
      </c>
      <c r="J115" s="213"/>
      <c r="K115" s="225"/>
    </row>
    <row r="116" spans="2:11" ht="15" customHeight="1">
      <c r="B116" s="236"/>
      <c r="C116" s="213" t="s">
        <v>51</v>
      </c>
      <c r="D116" s="213"/>
      <c r="E116" s="213"/>
      <c r="F116" s="234" t="s">
        <v>1343</v>
      </c>
      <c r="G116" s="213"/>
      <c r="H116" s="213" t="s">
        <v>1388</v>
      </c>
      <c r="I116" s="213" t="s">
        <v>1378</v>
      </c>
      <c r="J116" s="213"/>
      <c r="K116" s="225"/>
    </row>
    <row r="117" spans="2:11" ht="15" customHeight="1">
      <c r="B117" s="236"/>
      <c r="C117" s="213" t="s">
        <v>60</v>
      </c>
      <c r="D117" s="213"/>
      <c r="E117" s="213"/>
      <c r="F117" s="234" t="s">
        <v>1343</v>
      </c>
      <c r="G117" s="213"/>
      <c r="H117" s="213" t="s">
        <v>1389</v>
      </c>
      <c r="I117" s="213" t="s">
        <v>1390</v>
      </c>
      <c r="J117" s="213"/>
      <c r="K117" s="225"/>
    </row>
    <row r="118" spans="2:11" ht="15" customHeight="1">
      <c r="B118" s="237"/>
      <c r="C118" s="243"/>
      <c r="D118" s="243"/>
      <c r="E118" s="243"/>
      <c r="F118" s="243"/>
      <c r="G118" s="243"/>
      <c r="H118" s="243"/>
      <c r="I118" s="243"/>
      <c r="J118" s="243"/>
      <c r="K118" s="239"/>
    </row>
    <row r="119" spans="2:11" ht="18.75" customHeight="1">
      <c r="B119" s="244"/>
      <c r="C119" s="245"/>
      <c r="D119" s="245"/>
      <c r="E119" s="245"/>
      <c r="F119" s="246"/>
      <c r="G119" s="245"/>
      <c r="H119" s="245"/>
      <c r="I119" s="245"/>
      <c r="J119" s="245"/>
      <c r="K119" s="244"/>
    </row>
    <row r="120" spans="2:11" ht="18.75" customHeight="1"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</row>
    <row r="121" spans="2:11" ht="7.5" customHeight="1">
      <c r="B121" s="247"/>
      <c r="C121" s="248"/>
      <c r="D121" s="248"/>
      <c r="E121" s="248"/>
      <c r="F121" s="248"/>
      <c r="G121" s="248"/>
      <c r="H121" s="248"/>
      <c r="I121" s="248"/>
      <c r="J121" s="248"/>
      <c r="K121" s="249"/>
    </row>
    <row r="122" spans="2:11" ht="45" customHeight="1">
      <c r="B122" s="250"/>
      <c r="C122" s="333" t="s">
        <v>1391</v>
      </c>
      <c r="D122" s="333"/>
      <c r="E122" s="333"/>
      <c r="F122" s="333"/>
      <c r="G122" s="333"/>
      <c r="H122" s="333"/>
      <c r="I122" s="333"/>
      <c r="J122" s="333"/>
      <c r="K122" s="251"/>
    </row>
    <row r="123" spans="2:11" ht="17.25" customHeight="1">
      <c r="B123" s="252"/>
      <c r="C123" s="226" t="s">
        <v>1337</v>
      </c>
      <c r="D123" s="226"/>
      <c r="E123" s="226"/>
      <c r="F123" s="226" t="s">
        <v>1338</v>
      </c>
      <c r="G123" s="227"/>
      <c r="H123" s="226" t="s">
        <v>57</v>
      </c>
      <c r="I123" s="226" t="s">
        <v>60</v>
      </c>
      <c r="J123" s="226" t="s">
        <v>1339</v>
      </c>
      <c r="K123" s="253"/>
    </row>
    <row r="124" spans="2:11" ht="17.25" customHeight="1">
      <c r="B124" s="252"/>
      <c r="C124" s="228" t="s">
        <v>1340</v>
      </c>
      <c r="D124" s="228"/>
      <c r="E124" s="228"/>
      <c r="F124" s="229" t="s">
        <v>1341</v>
      </c>
      <c r="G124" s="230"/>
      <c r="H124" s="228"/>
      <c r="I124" s="228"/>
      <c r="J124" s="228" t="s">
        <v>1342</v>
      </c>
      <c r="K124" s="253"/>
    </row>
    <row r="125" spans="2:11" ht="5.25" customHeight="1">
      <c r="B125" s="254"/>
      <c r="C125" s="231"/>
      <c r="D125" s="231"/>
      <c r="E125" s="231"/>
      <c r="F125" s="231"/>
      <c r="G125" s="255"/>
      <c r="H125" s="231"/>
      <c r="I125" s="231"/>
      <c r="J125" s="231"/>
      <c r="K125" s="256"/>
    </row>
    <row r="126" spans="2:11" ht="15" customHeight="1">
      <c r="B126" s="254"/>
      <c r="C126" s="213" t="s">
        <v>1346</v>
      </c>
      <c r="D126" s="233"/>
      <c r="E126" s="233"/>
      <c r="F126" s="234" t="s">
        <v>1343</v>
      </c>
      <c r="G126" s="213"/>
      <c r="H126" s="213" t="s">
        <v>1383</v>
      </c>
      <c r="I126" s="213" t="s">
        <v>1345</v>
      </c>
      <c r="J126" s="213">
        <v>120</v>
      </c>
      <c r="K126" s="257"/>
    </row>
    <row r="127" spans="2:11" ht="15" customHeight="1">
      <c r="B127" s="254"/>
      <c r="C127" s="213" t="s">
        <v>1392</v>
      </c>
      <c r="D127" s="213"/>
      <c r="E127" s="213"/>
      <c r="F127" s="234" t="s">
        <v>1343</v>
      </c>
      <c r="G127" s="213"/>
      <c r="H127" s="213" t="s">
        <v>1393</v>
      </c>
      <c r="I127" s="213" t="s">
        <v>1345</v>
      </c>
      <c r="J127" s="213" t="s">
        <v>1394</v>
      </c>
      <c r="K127" s="257"/>
    </row>
    <row r="128" spans="2:11" ht="15" customHeight="1">
      <c r="B128" s="254"/>
      <c r="C128" s="213" t="s">
        <v>88</v>
      </c>
      <c r="D128" s="213"/>
      <c r="E128" s="213"/>
      <c r="F128" s="234" t="s">
        <v>1343</v>
      </c>
      <c r="G128" s="213"/>
      <c r="H128" s="213" t="s">
        <v>1395</v>
      </c>
      <c r="I128" s="213" t="s">
        <v>1345</v>
      </c>
      <c r="J128" s="213" t="s">
        <v>1394</v>
      </c>
      <c r="K128" s="257"/>
    </row>
    <row r="129" spans="2:11" ht="15" customHeight="1">
      <c r="B129" s="254"/>
      <c r="C129" s="213" t="s">
        <v>1354</v>
      </c>
      <c r="D129" s="213"/>
      <c r="E129" s="213"/>
      <c r="F129" s="234" t="s">
        <v>1349</v>
      </c>
      <c r="G129" s="213"/>
      <c r="H129" s="213" t="s">
        <v>1355</v>
      </c>
      <c r="I129" s="213" t="s">
        <v>1345</v>
      </c>
      <c r="J129" s="213">
        <v>15</v>
      </c>
      <c r="K129" s="257"/>
    </row>
    <row r="130" spans="2:11" ht="15" customHeight="1">
      <c r="B130" s="254"/>
      <c r="C130" s="213" t="s">
        <v>1356</v>
      </c>
      <c r="D130" s="213"/>
      <c r="E130" s="213"/>
      <c r="F130" s="234" t="s">
        <v>1349</v>
      </c>
      <c r="G130" s="213"/>
      <c r="H130" s="213" t="s">
        <v>1357</v>
      </c>
      <c r="I130" s="213" t="s">
        <v>1345</v>
      </c>
      <c r="J130" s="213">
        <v>15</v>
      </c>
      <c r="K130" s="257"/>
    </row>
    <row r="131" spans="2:11" ht="15" customHeight="1">
      <c r="B131" s="254"/>
      <c r="C131" s="213" t="s">
        <v>1358</v>
      </c>
      <c r="D131" s="213"/>
      <c r="E131" s="213"/>
      <c r="F131" s="234" t="s">
        <v>1349</v>
      </c>
      <c r="G131" s="213"/>
      <c r="H131" s="213" t="s">
        <v>1359</v>
      </c>
      <c r="I131" s="213" t="s">
        <v>1345</v>
      </c>
      <c r="J131" s="213">
        <v>20</v>
      </c>
      <c r="K131" s="257"/>
    </row>
    <row r="132" spans="2:11" ht="15" customHeight="1">
      <c r="B132" s="254"/>
      <c r="C132" s="213" t="s">
        <v>1360</v>
      </c>
      <c r="D132" s="213"/>
      <c r="E132" s="213"/>
      <c r="F132" s="234" t="s">
        <v>1349</v>
      </c>
      <c r="G132" s="213"/>
      <c r="H132" s="213" t="s">
        <v>1361</v>
      </c>
      <c r="I132" s="213" t="s">
        <v>1345</v>
      </c>
      <c r="J132" s="213">
        <v>20</v>
      </c>
      <c r="K132" s="257"/>
    </row>
    <row r="133" spans="2:11" ht="15" customHeight="1">
      <c r="B133" s="254"/>
      <c r="C133" s="213" t="s">
        <v>1348</v>
      </c>
      <c r="D133" s="213"/>
      <c r="E133" s="213"/>
      <c r="F133" s="234" t="s">
        <v>1349</v>
      </c>
      <c r="G133" s="213"/>
      <c r="H133" s="213" t="s">
        <v>1383</v>
      </c>
      <c r="I133" s="213" t="s">
        <v>1345</v>
      </c>
      <c r="J133" s="213">
        <v>50</v>
      </c>
      <c r="K133" s="257"/>
    </row>
    <row r="134" spans="2:11" ht="15" customHeight="1">
      <c r="B134" s="254"/>
      <c r="C134" s="213" t="s">
        <v>1362</v>
      </c>
      <c r="D134" s="213"/>
      <c r="E134" s="213"/>
      <c r="F134" s="234" t="s">
        <v>1349</v>
      </c>
      <c r="G134" s="213"/>
      <c r="H134" s="213" t="s">
        <v>1383</v>
      </c>
      <c r="I134" s="213" t="s">
        <v>1345</v>
      </c>
      <c r="J134" s="213">
        <v>50</v>
      </c>
      <c r="K134" s="257"/>
    </row>
    <row r="135" spans="2:11" ht="15" customHeight="1">
      <c r="B135" s="254"/>
      <c r="C135" s="213" t="s">
        <v>1368</v>
      </c>
      <c r="D135" s="213"/>
      <c r="E135" s="213"/>
      <c r="F135" s="234" t="s">
        <v>1349</v>
      </c>
      <c r="G135" s="213"/>
      <c r="H135" s="213" t="s">
        <v>1383</v>
      </c>
      <c r="I135" s="213" t="s">
        <v>1345</v>
      </c>
      <c r="J135" s="213">
        <v>50</v>
      </c>
      <c r="K135" s="257"/>
    </row>
    <row r="136" spans="2:11" ht="15" customHeight="1">
      <c r="B136" s="254"/>
      <c r="C136" s="213" t="s">
        <v>1370</v>
      </c>
      <c r="D136" s="213"/>
      <c r="E136" s="213"/>
      <c r="F136" s="234" t="s">
        <v>1349</v>
      </c>
      <c r="G136" s="213"/>
      <c r="H136" s="213" t="s">
        <v>1383</v>
      </c>
      <c r="I136" s="213" t="s">
        <v>1345</v>
      </c>
      <c r="J136" s="213">
        <v>50</v>
      </c>
      <c r="K136" s="257"/>
    </row>
    <row r="137" spans="2:11" ht="15" customHeight="1">
      <c r="B137" s="254"/>
      <c r="C137" s="213" t="s">
        <v>1371</v>
      </c>
      <c r="D137" s="213"/>
      <c r="E137" s="213"/>
      <c r="F137" s="234" t="s">
        <v>1349</v>
      </c>
      <c r="G137" s="213"/>
      <c r="H137" s="213" t="s">
        <v>1396</v>
      </c>
      <c r="I137" s="213" t="s">
        <v>1345</v>
      </c>
      <c r="J137" s="213">
        <v>255</v>
      </c>
      <c r="K137" s="257"/>
    </row>
    <row r="138" spans="2:11" ht="15" customHeight="1">
      <c r="B138" s="254"/>
      <c r="C138" s="213" t="s">
        <v>1373</v>
      </c>
      <c r="D138" s="213"/>
      <c r="E138" s="213"/>
      <c r="F138" s="234" t="s">
        <v>1343</v>
      </c>
      <c r="G138" s="213"/>
      <c r="H138" s="213" t="s">
        <v>1397</v>
      </c>
      <c r="I138" s="213" t="s">
        <v>1375</v>
      </c>
      <c r="J138" s="213"/>
      <c r="K138" s="257"/>
    </row>
    <row r="139" spans="2:11" ht="15" customHeight="1">
      <c r="B139" s="254"/>
      <c r="C139" s="213" t="s">
        <v>1376</v>
      </c>
      <c r="D139" s="213"/>
      <c r="E139" s="213"/>
      <c r="F139" s="234" t="s">
        <v>1343</v>
      </c>
      <c r="G139" s="213"/>
      <c r="H139" s="213" t="s">
        <v>1398</v>
      </c>
      <c r="I139" s="213" t="s">
        <v>1378</v>
      </c>
      <c r="J139" s="213"/>
      <c r="K139" s="257"/>
    </row>
    <row r="140" spans="2:11" ht="15" customHeight="1">
      <c r="B140" s="254"/>
      <c r="C140" s="213" t="s">
        <v>1379</v>
      </c>
      <c r="D140" s="213"/>
      <c r="E140" s="213"/>
      <c r="F140" s="234" t="s">
        <v>1343</v>
      </c>
      <c r="G140" s="213"/>
      <c r="H140" s="213" t="s">
        <v>1379</v>
      </c>
      <c r="I140" s="213" t="s">
        <v>1378</v>
      </c>
      <c r="J140" s="213"/>
      <c r="K140" s="257"/>
    </row>
    <row r="141" spans="2:11" ht="15" customHeight="1">
      <c r="B141" s="254"/>
      <c r="C141" s="213" t="s">
        <v>41</v>
      </c>
      <c r="D141" s="213"/>
      <c r="E141" s="213"/>
      <c r="F141" s="234" t="s">
        <v>1343</v>
      </c>
      <c r="G141" s="213"/>
      <c r="H141" s="213" t="s">
        <v>1399</v>
      </c>
      <c r="I141" s="213" t="s">
        <v>1378</v>
      </c>
      <c r="J141" s="213"/>
      <c r="K141" s="257"/>
    </row>
    <row r="142" spans="2:11" ht="15" customHeight="1">
      <c r="B142" s="254"/>
      <c r="C142" s="213" t="s">
        <v>1400</v>
      </c>
      <c r="D142" s="213"/>
      <c r="E142" s="213"/>
      <c r="F142" s="234" t="s">
        <v>1343</v>
      </c>
      <c r="G142" s="213"/>
      <c r="H142" s="213" t="s">
        <v>1401</v>
      </c>
      <c r="I142" s="213" t="s">
        <v>1378</v>
      </c>
      <c r="J142" s="213"/>
      <c r="K142" s="257"/>
    </row>
    <row r="143" spans="2:11" ht="15" customHeight="1">
      <c r="B143" s="258"/>
      <c r="C143" s="259"/>
      <c r="D143" s="259"/>
      <c r="E143" s="259"/>
      <c r="F143" s="259"/>
      <c r="G143" s="259"/>
      <c r="H143" s="259"/>
      <c r="I143" s="259"/>
      <c r="J143" s="259"/>
      <c r="K143" s="260"/>
    </row>
    <row r="144" spans="2:11" ht="18.75" customHeight="1">
      <c r="B144" s="245"/>
      <c r="C144" s="245"/>
      <c r="D144" s="245"/>
      <c r="E144" s="245"/>
      <c r="F144" s="246"/>
      <c r="G144" s="245"/>
      <c r="H144" s="245"/>
      <c r="I144" s="245"/>
      <c r="J144" s="245"/>
      <c r="K144" s="245"/>
    </row>
    <row r="145" spans="2:11" ht="18.75" customHeight="1">
      <c r="B145" s="220"/>
      <c r="C145" s="220"/>
      <c r="D145" s="220"/>
      <c r="E145" s="220"/>
      <c r="F145" s="220"/>
      <c r="G145" s="220"/>
      <c r="H145" s="220"/>
      <c r="I145" s="220"/>
      <c r="J145" s="220"/>
      <c r="K145" s="220"/>
    </row>
    <row r="146" spans="2:11" ht="7.5" customHeight="1">
      <c r="B146" s="221"/>
      <c r="C146" s="222"/>
      <c r="D146" s="222"/>
      <c r="E146" s="222"/>
      <c r="F146" s="222"/>
      <c r="G146" s="222"/>
      <c r="H146" s="222"/>
      <c r="I146" s="222"/>
      <c r="J146" s="222"/>
      <c r="K146" s="223"/>
    </row>
    <row r="147" spans="2:11" ht="45" customHeight="1">
      <c r="B147" s="224"/>
      <c r="C147" s="335" t="s">
        <v>1402</v>
      </c>
      <c r="D147" s="335"/>
      <c r="E147" s="335"/>
      <c r="F147" s="335"/>
      <c r="G147" s="335"/>
      <c r="H147" s="335"/>
      <c r="I147" s="335"/>
      <c r="J147" s="335"/>
      <c r="K147" s="225"/>
    </row>
    <row r="148" spans="2:11" ht="17.25" customHeight="1">
      <c r="B148" s="224"/>
      <c r="C148" s="226" t="s">
        <v>1337</v>
      </c>
      <c r="D148" s="226"/>
      <c r="E148" s="226"/>
      <c r="F148" s="226" t="s">
        <v>1338</v>
      </c>
      <c r="G148" s="227"/>
      <c r="H148" s="226" t="s">
        <v>57</v>
      </c>
      <c r="I148" s="226" t="s">
        <v>60</v>
      </c>
      <c r="J148" s="226" t="s">
        <v>1339</v>
      </c>
      <c r="K148" s="225"/>
    </row>
    <row r="149" spans="2:11" ht="17.25" customHeight="1">
      <c r="B149" s="224"/>
      <c r="C149" s="228" t="s">
        <v>1340</v>
      </c>
      <c r="D149" s="228"/>
      <c r="E149" s="228"/>
      <c r="F149" s="229" t="s">
        <v>1341</v>
      </c>
      <c r="G149" s="230"/>
      <c r="H149" s="228"/>
      <c r="I149" s="228"/>
      <c r="J149" s="228" t="s">
        <v>1342</v>
      </c>
      <c r="K149" s="225"/>
    </row>
    <row r="150" spans="2:11" ht="5.25" customHeight="1">
      <c r="B150" s="236"/>
      <c r="C150" s="231"/>
      <c r="D150" s="231"/>
      <c r="E150" s="231"/>
      <c r="F150" s="231"/>
      <c r="G150" s="232"/>
      <c r="H150" s="231"/>
      <c r="I150" s="231"/>
      <c r="J150" s="231"/>
      <c r="K150" s="257"/>
    </row>
    <row r="151" spans="2:11" ht="15" customHeight="1">
      <c r="B151" s="236"/>
      <c r="C151" s="261" t="s">
        <v>1346</v>
      </c>
      <c r="D151" s="213"/>
      <c r="E151" s="213"/>
      <c r="F151" s="262" t="s">
        <v>1343</v>
      </c>
      <c r="G151" s="213"/>
      <c r="H151" s="261" t="s">
        <v>1383</v>
      </c>
      <c r="I151" s="261" t="s">
        <v>1345</v>
      </c>
      <c r="J151" s="261">
        <v>120</v>
      </c>
      <c r="K151" s="257"/>
    </row>
    <row r="152" spans="2:11" ht="15" customHeight="1">
      <c r="B152" s="236"/>
      <c r="C152" s="261" t="s">
        <v>1392</v>
      </c>
      <c r="D152" s="213"/>
      <c r="E152" s="213"/>
      <c r="F152" s="262" t="s">
        <v>1343</v>
      </c>
      <c r="G152" s="213"/>
      <c r="H152" s="261" t="s">
        <v>1403</v>
      </c>
      <c r="I152" s="261" t="s">
        <v>1345</v>
      </c>
      <c r="J152" s="261" t="s">
        <v>1394</v>
      </c>
      <c r="K152" s="257"/>
    </row>
    <row r="153" spans="2:11" ht="15" customHeight="1">
      <c r="B153" s="236"/>
      <c r="C153" s="261" t="s">
        <v>88</v>
      </c>
      <c r="D153" s="213"/>
      <c r="E153" s="213"/>
      <c r="F153" s="262" t="s">
        <v>1343</v>
      </c>
      <c r="G153" s="213"/>
      <c r="H153" s="261" t="s">
        <v>1404</v>
      </c>
      <c r="I153" s="261" t="s">
        <v>1345</v>
      </c>
      <c r="J153" s="261" t="s">
        <v>1394</v>
      </c>
      <c r="K153" s="257"/>
    </row>
    <row r="154" spans="2:11" ht="15" customHeight="1">
      <c r="B154" s="236"/>
      <c r="C154" s="261" t="s">
        <v>1348</v>
      </c>
      <c r="D154" s="213"/>
      <c r="E154" s="213"/>
      <c r="F154" s="262" t="s">
        <v>1349</v>
      </c>
      <c r="G154" s="213"/>
      <c r="H154" s="261" t="s">
        <v>1383</v>
      </c>
      <c r="I154" s="261" t="s">
        <v>1345</v>
      </c>
      <c r="J154" s="261">
        <v>50</v>
      </c>
      <c r="K154" s="257"/>
    </row>
    <row r="155" spans="2:11" ht="15" customHeight="1">
      <c r="B155" s="236"/>
      <c r="C155" s="261" t="s">
        <v>1351</v>
      </c>
      <c r="D155" s="213"/>
      <c r="E155" s="213"/>
      <c r="F155" s="262" t="s">
        <v>1343</v>
      </c>
      <c r="G155" s="213"/>
      <c r="H155" s="261" t="s">
        <v>1383</v>
      </c>
      <c r="I155" s="261" t="s">
        <v>1353</v>
      </c>
      <c r="J155" s="261"/>
      <c r="K155" s="257"/>
    </row>
    <row r="156" spans="2:11" ht="15" customHeight="1">
      <c r="B156" s="236"/>
      <c r="C156" s="261" t="s">
        <v>1362</v>
      </c>
      <c r="D156" s="213"/>
      <c r="E156" s="213"/>
      <c r="F156" s="262" t="s">
        <v>1349</v>
      </c>
      <c r="G156" s="213"/>
      <c r="H156" s="261" t="s">
        <v>1383</v>
      </c>
      <c r="I156" s="261" t="s">
        <v>1345</v>
      </c>
      <c r="J156" s="261">
        <v>50</v>
      </c>
      <c r="K156" s="257"/>
    </row>
    <row r="157" spans="2:11" ht="15" customHeight="1">
      <c r="B157" s="236"/>
      <c r="C157" s="261" t="s">
        <v>1370</v>
      </c>
      <c r="D157" s="213"/>
      <c r="E157" s="213"/>
      <c r="F157" s="262" t="s">
        <v>1349</v>
      </c>
      <c r="G157" s="213"/>
      <c r="H157" s="261" t="s">
        <v>1383</v>
      </c>
      <c r="I157" s="261" t="s">
        <v>1345</v>
      </c>
      <c r="J157" s="261">
        <v>50</v>
      </c>
      <c r="K157" s="257"/>
    </row>
    <row r="158" spans="2:11" ht="15" customHeight="1">
      <c r="B158" s="236"/>
      <c r="C158" s="261" t="s">
        <v>1368</v>
      </c>
      <c r="D158" s="213"/>
      <c r="E158" s="213"/>
      <c r="F158" s="262" t="s">
        <v>1349</v>
      </c>
      <c r="G158" s="213"/>
      <c r="H158" s="261" t="s">
        <v>1383</v>
      </c>
      <c r="I158" s="261" t="s">
        <v>1345</v>
      </c>
      <c r="J158" s="261">
        <v>50</v>
      </c>
      <c r="K158" s="257"/>
    </row>
    <row r="159" spans="2:11" ht="15" customHeight="1">
      <c r="B159" s="236"/>
      <c r="C159" s="261" t="s">
        <v>130</v>
      </c>
      <c r="D159" s="213"/>
      <c r="E159" s="213"/>
      <c r="F159" s="262" t="s">
        <v>1343</v>
      </c>
      <c r="G159" s="213"/>
      <c r="H159" s="261" t="s">
        <v>1405</v>
      </c>
      <c r="I159" s="261" t="s">
        <v>1345</v>
      </c>
      <c r="J159" s="261" t="s">
        <v>1406</v>
      </c>
      <c r="K159" s="257"/>
    </row>
    <row r="160" spans="2:11" ht="15" customHeight="1">
      <c r="B160" s="236"/>
      <c r="C160" s="261" t="s">
        <v>1407</v>
      </c>
      <c r="D160" s="213"/>
      <c r="E160" s="213"/>
      <c r="F160" s="262" t="s">
        <v>1343</v>
      </c>
      <c r="G160" s="213"/>
      <c r="H160" s="261" t="s">
        <v>1408</v>
      </c>
      <c r="I160" s="261" t="s">
        <v>1378</v>
      </c>
      <c r="J160" s="261"/>
      <c r="K160" s="257"/>
    </row>
    <row r="161" spans="2:11" ht="15" customHeight="1">
      <c r="B161" s="263"/>
      <c r="C161" s="243"/>
      <c r="D161" s="243"/>
      <c r="E161" s="243"/>
      <c r="F161" s="243"/>
      <c r="G161" s="243"/>
      <c r="H161" s="243"/>
      <c r="I161" s="243"/>
      <c r="J161" s="243"/>
      <c r="K161" s="264"/>
    </row>
    <row r="162" spans="2:11" ht="18.75" customHeight="1">
      <c r="B162" s="245"/>
      <c r="C162" s="255"/>
      <c r="D162" s="255"/>
      <c r="E162" s="255"/>
      <c r="F162" s="265"/>
      <c r="G162" s="255"/>
      <c r="H162" s="255"/>
      <c r="I162" s="255"/>
      <c r="J162" s="255"/>
      <c r="K162" s="245"/>
    </row>
    <row r="163" spans="2:11" ht="18.75" customHeight="1">
      <c r="B163" s="220"/>
      <c r="C163" s="220"/>
      <c r="D163" s="220"/>
      <c r="E163" s="220"/>
      <c r="F163" s="220"/>
      <c r="G163" s="220"/>
      <c r="H163" s="220"/>
      <c r="I163" s="220"/>
      <c r="J163" s="220"/>
      <c r="K163" s="220"/>
    </row>
    <row r="164" spans="2:11" ht="7.5" customHeight="1">
      <c r="B164" s="202"/>
      <c r="C164" s="203"/>
      <c r="D164" s="203"/>
      <c r="E164" s="203"/>
      <c r="F164" s="203"/>
      <c r="G164" s="203"/>
      <c r="H164" s="203"/>
      <c r="I164" s="203"/>
      <c r="J164" s="203"/>
      <c r="K164" s="204"/>
    </row>
    <row r="165" spans="2:11" ht="45" customHeight="1">
      <c r="B165" s="205"/>
      <c r="C165" s="333" t="s">
        <v>1409</v>
      </c>
      <c r="D165" s="333"/>
      <c r="E165" s="333"/>
      <c r="F165" s="333"/>
      <c r="G165" s="333"/>
      <c r="H165" s="333"/>
      <c r="I165" s="333"/>
      <c r="J165" s="333"/>
      <c r="K165" s="206"/>
    </row>
    <row r="166" spans="2:11" ht="17.25" customHeight="1">
      <c r="B166" s="205"/>
      <c r="C166" s="226" t="s">
        <v>1337</v>
      </c>
      <c r="D166" s="226"/>
      <c r="E166" s="226"/>
      <c r="F166" s="226" t="s">
        <v>1338</v>
      </c>
      <c r="G166" s="266"/>
      <c r="H166" s="267" t="s">
        <v>57</v>
      </c>
      <c r="I166" s="267" t="s">
        <v>60</v>
      </c>
      <c r="J166" s="226" t="s">
        <v>1339</v>
      </c>
      <c r="K166" s="206"/>
    </row>
    <row r="167" spans="2:11" ht="17.25" customHeight="1">
      <c r="B167" s="207"/>
      <c r="C167" s="228" t="s">
        <v>1340</v>
      </c>
      <c r="D167" s="228"/>
      <c r="E167" s="228"/>
      <c r="F167" s="229" t="s">
        <v>1341</v>
      </c>
      <c r="G167" s="268"/>
      <c r="H167" s="269"/>
      <c r="I167" s="269"/>
      <c r="J167" s="228" t="s">
        <v>1342</v>
      </c>
      <c r="K167" s="208"/>
    </row>
    <row r="168" spans="2:11" ht="5.25" customHeight="1">
      <c r="B168" s="236"/>
      <c r="C168" s="231"/>
      <c r="D168" s="231"/>
      <c r="E168" s="231"/>
      <c r="F168" s="231"/>
      <c r="G168" s="232"/>
      <c r="H168" s="231"/>
      <c r="I168" s="231"/>
      <c r="J168" s="231"/>
      <c r="K168" s="257"/>
    </row>
    <row r="169" spans="2:11" ht="15" customHeight="1">
      <c r="B169" s="236"/>
      <c r="C169" s="213" t="s">
        <v>1346</v>
      </c>
      <c r="D169" s="213"/>
      <c r="E169" s="213"/>
      <c r="F169" s="234" t="s">
        <v>1343</v>
      </c>
      <c r="G169" s="213"/>
      <c r="H169" s="213" t="s">
        <v>1383</v>
      </c>
      <c r="I169" s="213" t="s">
        <v>1345</v>
      </c>
      <c r="J169" s="213">
        <v>120</v>
      </c>
      <c r="K169" s="257"/>
    </row>
    <row r="170" spans="2:11" ht="15" customHeight="1">
      <c r="B170" s="236"/>
      <c r="C170" s="213" t="s">
        <v>1392</v>
      </c>
      <c r="D170" s="213"/>
      <c r="E170" s="213"/>
      <c r="F170" s="234" t="s">
        <v>1343</v>
      </c>
      <c r="G170" s="213"/>
      <c r="H170" s="213" t="s">
        <v>1393</v>
      </c>
      <c r="I170" s="213" t="s">
        <v>1345</v>
      </c>
      <c r="J170" s="213" t="s">
        <v>1394</v>
      </c>
      <c r="K170" s="257"/>
    </row>
    <row r="171" spans="2:11" ht="15" customHeight="1">
      <c r="B171" s="236"/>
      <c r="C171" s="213" t="s">
        <v>88</v>
      </c>
      <c r="D171" s="213"/>
      <c r="E171" s="213"/>
      <c r="F171" s="234" t="s">
        <v>1343</v>
      </c>
      <c r="G171" s="213"/>
      <c r="H171" s="213" t="s">
        <v>1410</v>
      </c>
      <c r="I171" s="213" t="s">
        <v>1345</v>
      </c>
      <c r="J171" s="213" t="s">
        <v>1394</v>
      </c>
      <c r="K171" s="257"/>
    </row>
    <row r="172" spans="2:11" ht="15" customHeight="1">
      <c r="B172" s="236"/>
      <c r="C172" s="213" t="s">
        <v>1348</v>
      </c>
      <c r="D172" s="213"/>
      <c r="E172" s="213"/>
      <c r="F172" s="234" t="s">
        <v>1349</v>
      </c>
      <c r="G172" s="213"/>
      <c r="H172" s="213" t="s">
        <v>1410</v>
      </c>
      <c r="I172" s="213" t="s">
        <v>1345</v>
      </c>
      <c r="J172" s="213">
        <v>50</v>
      </c>
      <c r="K172" s="257"/>
    </row>
    <row r="173" spans="2:11" ht="15" customHeight="1">
      <c r="B173" s="236"/>
      <c r="C173" s="213" t="s">
        <v>1351</v>
      </c>
      <c r="D173" s="213"/>
      <c r="E173" s="213"/>
      <c r="F173" s="234" t="s">
        <v>1343</v>
      </c>
      <c r="G173" s="213"/>
      <c r="H173" s="213" t="s">
        <v>1410</v>
      </c>
      <c r="I173" s="213" t="s">
        <v>1353</v>
      </c>
      <c r="J173" s="213"/>
      <c r="K173" s="257"/>
    </row>
    <row r="174" spans="2:11" ht="15" customHeight="1">
      <c r="B174" s="236"/>
      <c r="C174" s="213" t="s">
        <v>1362</v>
      </c>
      <c r="D174" s="213"/>
      <c r="E174" s="213"/>
      <c r="F174" s="234" t="s">
        <v>1349</v>
      </c>
      <c r="G174" s="213"/>
      <c r="H174" s="213" t="s">
        <v>1410</v>
      </c>
      <c r="I174" s="213" t="s">
        <v>1345</v>
      </c>
      <c r="J174" s="213">
        <v>50</v>
      </c>
      <c r="K174" s="257"/>
    </row>
    <row r="175" spans="2:11" ht="15" customHeight="1">
      <c r="B175" s="236"/>
      <c r="C175" s="213" t="s">
        <v>1370</v>
      </c>
      <c r="D175" s="213"/>
      <c r="E175" s="213"/>
      <c r="F175" s="234" t="s">
        <v>1349</v>
      </c>
      <c r="G175" s="213"/>
      <c r="H175" s="213" t="s">
        <v>1410</v>
      </c>
      <c r="I175" s="213" t="s">
        <v>1345</v>
      </c>
      <c r="J175" s="213">
        <v>50</v>
      </c>
      <c r="K175" s="257"/>
    </row>
    <row r="176" spans="2:11" ht="15" customHeight="1">
      <c r="B176" s="236"/>
      <c r="C176" s="213" t="s">
        <v>1368</v>
      </c>
      <c r="D176" s="213"/>
      <c r="E176" s="213"/>
      <c r="F176" s="234" t="s">
        <v>1349</v>
      </c>
      <c r="G176" s="213"/>
      <c r="H176" s="213" t="s">
        <v>1410</v>
      </c>
      <c r="I176" s="213" t="s">
        <v>1345</v>
      </c>
      <c r="J176" s="213">
        <v>50</v>
      </c>
      <c r="K176" s="257"/>
    </row>
    <row r="177" spans="2:11" ht="15" customHeight="1">
      <c r="B177" s="236"/>
      <c r="C177" s="213" t="s">
        <v>136</v>
      </c>
      <c r="D177" s="213"/>
      <c r="E177" s="213"/>
      <c r="F177" s="234" t="s">
        <v>1343</v>
      </c>
      <c r="G177" s="213"/>
      <c r="H177" s="213" t="s">
        <v>1411</v>
      </c>
      <c r="I177" s="213" t="s">
        <v>1412</v>
      </c>
      <c r="J177" s="213"/>
      <c r="K177" s="257"/>
    </row>
    <row r="178" spans="2:11" ht="15" customHeight="1">
      <c r="B178" s="236"/>
      <c r="C178" s="213" t="s">
        <v>60</v>
      </c>
      <c r="D178" s="213"/>
      <c r="E178" s="213"/>
      <c r="F178" s="234" t="s">
        <v>1343</v>
      </c>
      <c r="G178" s="213"/>
      <c r="H178" s="213" t="s">
        <v>1413</v>
      </c>
      <c r="I178" s="213" t="s">
        <v>1414</v>
      </c>
      <c r="J178" s="213">
        <v>1</v>
      </c>
      <c r="K178" s="257"/>
    </row>
    <row r="179" spans="2:11" ht="15" customHeight="1">
      <c r="B179" s="236"/>
      <c r="C179" s="213" t="s">
        <v>56</v>
      </c>
      <c r="D179" s="213"/>
      <c r="E179" s="213"/>
      <c r="F179" s="234" t="s">
        <v>1343</v>
      </c>
      <c r="G179" s="213"/>
      <c r="H179" s="213" t="s">
        <v>1415</v>
      </c>
      <c r="I179" s="213" t="s">
        <v>1345</v>
      </c>
      <c r="J179" s="213">
        <v>20</v>
      </c>
      <c r="K179" s="257"/>
    </row>
    <row r="180" spans="2:11" ht="15" customHeight="1">
      <c r="B180" s="236"/>
      <c r="C180" s="213" t="s">
        <v>57</v>
      </c>
      <c r="D180" s="213"/>
      <c r="E180" s="213"/>
      <c r="F180" s="234" t="s">
        <v>1343</v>
      </c>
      <c r="G180" s="213"/>
      <c r="H180" s="213" t="s">
        <v>1416</v>
      </c>
      <c r="I180" s="213" t="s">
        <v>1345</v>
      </c>
      <c r="J180" s="213">
        <v>255</v>
      </c>
      <c r="K180" s="257"/>
    </row>
    <row r="181" spans="2:11" ht="15" customHeight="1">
      <c r="B181" s="236"/>
      <c r="C181" s="213" t="s">
        <v>137</v>
      </c>
      <c r="D181" s="213"/>
      <c r="E181" s="213"/>
      <c r="F181" s="234" t="s">
        <v>1343</v>
      </c>
      <c r="G181" s="213"/>
      <c r="H181" s="213" t="s">
        <v>1307</v>
      </c>
      <c r="I181" s="213" t="s">
        <v>1345</v>
      </c>
      <c r="J181" s="213">
        <v>10</v>
      </c>
      <c r="K181" s="257"/>
    </row>
    <row r="182" spans="2:11" ht="15" customHeight="1">
      <c r="B182" s="236"/>
      <c r="C182" s="213" t="s">
        <v>138</v>
      </c>
      <c r="D182" s="213"/>
      <c r="E182" s="213"/>
      <c r="F182" s="234" t="s">
        <v>1343</v>
      </c>
      <c r="G182" s="213"/>
      <c r="H182" s="213" t="s">
        <v>1417</v>
      </c>
      <c r="I182" s="213" t="s">
        <v>1378</v>
      </c>
      <c r="J182" s="213"/>
      <c r="K182" s="257"/>
    </row>
    <row r="183" spans="2:11" ht="15" customHeight="1">
      <c r="B183" s="236"/>
      <c r="C183" s="213" t="s">
        <v>1418</v>
      </c>
      <c r="D183" s="213"/>
      <c r="E183" s="213"/>
      <c r="F183" s="234" t="s">
        <v>1343</v>
      </c>
      <c r="G183" s="213"/>
      <c r="H183" s="213" t="s">
        <v>1419</v>
      </c>
      <c r="I183" s="213" t="s">
        <v>1378</v>
      </c>
      <c r="J183" s="213"/>
      <c r="K183" s="257"/>
    </row>
    <row r="184" spans="2:11" ht="15" customHeight="1">
      <c r="B184" s="236"/>
      <c r="C184" s="213" t="s">
        <v>1407</v>
      </c>
      <c r="D184" s="213"/>
      <c r="E184" s="213"/>
      <c r="F184" s="234" t="s">
        <v>1343</v>
      </c>
      <c r="G184" s="213"/>
      <c r="H184" s="213" t="s">
        <v>1420</v>
      </c>
      <c r="I184" s="213" t="s">
        <v>1378</v>
      </c>
      <c r="J184" s="213"/>
      <c r="K184" s="257"/>
    </row>
    <row r="185" spans="2:11" ht="15" customHeight="1">
      <c r="B185" s="236"/>
      <c r="C185" s="213" t="s">
        <v>140</v>
      </c>
      <c r="D185" s="213"/>
      <c r="E185" s="213"/>
      <c r="F185" s="234" t="s">
        <v>1349</v>
      </c>
      <c r="G185" s="213"/>
      <c r="H185" s="213" t="s">
        <v>1421</v>
      </c>
      <c r="I185" s="213" t="s">
        <v>1345</v>
      </c>
      <c r="J185" s="213">
        <v>50</v>
      </c>
      <c r="K185" s="257"/>
    </row>
    <row r="186" spans="2:11" ht="15" customHeight="1">
      <c r="B186" s="236"/>
      <c r="C186" s="213" t="s">
        <v>1422</v>
      </c>
      <c r="D186" s="213"/>
      <c r="E186" s="213"/>
      <c r="F186" s="234" t="s">
        <v>1349</v>
      </c>
      <c r="G186" s="213"/>
      <c r="H186" s="213" t="s">
        <v>1423</v>
      </c>
      <c r="I186" s="213" t="s">
        <v>1424</v>
      </c>
      <c r="J186" s="213"/>
      <c r="K186" s="257"/>
    </row>
    <row r="187" spans="2:11" ht="15" customHeight="1">
      <c r="B187" s="236"/>
      <c r="C187" s="213" t="s">
        <v>1425</v>
      </c>
      <c r="D187" s="213"/>
      <c r="E187" s="213"/>
      <c r="F187" s="234" t="s">
        <v>1349</v>
      </c>
      <c r="G187" s="213"/>
      <c r="H187" s="213" t="s">
        <v>1426</v>
      </c>
      <c r="I187" s="213" t="s">
        <v>1424</v>
      </c>
      <c r="J187" s="213"/>
      <c r="K187" s="257"/>
    </row>
    <row r="188" spans="2:11" ht="15" customHeight="1">
      <c r="B188" s="236"/>
      <c r="C188" s="213" t="s">
        <v>1427</v>
      </c>
      <c r="D188" s="213"/>
      <c r="E188" s="213"/>
      <c r="F188" s="234" t="s">
        <v>1349</v>
      </c>
      <c r="G188" s="213"/>
      <c r="H188" s="213" t="s">
        <v>1428</v>
      </c>
      <c r="I188" s="213" t="s">
        <v>1424</v>
      </c>
      <c r="J188" s="213"/>
      <c r="K188" s="257"/>
    </row>
    <row r="189" spans="2:11" ht="15" customHeight="1">
      <c r="B189" s="236"/>
      <c r="C189" s="270" t="s">
        <v>1429</v>
      </c>
      <c r="D189" s="213"/>
      <c r="E189" s="213"/>
      <c r="F189" s="234" t="s">
        <v>1349</v>
      </c>
      <c r="G189" s="213"/>
      <c r="H189" s="213" t="s">
        <v>1430</v>
      </c>
      <c r="I189" s="213" t="s">
        <v>1431</v>
      </c>
      <c r="J189" s="271" t="s">
        <v>1432</v>
      </c>
      <c r="K189" s="257"/>
    </row>
    <row r="190" spans="2:11" ht="15" customHeight="1">
      <c r="B190" s="272"/>
      <c r="C190" s="273" t="s">
        <v>1433</v>
      </c>
      <c r="D190" s="274"/>
      <c r="E190" s="274"/>
      <c r="F190" s="275" t="s">
        <v>1349</v>
      </c>
      <c r="G190" s="274"/>
      <c r="H190" s="274" t="s">
        <v>1434</v>
      </c>
      <c r="I190" s="274" t="s">
        <v>1431</v>
      </c>
      <c r="J190" s="276" t="s">
        <v>1432</v>
      </c>
      <c r="K190" s="277"/>
    </row>
    <row r="191" spans="2:11" ht="15" customHeight="1">
      <c r="B191" s="236"/>
      <c r="C191" s="270" t="s">
        <v>45</v>
      </c>
      <c r="D191" s="213"/>
      <c r="E191" s="213"/>
      <c r="F191" s="234" t="s">
        <v>1343</v>
      </c>
      <c r="G191" s="213"/>
      <c r="H191" s="210" t="s">
        <v>1435</v>
      </c>
      <c r="I191" s="213" t="s">
        <v>1436</v>
      </c>
      <c r="J191" s="213"/>
      <c r="K191" s="257"/>
    </row>
    <row r="192" spans="2:11" ht="15" customHeight="1">
      <c r="B192" s="236"/>
      <c r="C192" s="270" t="s">
        <v>1437</v>
      </c>
      <c r="D192" s="213"/>
      <c r="E192" s="213"/>
      <c r="F192" s="234" t="s">
        <v>1343</v>
      </c>
      <c r="G192" s="213"/>
      <c r="H192" s="213" t="s">
        <v>1438</v>
      </c>
      <c r="I192" s="213" t="s">
        <v>1378</v>
      </c>
      <c r="J192" s="213"/>
      <c r="K192" s="257"/>
    </row>
    <row r="193" spans="2:11" ht="15" customHeight="1">
      <c r="B193" s="236"/>
      <c r="C193" s="270" t="s">
        <v>1439</v>
      </c>
      <c r="D193" s="213"/>
      <c r="E193" s="213"/>
      <c r="F193" s="234" t="s">
        <v>1343</v>
      </c>
      <c r="G193" s="213"/>
      <c r="H193" s="213" t="s">
        <v>1440</v>
      </c>
      <c r="I193" s="213" t="s">
        <v>1378</v>
      </c>
      <c r="J193" s="213"/>
      <c r="K193" s="257"/>
    </row>
    <row r="194" spans="2:11" ht="15" customHeight="1">
      <c r="B194" s="236"/>
      <c r="C194" s="270" t="s">
        <v>1441</v>
      </c>
      <c r="D194" s="213"/>
      <c r="E194" s="213"/>
      <c r="F194" s="234" t="s">
        <v>1349</v>
      </c>
      <c r="G194" s="213"/>
      <c r="H194" s="213" t="s">
        <v>1442</v>
      </c>
      <c r="I194" s="213" t="s">
        <v>1378</v>
      </c>
      <c r="J194" s="213"/>
      <c r="K194" s="257"/>
    </row>
    <row r="195" spans="2:11" ht="15" customHeight="1">
      <c r="B195" s="263"/>
      <c r="C195" s="278"/>
      <c r="D195" s="243"/>
      <c r="E195" s="243"/>
      <c r="F195" s="243"/>
      <c r="G195" s="243"/>
      <c r="H195" s="243"/>
      <c r="I195" s="243"/>
      <c r="J195" s="243"/>
      <c r="K195" s="264"/>
    </row>
    <row r="196" spans="2:11" ht="18.75" customHeight="1">
      <c r="B196" s="245"/>
      <c r="C196" s="255"/>
      <c r="D196" s="255"/>
      <c r="E196" s="255"/>
      <c r="F196" s="265"/>
      <c r="G196" s="255"/>
      <c r="H196" s="255"/>
      <c r="I196" s="255"/>
      <c r="J196" s="255"/>
      <c r="K196" s="245"/>
    </row>
    <row r="197" spans="2:11" ht="18.75" customHeight="1">
      <c r="B197" s="245"/>
      <c r="C197" s="255"/>
      <c r="D197" s="255"/>
      <c r="E197" s="255"/>
      <c r="F197" s="265"/>
      <c r="G197" s="255"/>
      <c r="H197" s="255"/>
      <c r="I197" s="255"/>
      <c r="J197" s="255"/>
      <c r="K197" s="245"/>
    </row>
    <row r="198" spans="2:11" ht="18.75" customHeight="1">
      <c r="B198" s="220"/>
      <c r="C198" s="220"/>
      <c r="D198" s="220"/>
      <c r="E198" s="220"/>
      <c r="F198" s="220"/>
      <c r="G198" s="220"/>
      <c r="H198" s="220"/>
      <c r="I198" s="220"/>
      <c r="J198" s="220"/>
      <c r="K198" s="220"/>
    </row>
    <row r="199" spans="2:11" ht="10.5">
      <c r="B199" s="202"/>
      <c r="C199" s="203"/>
      <c r="D199" s="203"/>
      <c r="E199" s="203"/>
      <c r="F199" s="203"/>
      <c r="G199" s="203"/>
      <c r="H199" s="203"/>
      <c r="I199" s="203"/>
      <c r="J199" s="203"/>
      <c r="K199" s="204"/>
    </row>
    <row r="200" spans="2:11" ht="21">
      <c r="B200" s="205"/>
      <c r="C200" s="333" t="s">
        <v>1443</v>
      </c>
      <c r="D200" s="333"/>
      <c r="E200" s="333"/>
      <c r="F200" s="333"/>
      <c r="G200" s="333"/>
      <c r="H200" s="333"/>
      <c r="I200" s="333"/>
      <c r="J200" s="333"/>
      <c r="K200" s="206"/>
    </row>
    <row r="201" spans="2:11" ht="25.5" customHeight="1">
      <c r="B201" s="205"/>
      <c r="C201" s="279" t="s">
        <v>1444</v>
      </c>
      <c r="D201" s="279"/>
      <c r="E201" s="279"/>
      <c r="F201" s="279" t="s">
        <v>1445</v>
      </c>
      <c r="G201" s="280"/>
      <c r="H201" s="336" t="s">
        <v>1446</v>
      </c>
      <c r="I201" s="336"/>
      <c r="J201" s="336"/>
      <c r="K201" s="206"/>
    </row>
    <row r="202" spans="2:11" ht="5.25" customHeight="1">
      <c r="B202" s="236"/>
      <c r="C202" s="231"/>
      <c r="D202" s="231"/>
      <c r="E202" s="231"/>
      <c r="F202" s="231"/>
      <c r="G202" s="255"/>
      <c r="H202" s="231"/>
      <c r="I202" s="231"/>
      <c r="J202" s="231"/>
      <c r="K202" s="257"/>
    </row>
    <row r="203" spans="2:11" ht="15" customHeight="1">
      <c r="B203" s="236"/>
      <c r="C203" s="213" t="s">
        <v>1436</v>
      </c>
      <c r="D203" s="213"/>
      <c r="E203" s="213"/>
      <c r="F203" s="234" t="s">
        <v>46</v>
      </c>
      <c r="G203" s="213"/>
      <c r="H203" s="337" t="s">
        <v>1447</v>
      </c>
      <c r="I203" s="337"/>
      <c r="J203" s="337"/>
      <c r="K203" s="257"/>
    </row>
    <row r="204" spans="2:11" ht="15" customHeight="1">
      <c r="B204" s="236"/>
      <c r="C204" s="213"/>
      <c r="D204" s="213"/>
      <c r="E204" s="213"/>
      <c r="F204" s="234" t="s">
        <v>47</v>
      </c>
      <c r="G204" s="213"/>
      <c r="H204" s="337" t="s">
        <v>1448</v>
      </c>
      <c r="I204" s="337"/>
      <c r="J204" s="337"/>
      <c r="K204" s="257"/>
    </row>
    <row r="205" spans="2:11" ht="15" customHeight="1">
      <c r="B205" s="236"/>
      <c r="C205" s="213"/>
      <c r="D205" s="213"/>
      <c r="E205" s="213"/>
      <c r="F205" s="234" t="s">
        <v>50</v>
      </c>
      <c r="G205" s="213"/>
      <c r="H205" s="337" t="s">
        <v>1449</v>
      </c>
      <c r="I205" s="337"/>
      <c r="J205" s="337"/>
      <c r="K205" s="257"/>
    </row>
    <row r="206" spans="2:11" ht="15" customHeight="1">
      <c r="B206" s="236"/>
      <c r="C206" s="213"/>
      <c r="D206" s="213"/>
      <c r="E206" s="213"/>
      <c r="F206" s="234" t="s">
        <v>48</v>
      </c>
      <c r="G206" s="213"/>
      <c r="H206" s="337" t="s">
        <v>1450</v>
      </c>
      <c r="I206" s="337"/>
      <c r="J206" s="337"/>
      <c r="K206" s="257"/>
    </row>
    <row r="207" spans="2:11" ht="15" customHeight="1">
      <c r="B207" s="236"/>
      <c r="C207" s="213"/>
      <c r="D207" s="213"/>
      <c r="E207" s="213"/>
      <c r="F207" s="234" t="s">
        <v>49</v>
      </c>
      <c r="G207" s="213"/>
      <c r="H207" s="337" t="s">
        <v>1451</v>
      </c>
      <c r="I207" s="337"/>
      <c r="J207" s="337"/>
      <c r="K207" s="257"/>
    </row>
    <row r="208" spans="2:11" ht="15" customHeight="1">
      <c r="B208" s="236"/>
      <c r="C208" s="213"/>
      <c r="D208" s="213"/>
      <c r="E208" s="213"/>
      <c r="F208" s="234"/>
      <c r="G208" s="213"/>
      <c r="H208" s="213"/>
      <c r="I208" s="213"/>
      <c r="J208" s="213"/>
      <c r="K208" s="257"/>
    </row>
    <row r="209" spans="2:11" ht="15" customHeight="1">
      <c r="B209" s="236"/>
      <c r="C209" s="213" t="s">
        <v>1390</v>
      </c>
      <c r="D209" s="213"/>
      <c r="E209" s="213"/>
      <c r="F209" s="234" t="s">
        <v>81</v>
      </c>
      <c r="G209" s="213"/>
      <c r="H209" s="337" t="s">
        <v>1452</v>
      </c>
      <c r="I209" s="337"/>
      <c r="J209" s="337"/>
      <c r="K209" s="257"/>
    </row>
    <row r="210" spans="2:11" ht="15" customHeight="1">
      <c r="B210" s="236"/>
      <c r="C210" s="213"/>
      <c r="D210" s="213"/>
      <c r="E210" s="213"/>
      <c r="F210" s="234" t="s">
        <v>1291</v>
      </c>
      <c r="G210" s="213"/>
      <c r="H210" s="337" t="s">
        <v>149</v>
      </c>
      <c r="I210" s="337"/>
      <c r="J210" s="337"/>
      <c r="K210" s="257"/>
    </row>
    <row r="211" spans="2:11" ht="15" customHeight="1">
      <c r="B211" s="236"/>
      <c r="C211" s="213"/>
      <c r="D211" s="213"/>
      <c r="E211" s="213"/>
      <c r="F211" s="234" t="s">
        <v>1289</v>
      </c>
      <c r="G211" s="213"/>
      <c r="H211" s="337" t="s">
        <v>1453</v>
      </c>
      <c r="I211" s="337"/>
      <c r="J211" s="337"/>
      <c r="K211" s="257"/>
    </row>
    <row r="212" spans="2:11" ht="15" customHeight="1">
      <c r="B212" s="281"/>
      <c r="C212" s="213"/>
      <c r="D212" s="213"/>
      <c r="E212" s="213"/>
      <c r="F212" s="234" t="s">
        <v>937</v>
      </c>
      <c r="G212" s="270"/>
      <c r="H212" s="338" t="s">
        <v>938</v>
      </c>
      <c r="I212" s="338"/>
      <c r="J212" s="338"/>
      <c r="K212" s="282"/>
    </row>
    <row r="213" spans="2:11" ht="15" customHeight="1">
      <c r="B213" s="281"/>
      <c r="C213" s="213"/>
      <c r="D213" s="213"/>
      <c r="E213" s="213"/>
      <c r="F213" s="234" t="s">
        <v>998</v>
      </c>
      <c r="G213" s="270"/>
      <c r="H213" s="338" t="s">
        <v>1269</v>
      </c>
      <c r="I213" s="338"/>
      <c r="J213" s="338"/>
      <c r="K213" s="282"/>
    </row>
    <row r="214" spans="2:11" ht="15" customHeight="1">
      <c r="B214" s="281"/>
      <c r="C214" s="213"/>
      <c r="D214" s="213"/>
      <c r="E214" s="213"/>
      <c r="F214" s="234"/>
      <c r="G214" s="270"/>
      <c r="H214" s="261"/>
      <c r="I214" s="261"/>
      <c r="J214" s="261"/>
      <c r="K214" s="282"/>
    </row>
    <row r="215" spans="2:11" ht="15" customHeight="1">
      <c r="B215" s="281"/>
      <c r="C215" s="213" t="s">
        <v>1414</v>
      </c>
      <c r="D215" s="213"/>
      <c r="E215" s="213"/>
      <c r="F215" s="234">
        <v>1</v>
      </c>
      <c r="G215" s="270"/>
      <c r="H215" s="338" t="s">
        <v>1454</v>
      </c>
      <c r="I215" s="338"/>
      <c r="J215" s="338"/>
      <c r="K215" s="282"/>
    </row>
    <row r="216" spans="2:11" ht="15" customHeight="1">
      <c r="B216" s="281"/>
      <c r="C216" s="213"/>
      <c r="D216" s="213"/>
      <c r="E216" s="213"/>
      <c r="F216" s="234">
        <v>2</v>
      </c>
      <c r="G216" s="270"/>
      <c r="H216" s="338" t="s">
        <v>1455</v>
      </c>
      <c r="I216" s="338"/>
      <c r="J216" s="338"/>
      <c r="K216" s="282"/>
    </row>
    <row r="217" spans="2:11" ht="15" customHeight="1">
      <c r="B217" s="281"/>
      <c r="C217" s="213"/>
      <c r="D217" s="213"/>
      <c r="E217" s="213"/>
      <c r="F217" s="234">
        <v>3</v>
      </c>
      <c r="G217" s="270"/>
      <c r="H217" s="338" t="s">
        <v>1456</v>
      </c>
      <c r="I217" s="338"/>
      <c r="J217" s="338"/>
      <c r="K217" s="282"/>
    </row>
    <row r="218" spans="2:11" ht="15" customHeight="1">
      <c r="B218" s="281"/>
      <c r="C218" s="213"/>
      <c r="D218" s="213"/>
      <c r="E218" s="213"/>
      <c r="F218" s="234">
        <v>4</v>
      </c>
      <c r="G218" s="270"/>
      <c r="H218" s="338" t="s">
        <v>1457</v>
      </c>
      <c r="I218" s="338"/>
      <c r="J218" s="338"/>
      <c r="K218" s="282"/>
    </row>
    <row r="219" spans="2:11" ht="12.75" customHeight="1">
      <c r="B219" s="283"/>
      <c r="C219" s="284"/>
      <c r="D219" s="284"/>
      <c r="E219" s="284"/>
      <c r="F219" s="284"/>
      <c r="G219" s="284"/>
      <c r="H219" s="284"/>
      <c r="I219" s="284"/>
      <c r="J219" s="284"/>
      <c r="K219" s="285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9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8" t="s">
        <v>89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ht="24.95" customHeight="1">
      <c r="B4" s="21"/>
      <c r="D4" s="22" t="s">
        <v>124</v>
      </c>
      <c r="L4" s="21"/>
      <c r="M4" s="91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27" t="str">
        <f>'Rekapitulace stavby'!K6</f>
        <v>Automatické parkovací zařízení pro kola v Nymburce</v>
      </c>
      <c r="F7" s="328"/>
      <c r="G7" s="328"/>
      <c r="H7" s="328"/>
      <c r="L7" s="21"/>
    </row>
    <row r="8" spans="2:12" ht="12" customHeight="1">
      <c r="B8" s="21"/>
      <c r="D8" s="28" t="s">
        <v>125</v>
      </c>
      <c r="L8" s="21"/>
    </row>
    <row r="9" spans="2:12" s="1" customFormat="1" ht="16.5" customHeight="1">
      <c r="B9" s="33"/>
      <c r="E9" s="327" t="s">
        <v>126</v>
      </c>
      <c r="F9" s="329"/>
      <c r="G9" s="329"/>
      <c r="H9" s="329"/>
      <c r="L9" s="33"/>
    </row>
    <row r="10" spans="2:12" s="1" customFormat="1" ht="12" customHeight="1">
      <c r="B10" s="33"/>
      <c r="D10" s="28" t="s">
        <v>127</v>
      </c>
      <c r="L10" s="33"/>
    </row>
    <row r="11" spans="2:12" s="1" customFormat="1" ht="16.5" customHeight="1">
      <c r="B11" s="33"/>
      <c r="E11" s="291" t="s">
        <v>128</v>
      </c>
      <c r="F11" s="329"/>
      <c r="G11" s="329"/>
      <c r="H11" s="329"/>
      <c r="L11" s="33"/>
    </row>
    <row r="12" spans="2:12" s="1" customFormat="1" ht="10.15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50" t="str">
        <f>'Rekapitulace stavby'!AN8</f>
        <v>30. 11. 2023</v>
      </c>
      <c r="L14" s="33"/>
    </row>
    <row r="15" spans="2:12" s="1" customFormat="1" ht="10.8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27</v>
      </c>
      <c r="L16" s="33"/>
    </row>
    <row r="17" spans="2:12" s="1" customFormat="1" ht="18" customHeight="1">
      <c r="B17" s="33"/>
      <c r="E17" s="26" t="s">
        <v>28</v>
      </c>
      <c r="I17" s="28" t="s">
        <v>29</v>
      </c>
      <c r="J17" s="26" t="s">
        <v>19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30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30" t="str">
        <f>'Rekapitulace stavby'!E14</f>
        <v>Vyplň údaj</v>
      </c>
      <c r="F20" s="297"/>
      <c r="G20" s="297"/>
      <c r="H20" s="297"/>
      <c r="I20" s="28" t="s">
        <v>29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32</v>
      </c>
      <c r="I22" s="28" t="s">
        <v>26</v>
      </c>
      <c r="J22" s="26" t="s">
        <v>33</v>
      </c>
      <c r="L22" s="33"/>
    </row>
    <row r="23" spans="2:12" s="1" customFormat="1" ht="18" customHeight="1">
      <c r="B23" s="33"/>
      <c r="E23" s="26" t="s">
        <v>34</v>
      </c>
      <c r="I23" s="28" t="s">
        <v>29</v>
      </c>
      <c r="J23" s="26" t="s">
        <v>35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37</v>
      </c>
      <c r="I25" s="28" t="s">
        <v>26</v>
      </c>
      <c r="J25" s="26" t="str">
        <f>IF('Rekapitulace stavby'!AN19="","",'Rekapitulace stavby'!AN19)</f>
        <v/>
      </c>
      <c r="L25" s="33"/>
    </row>
    <row r="26" spans="2:12" s="1" customFormat="1" ht="18" customHeight="1">
      <c r="B26" s="33"/>
      <c r="E26" s="26" t="str">
        <f>IF('Rekapitulace stavby'!E20="","",'Rekapitulace stavby'!E20)</f>
        <v xml:space="preserve"> </v>
      </c>
      <c r="I26" s="28" t="s">
        <v>29</v>
      </c>
      <c r="J26" s="26" t="str">
        <f>IF('Rekapitulace stavby'!AN20="","",'Rekapitulace stavby'!AN20)</f>
        <v/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39</v>
      </c>
      <c r="L28" s="33"/>
    </row>
    <row r="29" spans="2:12" s="7" customFormat="1" ht="16.5" customHeight="1">
      <c r="B29" s="92"/>
      <c r="E29" s="302" t="s">
        <v>19</v>
      </c>
      <c r="F29" s="302"/>
      <c r="G29" s="302"/>
      <c r="H29" s="302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5" customHeight="1">
      <c r="B32" s="33"/>
      <c r="D32" s="93" t="s">
        <v>41</v>
      </c>
      <c r="J32" s="64">
        <f>ROUND(J87,2)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43</v>
      </c>
      <c r="I34" s="36" t="s">
        <v>42</v>
      </c>
      <c r="J34" s="36" t="s">
        <v>44</v>
      </c>
      <c r="L34" s="33"/>
    </row>
    <row r="35" spans="2:12" s="1" customFormat="1" ht="14.45" customHeight="1">
      <c r="B35" s="33"/>
      <c r="D35" s="53" t="s">
        <v>45</v>
      </c>
      <c r="E35" s="28" t="s">
        <v>46</v>
      </c>
      <c r="F35" s="84">
        <f>ROUND((SUM(BE87:BE95)),2)</f>
        <v>0</v>
      </c>
      <c r="I35" s="94">
        <v>0.21</v>
      </c>
      <c r="J35" s="84">
        <f>ROUND(((SUM(BE87:BE95))*I35),2)</f>
        <v>0</v>
      </c>
      <c r="L35" s="33"/>
    </row>
    <row r="36" spans="2:12" s="1" customFormat="1" ht="14.45" customHeight="1">
      <c r="B36" s="33"/>
      <c r="E36" s="28" t="s">
        <v>47</v>
      </c>
      <c r="F36" s="84">
        <f>ROUND((SUM(BF87:BF95)),2)</f>
        <v>0</v>
      </c>
      <c r="I36" s="94">
        <v>0.12</v>
      </c>
      <c r="J36" s="84">
        <f>ROUND(((SUM(BF87:BF95))*I36),2)</f>
        <v>0</v>
      </c>
      <c r="L36" s="33"/>
    </row>
    <row r="37" spans="2:12" s="1" customFormat="1" ht="14.45" customHeight="1" hidden="1">
      <c r="B37" s="33"/>
      <c r="E37" s="28" t="s">
        <v>48</v>
      </c>
      <c r="F37" s="84">
        <f>ROUND((SUM(BG87:BG95)),2)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8" t="s">
        <v>49</v>
      </c>
      <c r="F38" s="84">
        <f>ROUND((SUM(BH87:BH95)),2)</f>
        <v>0</v>
      </c>
      <c r="I38" s="94">
        <v>0.12</v>
      </c>
      <c r="J38" s="84">
        <f>0</f>
        <v>0</v>
      </c>
      <c r="L38" s="33"/>
    </row>
    <row r="39" spans="2:12" s="1" customFormat="1" ht="14.45" customHeight="1" hidden="1">
      <c r="B39" s="33"/>
      <c r="E39" s="28" t="s">
        <v>50</v>
      </c>
      <c r="F39" s="84">
        <f>ROUND((SUM(BI87:BI95)),2)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5" customHeight="1">
      <c r="B41" s="33"/>
      <c r="C41" s="95"/>
      <c r="D41" s="96" t="s">
        <v>51</v>
      </c>
      <c r="E41" s="55"/>
      <c r="F41" s="55"/>
      <c r="G41" s="97" t="s">
        <v>52</v>
      </c>
      <c r="H41" s="98" t="s">
        <v>53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2" t="s">
        <v>129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27" t="str">
        <f>E7</f>
        <v>Automatické parkovací zařízení pro kola v Nymburce</v>
      </c>
      <c r="F50" s="328"/>
      <c r="G50" s="328"/>
      <c r="H50" s="328"/>
      <c r="L50" s="33"/>
    </row>
    <row r="51" spans="2:12" ht="12" customHeight="1">
      <c r="B51" s="21"/>
      <c r="C51" s="28" t="s">
        <v>125</v>
      </c>
      <c r="L51" s="21"/>
    </row>
    <row r="52" spans="2:12" s="1" customFormat="1" ht="16.5" customHeight="1">
      <c r="B52" s="33"/>
      <c r="E52" s="327" t="s">
        <v>126</v>
      </c>
      <c r="F52" s="329"/>
      <c r="G52" s="329"/>
      <c r="H52" s="329"/>
      <c r="L52" s="33"/>
    </row>
    <row r="53" spans="2:12" s="1" customFormat="1" ht="12" customHeight="1">
      <c r="B53" s="33"/>
      <c r="C53" s="28" t="s">
        <v>127</v>
      </c>
      <c r="L53" s="33"/>
    </row>
    <row r="54" spans="2:12" s="1" customFormat="1" ht="16.5" customHeight="1">
      <c r="B54" s="33"/>
      <c r="E54" s="291" t="str">
        <f>E11</f>
        <v>PS-01 - Automatická kolárna - provozní soubor</v>
      </c>
      <c r="F54" s="329"/>
      <c r="G54" s="329"/>
      <c r="H54" s="329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Nymburk</v>
      </c>
      <c r="I56" s="28" t="s">
        <v>23</v>
      </c>
      <c r="J56" s="50" t="str">
        <f>IF(J14="","",J14)</f>
        <v>30. 11. 2023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>Město Nymburk</v>
      </c>
      <c r="I58" s="28" t="s">
        <v>32</v>
      </c>
      <c r="J58" s="31" t="str">
        <f>E23</f>
        <v>OPTIMA, spol. s r.o.</v>
      </c>
      <c r="L58" s="33"/>
    </row>
    <row r="59" spans="2:12" s="1" customFormat="1" ht="15.2" customHeight="1">
      <c r="B59" s="33"/>
      <c r="C59" s="28" t="s">
        <v>30</v>
      </c>
      <c r="F59" s="26" t="str">
        <f>IF(E20="","",E20)</f>
        <v>Vyplň údaj</v>
      </c>
      <c r="I59" s="28" t="s">
        <v>37</v>
      </c>
      <c r="J59" s="31" t="str">
        <f>E26</f>
        <v xml:space="preserve"> 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130</v>
      </c>
      <c r="D61" s="95"/>
      <c r="E61" s="95"/>
      <c r="F61" s="95"/>
      <c r="G61" s="95"/>
      <c r="H61" s="95"/>
      <c r="I61" s="95"/>
      <c r="J61" s="102" t="s">
        <v>131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8" customHeight="1">
      <c r="B63" s="33"/>
      <c r="C63" s="103" t="s">
        <v>73</v>
      </c>
      <c r="J63" s="64">
        <f>J87</f>
        <v>0</v>
      </c>
      <c r="L63" s="33"/>
      <c r="AU63" s="18" t="s">
        <v>132</v>
      </c>
    </row>
    <row r="64" spans="2:12" s="8" customFormat="1" ht="24.95" customHeight="1">
      <c r="B64" s="104"/>
      <c r="D64" s="105" t="s">
        <v>133</v>
      </c>
      <c r="E64" s="106"/>
      <c r="F64" s="106"/>
      <c r="G64" s="106"/>
      <c r="H64" s="106"/>
      <c r="I64" s="106"/>
      <c r="J64" s="107">
        <f>J88</f>
        <v>0</v>
      </c>
      <c r="L64" s="104"/>
    </row>
    <row r="65" spans="2:12" s="9" customFormat="1" ht="19.9" customHeight="1">
      <c r="B65" s="108"/>
      <c r="D65" s="109" t="s">
        <v>134</v>
      </c>
      <c r="E65" s="110"/>
      <c r="F65" s="110"/>
      <c r="G65" s="110"/>
      <c r="H65" s="110"/>
      <c r="I65" s="110"/>
      <c r="J65" s="111">
        <f>J89</f>
        <v>0</v>
      </c>
      <c r="L65" s="108"/>
    </row>
    <row r="66" spans="2:12" s="1" customFormat="1" ht="21.85" customHeight="1">
      <c r="B66" s="33"/>
      <c r="L66" s="33"/>
    </row>
    <row r="67" spans="2:12" s="1" customFormat="1" ht="6.95" customHeight="1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33"/>
    </row>
    <row r="71" spans="2:12" s="1" customFormat="1" ht="6.9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33"/>
    </row>
    <row r="72" spans="2:12" s="1" customFormat="1" ht="24.95" customHeight="1">
      <c r="B72" s="33"/>
      <c r="C72" s="22" t="s">
        <v>135</v>
      </c>
      <c r="L72" s="33"/>
    </row>
    <row r="73" spans="2:12" s="1" customFormat="1" ht="6.95" customHeight="1">
      <c r="B73" s="33"/>
      <c r="L73" s="33"/>
    </row>
    <row r="74" spans="2:12" s="1" customFormat="1" ht="12" customHeight="1">
      <c r="B74" s="33"/>
      <c r="C74" s="28" t="s">
        <v>16</v>
      </c>
      <c r="L74" s="33"/>
    </row>
    <row r="75" spans="2:12" s="1" customFormat="1" ht="16.5" customHeight="1">
      <c r="B75" s="33"/>
      <c r="E75" s="327" t="str">
        <f>E7</f>
        <v>Automatické parkovací zařízení pro kola v Nymburce</v>
      </c>
      <c r="F75" s="328"/>
      <c r="G75" s="328"/>
      <c r="H75" s="328"/>
      <c r="L75" s="33"/>
    </row>
    <row r="76" spans="2:12" ht="12" customHeight="1">
      <c r="B76" s="21"/>
      <c r="C76" s="28" t="s">
        <v>125</v>
      </c>
      <c r="L76" s="21"/>
    </row>
    <row r="77" spans="2:12" s="1" customFormat="1" ht="16.5" customHeight="1">
      <c r="B77" s="33"/>
      <c r="E77" s="327" t="s">
        <v>126</v>
      </c>
      <c r="F77" s="329"/>
      <c r="G77" s="329"/>
      <c r="H77" s="329"/>
      <c r="L77" s="33"/>
    </row>
    <row r="78" spans="2:12" s="1" customFormat="1" ht="12" customHeight="1">
      <c r="B78" s="33"/>
      <c r="C78" s="28" t="s">
        <v>127</v>
      </c>
      <c r="L78" s="33"/>
    </row>
    <row r="79" spans="2:12" s="1" customFormat="1" ht="16.5" customHeight="1">
      <c r="B79" s="33"/>
      <c r="E79" s="291" t="str">
        <f>E11</f>
        <v>PS-01 - Automatická kolárna - provozní soubor</v>
      </c>
      <c r="F79" s="329"/>
      <c r="G79" s="329"/>
      <c r="H79" s="329"/>
      <c r="L79" s="33"/>
    </row>
    <row r="80" spans="2:12" s="1" customFormat="1" ht="6.95" customHeight="1">
      <c r="B80" s="33"/>
      <c r="L80" s="33"/>
    </row>
    <row r="81" spans="2:12" s="1" customFormat="1" ht="12" customHeight="1">
      <c r="B81" s="33"/>
      <c r="C81" s="28" t="s">
        <v>21</v>
      </c>
      <c r="F81" s="26" t="str">
        <f>F14</f>
        <v>Nymburk</v>
      </c>
      <c r="I81" s="28" t="s">
        <v>23</v>
      </c>
      <c r="J81" s="50" t="str">
        <f>IF(J14="","",J14)</f>
        <v>30. 11. 2023</v>
      </c>
      <c r="L81" s="33"/>
    </row>
    <row r="82" spans="2:12" s="1" customFormat="1" ht="6.95" customHeight="1">
      <c r="B82" s="33"/>
      <c r="L82" s="33"/>
    </row>
    <row r="83" spans="2:12" s="1" customFormat="1" ht="15.2" customHeight="1">
      <c r="B83" s="33"/>
      <c r="C83" s="28" t="s">
        <v>25</v>
      </c>
      <c r="F83" s="26" t="str">
        <f>E17</f>
        <v>Město Nymburk</v>
      </c>
      <c r="I83" s="28" t="s">
        <v>32</v>
      </c>
      <c r="J83" s="31" t="str">
        <f>E23</f>
        <v>OPTIMA, spol. s r.o.</v>
      </c>
      <c r="L83" s="33"/>
    </row>
    <row r="84" spans="2:12" s="1" customFormat="1" ht="15.2" customHeight="1">
      <c r="B84" s="33"/>
      <c r="C84" s="28" t="s">
        <v>30</v>
      </c>
      <c r="F84" s="26" t="str">
        <f>IF(E20="","",E20)</f>
        <v>Vyplň údaj</v>
      </c>
      <c r="I84" s="28" t="s">
        <v>37</v>
      </c>
      <c r="J84" s="31" t="str">
        <f>E26</f>
        <v xml:space="preserve"> </v>
      </c>
      <c r="L84" s="33"/>
    </row>
    <row r="85" spans="2:12" s="1" customFormat="1" ht="10.35" customHeight="1">
      <c r="B85" s="33"/>
      <c r="L85" s="33"/>
    </row>
    <row r="86" spans="2:20" s="10" customFormat="1" ht="29.25" customHeight="1">
      <c r="B86" s="112"/>
      <c r="C86" s="113" t="s">
        <v>136</v>
      </c>
      <c r="D86" s="114" t="s">
        <v>60</v>
      </c>
      <c r="E86" s="114" t="s">
        <v>56</v>
      </c>
      <c r="F86" s="114" t="s">
        <v>57</v>
      </c>
      <c r="G86" s="114" t="s">
        <v>137</v>
      </c>
      <c r="H86" s="114" t="s">
        <v>138</v>
      </c>
      <c r="I86" s="114" t="s">
        <v>139</v>
      </c>
      <c r="J86" s="114" t="s">
        <v>131</v>
      </c>
      <c r="K86" s="115" t="s">
        <v>140</v>
      </c>
      <c r="L86" s="112"/>
      <c r="M86" s="57" t="s">
        <v>19</v>
      </c>
      <c r="N86" s="58" t="s">
        <v>45</v>
      </c>
      <c r="O86" s="58" t="s">
        <v>141</v>
      </c>
      <c r="P86" s="58" t="s">
        <v>142</v>
      </c>
      <c r="Q86" s="58" t="s">
        <v>143</v>
      </c>
      <c r="R86" s="58" t="s">
        <v>144</v>
      </c>
      <c r="S86" s="58" t="s">
        <v>145</v>
      </c>
      <c r="T86" s="59" t="s">
        <v>146</v>
      </c>
    </row>
    <row r="87" spans="2:63" s="1" customFormat="1" ht="22.8" customHeight="1">
      <c r="B87" s="33"/>
      <c r="C87" s="62" t="s">
        <v>147</v>
      </c>
      <c r="J87" s="116">
        <f>BK87</f>
        <v>0</v>
      </c>
      <c r="L87" s="33"/>
      <c r="M87" s="60"/>
      <c r="N87" s="51"/>
      <c r="O87" s="51"/>
      <c r="P87" s="117">
        <f>P88</f>
        <v>0</v>
      </c>
      <c r="Q87" s="51"/>
      <c r="R87" s="117">
        <f>R88</f>
        <v>0</v>
      </c>
      <c r="S87" s="51"/>
      <c r="T87" s="118">
        <f>T88</f>
        <v>0</v>
      </c>
      <c r="AT87" s="18" t="s">
        <v>74</v>
      </c>
      <c r="AU87" s="18" t="s">
        <v>132</v>
      </c>
      <c r="BK87" s="119">
        <f>BK88</f>
        <v>0</v>
      </c>
    </row>
    <row r="88" spans="2:63" s="11" customFormat="1" ht="25.9" customHeight="1">
      <c r="B88" s="120"/>
      <c r="D88" s="121" t="s">
        <v>74</v>
      </c>
      <c r="E88" s="122" t="s">
        <v>148</v>
      </c>
      <c r="F88" s="122" t="s">
        <v>149</v>
      </c>
      <c r="I88" s="123"/>
      <c r="J88" s="124">
        <f>BK88</f>
        <v>0</v>
      </c>
      <c r="L88" s="120"/>
      <c r="M88" s="125"/>
      <c r="P88" s="126">
        <f>P89</f>
        <v>0</v>
      </c>
      <c r="R88" s="126">
        <f>R89</f>
        <v>0</v>
      </c>
      <c r="T88" s="127">
        <f>T89</f>
        <v>0</v>
      </c>
      <c r="AR88" s="121" t="s">
        <v>150</v>
      </c>
      <c r="AT88" s="128" t="s">
        <v>74</v>
      </c>
      <c r="AU88" s="128" t="s">
        <v>75</v>
      </c>
      <c r="AY88" s="121" t="s">
        <v>151</v>
      </c>
      <c r="BK88" s="129">
        <f>BK89</f>
        <v>0</v>
      </c>
    </row>
    <row r="89" spans="2:63" s="11" customFormat="1" ht="22.8" customHeight="1">
      <c r="B89" s="120"/>
      <c r="D89" s="121" t="s">
        <v>74</v>
      </c>
      <c r="E89" s="130" t="s">
        <v>86</v>
      </c>
      <c r="F89" s="130" t="s">
        <v>152</v>
      </c>
      <c r="I89" s="123"/>
      <c r="J89" s="131">
        <f>BK89</f>
        <v>0</v>
      </c>
      <c r="L89" s="120"/>
      <c r="M89" s="125"/>
      <c r="P89" s="126">
        <f>SUM(P90:P95)</f>
        <v>0</v>
      </c>
      <c r="R89" s="126">
        <f>SUM(R90:R95)</f>
        <v>0</v>
      </c>
      <c r="T89" s="127">
        <f>SUM(T90:T95)</f>
        <v>0</v>
      </c>
      <c r="AR89" s="121" t="s">
        <v>150</v>
      </c>
      <c r="AT89" s="128" t="s">
        <v>74</v>
      </c>
      <c r="AU89" s="128" t="s">
        <v>82</v>
      </c>
      <c r="AY89" s="121" t="s">
        <v>151</v>
      </c>
      <c r="BK89" s="129">
        <f>SUM(BK90:BK95)</f>
        <v>0</v>
      </c>
    </row>
    <row r="90" spans="2:65" s="1" customFormat="1" ht="16.5" customHeight="1">
      <c r="B90" s="33"/>
      <c r="C90" s="132" t="s">
        <v>82</v>
      </c>
      <c r="D90" s="132" t="s">
        <v>153</v>
      </c>
      <c r="E90" s="133" t="s">
        <v>154</v>
      </c>
      <c r="F90" s="134" t="s">
        <v>155</v>
      </c>
      <c r="G90" s="135" t="s">
        <v>156</v>
      </c>
      <c r="H90" s="136">
        <v>1</v>
      </c>
      <c r="I90" s="137"/>
      <c r="J90" s="138">
        <f aca="true" t="shared" si="0" ref="J90:J95">ROUND(I90*H90,2)</f>
        <v>0</v>
      </c>
      <c r="K90" s="134" t="s">
        <v>19</v>
      </c>
      <c r="L90" s="33"/>
      <c r="M90" s="139" t="s">
        <v>19</v>
      </c>
      <c r="N90" s="140" t="s">
        <v>46</v>
      </c>
      <c r="P90" s="141">
        <f aca="true" t="shared" si="1" ref="P90:P95">O90*H90</f>
        <v>0</v>
      </c>
      <c r="Q90" s="141">
        <v>0</v>
      </c>
      <c r="R90" s="141">
        <f aca="true" t="shared" si="2" ref="R90:R95">Q90*H90</f>
        <v>0</v>
      </c>
      <c r="S90" s="141">
        <v>0</v>
      </c>
      <c r="T90" s="142">
        <f aca="true" t="shared" si="3" ref="T90:T95">S90*H90</f>
        <v>0</v>
      </c>
      <c r="AR90" s="143" t="s">
        <v>82</v>
      </c>
      <c r="AT90" s="143" t="s">
        <v>153</v>
      </c>
      <c r="AU90" s="143" t="s">
        <v>84</v>
      </c>
      <c r="AY90" s="18" t="s">
        <v>151</v>
      </c>
      <c r="BE90" s="144">
        <f aca="true" t="shared" si="4" ref="BE90:BE95">IF(N90="základní",J90,0)</f>
        <v>0</v>
      </c>
      <c r="BF90" s="144">
        <f aca="true" t="shared" si="5" ref="BF90:BF95">IF(N90="snížená",J90,0)</f>
        <v>0</v>
      </c>
      <c r="BG90" s="144">
        <f aca="true" t="shared" si="6" ref="BG90:BG95">IF(N90="zákl. přenesená",J90,0)</f>
        <v>0</v>
      </c>
      <c r="BH90" s="144">
        <f aca="true" t="shared" si="7" ref="BH90:BH95">IF(N90="sníž. přenesená",J90,0)</f>
        <v>0</v>
      </c>
      <c r="BI90" s="144">
        <f aca="true" t="shared" si="8" ref="BI90:BI95">IF(N90="nulová",J90,0)</f>
        <v>0</v>
      </c>
      <c r="BJ90" s="18" t="s">
        <v>82</v>
      </c>
      <c r="BK90" s="144">
        <f aca="true" t="shared" si="9" ref="BK90:BK95">ROUND(I90*H90,2)</f>
        <v>0</v>
      </c>
      <c r="BL90" s="18" t="s">
        <v>82</v>
      </c>
      <c r="BM90" s="143" t="s">
        <v>84</v>
      </c>
    </row>
    <row r="91" spans="2:65" s="1" customFormat="1" ht="16.5" customHeight="1">
      <c r="B91" s="33"/>
      <c r="C91" s="145" t="s">
        <v>84</v>
      </c>
      <c r="D91" s="145" t="s">
        <v>157</v>
      </c>
      <c r="E91" s="146" t="s">
        <v>158</v>
      </c>
      <c r="F91" s="147" t="s">
        <v>159</v>
      </c>
      <c r="G91" s="148" t="s">
        <v>156</v>
      </c>
      <c r="H91" s="149">
        <v>1</v>
      </c>
      <c r="I91" s="150"/>
      <c r="J91" s="151">
        <f t="shared" si="0"/>
        <v>0</v>
      </c>
      <c r="K91" s="147" t="s">
        <v>19</v>
      </c>
      <c r="L91" s="152"/>
      <c r="M91" s="153" t="s">
        <v>19</v>
      </c>
      <c r="N91" s="154" t="s">
        <v>46</v>
      </c>
      <c r="P91" s="141">
        <f t="shared" si="1"/>
        <v>0</v>
      </c>
      <c r="Q91" s="141">
        <v>0</v>
      </c>
      <c r="R91" s="141">
        <f t="shared" si="2"/>
        <v>0</v>
      </c>
      <c r="S91" s="141">
        <v>0</v>
      </c>
      <c r="T91" s="142">
        <f t="shared" si="3"/>
        <v>0</v>
      </c>
      <c r="AR91" s="143" t="s">
        <v>84</v>
      </c>
      <c r="AT91" s="143" t="s">
        <v>157</v>
      </c>
      <c r="AU91" s="143" t="s">
        <v>84</v>
      </c>
      <c r="AY91" s="18" t="s">
        <v>151</v>
      </c>
      <c r="BE91" s="144">
        <f t="shared" si="4"/>
        <v>0</v>
      </c>
      <c r="BF91" s="144">
        <f t="shared" si="5"/>
        <v>0</v>
      </c>
      <c r="BG91" s="144">
        <f t="shared" si="6"/>
        <v>0</v>
      </c>
      <c r="BH91" s="144">
        <f t="shared" si="7"/>
        <v>0</v>
      </c>
      <c r="BI91" s="144">
        <f t="shared" si="8"/>
        <v>0</v>
      </c>
      <c r="BJ91" s="18" t="s">
        <v>82</v>
      </c>
      <c r="BK91" s="144">
        <f t="shared" si="9"/>
        <v>0</v>
      </c>
      <c r="BL91" s="18" t="s">
        <v>82</v>
      </c>
      <c r="BM91" s="143" t="s">
        <v>160</v>
      </c>
    </row>
    <row r="92" spans="2:65" s="1" customFormat="1" ht="16.5" customHeight="1">
      <c r="B92" s="33"/>
      <c r="C92" s="132" t="s">
        <v>150</v>
      </c>
      <c r="D92" s="132" t="s">
        <v>153</v>
      </c>
      <c r="E92" s="133" t="s">
        <v>161</v>
      </c>
      <c r="F92" s="134" t="s">
        <v>162</v>
      </c>
      <c r="G92" s="135" t="s">
        <v>156</v>
      </c>
      <c r="H92" s="136">
        <v>1</v>
      </c>
      <c r="I92" s="137"/>
      <c r="J92" s="138">
        <f t="shared" si="0"/>
        <v>0</v>
      </c>
      <c r="K92" s="134" t="s">
        <v>19</v>
      </c>
      <c r="L92" s="33"/>
      <c r="M92" s="139" t="s">
        <v>19</v>
      </c>
      <c r="N92" s="140" t="s">
        <v>46</v>
      </c>
      <c r="P92" s="141">
        <f t="shared" si="1"/>
        <v>0</v>
      </c>
      <c r="Q92" s="141">
        <v>0</v>
      </c>
      <c r="R92" s="141">
        <f t="shared" si="2"/>
        <v>0</v>
      </c>
      <c r="S92" s="141">
        <v>0</v>
      </c>
      <c r="T92" s="142">
        <f t="shared" si="3"/>
        <v>0</v>
      </c>
      <c r="AR92" s="143" t="s">
        <v>82</v>
      </c>
      <c r="AT92" s="143" t="s">
        <v>153</v>
      </c>
      <c r="AU92" s="143" t="s">
        <v>84</v>
      </c>
      <c r="AY92" s="18" t="s">
        <v>151</v>
      </c>
      <c r="BE92" s="144">
        <f t="shared" si="4"/>
        <v>0</v>
      </c>
      <c r="BF92" s="144">
        <f t="shared" si="5"/>
        <v>0</v>
      </c>
      <c r="BG92" s="144">
        <f t="shared" si="6"/>
        <v>0</v>
      </c>
      <c r="BH92" s="144">
        <f t="shared" si="7"/>
        <v>0</v>
      </c>
      <c r="BI92" s="144">
        <f t="shared" si="8"/>
        <v>0</v>
      </c>
      <c r="BJ92" s="18" t="s">
        <v>82</v>
      </c>
      <c r="BK92" s="144">
        <f t="shared" si="9"/>
        <v>0</v>
      </c>
      <c r="BL92" s="18" t="s">
        <v>82</v>
      </c>
      <c r="BM92" s="143" t="s">
        <v>163</v>
      </c>
    </row>
    <row r="93" spans="2:65" s="1" customFormat="1" ht="16.5" customHeight="1">
      <c r="B93" s="33"/>
      <c r="C93" s="132" t="s">
        <v>160</v>
      </c>
      <c r="D93" s="132" t="s">
        <v>153</v>
      </c>
      <c r="E93" s="133" t="s">
        <v>164</v>
      </c>
      <c r="F93" s="134" t="s">
        <v>165</v>
      </c>
      <c r="G93" s="135" t="s">
        <v>156</v>
      </c>
      <c r="H93" s="136">
        <v>1</v>
      </c>
      <c r="I93" s="137"/>
      <c r="J93" s="138">
        <f t="shared" si="0"/>
        <v>0</v>
      </c>
      <c r="K93" s="134" t="s">
        <v>19</v>
      </c>
      <c r="L93" s="33"/>
      <c r="M93" s="139" t="s">
        <v>19</v>
      </c>
      <c r="N93" s="140" t="s">
        <v>46</v>
      </c>
      <c r="P93" s="141">
        <f t="shared" si="1"/>
        <v>0</v>
      </c>
      <c r="Q93" s="141">
        <v>0</v>
      </c>
      <c r="R93" s="141">
        <f t="shared" si="2"/>
        <v>0</v>
      </c>
      <c r="S93" s="141">
        <v>0</v>
      </c>
      <c r="T93" s="142">
        <f t="shared" si="3"/>
        <v>0</v>
      </c>
      <c r="AR93" s="143" t="s">
        <v>82</v>
      </c>
      <c r="AT93" s="143" t="s">
        <v>153</v>
      </c>
      <c r="AU93" s="143" t="s">
        <v>84</v>
      </c>
      <c r="AY93" s="18" t="s">
        <v>151</v>
      </c>
      <c r="BE93" s="144">
        <f t="shared" si="4"/>
        <v>0</v>
      </c>
      <c r="BF93" s="144">
        <f t="shared" si="5"/>
        <v>0</v>
      </c>
      <c r="BG93" s="144">
        <f t="shared" si="6"/>
        <v>0</v>
      </c>
      <c r="BH93" s="144">
        <f t="shared" si="7"/>
        <v>0</v>
      </c>
      <c r="BI93" s="144">
        <f t="shared" si="8"/>
        <v>0</v>
      </c>
      <c r="BJ93" s="18" t="s">
        <v>82</v>
      </c>
      <c r="BK93" s="144">
        <f t="shared" si="9"/>
        <v>0</v>
      </c>
      <c r="BL93" s="18" t="s">
        <v>82</v>
      </c>
      <c r="BM93" s="143" t="s">
        <v>166</v>
      </c>
    </row>
    <row r="94" spans="2:65" s="1" customFormat="1" ht="16.5" customHeight="1">
      <c r="B94" s="33"/>
      <c r="C94" s="132" t="s">
        <v>167</v>
      </c>
      <c r="D94" s="132" t="s">
        <v>153</v>
      </c>
      <c r="E94" s="133" t="s">
        <v>168</v>
      </c>
      <c r="F94" s="134" t="s">
        <v>169</v>
      </c>
      <c r="G94" s="135" t="s">
        <v>156</v>
      </c>
      <c r="H94" s="136">
        <v>1</v>
      </c>
      <c r="I94" s="137"/>
      <c r="J94" s="138">
        <f t="shared" si="0"/>
        <v>0</v>
      </c>
      <c r="K94" s="134" t="s">
        <v>19</v>
      </c>
      <c r="L94" s="33"/>
      <c r="M94" s="139" t="s">
        <v>19</v>
      </c>
      <c r="N94" s="140" t="s">
        <v>46</v>
      </c>
      <c r="P94" s="141">
        <f t="shared" si="1"/>
        <v>0</v>
      </c>
      <c r="Q94" s="141">
        <v>0</v>
      </c>
      <c r="R94" s="141">
        <f t="shared" si="2"/>
        <v>0</v>
      </c>
      <c r="S94" s="141">
        <v>0</v>
      </c>
      <c r="T94" s="142">
        <f t="shared" si="3"/>
        <v>0</v>
      </c>
      <c r="AR94" s="143" t="s">
        <v>82</v>
      </c>
      <c r="AT94" s="143" t="s">
        <v>153</v>
      </c>
      <c r="AU94" s="143" t="s">
        <v>84</v>
      </c>
      <c r="AY94" s="18" t="s">
        <v>151</v>
      </c>
      <c r="BE94" s="144">
        <f t="shared" si="4"/>
        <v>0</v>
      </c>
      <c r="BF94" s="144">
        <f t="shared" si="5"/>
        <v>0</v>
      </c>
      <c r="BG94" s="144">
        <f t="shared" si="6"/>
        <v>0</v>
      </c>
      <c r="BH94" s="144">
        <f t="shared" si="7"/>
        <v>0</v>
      </c>
      <c r="BI94" s="144">
        <f t="shared" si="8"/>
        <v>0</v>
      </c>
      <c r="BJ94" s="18" t="s">
        <v>82</v>
      </c>
      <c r="BK94" s="144">
        <f t="shared" si="9"/>
        <v>0</v>
      </c>
      <c r="BL94" s="18" t="s">
        <v>82</v>
      </c>
      <c r="BM94" s="143" t="s">
        <v>170</v>
      </c>
    </row>
    <row r="95" spans="2:65" s="1" customFormat="1" ht="16.5" customHeight="1">
      <c r="B95" s="33"/>
      <c r="C95" s="132" t="s">
        <v>163</v>
      </c>
      <c r="D95" s="132" t="s">
        <v>153</v>
      </c>
      <c r="E95" s="133" t="s">
        <v>171</v>
      </c>
      <c r="F95" s="134" t="s">
        <v>172</v>
      </c>
      <c r="G95" s="135" t="s">
        <v>173</v>
      </c>
      <c r="H95" s="136">
        <v>1</v>
      </c>
      <c r="I95" s="137"/>
      <c r="J95" s="138">
        <f t="shared" si="0"/>
        <v>0</v>
      </c>
      <c r="K95" s="134" t="s">
        <v>19</v>
      </c>
      <c r="L95" s="33"/>
      <c r="M95" s="155" t="s">
        <v>19</v>
      </c>
      <c r="N95" s="156" t="s">
        <v>46</v>
      </c>
      <c r="O95" s="157"/>
      <c r="P95" s="158">
        <f t="shared" si="1"/>
        <v>0</v>
      </c>
      <c r="Q95" s="158">
        <v>0</v>
      </c>
      <c r="R95" s="158">
        <f t="shared" si="2"/>
        <v>0</v>
      </c>
      <c r="S95" s="158">
        <v>0</v>
      </c>
      <c r="T95" s="159">
        <f t="shared" si="3"/>
        <v>0</v>
      </c>
      <c r="AR95" s="143" t="s">
        <v>82</v>
      </c>
      <c r="AT95" s="143" t="s">
        <v>153</v>
      </c>
      <c r="AU95" s="143" t="s">
        <v>84</v>
      </c>
      <c r="AY95" s="18" t="s">
        <v>151</v>
      </c>
      <c r="BE95" s="144">
        <f t="shared" si="4"/>
        <v>0</v>
      </c>
      <c r="BF95" s="144">
        <f t="shared" si="5"/>
        <v>0</v>
      </c>
      <c r="BG95" s="144">
        <f t="shared" si="6"/>
        <v>0</v>
      </c>
      <c r="BH95" s="144">
        <f t="shared" si="7"/>
        <v>0</v>
      </c>
      <c r="BI95" s="144">
        <f t="shared" si="8"/>
        <v>0</v>
      </c>
      <c r="BJ95" s="18" t="s">
        <v>82</v>
      </c>
      <c r="BK95" s="144">
        <f t="shared" si="9"/>
        <v>0</v>
      </c>
      <c r="BL95" s="18" t="s">
        <v>82</v>
      </c>
      <c r="BM95" s="143" t="s">
        <v>174</v>
      </c>
    </row>
    <row r="96" spans="2:12" s="1" customFormat="1" ht="6.95" customHeight="1">
      <c r="B96" s="42"/>
      <c r="C96" s="43"/>
      <c r="D96" s="43"/>
      <c r="E96" s="43"/>
      <c r="F96" s="43"/>
      <c r="G96" s="43"/>
      <c r="H96" s="43"/>
      <c r="I96" s="43"/>
      <c r="J96" s="43"/>
      <c r="K96" s="43"/>
      <c r="L96" s="33"/>
    </row>
  </sheetData>
  <sheetProtection algorithmName="SHA-512" hashValue="4F/2iiFJiecICzJb+RJgMFjIs12lgFeD7CmQBWOHVgOqVw8qegyOA1uddBEnCAnulJ1XmKSHFi9JeK3Wns14wA==" saltValue="gf80MiAPL78PtQXfya++MmArFptlhla/d1zJzi1WL4K/hUM7N+Hh8K6WYYH93xEVkESyF0fyz5h7iqpQK0OyCw==" spinCount="100000" sheet="1" objects="1" scenarios="1" formatColumns="0" formatRows="0" autoFilter="0"/>
  <autoFilter ref="C86:K95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9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8" t="s">
        <v>92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ht="24.95" customHeight="1">
      <c r="B4" s="21"/>
      <c r="D4" s="22" t="s">
        <v>124</v>
      </c>
      <c r="L4" s="21"/>
      <c r="M4" s="91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27" t="str">
        <f>'Rekapitulace stavby'!K6</f>
        <v>Automatické parkovací zařízení pro kola v Nymburce</v>
      </c>
      <c r="F7" s="328"/>
      <c r="G7" s="328"/>
      <c r="H7" s="328"/>
      <c r="L7" s="21"/>
    </row>
    <row r="8" spans="2:12" ht="12" customHeight="1">
      <c r="B8" s="21"/>
      <c r="D8" s="28" t="s">
        <v>125</v>
      </c>
      <c r="L8" s="21"/>
    </row>
    <row r="9" spans="2:12" s="1" customFormat="1" ht="16.5" customHeight="1">
      <c r="B9" s="33"/>
      <c r="E9" s="327" t="s">
        <v>126</v>
      </c>
      <c r="F9" s="329"/>
      <c r="G9" s="329"/>
      <c r="H9" s="329"/>
      <c r="L9" s="33"/>
    </row>
    <row r="10" spans="2:12" s="1" customFormat="1" ht="12" customHeight="1">
      <c r="B10" s="33"/>
      <c r="D10" s="28" t="s">
        <v>127</v>
      </c>
      <c r="L10" s="33"/>
    </row>
    <row r="11" spans="2:12" s="1" customFormat="1" ht="16.5" customHeight="1">
      <c r="B11" s="33"/>
      <c r="E11" s="291" t="s">
        <v>175</v>
      </c>
      <c r="F11" s="329"/>
      <c r="G11" s="329"/>
      <c r="H11" s="329"/>
      <c r="L11" s="33"/>
    </row>
    <row r="12" spans="2:12" s="1" customFormat="1" ht="10.15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50" t="str">
        <f>'Rekapitulace stavby'!AN8</f>
        <v>30. 11. 2023</v>
      </c>
      <c r="L14" s="33"/>
    </row>
    <row r="15" spans="2:12" s="1" customFormat="1" ht="10.8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27</v>
      </c>
      <c r="L16" s="33"/>
    </row>
    <row r="17" spans="2:12" s="1" customFormat="1" ht="18" customHeight="1">
      <c r="B17" s="33"/>
      <c r="E17" s="26" t="s">
        <v>28</v>
      </c>
      <c r="I17" s="28" t="s">
        <v>29</v>
      </c>
      <c r="J17" s="26" t="s">
        <v>19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30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30" t="str">
        <f>'Rekapitulace stavby'!E14</f>
        <v>Vyplň údaj</v>
      </c>
      <c r="F20" s="297"/>
      <c r="G20" s="297"/>
      <c r="H20" s="297"/>
      <c r="I20" s="28" t="s">
        <v>29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32</v>
      </c>
      <c r="I22" s="28" t="s">
        <v>26</v>
      </c>
      <c r="J22" s="26" t="s">
        <v>33</v>
      </c>
      <c r="L22" s="33"/>
    </row>
    <row r="23" spans="2:12" s="1" customFormat="1" ht="18" customHeight="1">
      <c r="B23" s="33"/>
      <c r="E23" s="26" t="s">
        <v>34</v>
      </c>
      <c r="I23" s="28" t="s">
        <v>29</v>
      </c>
      <c r="J23" s="26" t="s">
        <v>35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37</v>
      </c>
      <c r="I25" s="28" t="s">
        <v>26</v>
      </c>
      <c r="J25" s="26" t="str">
        <f>IF('Rekapitulace stavby'!AN19="","",'Rekapitulace stavby'!AN19)</f>
        <v/>
      </c>
      <c r="L25" s="33"/>
    </row>
    <row r="26" spans="2:12" s="1" customFormat="1" ht="18" customHeight="1">
      <c r="B26" s="33"/>
      <c r="E26" s="26" t="str">
        <f>IF('Rekapitulace stavby'!E20="","",'Rekapitulace stavby'!E20)</f>
        <v xml:space="preserve"> </v>
      </c>
      <c r="I26" s="28" t="s">
        <v>29</v>
      </c>
      <c r="J26" s="26" t="str">
        <f>IF('Rekapitulace stavby'!AN20="","",'Rekapitulace stavby'!AN20)</f>
        <v/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39</v>
      </c>
      <c r="L28" s="33"/>
    </row>
    <row r="29" spans="2:12" s="7" customFormat="1" ht="16.5" customHeight="1">
      <c r="B29" s="92"/>
      <c r="E29" s="302" t="s">
        <v>19</v>
      </c>
      <c r="F29" s="302"/>
      <c r="G29" s="302"/>
      <c r="H29" s="302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5" customHeight="1">
      <c r="B32" s="33"/>
      <c r="D32" s="93" t="s">
        <v>41</v>
      </c>
      <c r="J32" s="64">
        <f>ROUND(J87,2)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43</v>
      </c>
      <c r="I34" s="36" t="s">
        <v>42</v>
      </c>
      <c r="J34" s="36" t="s">
        <v>44</v>
      </c>
      <c r="L34" s="33"/>
    </row>
    <row r="35" spans="2:12" s="1" customFormat="1" ht="14.45" customHeight="1">
      <c r="B35" s="33"/>
      <c r="D35" s="53" t="s">
        <v>45</v>
      </c>
      <c r="E35" s="28" t="s">
        <v>46</v>
      </c>
      <c r="F35" s="84">
        <f>ROUND((SUM(BE87:BE90)),2)</f>
        <v>0</v>
      </c>
      <c r="I35" s="94">
        <v>0.21</v>
      </c>
      <c r="J35" s="84">
        <f>ROUND(((SUM(BE87:BE90))*I35),2)</f>
        <v>0</v>
      </c>
      <c r="L35" s="33"/>
    </row>
    <row r="36" spans="2:12" s="1" customFormat="1" ht="14.45" customHeight="1">
      <c r="B36" s="33"/>
      <c r="E36" s="28" t="s">
        <v>47</v>
      </c>
      <c r="F36" s="84">
        <f>ROUND((SUM(BF87:BF90)),2)</f>
        <v>0</v>
      </c>
      <c r="I36" s="94">
        <v>0.12</v>
      </c>
      <c r="J36" s="84">
        <f>ROUND(((SUM(BF87:BF90))*I36),2)</f>
        <v>0</v>
      </c>
      <c r="L36" s="33"/>
    </row>
    <row r="37" spans="2:12" s="1" customFormat="1" ht="14.45" customHeight="1" hidden="1">
      <c r="B37" s="33"/>
      <c r="E37" s="28" t="s">
        <v>48</v>
      </c>
      <c r="F37" s="84">
        <f>ROUND((SUM(BG87:BG90)),2)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8" t="s">
        <v>49</v>
      </c>
      <c r="F38" s="84">
        <f>ROUND((SUM(BH87:BH90)),2)</f>
        <v>0</v>
      </c>
      <c r="I38" s="94">
        <v>0.12</v>
      </c>
      <c r="J38" s="84">
        <f>0</f>
        <v>0</v>
      </c>
      <c r="L38" s="33"/>
    </row>
    <row r="39" spans="2:12" s="1" customFormat="1" ht="14.45" customHeight="1" hidden="1">
      <c r="B39" s="33"/>
      <c r="E39" s="28" t="s">
        <v>50</v>
      </c>
      <c r="F39" s="84">
        <f>ROUND((SUM(BI87:BI90)),2)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5" customHeight="1">
      <c r="B41" s="33"/>
      <c r="C41" s="95"/>
      <c r="D41" s="96" t="s">
        <v>51</v>
      </c>
      <c r="E41" s="55"/>
      <c r="F41" s="55"/>
      <c r="G41" s="97" t="s">
        <v>52</v>
      </c>
      <c r="H41" s="98" t="s">
        <v>53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2" t="s">
        <v>129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27" t="str">
        <f>E7</f>
        <v>Automatické parkovací zařízení pro kola v Nymburce</v>
      </c>
      <c r="F50" s="328"/>
      <c r="G50" s="328"/>
      <c r="H50" s="328"/>
      <c r="L50" s="33"/>
    </row>
    <row r="51" spans="2:12" ht="12" customHeight="1">
      <c r="B51" s="21"/>
      <c r="C51" s="28" t="s">
        <v>125</v>
      </c>
      <c r="L51" s="21"/>
    </row>
    <row r="52" spans="2:12" s="1" customFormat="1" ht="16.5" customHeight="1">
      <c r="B52" s="33"/>
      <c r="E52" s="327" t="s">
        <v>126</v>
      </c>
      <c r="F52" s="329"/>
      <c r="G52" s="329"/>
      <c r="H52" s="329"/>
      <c r="L52" s="33"/>
    </row>
    <row r="53" spans="2:12" s="1" customFormat="1" ht="12" customHeight="1">
      <c r="B53" s="33"/>
      <c r="C53" s="28" t="s">
        <v>127</v>
      </c>
      <c r="L53" s="33"/>
    </row>
    <row r="54" spans="2:12" s="1" customFormat="1" ht="16.5" customHeight="1">
      <c r="B54" s="33"/>
      <c r="E54" s="291" t="str">
        <f>E11</f>
        <v>PS-02 - Nabíjecí centrum - provozní soubor</v>
      </c>
      <c r="F54" s="329"/>
      <c r="G54" s="329"/>
      <c r="H54" s="329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Nymburk</v>
      </c>
      <c r="I56" s="28" t="s">
        <v>23</v>
      </c>
      <c r="J56" s="50" t="str">
        <f>IF(J14="","",J14)</f>
        <v>30. 11. 2023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>Město Nymburk</v>
      </c>
      <c r="I58" s="28" t="s">
        <v>32</v>
      </c>
      <c r="J58" s="31" t="str">
        <f>E23</f>
        <v>OPTIMA, spol. s r.o.</v>
      </c>
      <c r="L58" s="33"/>
    </row>
    <row r="59" spans="2:12" s="1" customFormat="1" ht="15.2" customHeight="1">
      <c r="B59" s="33"/>
      <c r="C59" s="28" t="s">
        <v>30</v>
      </c>
      <c r="F59" s="26" t="str">
        <f>IF(E20="","",E20)</f>
        <v>Vyplň údaj</v>
      </c>
      <c r="I59" s="28" t="s">
        <v>37</v>
      </c>
      <c r="J59" s="31" t="str">
        <f>E26</f>
        <v xml:space="preserve"> 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130</v>
      </c>
      <c r="D61" s="95"/>
      <c r="E61" s="95"/>
      <c r="F61" s="95"/>
      <c r="G61" s="95"/>
      <c r="H61" s="95"/>
      <c r="I61" s="95"/>
      <c r="J61" s="102" t="s">
        <v>131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8" customHeight="1">
      <c r="B63" s="33"/>
      <c r="C63" s="103" t="s">
        <v>73</v>
      </c>
      <c r="J63" s="64">
        <f>J87</f>
        <v>0</v>
      </c>
      <c r="L63" s="33"/>
      <c r="AU63" s="18" t="s">
        <v>132</v>
      </c>
    </row>
    <row r="64" spans="2:12" s="8" customFormat="1" ht="24.95" customHeight="1">
      <c r="B64" s="104"/>
      <c r="D64" s="105" t="s">
        <v>133</v>
      </c>
      <c r="E64" s="106"/>
      <c r="F64" s="106"/>
      <c r="G64" s="106"/>
      <c r="H64" s="106"/>
      <c r="I64" s="106"/>
      <c r="J64" s="107">
        <f>J88</f>
        <v>0</v>
      </c>
      <c r="L64" s="104"/>
    </row>
    <row r="65" spans="2:12" s="9" customFormat="1" ht="19.9" customHeight="1">
      <c r="B65" s="108"/>
      <c r="D65" s="109" t="s">
        <v>176</v>
      </c>
      <c r="E65" s="110"/>
      <c r="F65" s="110"/>
      <c r="G65" s="110"/>
      <c r="H65" s="110"/>
      <c r="I65" s="110"/>
      <c r="J65" s="111">
        <f>J89</f>
        <v>0</v>
      </c>
      <c r="L65" s="108"/>
    </row>
    <row r="66" spans="2:12" s="1" customFormat="1" ht="21.85" customHeight="1">
      <c r="B66" s="33"/>
      <c r="L66" s="33"/>
    </row>
    <row r="67" spans="2:12" s="1" customFormat="1" ht="6.95" customHeight="1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33"/>
    </row>
    <row r="71" spans="2:12" s="1" customFormat="1" ht="6.9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33"/>
    </row>
    <row r="72" spans="2:12" s="1" customFormat="1" ht="24.95" customHeight="1">
      <c r="B72" s="33"/>
      <c r="C72" s="22" t="s">
        <v>135</v>
      </c>
      <c r="L72" s="33"/>
    </row>
    <row r="73" spans="2:12" s="1" customFormat="1" ht="6.95" customHeight="1">
      <c r="B73" s="33"/>
      <c r="L73" s="33"/>
    </row>
    <row r="74" spans="2:12" s="1" customFormat="1" ht="12" customHeight="1">
      <c r="B74" s="33"/>
      <c r="C74" s="28" t="s">
        <v>16</v>
      </c>
      <c r="L74" s="33"/>
    </row>
    <row r="75" spans="2:12" s="1" customFormat="1" ht="16.5" customHeight="1">
      <c r="B75" s="33"/>
      <c r="E75" s="327" t="str">
        <f>E7</f>
        <v>Automatické parkovací zařízení pro kola v Nymburce</v>
      </c>
      <c r="F75" s="328"/>
      <c r="G75" s="328"/>
      <c r="H75" s="328"/>
      <c r="L75" s="33"/>
    </row>
    <row r="76" spans="2:12" ht="12" customHeight="1">
      <c r="B76" s="21"/>
      <c r="C76" s="28" t="s">
        <v>125</v>
      </c>
      <c r="L76" s="21"/>
    </row>
    <row r="77" spans="2:12" s="1" customFormat="1" ht="16.5" customHeight="1">
      <c r="B77" s="33"/>
      <c r="E77" s="327" t="s">
        <v>126</v>
      </c>
      <c r="F77" s="329"/>
      <c r="G77" s="329"/>
      <c r="H77" s="329"/>
      <c r="L77" s="33"/>
    </row>
    <row r="78" spans="2:12" s="1" customFormat="1" ht="12" customHeight="1">
      <c r="B78" s="33"/>
      <c r="C78" s="28" t="s">
        <v>127</v>
      </c>
      <c r="L78" s="33"/>
    </row>
    <row r="79" spans="2:12" s="1" customFormat="1" ht="16.5" customHeight="1">
      <c r="B79" s="33"/>
      <c r="E79" s="291" t="str">
        <f>E11</f>
        <v>PS-02 - Nabíjecí centrum - provozní soubor</v>
      </c>
      <c r="F79" s="329"/>
      <c r="G79" s="329"/>
      <c r="H79" s="329"/>
      <c r="L79" s="33"/>
    </row>
    <row r="80" spans="2:12" s="1" customFormat="1" ht="6.95" customHeight="1">
      <c r="B80" s="33"/>
      <c r="L80" s="33"/>
    </row>
    <row r="81" spans="2:12" s="1" customFormat="1" ht="12" customHeight="1">
      <c r="B81" s="33"/>
      <c r="C81" s="28" t="s">
        <v>21</v>
      </c>
      <c r="F81" s="26" t="str">
        <f>F14</f>
        <v>Nymburk</v>
      </c>
      <c r="I81" s="28" t="s">
        <v>23</v>
      </c>
      <c r="J81" s="50" t="str">
        <f>IF(J14="","",J14)</f>
        <v>30. 11. 2023</v>
      </c>
      <c r="L81" s="33"/>
    </row>
    <row r="82" spans="2:12" s="1" customFormat="1" ht="6.95" customHeight="1">
      <c r="B82" s="33"/>
      <c r="L82" s="33"/>
    </row>
    <row r="83" spans="2:12" s="1" customFormat="1" ht="15.2" customHeight="1">
      <c r="B83" s="33"/>
      <c r="C83" s="28" t="s">
        <v>25</v>
      </c>
      <c r="F83" s="26" t="str">
        <f>E17</f>
        <v>Město Nymburk</v>
      </c>
      <c r="I83" s="28" t="s">
        <v>32</v>
      </c>
      <c r="J83" s="31" t="str">
        <f>E23</f>
        <v>OPTIMA, spol. s r.o.</v>
      </c>
      <c r="L83" s="33"/>
    </row>
    <row r="84" spans="2:12" s="1" customFormat="1" ht="15.2" customHeight="1">
      <c r="B84" s="33"/>
      <c r="C84" s="28" t="s">
        <v>30</v>
      </c>
      <c r="F84" s="26" t="str">
        <f>IF(E20="","",E20)</f>
        <v>Vyplň údaj</v>
      </c>
      <c r="I84" s="28" t="s">
        <v>37</v>
      </c>
      <c r="J84" s="31" t="str">
        <f>E26</f>
        <v xml:space="preserve"> </v>
      </c>
      <c r="L84" s="33"/>
    </row>
    <row r="85" spans="2:12" s="1" customFormat="1" ht="10.35" customHeight="1">
      <c r="B85" s="33"/>
      <c r="L85" s="33"/>
    </row>
    <row r="86" spans="2:20" s="10" customFormat="1" ht="29.25" customHeight="1">
      <c r="B86" s="112"/>
      <c r="C86" s="113" t="s">
        <v>136</v>
      </c>
      <c r="D86" s="114" t="s">
        <v>60</v>
      </c>
      <c r="E86" s="114" t="s">
        <v>56</v>
      </c>
      <c r="F86" s="114" t="s">
        <v>57</v>
      </c>
      <c r="G86" s="114" t="s">
        <v>137</v>
      </c>
      <c r="H86" s="114" t="s">
        <v>138</v>
      </c>
      <c r="I86" s="114" t="s">
        <v>139</v>
      </c>
      <c r="J86" s="114" t="s">
        <v>131</v>
      </c>
      <c r="K86" s="115" t="s">
        <v>140</v>
      </c>
      <c r="L86" s="112"/>
      <c r="M86" s="57" t="s">
        <v>19</v>
      </c>
      <c r="N86" s="58" t="s">
        <v>45</v>
      </c>
      <c r="O86" s="58" t="s">
        <v>141</v>
      </c>
      <c r="P86" s="58" t="s">
        <v>142</v>
      </c>
      <c r="Q86" s="58" t="s">
        <v>143</v>
      </c>
      <c r="R86" s="58" t="s">
        <v>144</v>
      </c>
      <c r="S86" s="58" t="s">
        <v>145</v>
      </c>
      <c r="T86" s="59" t="s">
        <v>146</v>
      </c>
    </row>
    <row r="87" spans="2:63" s="1" customFormat="1" ht="22.8" customHeight="1">
      <c r="B87" s="33"/>
      <c r="C87" s="62" t="s">
        <v>147</v>
      </c>
      <c r="J87" s="116">
        <f>BK87</f>
        <v>0</v>
      </c>
      <c r="L87" s="33"/>
      <c r="M87" s="60"/>
      <c r="N87" s="51"/>
      <c r="O87" s="51"/>
      <c r="P87" s="117">
        <f>P88</f>
        <v>0</v>
      </c>
      <c r="Q87" s="51"/>
      <c r="R87" s="117">
        <f>R88</f>
        <v>0</v>
      </c>
      <c r="S87" s="51"/>
      <c r="T87" s="118">
        <f>T88</f>
        <v>0</v>
      </c>
      <c r="AT87" s="18" t="s">
        <v>74</v>
      </c>
      <c r="AU87" s="18" t="s">
        <v>132</v>
      </c>
      <c r="BK87" s="119">
        <f>BK88</f>
        <v>0</v>
      </c>
    </row>
    <row r="88" spans="2:63" s="11" customFormat="1" ht="25.9" customHeight="1">
      <c r="B88" s="120"/>
      <c r="D88" s="121" t="s">
        <v>74</v>
      </c>
      <c r="E88" s="122" t="s">
        <v>148</v>
      </c>
      <c r="F88" s="122" t="s">
        <v>149</v>
      </c>
      <c r="I88" s="123"/>
      <c r="J88" s="124">
        <f>BK88</f>
        <v>0</v>
      </c>
      <c r="L88" s="120"/>
      <c r="M88" s="125"/>
      <c r="P88" s="126">
        <f>P89</f>
        <v>0</v>
      </c>
      <c r="R88" s="126">
        <f>R89</f>
        <v>0</v>
      </c>
      <c r="T88" s="127">
        <f>T89</f>
        <v>0</v>
      </c>
      <c r="AR88" s="121" t="s">
        <v>150</v>
      </c>
      <c r="AT88" s="128" t="s">
        <v>74</v>
      </c>
      <c r="AU88" s="128" t="s">
        <v>75</v>
      </c>
      <c r="AY88" s="121" t="s">
        <v>151</v>
      </c>
      <c r="BK88" s="129">
        <f>BK89</f>
        <v>0</v>
      </c>
    </row>
    <row r="89" spans="2:63" s="11" customFormat="1" ht="22.8" customHeight="1">
      <c r="B89" s="120"/>
      <c r="D89" s="121" t="s">
        <v>74</v>
      </c>
      <c r="E89" s="130" t="s">
        <v>90</v>
      </c>
      <c r="F89" s="130" t="s">
        <v>177</v>
      </c>
      <c r="I89" s="123"/>
      <c r="J89" s="131">
        <f>BK89</f>
        <v>0</v>
      </c>
      <c r="L89" s="120"/>
      <c r="M89" s="125"/>
      <c r="P89" s="126">
        <f>P90</f>
        <v>0</v>
      </c>
      <c r="R89" s="126">
        <f>R90</f>
        <v>0</v>
      </c>
      <c r="T89" s="127">
        <f>T90</f>
        <v>0</v>
      </c>
      <c r="AR89" s="121" t="s">
        <v>150</v>
      </c>
      <c r="AT89" s="128" t="s">
        <v>74</v>
      </c>
      <c r="AU89" s="128" t="s">
        <v>82</v>
      </c>
      <c r="AY89" s="121" t="s">
        <v>151</v>
      </c>
      <c r="BK89" s="129">
        <f>BK90</f>
        <v>0</v>
      </c>
    </row>
    <row r="90" spans="2:65" s="1" customFormat="1" ht="16.5" customHeight="1">
      <c r="B90" s="33"/>
      <c r="C90" s="132" t="s">
        <v>82</v>
      </c>
      <c r="D90" s="132" t="s">
        <v>153</v>
      </c>
      <c r="E90" s="133" t="s">
        <v>178</v>
      </c>
      <c r="F90" s="134" t="s">
        <v>179</v>
      </c>
      <c r="G90" s="135" t="s">
        <v>173</v>
      </c>
      <c r="H90" s="136">
        <v>1</v>
      </c>
      <c r="I90" s="137"/>
      <c r="J90" s="138">
        <f>ROUND(I90*H90,2)</f>
        <v>0</v>
      </c>
      <c r="K90" s="134" t="s">
        <v>19</v>
      </c>
      <c r="L90" s="33"/>
      <c r="M90" s="155" t="s">
        <v>19</v>
      </c>
      <c r="N90" s="156" t="s">
        <v>46</v>
      </c>
      <c r="O90" s="157"/>
      <c r="P90" s="158">
        <f>O90*H90</f>
        <v>0</v>
      </c>
      <c r="Q90" s="158">
        <v>0</v>
      </c>
      <c r="R90" s="158">
        <f>Q90*H90</f>
        <v>0</v>
      </c>
      <c r="S90" s="158">
        <v>0</v>
      </c>
      <c r="T90" s="159">
        <f>S90*H90</f>
        <v>0</v>
      </c>
      <c r="AR90" s="143" t="s">
        <v>180</v>
      </c>
      <c r="AT90" s="143" t="s">
        <v>153</v>
      </c>
      <c r="AU90" s="143" t="s">
        <v>84</v>
      </c>
      <c r="AY90" s="18" t="s">
        <v>151</v>
      </c>
      <c r="BE90" s="144">
        <f>IF(N90="základní",J90,0)</f>
        <v>0</v>
      </c>
      <c r="BF90" s="144">
        <f>IF(N90="snížená",J90,0)</f>
        <v>0</v>
      </c>
      <c r="BG90" s="144">
        <f>IF(N90="zákl. přenesená",J90,0)</f>
        <v>0</v>
      </c>
      <c r="BH90" s="144">
        <f>IF(N90="sníž. přenesená",J90,0)</f>
        <v>0</v>
      </c>
      <c r="BI90" s="144">
        <f>IF(N90="nulová",J90,0)</f>
        <v>0</v>
      </c>
      <c r="BJ90" s="18" t="s">
        <v>82</v>
      </c>
      <c r="BK90" s="144">
        <f>ROUND(I90*H90,2)</f>
        <v>0</v>
      </c>
      <c r="BL90" s="18" t="s">
        <v>180</v>
      </c>
      <c r="BM90" s="143" t="s">
        <v>181</v>
      </c>
    </row>
    <row r="91" spans="2:12" s="1" customFormat="1" ht="6.95" customHeight="1"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33"/>
    </row>
  </sheetData>
  <sheetProtection algorithmName="SHA-512" hashValue="EpSWs5pL/3pqGFIIJdugmrQRpnlUlW536LXEL9eFTeG2UeXIhPi8tkf16JfM0FV+PGuG5Dj8Bl5PgtXPTYXwjw==" saltValue="xBp2jtaHktQoA7JtTGCEsYaP8IvB69RefTgfTmaNISPhSb6eyip1CrvwdeaDfF58ZUUpTbqPnhjzz2G+kxjMjA==" spinCount="100000" sheet="1" objects="1" scenarios="1" formatColumns="0" formatRows="0" autoFilter="0"/>
  <autoFilter ref="C86:K90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9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8" t="s">
        <v>95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ht="24.95" customHeight="1">
      <c r="B4" s="21"/>
      <c r="D4" s="22" t="s">
        <v>124</v>
      </c>
      <c r="L4" s="21"/>
      <c r="M4" s="91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27" t="str">
        <f>'Rekapitulace stavby'!K6</f>
        <v>Automatické parkovací zařízení pro kola v Nymburce</v>
      </c>
      <c r="F7" s="328"/>
      <c r="G7" s="328"/>
      <c r="H7" s="328"/>
      <c r="L7" s="21"/>
    </row>
    <row r="8" spans="2:12" ht="12" customHeight="1">
      <c r="B8" s="21"/>
      <c r="D8" s="28" t="s">
        <v>125</v>
      </c>
      <c r="L8" s="21"/>
    </row>
    <row r="9" spans="2:12" s="1" customFormat="1" ht="16.5" customHeight="1">
      <c r="B9" s="33"/>
      <c r="E9" s="327" t="s">
        <v>126</v>
      </c>
      <c r="F9" s="329"/>
      <c r="G9" s="329"/>
      <c r="H9" s="329"/>
      <c r="L9" s="33"/>
    </row>
    <row r="10" spans="2:12" s="1" customFormat="1" ht="12" customHeight="1">
      <c r="B10" s="33"/>
      <c r="D10" s="28" t="s">
        <v>127</v>
      </c>
      <c r="L10" s="33"/>
    </row>
    <row r="11" spans="2:12" s="1" customFormat="1" ht="16.5" customHeight="1">
      <c r="B11" s="33"/>
      <c r="E11" s="291" t="s">
        <v>182</v>
      </c>
      <c r="F11" s="329"/>
      <c r="G11" s="329"/>
      <c r="H11" s="329"/>
      <c r="L11" s="33"/>
    </row>
    <row r="12" spans="2:12" s="1" customFormat="1" ht="10.15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50" t="str">
        <f>'Rekapitulace stavby'!AN8</f>
        <v>30. 11. 2023</v>
      </c>
      <c r="L14" s="33"/>
    </row>
    <row r="15" spans="2:12" s="1" customFormat="1" ht="10.8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27</v>
      </c>
      <c r="L16" s="33"/>
    </row>
    <row r="17" spans="2:12" s="1" customFormat="1" ht="18" customHeight="1">
      <c r="B17" s="33"/>
      <c r="E17" s="26" t="s">
        <v>28</v>
      </c>
      <c r="I17" s="28" t="s">
        <v>29</v>
      </c>
      <c r="J17" s="26" t="s">
        <v>19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30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30" t="str">
        <f>'Rekapitulace stavby'!E14</f>
        <v>Vyplň údaj</v>
      </c>
      <c r="F20" s="297"/>
      <c r="G20" s="297"/>
      <c r="H20" s="297"/>
      <c r="I20" s="28" t="s">
        <v>29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32</v>
      </c>
      <c r="I22" s="28" t="s">
        <v>26</v>
      </c>
      <c r="J22" s="26" t="s">
        <v>33</v>
      </c>
      <c r="L22" s="33"/>
    </row>
    <row r="23" spans="2:12" s="1" customFormat="1" ht="18" customHeight="1">
      <c r="B23" s="33"/>
      <c r="E23" s="26" t="s">
        <v>183</v>
      </c>
      <c r="I23" s="28" t="s">
        <v>29</v>
      </c>
      <c r="J23" s="26" t="s">
        <v>35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37</v>
      </c>
      <c r="I25" s="28" t="s">
        <v>26</v>
      </c>
      <c r="J25" s="26" t="str">
        <f>IF('Rekapitulace stavby'!AN19="","",'Rekapitulace stavby'!AN19)</f>
        <v/>
      </c>
      <c r="L25" s="33"/>
    </row>
    <row r="26" spans="2:12" s="1" customFormat="1" ht="18" customHeight="1">
      <c r="B26" s="33"/>
      <c r="E26" s="26" t="str">
        <f>IF('Rekapitulace stavby'!E20="","",'Rekapitulace stavby'!E20)</f>
        <v xml:space="preserve"> </v>
      </c>
      <c r="I26" s="28" t="s">
        <v>29</v>
      </c>
      <c r="J26" s="26" t="str">
        <f>IF('Rekapitulace stavby'!AN20="","",'Rekapitulace stavby'!AN20)</f>
        <v/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39</v>
      </c>
      <c r="L28" s="33"/>
    </row>
    <row r="29" spans="2:12" s="7" customFormat="1" ht="16.5" customHeight="1">
      <c r="B29" s="92"/>
      <c r="E29" s="302" t="s">
        <v>19</v>
      </c>
      <c r="F29" s="302"/>
      <c r="G29" s="302"/>
      <c r="H29" s="302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5" customHeight="1">
      <c r="B32" s="33"/>
      <c r="D32" s="93" t="s">
        <v>41</v>
      </c>
      <c r="J32" s="64">
        <f>ROUND(J89,2)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43</v>
      </c>
      <c r="I34" s="36" t="s">
        <v>42</v>
      </c>
      <c r="J34" s="36" t="s">
        <v>44</v>
      </c>
      <c r="L34" s="33"/>
    </row>
    <row r="35" spans="2:12" s="1" customFormat="1" ht="14.45" customHeight="1">
      <c r="B35" s="33"/>
      <c r="D35" s="53" t="s">
        <v>45</v>
      </c>
      <c r="E35" s="28" t="s">
        <v>46</v>
      </c>
      <c r="F35" s="84">
        <f>ROUND((SUM(BE89:BE193)),2)</f>
        <v>0</v>
      </c>
      <c r="I35" s="94">
        <v>0.21</v>
      </c>
      <c r="J35" s="84">
        <f>ROUND(((SUM(BE89:BE193))*I35),2)</f>
        <v>0</v>
      </c>
      <c r="L35" s="33"/>
    </row>
    <row r="36" spans="2:12" s="1" customFormat="1" ht="14.45" customHeight="1">
      <c r="B36" s="33"/>
      <c r="E36" s="28" t="s">
        <v>47</v>
      </c>
      <c r="F36" s="84">
        <f>ROUND((SUM(BF89:BF193)),2)</f>
        <v>0</v>
      </c>
      <c r="I36" s="94">
        <v>0.12</v>
      </c>
      <c r="J36" s="84">
        <f>ROUND(((SUM(BF89:BF193))*I36),2)</f>
        <v>0</v>
      </c>
      <c r="L36" s="33"/>
    </row>
    <row r="37" spans="2:12" s="1" customFormat="1" ht="14.45" customHeight="1" hidden="1">
      <c r="B37" s="33"/>
      <c r="E37" s="28" t="s">
        <v>48</v>
      </c>
      <c r="F37" s="84">
        <f>ROUND((SUM(BG89:BG193)),2)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8" t="s">
        <v>49</v>
      </c>
      <c r="F38" s="84">
        <f>ROUND((SUM(BH89:BH193)),2)</f>
        <v>0</v>
      </c>
      <c r="I38" s="94">
        <v>0.12</v>
      </c>
      <c r="J38" s="84">
        <f>0</f>
        <v>0</v>
      </c>
      <c r="L38" s="33"/>
    </row>
    <row r="39" spans="2:12" s="1" customFormat="1" ht="14.45" customHeight="1" hidden="1">
      <c r="B39" s="33"/>
      <c r="E39" s="28" t="s">
        <v>50</v>
      </c>
      <c r="F39" s="84">
        <f>ROUND((SUM(BI89:BI193)),2)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5" customHeight="1">
      <c r="B41" s="33"/>
      <c r="C41" s="95"/>
      <c r="D41" s="96" t="s">
        <v>51</v>
      </c>
      <c r="E41" s="55"/>
      <c r="F41" s="55"/>
      <c r="G41" s="97" t="s">
        <v>52</v>
      </c>
      <c r="H41" s="98" t="s">
        <v>53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2" t="s">
        <v>129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27" t="str">
        <f>E7</f>
        <v>Automatické parkovací zařízení pro kola v Nymburce</v>
      </c>
      <c r="F50" s="328"/>
      <c r="G50" s="328"/>
      <c r="H50" s="328"/>
      <c r="L50" s="33"/>
    </row>
    <row r="51" spans="2:12" ht="12" customHeight="1">
      <c r="B51" s="21"/>
      <c r="C51" s="28" t="s">
        <v>125</v>
      </c>
      <c r="L51" s="21"/>
    </row>
    <row r="52" spans="2:12" s="1" customFormat="1" ht="16.5" customHeight="1">
      <c r="B52" s="33"/>
      <c r="E52" s="327" t="s">
        <v>126</v>
      </c>
      <c r="F52" s="329"/>
      <c r="G52" s="329"/>
      <c r="H52" s="329"/>
      <c r="L52" s="33"/>
    </row>
    <row r="53" spans="2:12" s="1" customFormat="1" ht="12" customHeight="1">
      <c r="B53" s="33"/>
      <c r="C53" s="28" t="s">
        <v>127</v>
      </c>
      <c r="L53" s="33"/>
    </row>
    <row r="54" spans="2:12" s="1" customFormat="1" ht="16.5" customHeight="1">
      <c r="B54" s="33"/>
      <c r="E54" s="291" t="str">
        <f>E11</f>
        <v>D-01 - Demolice stávajícího objektu st. 4865, k.ú. Nymburk</v>
      </c>
      <c r="F54" s="329"/>
      <c r="G54" s="329"/>
      <c r="H54" s="329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Nymburk</v>
      </c>
      <c r="I56" s="28" t="s">
        <v>23</v>
      </c>
      <c r="J56" s="50" t="str">
        <f>IF(J14="","",J14)</f>
        <v>30. 11. 2023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>Město Nymburk</v>
      </c>
      <c r="I58" s="28" t="s">
        <v>32</v>
      </c>
      <c r="J58" s="31" t="str">
        <f>E23</f>
        <v xml:space="preserve">OPTIMA, spol. s r. o. </v>
      </c>
      <c r="L58" s="33"/>
    </row>
    <row r="59" spans="2:12" s="1" customFormat="1" ht="15.2" customHeight="1">
      <c r="B59" s="33"/>
      <c r="C59" s="28" t="s">
        <v>30</v>
      </c>
      <c r="F59" s="26" t="str">
        <f>IF(E20="","",E20)</f>
        <v>Vyplň údaj</v>
      </c>
      <c r="I59" s="28" t="s">
        <v>37</v>
      </c>
      <c r="J59" s="31" t="str">
        <f>E26</f>
        <v xml:space="preserve"> 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130</v>
      </c>
      <c r="D61" s="95"/>
      <c r="E61" s="95"/>
      <c r="F61" s="95"/>
      <c r="G61" s="95"/>
      <c r="H61" s="95"/>
      <c r="I61" s="95"/>
      <c r="J61" s="102" t="s">
        <v>131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8" customHeight="1">
      <c r="B63" s="33"/>
      <c r="C63" s="103" t="s">
        <v>73</v>
      </c>
      <c r="J63" s="64">
        <f>J89</f>
        <v>0</v>
      </c>
      <c r="L63" s="33"/>
      <c r="AU63" s="18" t="s">
        <v>132</v>
      </c>
    </row>
    <row r="64" spans="2:12" s="8" customFormat="1" ht="24.95" customHeight="1">
      <c r="B64" s="104"/>
      <c r="D64" s="105" t="s">
        <v>184</v>
      </c>
      <c r="E64" s="106"/>
      <c r="F64" s="106"/>
      <c r="G64" s="106"/>
      <c r="H64" s="106"/>
      <c r="I64" s="106"/>
      <c r="J64" s="107">
        <f>J90</f>
        <v>0</v>
      </c>
      <c r="L64" s="104"/>
    </row>
    <row r="65" spans="2:12" s="9" customFormat="1" ht="19.9" customHeight="1">
      <c r="B65" s="108"/>
      <c r="D65" s="109" t="s">
        <v>185</v>
      </c>
      <c r="E65" s="110"/>
      <c r="F65" s="110"/>
      <c r="G65" s="110"/>
      <c r="H65" s="110"/>
      <c r="I65" s="110"/>
      <c r="J65" s="111">
        <f>J91</f>
        <v>0</v>
      </c>
      <c r="L65" s="108"/>
    </row>
    <row r="66" spans="2:12" s="9" customFormat="1" ht="19.9" customHeight="1">
      <c r="B66" s="108"/>
      <c r="D66" s="109" t="s">
        <v>186</v>
      </c>
      <c r="E66" s="110"/>
      <c r="F66" s="110"/>
      <c r="G66" s="110"/>
      <c r="H66" s="110"/>
      <c r="I66" s="110"/>
      <c r="J66" s="111">
        <f>J106</f>
        <v>0</v>
      </c>
      <c r="L66" s="108"/>
    </row>
    <row r="67" spans="2:12" s="9" customFormat="1" ht="19.9" customHeight="1">
      <c r="B67" s="108"/>
      <c r="D67" s="109" t="s">
        <v>187</v>
      </c>
      <c r="E67" s="110"/>
      <c r="F67" s="110"/>
      <c r="G67" s="110"/>
      <c r="H67" s="110"/>
      <c r="I67" s="110"/>
      <c r="J67" s="111">
        <f>J149</f>
        <v>0</v>
      </c>
      <c r="L67" s="108"/>
    </row>
    <row r="68" spans="2:12" s="1" customFormat="1" ht="21.85" customHeight="1">
      <c r="B68" s="33"/>
      <c r="L68" s="33"/>
    </row>
    <row r="69" spans="2:12" s="1" customFormat="1" ht="6.95" customHeight="1"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33"/>
    </row>
    <row r="73" spans="2:12" s="1" customFormat="1" ht="6.95" customHeight="1"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33"/>
    </row>
    <row r="74" spans="2:12" s="1" customFormat="1" ht="24.95" customHeight="1">
      <c r="B74" s="33"/>
      <c r="C74" s="22" t="s">
        <v>135</v>
      </c>
      <c r="L74" s="33"/>
    </row>
    <row r="75" spans="2:12" s="1" customFormat="1" ht="6.95" customHeight="1">
      <c r="B75" s="33"/>
      <c r="L75" s="33"/>
    </row>
    <row r="76" spans="2:12" s="1" customFormat="1" ht="12" customHeight="1">
      <c r="B76" s="33"/>
      <c r="C76" s="28" t="s">
        <v>16</v>
      </c>
      <c r="L76" s="33"/>
    </row>
    <row r="77" spans="2:12" s="1" customFormat="1" ht="16.5" customHeight="1">
      <c r="B77" s="33"/>
      <c r="E77" s="327" t="str">
        <f>E7</f>
        <v>Automatické parkovací zařízení pro kola v Nymburce</v>
      </c>
      <c r="F77" s="328"/>
      <c r="G77" s="328"/>
      <c r="H77" s="328"/>
      <c r="L77" s="33"/>
    </row>
    <row r="78" spans="2:12" ht="12" customHeight="1">
      <c r="B78" s="21"/>
      <c r="C78" s="28" t="s">
        <v>125</v>
      </c>
      <c r="L78" s="21"/>
    </row>
    <row r="79" spans="2:12" s="1" customFormat="1" ht="16.5" customHeight="1">
      <c r="B79" s="33"/>
      <c r="E79" s="327" t="s">
        <v>126</v>
      </c>
      <c r="F79" s="329"/>
      <c r="G79" s="329"/>
      <c r="H79" s="329"/>
      <c r="L79" s="33"/>
    </row>
    <row r="80" spans="2:12" s="1" customFormat="1" ht="12" customHeight="1">
      <c r="B80" s="33"/>
      <c r="C80" s="28" t="s">
        <v>127</v>
      </c>
      <c r="L80" s="33"/>
    </row>
    <row r="81" spans="2:12" s="1" customFormat="1" ht="16.5" customHeight="1">
      <c r="B81" s="33"/>
      <c r="E81" s="291" t="str">
        <f>E11</f>
        <v>D-01 - Demolice stávajícího objektu st. 4865, k.ú. Nymburk</v>
      </c>
      <c r="F81" s="329"/>
      <c r="G81" s="329"/>
      <c r="H81" s="329"/>
      <c r="L81" s="33"/>
    </row>
    <row r="82" spans="2:12" s="1" customFormat="1" ht="6.95" customHeight="1">
      <c r="B82" s="33"/>
      <c r="L82" s="33"/>
    </row>
    <row r="83" spans="2:12" s="1" customFormat="1" ht="12" customHeight="1">
      <c r="B83" s="33"/>
      <c r="C83" s="28" t="s">
        <v>21</v>
      </c>
      <c r="F83" s="26" t="str">
        <f>F14</f>
        <v>Nymburk</v>
      </c>
      <c r="I83" s="28" t="s">
        <v>23</v>
      </c>
      <c r="J83" s="50" t="str">
        <f>IF(J14="","",J14)</f>
        <v>30. 11. 2023</v>
      </c>
      <c r="L83" s="33"/>
    </row>
    <row r="84" spans="2:12" s="1" customFormat="1" ht="6.95" customHeight="1">
      <c r="B84" s="33"/>
      <c r="L84" s="33"/>
    </row>
    <row r="85" spans="2:12" s="1" customFormat="1" ht="15.2" customHeight="1">
      <c r="B85" s="33"/>
      <c r="C85" s="28" t="s">
        <v>25</v>
      </c>
      <c r="F85" s="26" t="str">
        <f>E17</f>
        <v>Město Nymburk</v>
      </c>
      <c r="I85" s="28" t="s">
        <v>32</v>
      </c>
      <c r="J85" s="31" t="str">
        <f>E23</f>
        <v xml:space="preserve">OPTIMA, spol. s r. o. </v>
      </c>
      <c r="L85" s="33"/>
    </row>
    <row r="86" spans="2:12" s="1" customFormat="1" ht="15.2" customHeight="1">
      <c r="B86" s="33"/>
      <c r="C86" s="28" t="s">
        <v>30</v>
      </c>
      <c r="F86" s="26" t="str">
        <f>IF(E20="","",E20)</f>
        <v>Vyplň údaj</v>
      </c>
      <c r="I86" s="28" t="s">
        <v>37</v>
      </c>
      <c r="J86" s="31" t="str">
        <f>E26</f>
        <v xml:space="preserve"> </v>
      </c>
      <c r="L86" s="33"/>
    </row>
    <row r="87" spans="2:12" s="1" customFormat="1" ht="10.35" customHeight="1">
      <c r="B87" s="33"/>
      <c r="L87" s="33"/>
    </row>
    <row r="88" spans="2:20" s="10" customFormat="1" ht="29.25" customHeight="1">
      <c r="B88" s="112"/>
      <c r="C88" s="113" t="s">
        <v>136</v>
      </c>
      <c r="D88" s="114" t="s">
        <v>60</v>
      </c>
      <c r="E88" s="114" t="s">
        <v>56</v>
      </c>
      <c r="F88" s="114" t="s">
        <v>57</v>
      </c>
      <c r="G88" s="114" t="s">
        <v>137</v>
      </c>
      <c r="H88" s="114" t="s">
        <v>138</v>
      </c>
      <c r="I88" s="114" t="s">
        <v>139</v>
      </c>
      <c r="J88" s="114" t="s">
        <v>131</v>
      </c>
      <c r="K88" s="115" t="s">
        <v>140</v>
      </c>
      <c r="L88" s="112"/>
      <c r="M88" s="57" t="s">
        <v>19</v>
      </c>
      <c r="N88" s="58" t="s">
        <v>45</v>
      </c>
      <c r="O88" s="58" t="s">
        <v>141</v>
      </c>
      <c r="P88" s="58" t="s">
        <v>142</v>
      </c>
      <c r="Q88" s="58" t="s">
        <v>143</v>
      </c>
      <c r="R88" s="58" t="s">
        <v>144</v>
      </c>
      <c r="S88" s="58" t="s">
        <v>145</v>
      </c>
      <c r="T88" s="59" t="s">
        <v>146</v>
      </c>
    </row>
    <row r="89" spans="2:63" s="1" customFormat="1" ht="22.8" customHeight="1">
      <c r="B89" s="33"/>
      <c r="C89" s="62" t="s">
        <v>147</v>
      </c>
      <c r="J89" s="116">
        <f>BK89</f>
        <v>0</v>
      </c>
      <c r="L89" s="33"/>
      <c r="M89" s="60"/>
      <c r="N89" s="51"/>
      <c r="O89" s="51"/>
      <c r="P89" s="117">
        <f>P90</f>
        <v>0</v>
      </c>
      <c r="Q89" s="51"/>
      <c r="R89" s="117">
        <f>R90</f>
        <v>0.06</v>
      </c>
      <c r="S89" s="51"/>
      <c r="T89" s="118">
        <f>T90</f>
        <v>398.295</v>
      </c>
      <c r="AT89" s="18" t="s">
        <v>74</v>
      </c>
      <c r="AU89" s="18" t="s">
        <v>132</v>
      </c>
      <c r="BK89" s="119">
        <f>BK90</f>
        <v>0</v>
      </c>
    </row>
    <row r="90" spans="2:63" s="11" customFormat="1" ht="25.9" customHeight="1">
      <c r="B90" s="120"/>
      <c r="D90" s="121" t="s">
        <v>74</v>
      </c>
      <c r="E90" s="122" t="s">
        <v>188</v>
      </c>
      <c r="F90" s="122" t="s">
        <v>189</v>
      </c>
      <c r="I90" s="123"/>
      <c r="J90" s="124">
        <f>BK90</f>
        <v>0</v>
      </c>
      <c r="L90" s="120"/>
      <c r="M90" s="125"/>
      <c r="P90" s="126">
        <f>P91+P106+P149</f>
        <v>0</v>
      </c>
      <c r="R90" s="126">
        <f>R91+R106+R149</f>
        <v>0.06</v>
      </c>
      <c r="T90" s="127">
        <f>T91+T106+T149</f>
        <v>398.295</v>
      </c>
      <c r="AR90" s="121" t="s">
        <v>82</v>
      </c>
      <c r="AT90" s="128" t="s">
        <v>74</v>
      </c>
      <c r="AU90" s="128" t="s">
        <v>75</v>
      </c>
      <c r="AY90" s="121" t="s">
        <v>151</v>
      </c>
      <c r="BK90" s="129">
        <f>BK91+BK106+BK149</f>
        <v>0</v>
      </c>
    </row>
    <row r="91" spans="2:63" s="11" customFormat="1" ht="22.8" customHeight="1">
      <c r="B91" s="120"/>
      <c r="D91" s="121" t="s">
        <v>74</v>
      </c>
      <c r="E91" s="130" t="s">
        <v>166</v>
      </c>
      <c r="F91" s="130" t="s">
        <v>190</v>
      </c>
      <c r="I91" s="123"/>
      <c r="J91" s="131">
        <f>BK91</f>
        <v>0</v>
      </c>
      <c r="L91" s="120"/>
      <c r="M91" s="125"/>
      <c r="P91" s="126">
        <f>SUM(P92:P105)</f>
        <v>0</v>
      </c>
      <c r="R91" s="126">
        <f>SUM(R92:R105)</f>
        <v>0</v>
      </c>
      <c r="T91" s="127">
        <f>SUM(T92:T105)</f>
        <v>0</v>
      </c>
      <c r="AR91" s="121" t="s">
        <v>82</v>
      </c>
      <c r="AT91" s="128" t="s">
        <v>74</v>
      </c>
      <c r="AU91" s="128" t="s">
        <v>82</v>
      </c>
      <c r="AY91" s="121" t="s">
        <v>151</v>
      </c>
      <c r="BK91" s="129">
        <f>SUM(BK92:BK105)</f>
        <v>0</v>
      </c>
    </row>
    <row r="92" spans="2:65" s="1" customFormat="1" ht="16.5" customHeight="1">
      <c r="B92" s="33"/>
      <c r="C92" s="132" t="s">
        <v>82</v>
      </c>
      <c r="D92" s="132" t="s">
        <v>153</v>
      </c>
      <c r="E92" s="133" t="s">
        <v>191</v>
      </c>
      <c r="F92" s="134" t="s">
        <v>192</v>
      </c>
      <c r="G92" s="135" t="s">
        <v>193</v>
      </c>
      <c r="H92" s="136">
        <v>1</v>
      </c>
      <c r="I92" s="137"/>
      <c r="J92" s="138">
        <f>ROUND(I92*H92,2)</f>
        <v>0</v>
      </c>
      <c r="K92" s="134" t="s">
        <v>194</v>
      </c>
      <c r="L92" s="33"/>
      <c r="M92" s="139" t="s">
        <v>19</v>
      </c>
      <c r="N92" s="140" t="s">
        <v>46</v>
      </c>
      <c r="P92" s="141">
        <f>O92*H92</f>
        <v>0</v>
      </c>
      <c r="Q92" s="141">
        <v>0</v>
      </c>
      <c r="R92" s="141">
        <f>Q92*H92</f>
        <v>0</v>
      </c>
      <c r="S92" s="141">
        <v>0</v>
      </c>
      <c r="T92" s="142">
        <f>S92*H92</f>
        <v>0</v>
      </c>
      <c r="AR92" s="143" t="s">
        <v>160</v>
      </c>
      <c r="AT92" s="143" t="s">
        <v>153</v>
      </c>
      <c r="AU92" s="143" t="s">
        <v>84</v>
      </c>
      <c r="AY92" s="18" t="s">
        <v>151</v>
      </c>
      <c r="BE92" s="144">
        <f>IF(N92="základní",J92,0)</f>
        <v>0</v>
      </c>
      <c r="BF92" s="144">
        <f>IF(N92="snížená",J92,0)</f>
        <v>0</v>
      </c>
      <c r="BG92" s="144">
        <f>IF(N92="zákl. přenesená",J92,0)</f>
        <v>0</v>
      </c>
      <c r="BH92" s="144">
        <f>IF(N92="sníž. přenesená",J92,0)</f>
        <v>0</v>
      </c>
      <c r="BI92" s="144">
        <f>IF(N92="nulová",J92,0)</f>
        <v>0</v>
      </c>
      <c r="BJ92" s="18" t="s">
        <v>82</v>
      </c>
      <c r="BK92" s="144">
        <f>ROUND(I92*H92,2)</f>
        <v>0</v>
      </c>
      <c r="BL92" s="18" t="s">
        <v>160</v>
      </c>
      <c r="BM92" s="143" t="s">
        <v>195</v>
      </c>
    </row>
    <row r="93" spans="2:51" s="12" customFormat="1" ht="10.15">
      <c r="B93" s="160"/>
      <c r="D93" s="161" t="s">
        <v>196</v>
      </c>
      <c r="E93" s="162" t="s">
        <v>19</v>
      </c>
      <c r="F93" s="163" t="s">
        <v>197</v>
      </c>
      <c r="H93" s="162" t="s">
        <v>19</v>
      </c>
      <c r="I93" s="164"/>
      <c r="L93" s="160"/>
      <c r="M93" s="165"/>
      <c r="T93" s="166"/>
      <c r="AT93" s="162" t="s">
        <v>196</v>
      </c>
      <c r="AU93" s="162" t="s">
        <v>84</v>
      </c>
      <c r="AV93" s="12" t="s">
        <v>82</v>
      </c>
      <c r="AW93" s="12" t="s">
        <v>36</v>
      </c>
      <c r="AX93" s="12" t="s">
        <v>75</v>
      </c>
      <c r="AY93" s="162" t="s">
        <v>151</v>
      </c>
    </row>
    <row r="94" spans="2:51" s="12" customFormat="1" ht="10.15">
      <c r="B94" s="160"/>
      <c r="D94" s="161" t="s">
        <v>196</v>
      </c>
      <c r="E94" s="162" t="s">
        <v>19</v>
      </c>
      <c r="F94" s="163" t="s">
        <v>198</v>
      </c>
      <c r="H94" s="162" t="s">
        <v>19</v>
      </c>
      <c r="I94" s="164"/>
      <c r="L94" s="160"/>
      <c r="M94" s="165"/>
      <c r="T94" s="166"/>
      <c r="AT94" s="162" t="s">
        <v>196</v>
      </c>
      <c r="AU94" s="162" t="s">
        <v>84</v>
      </c>
      <c r="AV94" s="12" t="s">
        <v>82</v>
      </c>
      <c r="AW94" s="12" t="s">
        <v>36</v>
      </c>
      <c r="AX94" s="12" t="s">
        <v>75</v>
      </c>
      <c r="AY94" s="162" t="s">
        <v>151</v>
      </c>
    </row>
    <row r="95" spans="2:51" s="12" customFormat="1" ht="10.15">
      <c r="B95" s="160"/>
      <c r="D95" s="161" t="s">
        <v>196</v>
      </c>
      <c r="E95" s="162" t="s">
        <v>19</v>
      </c>
      <c r="F95" s="163" t="s">
        <v>199</v>
      </c>
      <c r="H95" s="162" t="s">
        <v>19</v>
      </c>
      <c r="I95" s="164"/>
      <c r="L95" s="160"/>
      <c r="M95" s="165"/>
      <c r="T95" s="166"/>
      <c r="AT95" s="162" t="s">
        <v>196</v>
      </c>
      <c r="AU95" s="162" t="s">
        <v>84</v>
      </c>
      <c r="AV95" s="12" t="s">
        <v>82</v>
      </c>
      <c r="AW95" s="12" t="s">
        <v>36</v>
      </c>
      <c r="AX95" s="12" t="s">
        <v>75</v>
      </c>
      <c r="AY95" s="162" t="s">
        <v>151</v>
      </c>
    </row>
    <row r="96" spans="2:51" s="12" customFormat="1" ht="10.15">
      <c r="B96" s="160"/>
      <c r="D96" s="161" t="s">
        <v>196</v>
      </c>
      <c r="E96" s="162" t="s">
        <v>19</v>
      </c>
      <c r="F96" s="163" t="s">
        <v>200</v>
      </c>
      <c r="H96" s="162" t="s">
        <v>19</v>
      </c>
      <c r="I96" s="164"/>
      <c r="L96" s="160"/>
      <c r="M96" s="165"/>
      <c r="T96" s="166"/>
      <c r="AT96" s="162" t="s">
        <v>196</v>
      </c>
      <c r="AU96" s="162" t="s">
        <v>84</v>
      </c>
      <c r="AV96" s="12" t="s">
        <v>82</v>
      </c>
      <c r="AW96" s="12" t="s">
        <v>36</v>
      </c>
      <c r="AX96" s="12" t="s">
        <v>75</v>
      </c>
      <c r="AY96" s="162" t="s">
        <v>151</v>
      </c>
    </row>
    <row r="97" spans="2:51" s="12" customFormat="1" ht="10.15">
      <c r="B97" s="160"/>
      <c r="D97" s="161" t="s">
        <v>196</v>
      </c>
      <c r="E97" s="162" t="s">
        <v>19</v>
      </c>
      <c r="F97" s="163" t="s">
        <v>201</v>
      </c>
      <c r="H97" s="162" t="s">
        <v>19</v>
      </c>
      <c r="I97" s="164"/>
      <c r="L97" s="160"/>
      <c r="M97" s="165"/>
      <c r="T97" s="166"/>
      <c r="AT97" s="162" t="s">
        <v>196</v>
      </c>
      <c r="AU97" s="162" t="s">
        <v>84</v>
      </c>
      <c r="AV97" s="12" t="s">
        <v>82</v>
      </c>
      <c r="AW97" s="12" t="s">
        <v>36</v>
      </c>
      <c r="AX97" s="12" t="s">
        <v>75</v>
      </c>
      <c r="AY97" s="162" t="s">
        <v>151</v>
      </c>
    </row>
    <row r="98" spans="2:51" s="12" customFormat="1" ht="10.15">
      <c r="B98" s="160"/>
      <c r="D98" s="161" t="s">
        <v>196</v>
      </c>
      <c r="E98" s="162" t="s">
        <v>19</v>
      </c>
      <c r="F98" s="163" t="s">
        <v>202</v>
      </c>
      <c r="H98" s="162" t="s">
        <v>19</v>
      </c>
      <c r="I98" s="164"/>
      <c r="L98" s="160"/>
      <c r="M98" s="165"/>
      <c r="T98" s="166"/>
      <c r="AT98" s="162" t="s">
        <v>196</v>
      </c>
      <c r="AU98" s="162" t="s">
        <v>84</v>
      </c>
      <c r="AV98" s="12" t="s">
        <v>82</v>
      </c>
      <c r="AW98" s="12" t="s">
        <v>36</v>
      </c>
      <c r="AX98" s="12" t="s">
        <v>75</v>
      </c>
      <c r="AY98" s="162" t="s">
        <v>151</v>
      </c>
    </row>
    <row r="99" spans="2:51" s="12" customFormat="1" ht="10.15">
      <c r="B99" s="160"/>
      <c r="D99" s="161" t="s">
        <v>196</v>
      </c>
      <c r="E99" s="162" t="s">
        <v>19</v>
      </c>
      <c r="F99" s="163" t="s">
        <v>203</v>
      </c>
      <c r="H99" s="162" t="s">
        <v>19</v>
      </c>
      <c r="I99" s="164"/>
      <c r="L99" s="160"/>
      <c r="M99" s="165"/>
      <c r="T99" s="166"/>
      <c r="AT99" s="162" t="s">
        <v>196</v>
      </c>
      <c r="AU99" s="162" t="s">
        <v>84</v>
      </c>
      <c r="AV99" s="12" t="s">
        <v>82</v>
      </c>
      <c r="AW99" s="12" t="s">
        <v>36</v>
      </c>
      <c r="AX99" s="12" t="s">
        <v>75</v>
      </c>
      <c r="AY99" s="162" t="s">
        <v>151</v>
      </c>
    </row>
    <row r="100" spans="2:51" s="12" customFormat="1" ht="10.15">
      <c r="B100" s="160"/>
      <c r="D100" s="161" t="s">
        <v>196</v>
      </c>
      <c r="E100" s="162" t="s">
        <v>19</v>
      </c>
      <c r="F100" s="163" t="s">
        <v>204</v>
      </c>
      <c r="H100" s="162" t="s">
        <v>19</v>
      </c>
      <c r="I100" s="164"/>
      <c r="L100" s="160"/>
      <c r="M100" s="165"/>
      <c r="T100" s="166"/>
      <c r="AT100" s="162" t="s">
        <v>196</v>
      </c>
      <c r="AU100" s="162" t="s">
        <v>84</v>
      </c>
      <c r="AV100" s="12" t="s">
        <v>82</v>
      </c>
      <c r="AW100" s="12" t="s">
        <v>36</v>
      </c>
      <c r="AX100" s="12" t="s">
        <v>75</v>
      </c>
      <c r="AY100" s="162" t="s">
        <v>151</v>
      </c>
    </row>
    <row r="101" spans="2:51" s="12" customFormat="1" ht="10.15">
      <c r="B101" s="160"/>
      <c r="D101" s="161" t="s">
        <v>196</v>
      </c>
      <c r="E101" s="162" t="s">
        <v>19</v>
      </c>
      <c r="F101" s="163" t="s">
        <v>205</v>
      </c>
      <c r="H101" s="162" t="s">
        <v>19</v>
      </c>
      <c r="I101" s="164"/>
      <c r="L101" s="160"/>
      <c r="M101" s="165"/>
      <c r="T101" s="166"/>
      <c r="AT101" s="162" t="s">
        <v>196</v>
      </c>
      <c r="AU101" s="162" t="s">
        <v>84</v>
      </c>
      <c r="AV101" s="12" t="s">
        <v>82</v>
      </c>
      <c r="AW101" s="12" t="s">
        <v>36</v>
      </c>
      <c r="AX101" s="12" t="s">
        <v>75</v>
      </c>
      <c r="AY101" s="162" t="s">
        <v>151</v>
      </c>
    </row>
    <row r="102" spans="2:51" s="12" customFormat="1" ht="10.15">
      <c r="B102" s="160"/>
      <c r="D102" s="161" t="s">
        <v>196</v>
      </c>
      <c r="E102" s="162" t="s">
        <v>19</v>
      </c>
      <c r="F102" s="163" t="s">
        <v>206</v>
      </c>
      <c r="H102" s="162" t="s">
        <v>19</v>
      </c>
      <c r="I102" s="164"/>
      <c r="L102" s="160"/>
      <c r="M102" s="165"/>
      <c r="T102" s="166"/>
      <c r="AT102" s="162" t="s">
        <v>196</v>
      </c>
      <c r="AU102" s="162" t="s">
        <v>84</v>
      </c>
      <c r="AV102" s="12" t="s">
        <v>82</v>
      </c>
      <c r="AW102" s="12" t="s">
        <v>36</v>
      </c>
      <c r="AX102" s="12" t="s">
        <v>75</v>
      </c>
      <c r="AY102" s="162" t="s">
        <v>151</v>
      </c>
    </row>
    <row r="103" spans="2:51" s="12" customFormat="1" ht="10.15">
      <c r="B103" s="160"/>
      <c r="D103" s="161" t="s">
        <v>196</v>
      </c>
      <c r="E103" s="162" t="s">
        <v>19</v>
      </c>
      <c r="F103" s="163" t="s">
        <v>207</v>
      </c>
      <c r="H103" s="162" t="s">
        <v>19</v>
      </c>
      <c r="I103" s="164"/>
      <c r="L103" s="160"/>
      <c r="M103" s="165"/>
      <c r="T103" s="166"/>
      <c r="AT103" s="162" t="s">
        <v>196</v>
      </c>
      <c r="AU103" s="162" t="s">
        <v>84</v>
      </c>
      <c r="AV103" s="12" t="s">
        <v>82</v>
      </c>
      <c r="AW103" s="12" t="s">
        <v>36</v>
      </c>
      <c r="AX103" s="12" t="s">
        <v>75</v>
      </c>
      <c r="AY103" s="162" t="s">
        <v>151</v>
      </c>
    </row>
    <row r="104" spans="2:51" s="12" customFormat="1" ht="10.15">
      <c r="B104" s="160"/>
      <c r="D104" s="161" t="s">
        <v>196</v>
      </c>
      <c r="E104" s="162" t="s">
        <v>19</v>
      </c>
      <c r="F104" s="163" t="s">
        <v>208</v>
      </c>
      <c r="H104" s="162" t="s">
        <v>19</v>
      </c>
      <c r="I104" s="164"/>
      <c r="L104" s="160"/>
      <c r="M104" s="165"/>
      <c r="T104" s="166"/>
      <c r="AT104" s="162" t="s">
        <v>196</v>
      </c>
      <c r="AU104" s="162" t="s">
        <v>84</v>
      </c>
      <c r="AV104" s="12" t="s">
        <v>82</v>
      </c>
      <c r="AW104" s="12" t="s">
        <v>36</v>
      </c>
      <c r="AX104" s="12" t="s">
        <v>75</v>
      </c>
      <c r="AY104" s="162" t="s">
        <v>151</v>
      </c>
    </row>
    <row r="105" spans="2:51" s="13" customFormat="1" ht="10.15">
      <c r="B105" s="167"/>
      <c r="D105" s="161" t="s">
        <v>196</v>
      </c>
      <c r="E105" s="168" t="s">
        <v>19</v>
      </c>
      <c r="F105" s="169" t="s">
        <v>209</v>
      </c>
      <c r="H105" s="170">
        <v>1</v>
      </c>
      <c r="I105" s="171"/>
      <c r="L105" s="167"/>
      <c r="M105" s="172"/>
      <c r="T105" s="173"/>
      <c r="AT105" s="168" t="s">
        <v>196</v>
      </c>
      <c r="AU105" s="168" t="s">
        <v>84</v>
      </c>
      <c r="AV105" s="13" t="s">
        <v>84</v>
      </c>
      <c r="AW105" s="13" t="s">
        <v>36</v>
      </c>
      <c r="AX105" s="13" t="s">
        <v>82</v>
      </c>
      <c r="AY105" s="168" t="s">
        <v>151</v>
      </c>
    </row>
    <row r="106" spans="2:63" s="11" customFormat="1" ht="22.8" customHeight="1">
      <c r="B106" s="120"/>
      <c r="D106" s="121" t="s">
        <v>74</v>
      </c>
      <c r="E106" s="130" t="s">
        <v>210</v>
      </c>
      <c r="F106" s="130" t="s">
        <v>211</v>
      </c>
      <c r="I106" s="123"/>
      <c r="J106" s="131">
        <f>BK106</f>
        <v>0</v>
      </c>
      <c r="L106" s="120"/>
      <c r="M106" s="125"/>
      <c r="P106" s="126">
        <f>SUM(P107:P148)</f>
        <v>0</v>
      </c>
      <c r="R106" s="126">
        <f>SUM(R107:R148)</f>
        <v>0</v>
      </c>
      <c r="T106" s="127">
        <f>SUM(T107:T148)</f>
        <v>398.295</v>
      </c>
      <c r="AR106" s="121" t="s">
        <v>82</v>
      </c>
      <c r="AT106" s="128" t="s">
        <v>74</v>
      </c>
      <c r="AU106" s="128" t="s">
        <v>82</v>
      </c>
      <c r="AY106" s="121" t="s">
        <v>151</v>
      </c>
      <c r="BK106" s="129">
        <f>SUM(BK107:BK148)</f>
        <v>0</v>
      </c>
    </row>
    <row r="107" spans="2:65" s="1" customFormat="1" ht="33" customHeight="1">
      <c r="B107" s="33"/>
      <c r="C107" s="132" t="s">
        <v>84</v>
      </c>
      <c r="D107" s="132" t="s">
        <v>153</v>
      </c>
      <c r="E107" s="133" t="s">
        <v>212</v>
      </c>
      <c r="F107" s="134" t="s">
        <v>213</v>
      </c>
      <c r="G107" s="135" t="s">
        <v>214</v>
      </c>
      <c r="H107" s="136">
        <v>881.4</v>
      </c>
      <c r="I107" s="137"/>
      <c r="J107" s="138">
        <f>ROUND(I107*H107,2)</f>
        <v>0</v>
      </c>
      <c r="K107" s="134" t="s">
        <v>215</v>
      </c>
      <c r="L107" s="33"/>
      <c r="M107" s="139" t="s">
        <v>19</v>
      </c>
      <c r="N107" s="140" t="s">
        <v>46</v>
      </c>
      <c r="P107" s="141">
        <f>O107*H107</f>
        <v>0</v>
      </c>
      <c r="Q107" s="141">
        <v>0</v>
      </c>
      <c r="R107" s="141">
        <f>Q107*H107</f>
        <v>0</v>
      </c>
      <c r="S107" s="141">
        <v>0.45</v>
      </c>
      <c r="T107" s="142">
        <f>S107*H107</f>
        <v>396.63</v>
      </c>
      <c r="AR107" s="143" t="s">
        <v>160</v>
      </c>
      <c r="AT107" s="143" t="s">
        <v>153</v>
      </c>
      <c r="AU107" s="143" t="s">
        <v>84</v>
      </c>
      <c r="AY107" s="18" t="s">
        <v>151</v>
      </c>
      <c r="BE107" s="144">
        <f>IF(N107="základní",J107,0)</f>
        <v>0</v>
      </c>
      <c r="BF107" s="144">
        <f>IF(N107="snížená",J107,0)</f>
        <v>0</v>
      </c>
      <c r="BG107" s="144">
        <f>IF(N107="zákl. přenesená",J107,0)</f>
        <v>0</v>
      </c>
      <c r="BH107" s="144">
        <f>IF(N107="sníž. přenesená",J107,0)</f>
        <v>0</v>
      </c>
      <c r="BI107" s="144">
        <f>IF(N107="nulová",J107,0)</f>
        <v>0</v>
      </c>
      <c r="BJ107" s="18" t="s">
        <v>82</v>
      </c>
      <c r="BK107" s="144">
        <f>ROUND(I107*H107,2)</f>
        <v>0</v>
      </c>
      <c r="BL107" s="18" t="s">
        <v>160</v>
      </c>
      <c r="BM107" s="143" t="s">
        <v>216</v>
      </c>
    </row>
    <row r="108" spans="2:47" s="1" customFormat="1" ht="10.15">
      <c r="B108" s="33"/>
      <c r="D108" s="174" t="s">
        <v>217</v>
      </c>
      <c r="F108" s="175" t="s">
        <v>218</v>
      </c>
      <c r="I108" s="176"/>
      <c r="L108" s="33"/>
      <c r="M108" s="177"/>
      <c r="T108" s="54"/>
      <c r="AT108" s="18" t="s">
        <v>217</v>
      </c>
      <c r="AU108" s="18" t="s">
        <v>84</v>
      </c>
    </row>
    <row r="109" spans="2:47" s="1" customFormat="1" ht="18.75">
      <c r="B109" s="33"/>
      <c r="D109" s="161" t="s">
        <v>219</v>
      </c>
      <c r="F109" s="178" t="s">
        <v>220</v>
      </c>
      <c r="I109" s="176"/>
      <c r="L109" s="33"/>
      <c r="M109" s="177"/>
      <c r="T109" s="54"/>
      <c r="AT109" s="18" t="s">
        <v>219</v>
      </c>
      <c r="AU109" s="18" t="s">
        <v>84</v>
      </c>
    </row>
    <row r="110" spans="2:51" s="12" customFormat="1" ht="10.15">
      <c r="B110" s="160"/>
      <c r="D110" s="161" t="s">
        <v>196</v>
      </c>
      <c r="E110" s="162" t="s">
        <v>19</v>
      </c>
      <c r="F110" s="163" t="s">
        <v>221</v>
      </c>
      <c r="H110" s="162" t="s">
        <v>19</v>
      </c>
      <c r="I110" s="164"/>
      <c r="L110" s="160"/>
      <c r="M110" s="165"/>
      <c r="T110" s="166"/>
      <c r="AT110" s="162" t="s">
        <v>196</v>
      </c>
      <c r="AU110" s="162" t="s">
        <v>84</v>
      </c>
      <c r="AV110" s="12" t="s">
        <v>82</v>
      </c>
      <c r="AW110" s="12" t="s">
        <v>36</v>
      </c>
      <c r="AX110" s="12" t="s">
        <v>75</v>
      </c>
      <c r="AY110" s="162" t="s">
        <v>151</v>
      </c>
    </row>
    <row r="111" spans="2:51" s="12" customFormat="1" ht="10.15">
      <c r="B111" s="160"/>
      <c r="D111" s="161" t="s">
        <v>196</v>
      </c>
      <c r="E111" s="162" t="s">
        <v>19</v>
      </c>
      <c r="F111" s="163" t="s">
        <v>222</v>
      </c>
      <c r="H111" s="162" t="s">
        <v>19</v>
      </c>
      <c r="I111" s="164"/>
      <c r="L111" s="160"/>
      <c r="M111" s="165"/>
      <c r="T111" s="166"/>
      <c r="AT111" s="162" t="s">
        <v>196</v>
      </c>
      <c r="AU111" s="162" t="s">
        <v>84</v>
      </c>
      <c r="AV111" s="12" t="s">
        <v>82</v>
      </c>
      <c r="AW111" s="12" t="s">
        <v>36</v>
      </c>
      <c r="AX111" s="12" t="s">
        <v>75</v>
      </c>
      <c r="AY111" s="162" t="s">
        <v>151</v>
      </c>
    </row>
    <row r="112" spans="2:51" s="13" customFormat="1" ht="10.15">
      <c r="B112" s="167"/>
      <c r="D112" s="161" t="s">
        <v>196</v>
      </c>
      <c r="E112" s="168" t="s">
        <v>19</v>
      </c>
      <c r="F112" s="169" t="s">
        <v>223</v>
      </c>
      <c r="H112" s="170">
        <v>172.4</v>
      </c>
      <c r="I112" s="171"/>
      <c r="L112" s="167"/>
      <c r="M112" s="172"/>
      <c r="T112" s="173"/>
      <c r="AT112" s="168" t="s">
        <v>196</v>
      </c>
      <c r="AU112" s="168" t="s">
        <v>84</v>
      </c>
      <c r="AV112" s="13" t="s">
        <v>84</v>
      </c>
      <c r="AW112" s="13" t="s">
        <v>36</v>
      </c>
      <c r="AX112" s="13" t="s">
        <v>75</v>
      </c>
      <c r="AY112" s="168" t="s">
        <v>151</v>
      </c>
    </row>
    <row r="113" spans="2:51" s="13" customFormat="1" ht="10.15">
      <c r="B113" s="167"/>
      <c r="D113" s="161" t="s">
        <v>196</v>
      </c>
      <c r="E113" s="168" t="s">
        <v>19</v>
      </c>
      <c r="F113" s="169" t="s">
        <v>224</v>
      </c>
      <c r="H113" s="170">
        <v>64.9</v>
      </c>
      <c r="I113" s="171"/>
      <c r="L113" s="167"/>
      <c r="M113" s="172"/>
      <c r="T113" s="173"/>
      <c r="AT113" s="168" t="s">
        <v>196</v>
      </c>
      <c r="AU113" s="168" t="s">
        <v>84</v>
      </c>
      <c r="AV113" s="13" t="s">
        <v>84</v>
      </c>
      <c r="AW113" s="13" t="s">
        <v>36</v>
      </c>
      <c r="AX113" s="13" t="s">
        <v>75</v>
      </c>
      <c r="AY113" s="168" t="s">
        <v>151</v>
      </c>
    </row>
    <row r="114" spans="2:51" s="12" customFormat="1" ht="10.15">
      <c r="B114" s="160"/>
      <c r="D114" s="161" t="s">
        <v>196</v>
      </c>
      <c r="E114" s="162" t="s">
        <v>19</v>
      </c>
      <c r="F114" s="163" t="s">
        <v>225</v>
      </c>
      <c r="H114" s="162" t="s">
        <v>19</v>
      </c>
      <c r="I114" s="164"/>
      <c r="L114" s="160"/>
      <c r="M114" s="165"/>
      <c r="T114" s="166"/>
      <c r="AT114" s="162" t="s">
        <v>196</v>
      </c>
      <c r="AU114" s="162" t="s">
        <v>84</v>
      </c>
      <c r="AV114" s="12" t="s">
        <v>82</v>
      </c>
      <c r="AW114" s="12" t="s">
        <v>36</v>
      </c>
      <c r="AX114" s="12" t="s">
        <v>75</v>
      </c>
      <c r="AY114" s="162" t="s">
        <v>151</v>
      </c>
    </row>
    <row r="115" spans="2:51" s="13" customFormat="1" ht="10.15">
      <c r="B115" s="167"/>
      <c r="D115" s="161" t="s">
        <v>196</v>
      </c>
      <c r="E115" s="168" t="s">
        <v>19</v>
      </c>
      <c r="F115" s="169" t="s">
        <v>226</v>
      </c>
      <c r="H115" s="170">
        <v>-16.269</v>
      </c>
      <c r="I115" s="171"/>
      <c r="L115" s="167"/>
      <c r="M115" s="172"/>
      <c r="T115" s="173"/>
      <c r="AT115" s="168" t="s">
        <v>196</v>
      </c>
      <c r="AU115" s="168" t="s">
        <v>84</v>
      </c>
      <c r="AV115" s="13" t="s">
        <v>84</v>
      </c>
      <c r="AW115" s="13" t="s">
        <v>36</v>
      </c>
      <c r="AX115" s="13" t="s">
        <v>75</v>
      </c>
      <c r="AY115" s="168" t="s">
        <v>151</v>
      </c>
    </row>
    <row r="116" spans="2:51" s="13" customFormat="1" ht="10.15">
      <c r="B116" s="167"/>
      <c r="D116" s="161" t="s">
        <v>196</v>
      </c>
      <c r="E116" s="168" t="s">
        <v>19</v>
      </c>
      <c r="F116" s="169" t="s">
        <v>227</v>
      </c>
      <c r="H116" s="170">
        <v>-2.592</v>
      </c>
      <c r="I116" s="171"/>
      <c r="L116" s="167"/>
      <c r="M116" s="172"/>
      <c r="T116" s="173"/>
      <c r="AT116" s="168" t="s">
        <v>196</v>
      </c>
      <c r="AU116" s="168" t="s">
        <v>84</v>
      </c>
      <c r="AV116" s="13" t="s">
        <v>84</v>
      </c>
      <c r="AW116" s="13" t="s">
        <v>36</v>
      </c>
      <c r="AX116" s="13" t="s">
        <v>75</v>
      </c>
      <c r="AY116" s="168" t="s">
        <v>151</v>
      </c>
    </row>
    <row r="117" spans="2:51" s="14" customFormat="1" ht="10.15">
      <c r="B117" s="179"/>
      <c r="D117" s="161" t="s">
        <v>196</v>
      </c>
      <c r="E117" s="180" t="s">
        <v>19</v>
      </c>
      <c r="F117" s="181" t="s">
        <v>228</v>
      </c>
      <c r="H117" s="182">
        <v>218.439</v>
      </c>
      <c r="I117" s="183"/>
      <c r="L117" s="179"/>
      <c r="M117" s="184"/>
      <c r="T117" s="185"/>
      <c r="AT117" s="180" t="s">
        <v>196</v>
      </c>
      <c r="AU117" s="180" t="s">
        <v>84</v>
      </c>
      <c r="AV117" s="14" t="s">
        <v>160</v>
      </c>
      <c r="AW117" s="14" t="s">
        <v>36</v>
      </c>
      <c r="AX117" s="14" t="s">
        <v>75</v>
      </c>
      <c r="AY117" s="180" t="s">
        <v>151</v>
      </c>
    </row>
    <row r="118" spans="2:51" s="12" customFormat="1" ht="10.15">
      <c r="B118" s="160"/>
      <c r="D118" s="161" t="s">
        <v>196</v>
      </c>
      <c r="E118" s="162" t="s">
        <v>19</v>
      </c>
      <c r="F118" s="163" t="s">
        <v>229</v>
      </c>
      <c r="H118" s="162" t="s">
        <v>19</v>
      </c>
      <c r="I118" s="164"/>
      <c r="L118" s="160"/>
      <c r="M118" s="165"/>
      <c r="T118" s="166"/>
      <c r="AT118" s="162" t="s">
        <v>196</v>
      </c>
      <c r="AU118" s="162" t="s">
        <v>84</v>
      </c>
      <c r="AV118" s="12" t="s">
        <v>82</v>
      </c>
      <c r="AW118" s="12" t="s">
        <v>36</v>
      </c>
      <c r="AX118" s="12" t="s">
        <v>75</v>
      </c>
      <c r="AY118" s="162" t="s">
        <v>151</v>
      </c>
    </row>
    <row r="119" spans="2:51" s="12" customFormat="1" ht="10.15">
      <c r="B119" s="160"/>
      <c r="D119" s="161" t="s">
        <v>196</v>
      </c>
      <c r="E119" s="162" t="s">
        <v>19</v>
      </c>
      <c r="F119" s="163" t="s">
        <v>230</v>
      </c>
      <c r="H119" s="162" t="s">
        <v>19</v>
      </c>
      <c r="I119" s="164"/>
      <c r="L119" s="160"/>
      <c r="M119" s="165"/>
      <c r="T119" s="166"/>
      <c r="AT119" s="162" t="s">
        <v>196</v>
      </c>
      <c r="AU119" s="162" t="s">
        <v>84</v>
      </c>
      <c r="AV119" s="12" t="s">
        <v>82</v>
      </c>
      <c r="AW119" s="12" t="s">
        <v>36</v>
      </c>
      <c r="AX119" s="12" t="s">
        <v>75</v>
      </c>
      <c r="AY119" s="162" t="s">
        <v>151</v>
      </c>
    </row>
    <row r="120" spans="2:51" s="13" customFormat="1" ht="10.15">
      <c r="B120" s="167"/>
      <c r="D120" s="161" t="s">
        <v>196</v>
      </c>
      <c r="E120" s="168" t="s">
        <v>19</v>
      </c>
      <c r="F120" s="169" t="s">
        <v>231</v>
      </c>
      <c r="H120" s="170">
        <v>41.9</v>
      </c>
      <c r="I120" s="171"/>
      <c r="L120" s="167"/>
      <c r="M120" s="172"/>
      <c r="T120" s="173"/>
      <c r="AT120" s="168" t="s">
        <v>196</v>
      </c>
      <c r="AU120" s="168" t="s">
        <v>84</v>
      </c>
      <c r="AV120" s="13" t="s">
        <v>84</v>
      </c>
      <c r="AW120" s="13" t="s">
        <v>36</v>
      </c>
      <c r="AX120" s="13" t="s">
        <v>75</v>
      </c>
      <c r="AY120" s="168" t="s">
        <v>151</v>
      </c>
    </row>
    <row r="121" spans="2:51" s="12" customFormat="1" ht="10.15">
      <c r="B121" s="160"/>
      <c r="D121" s="161" t="s">
        <v>196</v>
      </c>
      <c r="E121" s="162" t="s">
        <v>19</v>
      </c>
      <c r="F121" s="163" t="s">
        <v>232</v>
      </c>
      <c r="H121" s="162" t="s">
        <v>19</v>
      </c>
      <c r="I121" s="164"/>
      <c r="L121" s="160"/>
      <c r="M121" s="165"/>
      <c r="T121" s="166"/>
      <c r="AT121" s="162" t="s">
        <v>196</v>
      </c>
      <c r="AU121" s="162" t="s">
        <v>84</v>
      </c>
      <c r="AV121" s="12" t="s">
        <v>82</v>
      </c>
      <c r="AW121" s="12" t="s">
        <v>36</v>
      </c>
      <c r="AX121" s="12" t="s">
        <v>75</v>
      </c>
      <c r="AY121" s="162" t="s">
        <v>151</v>
      </c>
    </row>
    <row r="122" spans="2:51" s="13" customFormat="1" ht="10.15">
      <c r="B122" s="167"/>
      <c r="D122" s="161" t="s">
        <v>196</v>
      </c>
      <c r="E122" s="168" t="s">
        <v>19</v>
      </c>
      <c r="F122" s="169" t="s">
        <v>233</v>
      </c>
      <c r="H122" s="170">
        <v>782</v>
      </c>
      <c r="I122" s="171"/>
      <c r="L122" s="167"/>
      <c r="M122" s="172"/>
      <c r="T122" s="173"/>
      <c r="AT122" s="168" t="s">
        <v>196</v>
      </c>
      <c r="AU122" s="168" t="s">
        <v>84</v>
      </c>
      <c r="AV122" s="13" t="s">
        <v>84</v>
      </c>
      <c r="AW122" s="13" t="s">
        <v>36</v>
      </c>
      <c r="AX122" s="13" t="s">
        <v>75</v>
      </c>
      <c r="AY122" s="168" t="s">
        <v>151</v>
      </c>
    </row>
    <row r="123" spans="2:51" s="12" customFormat="1" ht="10.15">
      <c r="B123" s="160"/>
      <c r="D123" s="161" t="s">
        <v>196</v>
      </c>
      <c r="E123" s="162" t="s">
        <v>19</v>
      </c>
      <c r="F123" s="163" t="s">
        <v>234</v>
      </c>
      <c r="H123" s="162" t="s">
        <v>19</v>
      </c>
      <c r="I123" s="164"/>
      <c r="L123" s="160"/>
      <c r="M123" s="165"/>
      <c r="T123" s="166"/>
      <c r="AT123" s="162" t="s">
        <v>196</v>
      </c>
      <c r="AU123" s="162" t="s">
        <v>84</v>
      </c>
      <c r="AV123" s="12" t="s">
        <v>82</v>
      </c>
      <c r="AW123" s="12" t="s">
        <v>36</v>
      </c>
      <c r="AX123" s="12" t="s">
        <v>75</v>
      </c>
      <c r="AY123" s="162" t="s">
        <v>151</v>
      </c>
    </row>
    <row r="124" spans="2:51" s="13" customFormat="1" ht="10.15">
      <c r="B124" s="167"/>
      <c r="D124" s="161" t="s">
        <v>196</v>
      </c>
      <c r="E124" s="168" t="s">
        <v>19</v>
      </c>
      <c r="F124" s="169" t="s">
        <v>235</v>
      </c>
      <c r="H124" s="170">
        <v>57.5</v>
      </c>
      <c r="I124" s="171"/>
      <c r="L124" s="167"/>
      <c r="M124" s="172"/>
      <c r="T124" s="173"/>
      <c r="AT124" s="168" t="s">
        <v>196</v>
      </c>
      <c r="AU124" s="168" t="s">
        <v>84</v>
      </c>
      <c r="AV124" s="13" t="s">
        <v>84</v>
      </c>
      <c r="AW124" s="13" t="s">
        <v>36</v>
      </c>
      <c r="AX124" s="13" t="s">
        <v>75</v>
      </c>
      <c r="AY124" s="168" t="s">
        <v>151</v>
      </c>
    </row>
    <row r="125" spans="2:51" s="14" customFormat="1" ht="10.15">
      <c r="B125" s="179"/>
      <c r="D125" s="161" t="s">
        <v>196</v>
      </c>
      <c r="E125" s="180" t="s">
        <v>19</v>
      </c>
      <c r="F125" s="181" t="s">
        <v>236</v>
      </c>
      <c r="H125" s="182">
        <v>881.4</v>
      </c>
      <c r="I125" s="183"/>
      <c r="L125" s="179"/>
      <c r="M125" s="184"/>
      <c r="T125" s="185"/>
      <c r="AT125" s="180" t="s">
        <v>196</v>
      </c>
      <c r="AU125" s="180" t="s">
        <v>84</v>
      </c>
      <c r="AV125" s="14" t="s">
        <v>160</v>
      </c>
      <c r="AW125" s="14" t="s">
        <v>36</v>
      </c>
      <c r="AX125" s="14" t="s">
        <v>75</v>
      </c>
      <c r="AY125" s="180" t="s">
        <v>151</v>
      </c>
    </row>
    <row r="126" spans="2:51" s="12" customFormat="1" ht="10.15">
      <c r="B126" s="160"/>
      <c r="D126" s="161" t="s">
        <v>196</v>
      </c>
      <c r="E126" s="162" t="s">
        <v>19</v>
      </c>
      <c r="F126" s="163" t="s">
        <v>237</v>
      </c>
      <c r="H126" s="162" t="s">
        <v>19</v>
      </c>
      <c r="I126" s="164"/>
      <c r="L126" s="160"/>
      <c r="M126" s="165"/>
      <c r="T126" s="166"/>
      <c r="AT126" s="162" t="s">
        <v>196</v>
      </c>
      <c r="AU126" s="162" t="s">
        <v>84</v>
      </c>
      <c r="AV126" s="12" t="s">
        <v>82</v>
      </c>
      <c r="AW126" s="12" t="s">
        <v>36</v>
      </c>
      <c r="AX126" s="12" t="s">
        <v>75</v>
      </c>
      <c r="AY126" s="162" t="s">
        <v>151</v>
      </c>
    </row>
    <row r="127" spans="2:51" s="13" customFormat="1" ht="10.15">
      <c r="B127" s="167"/>
      <c r="D127" s="161" t="s">
        <v>196</v>
      </c>
      <c r="E127" s="168" t="s">
        <v>19</v>
      </c>
      <c r="F127" s="169" t="s">
        <v>238</v>
      </c>
      <c r="H127" s="170">
        <v>24.783</v>
      </c>
      <c r="I127" s="171"/>
      <c r="L127" s="167"/>
      <c r="M127" s="172"/>
      <c r="T127" s="173"/>
      <c r="AT127" s="168" t="s">
        <v>196</v>
      </c>
      <c r="AU127" s="168" t="s">
        <v>84</v>
      </c>
      <c r="AV127" s="13" t="s">
        <v>84</v>
      </c>
      <c r="AW127" s="13" t="s">
        <v>36</v>
      </c>
      <c r="AX127" s="13" t="s">
        <v>75</v>
      </c>
      <c r="AY127" s="168" t="s">
        <v>151</v>
      </c>
    </row>
    <row r="128" spans="2:51" s="14" customFormat="1" ht="10.15">
      <c r="B128" s="179"/>
      <c r="D128" s="161" t="s">
        <v>196</v>
      </c>
      <c r="E128" s="180" t="s">
        <v>19</v>
      </c>
      <c r="F128" s="181" t="s">
        <v>239</v>
      </c>
      <c r="H128" s="182">
        <v>24.783</v>
      </c>
      <c r="I128" s="183"/>
      <c r="L128" s="179"/>
      <c r="M128" s="184"/>
      <c r="T128" s="185"/>
      <c r="AT128" s="180" t="s">
        <v>196</v>
      </c>
      <c r="AU128" s="180" t="s">
        <v>84</v>
      </c>
      <c r="AV128" s="14" t="s">
        <v>160</v>
      </c>
      <c r="AW128" s="14" t="s">
        <v>36</v>
      </c>
      <c r="AX128" s="14" t="s">
        <v>75</v>
      </c>
      <c r="AY128" s="180" t="s">
        <v>151</v>
      </c>
    </row>
    <row r="129" spans="2:51" s="12" customFormat="1" ht="10.15">
      <c r="B129" s="160"/>
      <c r="D129" s="161" t="s">
        <v>196</v>
      </c>
      <c r="E129" s="162" t="s">
        <v>19</v>
      </c>
      <c r="F129" s="163" t="s">
        <v>240</v>
      </c>
      <c r="H129" s="162" t="s">
        <v>19</v>
      </c>
      <c r="I129" s="164"/>
      <c r="L129" s="160"/>
      <c r="M129" s="165"/>
      <c r="T129" s="166"/>
      <c r="AT129" s="162" t="s">
        <v>196</v>
      </c>
      <c r="AU129" s="162" t="s">
        <v>84</v>
      </c>
      <c r="AV129" s="12" t="s">
        <v>82</v>
      </c>
      <c r="AW129" s="12" t="s">
        <v>36</v>
      </c>
      <c r="AX129" s="12" t="s">
        <v>75</v>
      </c>
      <c r="AY129" s="162" t="s">
        <v>151</v>
      </c>
    </row>
    <row r="130" spans="2:51" s="12" customFormat="1" ht="10.15">
      <c r="B130" s="160"/>
      <c r="D130" s="161" t="s">
        <v>196</v>
      </c>
      <c r="E130" s="162" t="s">
        <v>19</v>
      </c>
      <c r="F130" s="163" t="s">
        <v>230</v>
      </c>
      <c r="H130" s="162" t="s">
        <v>19</v>
      </c>
      <c r="I130" s="164"/>
      <c r="L130" s="160"/>
      <c r="M130" s="165"/>
      <c r="T130" s="166"/>
      <c r="AT130" s="162" t="s">
        <v>196</v>
      </c>
      <c r="AU130" s="162" t="s">
        <v>84</v>
      </c>
      <c r="AV130" s="12" t="s">
        <v>82</v>
      </c>
      <c r="AW130" s="12" t="s">
        <v>36</v>
      </c>
      <c r="AX130" s="12" t="s">
        <v>75</v>
      </c>
      <c r="AY130" s="162" t="s">
        <v>151</v>
      </c>
    </row>
    <row r="131" spans="2:51" s="13" customFormat="1" ht="10.15">
      <c r="B131" s="167"/>
      <c r="D131" s="161" t="s">
        <v>196</v>
      </c>
      <c r="E131" s="168" t="s">
        <v>19</v>
      </c>
      <c r="F131" s="169" t="s">
        <v>231</v>
      </c>
      <c r="H131" s="170">
        <v>41.9</v>
      </c>
      <c r="I131" s="171"/>
      <c r="L131" s="167"/>
      <c r="M131" s="172"/>
      <c r="T131" s="173"/>
      <c r="AT131" s="168" t="s">
        <v>196</v>
      </c>
      <c r="AU131" s="168" t="s">
        <v>84</v>
      </c>
      <c r="AV131" s="13" t="s">
        <v>84</v>
      </c>
      <c r="AW131" s="13" t="s">
        <v>36</v>
      </c>
      <c r="AX131" s="13" t="s">
        <v>75</v>
      </c>
      <c r="AY131" s="168" t="s">
        <v>151</v>
      </c>
    </row>
    <row r="132" spans="2:51" s="12" customFormat="1" ht="10.15">
      <c r="B132" s="160"/>
      <c r="D132" s="161" t="s">
        <v>196</v>
      </c>
      <c r="E132" s="162" t="s">
        <v>19</v>
      </c>
      <c r="F132" s="163" t="s">
        <v>232</v>
      </c>
      <c r="H132" s="162" t="s">
        <v>19</v>
      </c>
      <c r="I132" s="164"/>
      <c r="L132" s="160"/>
      <c r="M132" s="165"/>
      <c r="T132" s="166"/>
      <c r="AT132" s="162" t="s">
        <v>196</v>
      </c>
      <c r="AU132" s="162" t="s">
        <v>84</v>
      </c>
      <c r="AV132" s="12" t="s">
        <v>82</v>
      </c>
      <c r="AW132" s="12" t="s">
        <v>36</v>
      </c>
      <c r="AX132" s="12" t="s">
        <v>75</v>
      </c>
      <c r="AY132" s="162" t="s">
        <v>151</v>
      </c>
    </row>
    <row r="133" spans="2:51" s="13" customFormat="1" ht="10.15">
      <c r="B133" s="167"/>
      <c r="D133" s="161" t="s">
        <v>196</v>
      </c>
      <c r="E133" s="168" t="s">
        <v>19</v>
      </c>
      <c r="F133" s="169" t="s">
        <v>233</v>
      </c>
      <c r="H133" s="170">
        <v>782</v>
      </c>
      <c r="I133" s="171"/>
      <c r="L133" s="167"/>
      <c r="M133" s="172"/>
      <c r="T133" s="173"/>
      <c r="AT133" s="168" t="s">
        <v>196</v>
      </c>
      <c r="AU133" s="168" t="s">
        <v>84</v>
      </c>
      <c r="AV133" s="13" t="s">
        <v>84</v>
      </c>
      <c r="AW133" s="13" t="s">
        <v>36</v>
      </c>
      <c r="AX133" s="13" t="s">
        <v>75</v>
      </c>
      <c r="AY133" s="168" t="s">
        <v>151</v>
      </c>
    </row>
    <row r="134" spans="2:51" s="12" customFormat="1" ht="10.15">
      <c r="B134" s="160"/>
      <c r="D134" s="161" t="s">
        <v>196</v>
      </c>
      <c r="E134" s="162" t="s">
        <v>19</v>
      </c>
      <c r="F134" s="163" t="s">
        <v>234</v>
      </c>
      <c r="H134" s="162" t="s">
        <v>19</v>
      </c>
      <c r="I134" s="164"/>
      <c r="L134" s="160"/>
      <c r="M134" s="165"/>
      <c r="T134" s="166"/>
      <c r="AT134" s="162" t="s">
        <v>196</v>
      </c>
      <c r="AU134" s="162" t="s">
        <v>84</v>
      </c>
      <c r="AV134" s="12" t="s">
        <v>82</v>
      </c>
      <c r="AW134" s="12" t="s">
        <v>36</v>
      </c>
      <c r="AX134" s="12" t="s">
        <v>75</v>
      </c>
      <c r="AY134" s="162" t="s">
        <v>151</v>
      </c>
    </row>
    <row r="135" spans="2:51" s="13" customFormat="1" ht="10.15">
      <c r="B135" s="167"/>
      <c r="D135" s="161" t="s">
        <v>196</v>
      </c>
      <c r="E135" s="168" t="s">
        <v>19</v>
      </c>
      <c r="F135" s="169" t="s">
        <v>235</v>
      </c>
      <c r="H135" s="170">
        <v>57.5</v>
      </c>
      <c r="I135" s="171"/>
      <c r="L135" s="167"/>
      <c r="M135" s="172"/>
      <c r="T135" s="173"/>
      <c r="AT135" s="168" t="s">
        <v>196</v>
      </c>
      <c r="AU135" s="168" t="s">
        <v>84</v>
      </c>
      <c r="AV135" s="13" t="s">
        <v>84</v>
      </c>
      <c r="AW135" s="13" t="s">
        <v>36</v>
      </c>
      <c r="AX135" s="13" t="s">
        <v>75</v>
      </c>
      <c r="AY135" s="168" t="s">
        <v>151</v>
      </c>
    </row>
    <row r="136" spans="2:51" s="14" customFormat="1" ht="10.15">
      <c r="B136" s="179"/>
      <c r="D136" s="161" t="s">
        <v>196</v>
      </c>
      <c r="E136" s="180" t="s">
        <v>19</v>
      </c>
      <c r="F136" s="181" t="s">
        <v>241</v>
      </c>
      <c r="H136" s="182">
        <v>881.4</v>
      </c>
      <c r="I136" s="183"/>
      <c r="L136" s="179"/>
      <c r="M136" s="184"/>
      <c r="T136" s="185"/>
      <c r="AT136" s="180" t="s">
        <v>196</v>
      </c>
      <c r="AU136" s="180" t="s">
        <v>84</v>
      </c>
      <c r="AV136" s="14" t="s">
        <v>160</v>
      </c>
      <c r="AW136" s="14" t="s">
        <v>36</v>
      </c>
      <c r="AX136" s="14" t="s">
        <v>82</v>
      </c>
      <c r="AY136" s="180" t="s">
        <v>151</v>
      </c>
    </row>
    <row r="137" spans="2:65" s="1" customFormat="1" ht="16.5" customHeight="1">
      <c r="B137" s="33"/>
      <c r="C137" s="132" t="s">
        <v>150</v>
      </c>
      <c r="D137" s="132" t="s">
        <v>153</v>
      </c>
      <c r="E137" s="133" t="s">
        <v>242</v>
      </c>
      <c r="F137" s="134" t="s">
        <v>243</v>
      </c>
      <c r="G137" s="135" t="s">
        <v>244</v>
      </c>
      <c r="H137" s="136">
        <v>1.665</v>
      </c>
      <c r="I137" s="137"/>
      <c r="J137" s="138">
        <f>ROUND(I137*H137,2)</f>
        <v>0</v>
      </c>
      <c r="K137" s="134" t="s">
        <v>215</v>
      </c>
      <c r="L137" s="33"/>
      <c r="M137" s="139" t="s">
        <v>19</v>
      </c>
      <c r="N137" s="140" t="s">
        <v>46</v>
      </c>
      <c r="P137" s="141">
        <f>O137*H137</f>
        <v>0</v>
      </c>
      <c r="Q137" s="141">
        <v>0</v>
      </c>
      <c r="R137" s="141">
        <f>Q137*H137</f>
        <v>0</v>
      </c>
      <c r="S137" s="141">
        <v>1</v>
      </c>
      <c r="T137" s="142">
        <f>S137*H137</f>
        <v>1.665</v>
      </c>
      <c r="AR137" s="143" t="s">
        <v>160</v>
      </c>
      <c r="AT137" s="143" t="s">
        <v>153</v>
      </c>
      <c r="AU137" s="143" t="s">
        <v>84</v>
      </c>
      <c r="AY137" s="18" t="s">
        <v>151</v>
      </c>
      <c r="BE137" s="144">
        <f>IF(N137="základní",J137,0)</f>
        <v>0</v>
      </c>
      <c r="BF137" s="144">
        <f>IF(N137="snížená",J137,0)</f>
        <v>0</v>
      </c>
      <c r="BG137" s="144">
        <f>IF(N137="zákl. přenesená",J137,0)</f>
        <v>0</v>
      </c>
      <c r="BH137" s="144">
        <f>IF(N137="sníž. přenesená",J137,0)</f>
        <v>0</v>
      </c>
      <c r="BI137" s="144">
        <f>IF(N137="nulová",J137,0)</f>
        <v>0</v>
      </c>
      <c r="BJ137" s="18" t="s">
        <v>82</v>
      </c>
      <c r="BK137" s="144">
        <f>ROUND(I137*H137,2)</f>
        <v>0</v>
      </c>
      <c r="BL137" s="18" t="s">
        <v>160</v>
      </c>
      <c r="BM137" s="143" t="s">
        <v>245</v>
      </c>
    </row>
    <row r="138" spans="2:47" s="1" customFormat="1" ht="10.15">
      <c r="B138" s="33"/>
      <c r="D138" s="174" t="s">
        <v>217</v>
      </c>
      <c r="F138" s="175" t="s">
        <v>246</v>
      </c>
      <c r="I138" s="176"/>
      <c r="L138" s="33"/>
      <c r="M138" s="177"/>
      <c r="T138" s="54"/>
      <c r="AT138" s="18" t="s">
        <v>217</v>
      </c>
      <c r="AU138" s="18" t="s">
        <v>84</v>
      </c>
    </row>
    <row r="139" spans="2:51" s="12" customFormat="1" ht="10.15">
      <c r="B139" s="160"/>
      <c r="D139" s="161" t="s">
        <v>196</v>
      </c>
      <c r="E139" s="162" t="s">
        <v>19</v>
      </c>
      <c r="F139" s="163" t="s">
        <v>247</v>
      </c>
      <c r="H139" s="162" t="s">
        <v>19</v>
      </c>
      <c r="I139" s="164"/>
      <c r="L139" s="160"/>
      <c r="M139" s="165"/>
      <c r="T139" s="166"/>
      <c r="AT139" s="162" t="s">
        <v>196</v>
      </c>
      <c r="AU139" s="162" t="s">
        <v>84</v>
      </c>
      <c r="AV139" s="12" t="s">
        <v>82</v>
      </c>
      <c r="AW139" s="12" t="s">
        <v>36</v>
      </c>
      <c r="AX139" s="12" t="s">
        <v>75</v>
      </c>
      <c r="AY139" s="162" t="s">
        <v>151</v>
      </c>
    </row>
    <row r="140" spans="2:51" s="12" customFormat="1" ht="10.15">
      <c r="B140" s="160"/>
      <c r="D140" s="161" t="s">
        <v>196</v>
      </c>
      <c r="E140" s="162" t="s">
        <v>19</v>
      </c>
      <c r="F140" s="163" t="s">
        <v>248</v>
      </c>
      <c r="H140" s="162" t="s">
        <v>19</v>
      </c>
      <c r="I140" s="164"/>
      <c r="L140" s="160"/>
      <c r="M140" s="165"/>
      <c r="T140" s="166"/>
      <c r="AT140" s="162" t="s">
        <v>196</v>
      </c>
      <c r="AU140" s="162" t="s">
        <v>84</v>
      </c>
      <c r="AV140" s="12" t="s">
        <v>82</v>
      </c>
      <c r="AW140" s="12" t="s">
        <v>36</v>
      </c>
      <c r="AX140" s="12" t="s">
        <v>75</v>
      </c>
      <c r="AY140" s="162" t="s">
        <v>151</v>
      </c>
    </row>
    <row r="141" spans="2:51" s="13" customFormat="1" ht="10.15">
      <c r="B141" s="167"/>
      <c r="D141" s="161" t="s">
        <v>196</v>
      </c>
      <c r="E141" s="168" t="s">
        <v>19</v>
      </c>
      <c r="F141" s="169" t="s">
        <v>249</v>
      </c>
      <c r="H141" s="170">
        <v>0.191</v>
      </c>
      <c r="I141" s="171"/>
      <c r="L141" s="167"/>
      <c r="M141" s="172"/>
      <c r="T141" s="173"/>
      <c r="AT141" s="168" t="s">
        <v>196</v>
      </c>
      <c r="AU141" s="168" t="s">
        <v>84</v>
      </c>
      <c r="AV141" s="13" t="s">
        <v>84</v>
      </c>
      <c r="AW141" s="13" t="s">
        <v>36</v>
      </c>
      <c r="AX141" s="13" t="s">
        <v>75</v>
      </c>
      <c r="AY141" s="168" t="s">
        <v>151</v>
      </c>
    </row>
    <row r="142" spans="2:51" s="13" customFormat="1" ht="10.15">
      <c r="B142" s="167"/>
      <c r="D142" s="161" t="s">
        <v>196</v>
      </c>
      <c r="E142" s="168" t="s">
        <v>19</v>
      </c>
      <c r="F142" s="169" t="s">
        <v>250</v>
      </c>
      <c r="H142" s="170">
        <v>0.371</v>
      </c>
      <c r="I142" s="171"/>
      <c r="L142" s="167"/>
      <c r="M142" s="172"/>
      <c r="T142" s="173"/>
      <c r="AT142" s="168" t="s">
        <v>196</v>
      </c>
      <c r="AU142" s="168" t="s">
        <v>84</v>
      </c>
      <c r="AV142" s="13" t="s">
        <v>84</v>
      </c>
      <c r="AW142" s="13" t="s">
        <v>36</v>
      </c>
      <c r="AX142" s="13" t="s">
        <v>75</v>
      </c>
      <c r="AY142" s="168" t="s">
        <v>151</v>
      </c>
    </row>
    <row r="143" spans="2:51" s="13" customFormat="1" ht="10.15">
      <c r="B143" s="167"/>
      <c r="D143" s="161" t="s">
        <v>196</v>
      </c>
      <c r="E143" s="168" t="s">
        <v>19</v>
      </c>
      <c r="F143" s="169" t="s">
        <v>251</v>
      </c>
      <c r="H143" s="170">
        <v>0.595</v>
      </c>
      <c r="I143" s="171"/>
      <c r="L143" s="167"/>
      <c r="M143" s="172"/>
      <c r="T143" s="173"/>
      <c r="AT143" s="168" t="s">
        <v>196</v>
      </c>
      <c r="AU143" s="168" t="s">
        <v>84</v>
      </c>
      <c r="AV143" s="13" t="s">
        <v>84</v>
      </c>
      <c r="AW143" s="13" t="s">
        <v>36</v>
      </c>
      <c r="AX143" s="13" t="s">
        <v>75</v>
      </c>
      <c r="AY143" s="168" t="s">
        <v>151</v>
      </c>
    </row>
    <row r="144" spans="2:51" s="13" customFormat="1" ht="10.15">
      <c r="B144" s="167"/>
      <c r="D144" s="161" t="s">
        <v>196</v>
      </c>
      <c r="E144" s="168" t="s">
        <v>19</v>
      </c>
      <c r="F144" s="169" t="s">
        <v>252</v>
      </c>
      <c r="H144" s="170">
        <v>0.429</v>
      </c>
      <c r="I144" s="171"/>
      <c r="L144" s="167"/>
      <c r="M144" s="172"/>
      <c r="T144" s="173"/>
      <c r="AT144" s="168" t="s">
        <v>196</v>
      </c>
      <c r="AU144" s="168" t="s">
        <v>84</v>
      </c>
      <c r="AV144" s="13" t="s">
        <v>84</v>
      </c>
      <c r="AW144" s="13" t="s">
        <v>36</v>
      </c>
      <c r="AX144" s="13" t="s">
        <v>75</v>
      </c>
      <c r="AY144" s="168" t="s">
        <v>151</v>
      </c>
    </row>
    <row r="145" spans="2:51" s="15" customFormat="1" ht="10.15">
      <c r="B145" s="186"/>
      <c r="D145" s="161" t="s">
        <v>196</v>
      </c>
      <c r="E145" s="187" t="s">
        <v>19</v>
      </c>
      <c r="F145" s="188" t="s">
        <v>253</v>
      </c>
      <c r="H145" s="189">
        <v>1.586</v>
      </c>
      <c r="I145" s="190"/>
      <c r="L145" s="186"/>
      <c r="M145" s="191"/>
      <c r="T145" s="192"/>
      <c r="AT145" s="187" t="s">
        <v>196</v>
      </c>
      <c r="AU145" s="187" t="s">
        <v>84</v>
      </c>
      <c r="AV145" s="15" t="s">
        <v>150</v>
      </c>
      <c r="AW145" s="15" t="s">
        <v>36</v>
      </c>
      <c r="AX145" s="15" t="s">
        <v>75</v>
      </c>
      <c r="AY145" s="187" t="s">
        <v>151</v>
      </c>
    </row>
    <row r="146" spans="2:51" s="13" customFormat="1" ht="10.15">
      <c r="B146" s="167"/>
      <c r="D146" s="161" t="s">
        <v>196</v>
      </c>
      <c r="E146" s="168" t="s">
        <v>19</v>
      </c>
      <c r="F146" s="169" t="s">
        <v>254</v>
      </c>
      <c r="H146" s="170">
        <v>0.079</v>
      </c>
      <c r="I146" s="171"/>
      <c r="L146" s="167"/>
      <c r="M146" s="172"/>
      <c r="T146" s="173"/>
      <c r="AT146" s="168" t="s">
        <v>196</v>
      </c>
      <c r="AU146" s="168" t="s">
        <v>84</v>
      </c>
      <c r="AV146" s="13" t="s">
        <v>84</v>
      </c>
      <c r="AW146" s="13" t="s">
        <v>36</v>
      </c>
      <c r="AX146" s="13" t="s">
        <v>75</v>
      </c>
      <c r="AY146" s="168" t="s">
        <v>151</v>
      </c>
    </row>
    <row r="147" spans="2:51" s="12" customFormat="1" ht="10.15">
      <c r="B147" s="160"/>
      <c r="D147" s="161" t="s">
        <v>196</v>
      </c>
      <c r="E147" s="162" t="s">
        <v>19</v>
      </c>
      <c r="F147" s="163" t="s">
        <v>255</v>
      </c>
      <c r="H147" s="162" t="s">
        <v>19</v>
      </c>
      <c r="I147" s="164"/>
      <c r="L147" s="160"/>
      <c r="M147" s="165"/>
      <c r="T147" s="166"/>
      <c r="AT147" s="162" t="s">
        <v>196</v>
      </c>
      <c r="AU147" s="162" t="s">
        <v>84</v>
      </c>
      <c r="AV147" s="12" t="s">
        <v>82</v>
      </c>
      <c r="AW147" s="12" t="s">
        <v>36</v>
      </c>
      <c r="AX147" s="12" t="s">
        <v>75</v>
      </c>
      <c r="AY147" s="162" t="s">
        <v>151</v>
      </c>
    </row>
    <row r="148" spans="2:51" s="14" customFormat="1" ht="10.15">
      <c r="B148" s="179"/>
      <c r="D148" s="161" t="s">
        <v>196</v>
      </c>
      <c r="E148" s="180" t="s">
        <v>19</v>
      </c>
      <c r="F148" s="181" t="s">
        <v>256</v>
      </c>
      <c r="H148" s="182">
        <v>1.665</v>
      </c>
      <c r="I148" s="183"/>
      <c r="L148" s="179"/>
      <c r="M148" s="184"/>
      <c r="T148" s="185"/>
      <c r="AT148" s="180" t="s">
        <v>196</v>
      </c>
      <c r="AU148" s="180" t="s">
        <v>84</v>
      </c>
      <c r="AV148" s="14" t="s">
        <v>160</v>
      </c>
      <c r="AW148" s="14" t="s">
        <v>36</v>
      </c>
      <c r="AX148" s="14" t="s">
        <v>82</v>
      </c>
      <c r="AY148" s="180" t="s">
        <v>151</v>
      </c>
    </row>
    <row r="149" spans="2:63" s="11" customFormat="1" ht="22.8" customHeight="1">
      <c r="B149" s="120"/>
      <c r="D149" s="121" t="s">
        <v>74</v>
      </c>
      <c r="E149" s="130" t="s">
        <v>257</v>
      </c>
      <c r="F149" s="130" t="s">
        <v>258</v>
      </c>
      <c r="I149" s="123"/>
      <c r="J149" s="131">
        <f>BK149</f>
        <v>0</v>
      </c>
      <c r="L149" s="120"/>
      <c r="M149" s="125"/>
      <c r="P149" s="126">
        <f>SUM(P150:P193)</f>
        <v>0</v>
      </c>
      <c r="R149" s="126">
        <f>SUM(R150:R193)</f>
        <v>0.06</v>
      </c>
      <c r="T149" s="127">
        <f>SUM(T150:T193)</f>
        <v>0</v>
      </c>
      <c r="AR149" s="121" t="s">
        <v>82</v>
      </c>
      <c r="AT149" s="128" t="s">
        <v>74</v>
      </c>
      <c r="AU149" s="128" t="s">
        <v>82</v>
      </c>
      <c r="AY149" s="121" t="s">
        <v>151</v>
      </c>
      <c r="BK149" s="129">
        <f>SUM(BK150:BK193)</f>
        <v>0</v>
      </c>
    </row>
    <row r="150" spans="2:65" s="1" customFormat="1" ht="16.5" customHeight="1">
      <c r="B150" s="33"/>
      <c r="C150" s="132" t="s">
        <v>160</v>
      </c>
      <c r="D150" s="132" t="s">
        <v>153</v>
      </c>
      <c r="E150" s="133" t="s">
        <v>259</v>
      </c>
      <c r="F150" s="134" t="s">
        <v>260</v>
      </c>
      <c r="G150" s="135" t="s">
        <v>244</v>
      </c>
      <c r="H150" s="136">
        <v>50.693</v>
      </c>
      <c r="I150" s="137"/>
      <c r="J150" s="138">
        <f>ROUND(I150*H150,2)</f>
        <v>0</v>
      </c>
      <c r="K150" s="134" t="s">
        <v>215</v>
      </c>
      <c r="L150" s="33"/>
      <c r="M150" s="139" t="s">
        <v>19</v>
      </c>
      <c r="N150" s="140" t="s">
        <v>46</v>
      </c>
      <c r="P150" s="141">
        <f>O150*H150</f>
        <v>0</v>
      </c>
      <c r="Q150" s="141">
        <v>0</v>
      </c>
      <c r="R150" s="141">
        <f>Q150*H150</f>
        <v>0</v>
      </c>
      <c r="S150" s="141">
        <v>0</v>
      </c>
      <c r="T150" s="142">
        <f>S150*H150</f>
        <v>0</v>
      </c>
      <c r="AR150" s="143" t="s">
        <v>160</v>
      </c>
      <c r="AT150" s="143" t="s">
        <v>153</v>
      </c>
      <c r="AU150" s="143" t="s">
        <v>84</v>
      </c>
      <c r="AY150" s="18" t="s">
        <v>151</v>
      </c>
      <c r="BE150" s="144">
        <f>IF(N150="základní",J150,0)</f>
        <v>0</v>
      </c>
      <c r="BF150" s="144">
        <f>IF(N150="snížená",J150,0)</f>
        <v>0</v>
      </c>
      <c r="BG150" s="144">
        <f>IF(N150="zákl. přenesená",J150,0)</f>
        <v>0</v>
      </c>
      <c r="BH150" s="144">
        <f>IF(N150="sníž. přenesená",J150,0)</f>
        <v>0</v>
      </c>
      <c r="BI150" s="144">
        <f>IF(N150="nulová",J150,0)</f>
        <v>0</v>
      </c>
      <c r="BJ150" s="18" t="s">
        <v>82</v>
      </c>
      <c r="BK150" s="144">
        <f>ROUND(I150*H150,2)</f>
        <v>0</v>
      </c>
      <c r="BL150" s="18" t="s">
        <v>160</v>
      </c>
      <c r="BM150" s="143" t="s">
        <v>261</v>
      </c>
    </row>
    <row r="151" spans="2:47" s="1" customFormat="1" ht="10.15">
      <c r="B151" s="33"/>
      <c r="D151" s="174" t="s">
        <v>217</v>
      </c>
      <c r="F151" s="175" t="s">
        <v>262</v>
      </c>
      <c r="I151" s="176"/>
      <c r="L151" s="33"/>
      <c r="M151" s="177"/>
      <c r="T151" s="54"/>
      <c r="AT151" s="18" t="s">
        <v>217</v>
      </c>
      <c r="AU151" s="18" t="s">
        <v>84</v>
      </c>
    </row>
    <row r="152" spans="2:51" s="12" customFormat="1" ht="10.15">
      <c r="B152" s="160"/>
      <c r="D152" s="161" t="s">
        <v>196</v>
      </c>
      <c r="E152" s="162" t="s">
        <v>19</v>
      </c>
      <c r="F152" s="163" t="s">
        <v>263</v>
      </c>
      <c r="H152" s="162" t="s">
        <v>19</v>
      </c>
      <c r="I152" s="164"/>
      <c r="L152" s="160"/>
      <c r="M152" s="165"/>
      <c r="T152" s="166"/>
      <c r="AT152" s="162" t="s">
        <v>196</v>
      </c>
      <c r="AU152" s="162" t="s">
        <v>84</v>
      </c>
      <c r="AV152" s="12" t="s">
        <v>82</v>
      </c>
      <c r="AW152" s="12" t="s">
        <v>36</v>
      </c>
      <c r="AX152" s="12" t="s">
        <v>75</v>
      </c>
      <c r="AY152" s="162" t="s">
        <v>151</v>
      </c>
    </row>
    <row r="153" spans="2:51" s="13" customFormat="1" ht="10.15">
      <c r="B153" s="167"/>
      <c r="D153" s="161" t="s">
        <v>196</v>
      </c>
      <c r="E153" s="168" t="s">
        <v>19</v>
      </c>
      <c r="F153" s="169" t="s">
        <v>264</v>
      </c>
      <c r="H153" s="170">
        <v>52.9</v>
      </c>
      <c r="I153" s="171"/>
      <c r="L153" s="167"/>
      <c r="M153" s="172"/>
      <c r="T153" s="173"/>
      <c r="AT153" s="168" t="s">
        <v>196</v>
      </c>
      <c r="AU153" s="168" t="s">
        <v>84</v>
      </c>
      <c r="AV153" s="13" t="s">
        <v>84</v>
      </c>
      <c r="AW153" s="13" t="s">
        <v>36</v>
      </c>
      <c r="AX153" s="13" t="s">
        <v>75</v>
      </c>
      <c r="AY153" s="168" t="s">
        <v>151</v>
      </c>
    </row>
    <row r="154" spans="2:51" s="13" customFormat="1" ht="10.15">
      <c r="B154" s="167"/>
      <c r="D154" s="161" t="s">
        <v>196</v>
      </c>
      <c r="E154" s="168" t="s">
        <v>19</v>
      </c>
      <c r="F154" s="169" t="s">
        <v>265</v>
      </c>
      <c r="H154" s="170">
        <v>59.75</v>
      </c>
      <c r="I154" s="171"/>
      <c r="L154" s="167"/>
      <c r="M154" s="172"/>
      <c r="T154" s="173"/>
      <c r="AT154" s="168" t="s">
        <v>196</v>
      </c>
      <c r="AU154" s="168" t="s">
        <v>84</v>
      </c>
      <c r="AV154" s="13" t="s">
        <v>84</v>
      </c>
      <c r="AW154" s="13" t="s">
        <v>36</v>
      </c>
      <c r="AX154" s="13" t="s">
        <v>75</v>
      </c>
      <c r="AY154" s="168" t="s">
        <v>151</v>
      </c>
    </row>
    <row r="155" spans="2:51" s="14" customFormat="1" ht="10.15">
      <c r="B155" s="179"/>
      <c r="D155" s="161" t="s">
        <v>196</v>
      </c>
      <c r="E155" s="180" t="s">
        <v>19</v>
      </c>
      <c r="F155" s="181" t="s">
        <v>266</v>
      </c>
      <c r="H155" s="182">
        <v>112.65</v>
      </c>
      <c r="I155" s="183"/>
      <c r="L155" s="179"/>
      <c r="M155" s="184"/>
      <c r="T155" s="185"/>
      <c r="AT155" s="180" t="s">
        <v>196</v>
      </c>
      <c r="AU155" s="180" t="s">
        <v>84</v>
      </c>
      <c r="AV155" s="14" t="s">
        <v>160</v>
      </c>
      <c r="AW155" s="14" t="s">
        <v>36</v>
      </c>
      <c r="AX155" s="14" t="s">
        <v>75</v>
      </c>
      <c r="AY155" s="180" t="s">
        <v>151</v>
      </c>
    </row>
    <row r="156" spans="2:51" s="13" customFormat="1" ht="10.15">
      <c r="B156" s="167"/>
      <c r="D156" s="161" t="s">
        <v>196</v>
      </c>
      <c r="E156" s="168" t="s">
        <v>19</v>
      </c>
      <c r="F156" s="169" t="s">
        <v>267</v>
      </c>
      <c r="H156" s="170">
        <v>50.693</v>
      </c>
      <c r="I156" s="171"/>
      <c r="L156" s="167"/>
      <c r="M156" s="172"/>
      <c r="T156" s="173"/>
      <c r="AT156" s="168" t="s">
        <v>196</v>
      </c>
      <c r="AU156" s="168" t="s">
        <v>84</v>
      </c>
      <c r="AV156" s="13" t="s">
        <v>84</v>
      </c>
      <c r="AW156" s="13" t="s">
        <v>36</v>
      </c>
      <c r="AX156" s="13" t="s">
        <v>75</v>
      </c>
      <c r="AY156" s="168" t="s">
        <v>151</v>
      </c>
    </row>
    <row r="157" spans="2:51" s="14" customFormat="1" ht="10.15">
      <c r="B157" s="179"/>
      <c r="D157" s="161" t="s">
        <v>196</v>
      </c>
      <c r="E157" s="180" t="s">
        <v>19</v>
      </c>
      <c r="F157" s="181" t="s">
        <v>268</v>
      </c>
      <c r="H157" s="182">
        <v>50.693</v>
      </c>
      <c r="I157" s="183"/>
      <c r="L157" s="179"/>
      <c r="M157" s="184"/>
      <c r="T157" s="185"/>
      <c r="AT157" s="180" t="s">
        <v>196</v>
      </c>
      <c r="AU157" s="180" t="s">
        <v>84</v>
      </c>
      <c r="AV157" s="14" t="s">
        <v>160</v>
      </c>
      <c r="AW157" s="14" t="s">
        <v>36</v>
      </c>
      <c r="AX157" s="14" t="s">
        <v>82</v>
      </c>
      <c r="AY157" s="180" t="s">
        <v>151</v>
      </c>
    </row>
    <row r="158" spans="2:65" s="1" customFormat="1" ht="16.5" customHeight="1">
      <c r="B158" s="33"/>
      <c r="C158" s="132" t="s">
        <v>167</v>
      </c>
      <c r="D158" s="132" t="s">
        <v>153</v>
      </c>
      <c r="E158" s="133" t="s">
        <v>269</v>
      </c>
      <c r="F158" s="134" t="s">
        <v>270</v>
      </c>
      <c r="G158" s="135" t="s">
        <v>244</v>
      </c>
      <c r="H158" s="136">
        <v>3</v>
      </c>
      <c r="I158" s="137"/>
      <c r="J158" s="138">
        <f>ROUND(I158*H158,2)</f>
        <v>0</v>
      </c>
      <c r="K158" s="134" t="s">
        <v>215</v>
      </c>
      <c r="L158" s="33"/>
      <c r="M158" s="139" t="s">
        <v>19</v>
      </c>
      <c r="N158" s="140" t="s">
        <v>46</v>
      </c>
      <c r="P158" s="141">
        <f>O158*H158</f>
        <v>0</v>
      </c>
      <c r="Q158" s="141">
        <v>0.02</v>
      </c>
      <c r="R158" s="141">
        <f>Q158*H158</f>
        <v>0.06</v>
      </c>
      <c r="S158" s="141">
        <v>0</v>
      </c>
      <c r="T158" s="142">
        <f>S158*H158</f>
        <v>0</v>
      </c>
      <c r="AR158" s="143" t="s">
        <v>160</v>
      </c>
      <c r="AT158" s="143" t="s">
        <v>153</v>
      </c>
      <c r="AU158" s="143" t="s">
        <v>84</v>
      </c>
      <c r="AY158" s="18" t="s">
        <v>151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8" t="s">
        <v>82</v>
      </c>
      <c r="BK158" s="144">
        <f>ROUND(I158*H158,2)</f>
        <v>0</v>
      </c>
      <c r="BL158" s="18" t="s">
        <v>160</v>
      </c>
      <c r="BM158" s="143" t="s">
        <v>271</v>
      </c>
    </row>
    <row r="159" spans="2:47" s="1" customFormat="1" ht="10.15">
      <c r="B159" s="33"/>
      <c r="D159" s="174" t="s">
        <v>217</v>
      </c>
      <c r="F159" s="175" t="s">
        <v>272</v>
      </c>
      <c r="I159" s="176"/>
      <c r="L159" s="33"/>
      <c r="M159" s="177"/>
      <c r="T159" s="54"/>
      <c r="AT159" s="18" t="s">
        <v>217</v>
      </c>
      <c r="AU159" s="18" t="s">
        <v>84</v>
      </c>
    </row>
    <row r="160" spans="2:51" s="12" customFormat="1" ht="10.15">
      <c r="B160" s="160"/>
      <c r="D160" s="161" t="s">
        <v>196</v>
      </c>
      <c r="E160" s="162" t="s">
        <v>19</v>
      </c>
      <c r="F160" s="163" t="s">
        <v>273</v>
      </c>
      <c r="H160" s="162" t="s">
        <v>19</v>
      </c>
      <c r="I160" s="164"/>
      <c r="L160" s="160"/>
      <c r="M160" s="165"/>
      <c r="T160" s="166"/>
      <c r="AT160" s="162" t="s">
        <v>196</v>
      </c>
      <c r="AU160" s="162" t="s">
        <v>84</v>
      </c>
      <c r="AV160" s="12" t="s">
        <v>82</v>
      </c>
      <c r="AW160" s="12" t="s">
        <v>36</v>
      </c>
      <c r="AX160" s="12" t="s">
        <v>75</v>
      </c>
      <c r="AY160" s="162" t="s">
        <v>151</v>
      </c>
    </row>
    <row r="161" spans="2:51" s="13" customFormat="1" ht="10.15">
      <c r="B161" s="167"/>
      <c r="D161" s="161" t="s">
        <v>196</v>
      </c>
      <c r="E161" s="168" t="s">
        <v>19</v>
      </c>
      <c r="F161" s="169" t="s">
        <v>274</v>
      </c>
      <c r="H161" s="170">
        <v>3</v>
      </c>
      <c r="I161" s="171"/>
      <c r="L161" s="167"/>
      <c r="M161" s="172"/>
      <c r="T161" s="173"/>
      <c r="AT161" s="168" t="s">
        <v>196</v>
      </c>
      <c r="AU161" s="168" t="s">
        <v>84</v>
      </c>
      <c r="AV161" s="13" t="s">
        <v>84</v>
      </c>
      <c r="AW161" s="13" t="s">
        <v>36</v>
      </c>
      <c r="AX161" s="13" t="s">
        <v>75</v>
      </c>
      <c r="AY161" s="168" t="s">
        <v>151</v>
      </c>
    </row>
    <row r="162" spans="2:51" s="12" customFormat="1" ht="10.15">
      <c r="B162" s="160"/>
      <c r="D162" s="161" t="s">
        <v>196</v>
      </c>
      <c r="E162" s="162" t="s">
        <v>19</v>
      </c>
      <c r="F162" s="163" t="s">
        <v>275</v>
      </c>
      <c r="H162" s="162" t="s">
        <v>19</v>
      </c>
      <c r="I162" s="164"/>
      <c r="L162" s="160"/>
      <c r="M162" s="165"/>
      <c r="T162" s="166"/>
      <c r="AT162" s="162" t="s">
        <v>196</v>
      </c>
      <c r="AU162" s="162" t="s">
        <v>84</v>
      </c>
      <c r="AV162" s="12" t="s">
        <v>82</v>
      </c>
      <c r="AW162" s="12" t="s">
        <v>36</v>
      </c>
      <c r="AX162" s="12" t="s">
        <v>75</v>
      </c>
      <c r="AY162" s="162" t="s">
        <v>151</v>
      </c>
    </row>
    <row r="163" spans="2:51" s="14" customFormat="1" ht="10.15">
      <c r="B163" s="179"/>
      <c r="D163" s="161" t="s">
        <v>196</v>
      </c>
      <c r="E163" s="180" t="s">
        <v>19</v>
      </c>
      <c r="F163" s="181" t="s">
        <v>276</v>
      </c>
      <c r="H163" s="182">
        <v>3</v>
      </c>
      <c r="I163" s="183"/>
      <c r="L163" s="179"/>
      <c r="M163" s="184"/>
      <c r="T163" s="185"/>
      <c r="AT163" s="180" t="s">
        <v>196</v>
      </c>
      <c r="AU163" s="180" t="s">
        <v>84</v>
      </c>
      <c r="AV163" s="14" t="s">
        <v>160</v>
      </c>
      <c r="AW163" s="14" t="s">
        <v>36</v>
      </c>
      <c r="AX163" s="14" t="s">
        <v>82</v>
      </c>
      <c r="AY163" s="180" t="s">
        <v>151</v>
      </c>
    </row>
    <row r="164" spans="2:65" s="1" customFormat="1" ht="21.75" customHeight="1">
      <c r="B164" s="33"/>
      <c r="C164" s="132" t="s">
        <v>163</v>
      </c>
      <c r="D164" s="132" t="s">
        <v>153</v>
      </c>
      <c r="E164" s="133" t="s">
        <v>277</v>
      </c>
      <c r="F164" s="134" t="s">
        <v>278</v>
      </c>
      <c r="G164" s="135" t="s">
        <v>244</v>
      </c>
      <c r="H164" s="136">
        <v>398.295</v>
      </c>
      <c r="I164" s="137"/>
      <c r="J164" s="138">
        <f>ROUND(I164*H164,2)</f>
        <v>0</v>
      </c>
      <c r="K164" s="134" t="s">
        <v>215</v>
      </c>
      <c r="L164" s="33"/>
      <c r="M164" s="139" t="s">
        <v>19</v>
      </c>
      <c r="N164" s="140" t="s">
        <v>46</v>
      </c>
      <c r="P164" s="141">
        <f>O164*H164</f>
        <v>0</v>
      </c>
      <c r="Q164" s="141">
        <v>0</v>
      </c>
      <c r="R164" s="141">
        <f>Q164*H164</f>
        <v>0</v>
      </c>
      <c r="S164" s="141">
        <v>0</v>
      </c>
      <c r="T164" s="142">
        <f>S164*H164</f>
        <v>0</v>
      </c>
      <c r="AR164" s="143" t="s">
        <v>160</v>
      </c>
      <c r="AT164" s="143" t="s">
        <v>153</v>
      </c>
      <c r="AU164" s="143" t="s">
        <v>84</v>
      </c>
      <c r="AY164" s="18" t="s">
        <v>151</v>
      </c>
      <c r="BE164" s="144">
        <f>IF(N164="základní",J164,0)</f>
        <v>0</v>
      </c>
      <c r="BF164" s="144">
        <f>IF(N164="snížená",J164,0)</f>
        <v>0</v>
      </c>
      <c r="BG164" s="144">
        <f>IF(N164="zákl. přenesená",J164,0)</f>
        <v>0</v>
      </c>
      <c r="BH164" s="144">
        <f>IF(N164="sníž. přenesená",J164,0)</f>
        <v>0</v>
      </c>
      <c r="BI164" s="144">
        <f>IF(N164="nulová",J164,0)</f>
        <v>0</v>
      </c>
      <c r="BJ164" s="18" t="s">
        <v>82</v>
      </c>
      <c r="BK164" s="144">
        <f>ROUND(I164*H164,2)</f>
        <v>0</v>
      </c>
      <c r="BL164" s="18" t="s">
        <v>160</v>
      </c>
      <c r="BM164" s="143" t="s">
        <v>279</v>
      </c>
    </row>
    <row r="165" spans="2:47" s="1" customFormat="1" ht="10.15">
      <c r="B165" s="33"/>
      <c r="D165" s="174" t="s">
        <v>217</v>
      </c>
      <c r="F165" s="175" t="s">
        <v>280</v>
      </c>
      <c r="I165" s="176"/>
      <c r="L165" s="33"/>
      <c r="M165" s="177"/>
      <c r="T165" s="54"/>
      <c r="AT165" s="18" t="s">
        <v>217</v>
      </c>
      <c r="AU165" s="18" t="s">
        <v>84</v>
      </c>
    </row>
    <row r="166" spans="2:65" s="1" customFormat="1" ht="16.5" customHeight="1">
      <c r="B166" s="33"/>
      <c r="C166" s="132" t="s">
        <v>281</v>
      </c>
      <c r="D166" s="132" t="s">
        <v>153</v>
      </c>
      <c r="E166" s="133" t="s">
        <v>282</v>
      </c>
      <c r="F166" s="134" t="s">
        <v>283</v>
      </c>
      <c r="G166" s="135" t="s">
        <v>244</v>
      </c>
      <c r="H166" s="136">
        <v>5576.13</v>
      </c>
      <c r="I166" s="137"/>
      <c r="J166" s="138">
        <f>ROUND(I166*H166,2)</f>
        <v>0</v>
      </c>
      <c r="K166" s="134" t="s">
        <v>215</v>
      </c>
      <c r="L166" s="33"/>
      <c r="M166" s="139" t="s">
        <v>19</v>
      </c>
      <c r="N166" s="140" t="s">
        <v>46</v>
      </c>
      <c r="P166" s="141">
        <f>O166*H166</f>
        <v>0</v>
      </c>
      <c r="Q166" s="141">
        <v>0</v>
      </c>
      <c r="R166" s="141">
        <f>Q166*H166</f>
        <v>0</v>
      </c>
      <c r="S166" s="141">
        <v>0</v>
      </c>
      <c r="T166" s="142">
        <f>S166*H166</f>
        <v>0</v>
      </c>
      <c r="AR166" s="143" t="s">
        <v>160</v>
      </c>
      <c r="AT166" s="143" t="s">
        <v>153</v>
      </c>
      <c r="AU166" s="143" t="s">
        <v>84</v>
      </c>
      <c r="AY166" s="18" t="s">
        <v>151</v>
      </c>
      <c r="BE166" s="144">
        <f>IF(N166="základní",J166,0)</f>
        <v>0</v>
      </c>
      <c r="BF166" s="144">
        <f>IF(N166="snížená",J166,0)</f>
        <v>0</v>
      </c>
      <c r="BG166" s="144">
        <f>IF(N166="zákl. přenesená",J166,0)</f>
        <v>0</v>
      </c>
      <c r="BH166" s="144">
        <f>IF(N166="sníž. přenesená",J166,0)</f>
        <v>0</v>
      </c>
      <c r="BI166" s="144">
        <f>IF(N166="nulová",J166,0)</f>
        <v>0</v>
      </c>
      <c r="BJ166" s="18" t="s">
        <v>82</v>
      </c>
      <c r="BK166" s="144">
        <f>ROUND(I166*H166,2)</f>
        <v>0</v>
      </c>
      <c r="BL166" s="18" t="s">
        <v>160</v>
      </c>
      <c r="BM166" s="143" t="s">
        <v>284</v>
      </c>
    </row>
    <row r="167" spans="2:47" s="1" customFormat="1" ht="10.15">
      <c r="B167" s="33"/>
      <c r="D167" s="174" t="s">
        <v>217</v>
      </c>
      <c r="F167" s="175" t="s">
        <v>285</v>
      </c>
      <c r="I167" s="176"/>
      <c r="L167" s="33"/>
      <c r="M167" s="177"/>
      <c r="T167" s="54"/>
      <c r="AT167" s="18" t="s">
        <v>217</v>
      </c>
      <c r="AU167" s="18" t="s">
        <v>84</v>
      </c>
    </row>
    <row r="168" spans="2:51" s="13" customFormat="1" ht="10.15">
      <c r="B168" s="167"/>
      <c r="D168" s="161" t="s">
        <v>196</v>
      </c>
      <c r="F168" s="169" t="s">
        <v>286</v>
      </c>
      <c r="H168" s="170">
        <v>5576.13</v>
      </c>
      <c r="I168" s="171"/>
      <c r="L168" s="167"/>
      <c r="M168" s="172"/>
      <c r="T168" s="173"/>
      <c r="AT168" s="168" t="s">
        <v>196</v>
      </c>
      <c r="AU168" s="168" t="s">
        <v>84</v>
      </c>
      <c r="AV168" s="13" t="s">
        <v>84</v>
      </c>
      <c r="AW168" s="13" t="s">
        <v>4</v>
      </c>
      <c r="AX168" s="13" t="s">
        <v>82</v>
      </c>
      <c r="AY168" s="168" t="s">
        <v>151</v>
      </c>
    </row>
    <row r="169" spans="2:65" s="1" customFormat="1" ht="24.2" customHeight="1">
      <c r="B169" s="33"/>
      <c r="C169" s="132" t="s">
        <v>166</v>
      </c>
      <c r="D169" s="132" t="s">
        <v>153</v>
      </c>
      <c r="E169" s="133" t="s">
        <v>287</v>
      </c>
      <c r="F169" s="134" t="s">
        <v>288</v>
      </c>
      <c r="G169" s="135" t="s">
        <v>244</v>
      </c>
      <c r="H169" s="136">
        <v>6</v>
      </c>
      <c r="I169" s="137"/>
      <c r="J169" s="138">
        <f>ROUND(I169*H169,2)</f>
        <v>0</v>
      </c>
      <c r="K169" s="134" t="s">
        <v>215</v>
      </c>
      <c r="L169" s="33"/>
      <c r="M169" s="139" t="s">
        <v>19</v>
      </c>
      <c r="N169" s="140" t="s">
        <v>46</v>
      </c>
      <c r="P169" s="141">
        <f>O169*H169</f>
        <v>0</v>
      </c>
      <c r="Q169" s="141">
        <v>0</v>
      </c>
      <c r="R169" s="141">
        <f>Q169*H169</f>
        <v>0</v>
      </c>
      <c r="S169" s="141">
        <v>0</v>
      </c>
      <c r="T169" s="142">
        <f>S169*H169</f>
        <v>0</v>
      </c>
      <c r="AR169" s="143" t="s">
        <v>160</v>
      </c>
      <c r="AT169" s="143" t="s">
        <v>153</v>
      </c>
      <c r="AU169" s="143" t="s">
        <v>84</v>
      </c>
      <c r="AY169" s="18" t="s">
        <v>151</v>
      </c>
      <c r="BE169" s="144">
        <f>IF(N169="základní",J169,0)</f>
        <v>0</v>
      </c>
      <c r="BF169" s="144">
        <f>IF(N169="snížená",J169,0)</f>
        <v>0</v>
      </c>
      <c r="BG169" s="144">
        <f>IF(N169="zákl. přenesená",J169,0)</f>
        <v>0</v>
      </c>
      <c r="BH169" s="144">
        <f>IF(N169="sníž. přenesená",J169,0)</f>
        <v>0</v>
      </c>
      <c r="BI169" s="144">
        <f>IF(N169="nulová",J169,0)</f>
        <v>0</v>
      </c>
      <c r="BJ169" s="18" t="s">
        <v>82</v>
      </c>
      <c r="BK169" s="144">
        <f>ROUND(I169*H169,2)</f>
        <v>0</v>
      </c>
      <c r="BL169" s="18" t="s">
        <v>160</v>
      </c>
      <c r="BM169" s="143" t="s">
        <v>289</v>
      </c>
    </row>
    <row r="170" spans="2:47" s="1" customFormat="1" ht="10.15">
      <c r="B170" s="33"/>
      <c r="D170" s="174" t="s">
        <v>217</v>
      </c>
      <c r="F170" s="175" t="s">
        <v>290</v>
      </c>
      <c r="I170" s="176"/>
      <c r="L170" s="33"/>
      <c r="M170" s="177"/>
      <c r="T170" s="54"/>
      <c r="AT170" s="18" t="s">
        <v>217</v>
      </c>
      <c r="AU170" s="18" t="s">
        <v>84</v>
      </c>
    </row>
    <row r="171" spans="2:51" s="12" customFormat="1" ht="10.15">
      <c r="B171" s="160"/>
      <c r="D171" s="161" t="s">
        <v>196</v>
      </c>
      <c r="E171" s="162" t="s">
        <v>19</v>
      </c>
      <c r="F171" s="163" t="s">
        <v>291</v>
      </c>
      <c r="H171" s="162" t="s">
        <v>19</v>
      </c>
      <c r="I171" s="164"/>
      <c r="L171" s="160"/>
      <c r="M171" s="165"/>
      <c r="T171" s="166"/>
      <c r="AT171" s="162" t="s">
        <v>196</v>
      </c>
      <c r="AU171" s="162" t="s">
        <v>84</v>
      </c>
      <c r="AV171" s="12" t="s">
        <v>82</v>
      </c>
      <c r="AW171" s="12" t="s">
        <v>36</v>
      </c>
      <c r="AX171" s="12" t="s">
        <v>75</v>
      </c>
      <c r="AY171" s="162" t="s">
        <v>151</v>
      </c>
    </row>
    <row r="172" spans="2:51" s="13" customFormat="1" ht="10.15">
      <c r="B172" s="167"/>
      <c r="D172" s="161" t="s">
        <v>196</v>
      </c>
      <c r="E172" s="168" t="s">
        <v>19</v>
      </c>
      <c r="F172" s="169" t="s">
        <v>292</v>
      </c>
      <c r="H172" s="170">
        <v>6</v>
      </c>
      <c r="I172" s="171"/>
      <c r="L172" s="167"/>
      <c r="M172" s="172"/>
      <c r="T172" s="173"/>
      <c r="AT172" s="168" t="s">
        <v>196</v>
      </c>
      <c r="AU172" s="168" t="s">
        <v>84</v>
      </c>
      <c r="AV172" s="13" t="s">
        <v>84</v>
      </c>
      <c r="AW172" s="13" t="s">
        <v>36</v>
      </c>
      <c r="AX172" s="13" t="s">
        <v>75</v>
      </c>
      <c r="AY172" s="168" t="s">
        <v>151</v>
      </c>
    </row>
    <row r="173" spans="2:51" s="12" customFormat="1" ht="10.15">
      <c r="B173" s="160"/>
      <c r="D173" s="161" t="s">
        <v>196</v>
      </c>
      <c r="E173" s="162" t="s">
        <v>19</v>
      </c>
      <c r="F173" s="163" t="s">
        <v>255</v>
      </c>
      <c r="H173" s="162" t="s">
        <v>19</v>
      </c>
      <c r="I173" s="164"/>
      <c r="L173" s="160"/>
      <c r="M173" s="165"/>
      <c r="T173" s="166"/>
      <c r="AT173" s="162" t="s">
        <v>196</v>
      </c>
      <c r="AU173" s="162" t="s">
        <v>84</v>
      </c>
      <c r="AV173" s="12" t="s">
        <v>82</v>
      </c>
      <c r="AW173" s="12" t="s">
        <v>36</v>
      </c>
      <c r="AX173" s="12" t="s">
        <v>75</v>
      </c>
      <c r="AY173" s="162" t="s">
        <v>151</v>
      </c>
    </row>
    <row r="174" spans="2:51" s="14" customFormat="1" ht="10.15">
      <c r="B174" s="179"/>
      <c r="D174" s="161" t="s">
        <v>196</v>
      </c>
      <c r="E174" s="180" t="s">
        <v>19</v>
      </c>
      <c r="F174" s="181" t="s">
        <v>293</v>
      </c>
      <c r="H174" s="182">
        <v>6</v>
      </c>
      <c r="I174" s="183"/>
      <c r="L174" s="179"/>
      <c r="M174" s="184"/>
      <c r="T174" s="185"/>
      <c r="AT174" s="180" t="s">
        <v>196</v>
      </c>
      <c r="AU174" s="180" t="s">
        <v>84</v>
      </c>
      <c r="AV174" s="14" t="s">
        <v>160</v>
      </c>
      <c r="AW174" s="14" t="s">
        <v>36</v>
      </c>
      <c r="AX174" s="14" t="s">
        <v>82</v>
      </c>
      <c r="AY174" s="180" t="s">
        <v>151</v>
      </c>
    </row>
    <row r="175" spans="2:65" s="1" customFormat="1" ht="24.2" customHeight="1">
      <c r="B175" s="33"/>
      <c r="C175" s="132" t="s">
        <v>294</v>
      </c>
      <c r="D175" s="132" t="s">
        <v>153</v>
      </c>
      <c r="E175" s="133" t="s">
        <v>295</v>
      </c>
      <c r="F175" s="134" t="s">
        <v>296</v>
      </c>
      <c r="G175" s="135" t="s">
        <v>244</v>
      </c>
      <c r="H175" s="136">
        <v>3</v>
      </c>
      <c r="I175" s="137"/>
      <c r="J175" s="138">
        <f>ROUND(I175*H175,2)</f>
        <v>0</v>
      </c>
      <c r="K175" s="134" t="s">
        <v>215</v>
      </c>
      <c r="L175" s="33"/>
      <c r="M175" s="139" t="s">
        <v>19</v>
      </c>
      <c r="N175" s="140" t="s">
        <v>46</v>
      </c>
      <c r="P175" s="141">
        <f>O175*H175</f>
        <v>0</v>
      </c>
      <c r="Q175" s="141">
        <v>0</v>
      </c>
      <c r="R175" s="141">
        <f>Q175*H175</f>
        <v>0</v>
      </c>
      <c r="S175" s="141">
        <v>0</v>
      </c>
      <c r="T175" s="142">
        <f>S175*H175</f>
        <v>0</v>
      </c>
      <c r="AR175" s="143" t="s">
        <v>160</v>
      </c>
      <c r="AT175" s="143" t="s">
        <v>153</v>
      </c>
      <c r="AU175" s="143" t="s">
        <v>84</v>
      </c>
      <c r="AY175" s="18" t="s">
        <v>151</v>
      </c>
      <c r="BE175" s="144">
        <f>IF(N175="základní",J175,0)</f>
        <v>0</v>
      </c>
      <c r="BF175" s="144">
        <f>IF(N175="snížená",J175,0)</f>
        <v>0</v>
      </c>
      <c r="BG175" s="144">
        <f>IF(N175="zákl. přenesená",J175,0)</f>
        <v>0</v>
      </c>
      <c r="BH175" s="144">
        <f>IF(N175="sníž. přenesená",J175,0)</f>
        <v>0</v>
      </c>
      <c r="BI175" s="144">
        <f>IF(N175="nulová",J175,0)</f>
        <v>0</v>
      </c>
      <c r="BJ175" s="18" t="s">
        <v>82</v>
      </c>
      <c r="BK175" s="144">
        <f>ROUND(I175*H175,2)</f>
        <v>0</v>
      </c>
      <c r="BL175" s="18" t="s">
        <v>160</v>
      </c>
      <c r="BM175" s="143" t="s">
        <v>297</v>
      </c>
    </row>
    <row r="176" spans="2:47" s="1" customFormat="1" ht="10.15">
      <c r="B176" s="33"/>
      <c r="D176" s="174" t="s">
        <v>217</v>
      </c>
      <c r="F176" s="175" t="s">
        <v>298</v>
      </c>
      <c r="I176" s="176"/>
      <c r="L176" s="33"/>
      <c r="M176" s="177"/>
      <c r="T176" s="54"/>
      <c r="AT176" s="18" t="s">
        <v>217</v>
      </c>
      <c r="AU176" s="18" t="s">
        <v>84</v>
      </c>
    </row>
    <row r="177" spans="2:51" s="12" customFormat="1" ht="10.15">
      <c r="B177" s="160"/>
      <c r="D177" s="161" t="s">
        <v>196</v>
      </c>
      <c r="E177" s="162" t="s">
        <v>19</v>
      </c>
      <c r="F177" s="163" t="s">
        <v>273</v>
      </c>
      <c r="H177" s="162" t="s">
        <v>19</v>
      </c>
      <c r="I177" s="164"/>
      <c r="L177" s="160"/>
      <c r="M177" s="165"/>
      <c r="T177" s="166"/>
      <c r="AT177" s="162" t="s">
        <v>196</v>
      </c>
      <c r="AU177" s="162" t="s">
        <v>84</v>
      </c>
      <c r="AV177" s="12" t="s">
        <v>82</v>
      </c>
      <c r="AW177" s="12" t="s">
        <v>36</v>
      </c>
      <c r="AX177" s="12" t="s">
        <v>75</v>
      </c>
      <c r="AY177" s="162" t="s">
        <v>151</v>
      </c>
    </row>
    <row r="178" spans="2:51" s="13" customFormat="1" ht="10.15">
      <c r="B178" s="167"/>
      <c r="D178" s="161" t="s">
        <v>196</v>
      </c>
      <c r="E178" s="168" t="s">
        <v>19</v>
      </c>
      <c r="F178" s="169" t="s">
        <v>274</v>
      </c>
      <c r="H178" s="170">
        <v>3</v>
      </c>
      <c r="I178" s="171"/>
      <c r="L178" s="167"/>
      <c r="M178" s="172"/>
      <c r="T178" s="173"/>
      <c r="AT178" s="168" t="s">
        <v>196</v>
      </c>
      <c r="AU178" s="168" t="s">
        <v>84</v>
      </c>
      <c r="AV178" s="13" t="s">
        <v>84</v>
      </c>
      <c r="AW178" s="13" t="s">
        <v>36</v>
      </c>
      <c r="AX178" s="13" t="s">
        <v>75</v>
      </c>
      <c r="AY178" s="168" t="s">
        <v>151</v>
      </c>
    </row>
    <row r="179" spans="2:51" s="12" customFormat="1" ht="10.15">
      <c r="B179" s="160"/>
      <c r="D179" s="161" t="s">
        <v>196</v>
      </c>
      <c r="E179" s="162" t="s">
        <v>19</v>
      </c>
      <c r="F179" s="163" t="s">
        <v>275</v>
      </c>
      <c r="H179" s="162" t="s">
        <v>19</v>
      </c>
      <c r="I179" s="164"/>
      <c r="L179" s="160"/>
      <c r="M179" s="165"/>
      <c r="T179" s="166"/>
      <c r="AT179" s="162" t="s">
        <v>196</v>
      </c>
      <c r="AU179" s="162" t="s">
        <v>84</v>
      </c>
      <c r="AV179" s="12" t="s">
        <v>82</v>
      </c>
      <c r="AW179" s="12" t="s">
        <v>36</v>
      </c>
      <c r="AX179" s="12" t="s">
        <v>75</v>
      </c>
      <c r="AY179" s="162" t="s">
        <v>151</v>
      </c>
    </row>
    <row r="180" spans="2:51" s="14" customFormat="1" ht="10.15">
      <c r="B180" s="179"/>
      <c r="D180" s="161" t="s">
        <v>196</v>
      </c>
      <c r="E180" s="180" t="s">
        <v>19</v>
      </c>
      <c r="F180" s="181" t="s">
        <v>276</v>
      </c>
      <c r="H180" s="182">
        <v>3</v>
      </c>
      <c r="I180" s="183"/>
      <c r="L180" s="179"/>
      <c r="M180" s="184"/>
      <c r="T180" s="185"/>
      <c r="AT180" s="180" t="s">
        <v>196</v>
      </c>
      <c r="AU180" s="180" t="s">
        <v>84</v>
      </c>
      <c r="AV180" s="14" t="s">
        <v>160</v>
      </c>
      <c r="AW180" s="14" t="s">
        <v>36</v>
      </c>
      <c r="AX180" s="14" t="s">
        <v>82</v>
      </c>
      <c r="AY180" s="180" t="s">
        <v>151</v>
      </c>
    </row>
    <row r="181" spans="2:65" s="1" customFormat="1" ht="24.2" customHeight="1">
      <c r="B181" s="33"/>
      <c r="C181" s="132" t="s">
        <v>170</v>
      </c>
      <c r="D181" s="132" t="s">
        <v>153</v>
      </c>
      <c r="E181" s="133" t="s">
        <v>299</v>
      </c>
      <c r="F181" s="134" t="s">
        <v>300</v>
      </c>
      <c r="G181" s="135" t="s">
        <v>244</v>
      </c>
      <c r="H181" s="136">
        <v>92.18</v>
      </c>
      <c r="I181" s="137"/>
      <c r="J181" s="138">
        <f>ROUND(I181*H181,2)</f>
        <v>0</v>
      </c>
      <c r="K181" s="134" t="s">
        <v>215</v>
      </c>
      <c r="L181" s="33"/>
      <c r="M181" s="139" t="s">
        <v>19</v>
      </c>
      <c r="N181" s="140" t="s">
        <v>46</v>
      </c>
      <c r="P181" s="141">
        <f>O181*H181</f>
        <v>0</v>
      </c>
      <c r="Q181" s="141">
        <v>0</v>
      </c>
      <c r="R181" s="141">
        <f>Q181*H181</f>
        <v>0</v>
      </c>
      <c r="S181" s="141">
        <v>0</v>
      </c>
      <c r="T181" s="142">
        <f>S181*H181</f>
        <v>0</v>
      </c>
      <c r="AR181" s="143" t="s">
        <v>160</v>
      </c>
      <c r="AT181" s="143" t="s">
        <v>153</v>
      </c>
      <c r="AU181" s="143" t="s">
        <v>84</v>
      </c>
      <c r="AY181" s="18" t="s">
        <v>151</v>
      </c>
      <c r="BE181" s="144">
        <f>IF(N181="základní",J181,0)</f>
        <v>0</v>
      </c>
      <c r="BF181" s="144">
        <f>IF(N181="snížená",J181,0)</f>
        <v>0</v>
      </c>
      <c r="BG181" s="144">
        <f>IF(N181="zákl. přenesená",J181,0)</f>
        <v>0</v>
      </c>
      <c r="BH181" s="144">
        <f>IF(N181="sníž. přenesená",J181,0)</f>
        <v>0</v>
      </c>
      <c r="BI181" s="144">
        <f>IF(N181="nulová",J181,0)</f>
        <v>0</v>
      </c>
      <c r="BJ181" s="18" t="s">
        <v>82</v>
      </c>
      <c r="BK181" s="144">
        <f>ROUND(I181*H181,2)</f>
        <v>0</v>
      </c>
      <c r="BL181" s="18" t="s">
        <v>160</v>
      </c>
      <c r="BM181" s="143" t="s">
        <v>301</v>
      </c>
    </row>
    <row r="182" spans="2:47" s="1" customFormat="1" ht="10.15">
      <c r="B182" s="33"/>
      <c r="D182" s="174" t="s">
        <v>217</v>
      </c>
      <c r="F182" s="175" t="s">
        <v>302</v>
      </c>
      <c r="I182" s="176"/>
      <c r="L182" s="33"/>
      <c r="M182" s="177"/>
      <c r="T182" s="54"/>
      <c r="AT182" s="18" t="s">
        <v>217</v>
      </c>
      <c r="AU182" s="18" t="s">
        <v>84</v>
      </c>
    </row>
    <row r="183" spans="2:51" s="13" customFormat="1" ht="10.15">
      <c r="B183" s="167"/>
      <c r="D183" s="161" t="s">
        <v>196</v>
      </c>
      <c r="E183" s="168" t="s">
        <v>19</v>
      </c>
      <c r="F183" s="169" t="s">
        <v>303</v>
      </c>
      <c r="H183" s="170">
        <v>92.18</v>
      </c>
      <c r="I183" s="171"/>
      <c r="L183" s="167"/>
      <c r="M183" s="172"/>
      <c r="T183" s="173"/>
      <c r="AT183" s="168" t="s">
        <v>196</v>
      </c>
      <c r="AU183" s="168" t="s">
        <v>84</v>
      </c>
      <c r="AV183" s="13" t="s">
        <v>84</v>
      </c>
      <c r="AW183" s="13" t="s">
        <v>36</v>
      </c>
      <c r="AX183" s="13" t="s">
        <v>75</v>
      </c>
      <c r="AY183" s="168" t="s">
        <v>151</v>
      </c>
    </row>
    <row r="184" spans="2:51" s="12" customFormat="1" ht="10.15">
      <c r="B184" s="160"/>
      <c r="D184" s="161" t="s">
        <v>196</v>
      </c>
      <c r="E184" s="162" t="s">
        <v>19</v>
      </c>
      <c r="F184" s="163" t="s">
        <v>304</v>
      </c>
      <c r="H184" s="162" t="s">
        <v>19</v>
      </c>
      <c r="I184" s="164"/>
      <c r="L184" s="160"/>
      <c r="M184" s="165"/>
      <c r="T184" s="166"/>
      <c r="AT184" s="162" t="s">
        <v>196</v>
      </c>
      <c r="AU184" s="162" t="s">
        <v>84</v>
      </c>
      <c r="AV184" s="12" t="s">
        <v>82</v>
      </c>
      <c r="AW184" s="12" t="s">
        <v>36</v>
      </c>
      <c r="AX184" s="12" t="s">
        <v>75</v>
      </c>
      <c r="AY184" s="162" t="s">
        <v>151</v>
      </c>
    </row>
    <row r="185" spans="2:51" s="14" customFormat="1" ht="10.15">
      <c r="B185" s="179"/>
      <c r="D185" s="161" t="s">
        <v>196</v>
      </c>
      <c r="E185" s="180" t="s">
        <v>19</v>
      </c>
      <c r="F185" s="181" t="s">
        <v>305</v>
      </c>
      <c r="H185" s="182">
        <v>92.18</v>
      </c>
      <c r="I185" s="183"/>
      <c r="L185" s="179"/>
      <c r="M185" s="184"/>
      <c r="T185" s="185"/>
      <c r="AT185" s="180" t="s">
        <v>196</v>
      </c>
      <c r="AU185" s="180" t="s">
        <v>84</v>
      </c>
      <c r="AV185" s="14" t="s">
        <v>160</v>
      </c>
      <c r="AW185" s="14" t="s">
        <v>36</v>
      </c>
      <c r="AX185" s="14" t="s">
        <v>82</v>
      </c>
      <c r="AY185" s="180" t="s">
        <v>151</v>
      </c>
    </row>
    <row r="186" spans="2:65" s="1" customFormat="1" ht="33" customHeight="1">
      <c r="B186" s="33"/>
      <c r="C186" s="132" t="s">
        <v>306</v>
      </c>
      <c r="D186" s="132" t="s">
        <v>153</v>
      </c>
      <c r="E186" s="133" t="s">
        <v>307</v>
      </c>
      <c r="F186" s="134" t="s">
        <v>308</v>
      </c>
      <c r="G186" s="135" t="s">
        <v>244</v>
      </c>
      <c r="H186" s="136">
        <v>291.115</v>
      </c>
      <c r="I186" s="137"/>
      <c r="J186" s="138">
        <f>ROUND(I186*H186,2)</f>
        <v>0</v>
      </c>
      <c r="K186" s="134" t="s">
        <v>215</v>
      </c>
      <c r="L186" s="33"/>
      <c r="M186" s="139" t="s">
        <v>19</v>
      </c>
      <c r="N186" s="140" t="s">
        <v>46</v>
      </c>
      <c r="P186" s="141">
        <f>O186*H186</f>
        <v>0</v>
      </c>
      <c r="Q186" s="141">
        <v>0</v>
      </c>
      <c r="R186" s="141">
        <f>Q186*H186</f>
        <v>0</v>
      </c>
      <c r="S186" s="141">
        <v>0</v>
      </c>
      <c r="T186" s="142">
        <f>S186*H186</f>
        <v>0</v>
      </c>
      <c r="AR186" s="143" t="s">
        <v>160</v>
      </c>
      <c r="AT186" s="143" t="s">
        <v>153</v>
      </c>
      <c r="AU186" s="143" t="s">
        <v>84</v>
      </c>
      <c r="AY186" s="18" t="s">
        <v>151</v>
      </c>
      <c r="BE186" s="144">
        <f>IF(N186="základní",J186,0)</f>
        <v>0</v>
      </c>
      <c r="BF186" s="144">
        <f>IF(N186="snížená",J186,0)</f>
        <v>0</v>
      </c>
      <c r="BG186" s="144">
        <f>IF(N186="zákl. přenesená",J186,0)</f>
        <v>0</v>
      </c>
      <c r="BH186" s="144">
        <f>IF(N186="sníž. přenesená",J186,0)</f>
        <v>0</v>
      </c>
      <c r="BI186" s="144">
        <f>IF(N186="nulová",J186,0)</f>
        <v>0</v>
      </c>
      <c r="BJ186" s="18" t="s">
        <v>82</v>
      </c>
      <c r="BK186" s="144">
        <f>ROUND(I186*H186,2)</f>
        <v>0</v>
      </c>
      <c r="BL186" s="18" t="s">
        <v>160</v>
      </c>
      <c r="BM186" s="143" t="s">
        <v>309</v>
      </c>
    </row>
    <row r="187" spans="2:47" s="1" customFormat="1" ht="10.15">
      <c r="B187" s="33"/>
      <c r="D187" s="174" t="s">
        <v>217</v>
      </c>
      <c r="F187" s="175" t="s">
        <v>310</v>
      </c>
      <c r="I187" s="176"/>
      <c r="L187" s="33"/>
      <c r="M187" s="177"/>
      <c r="T187" s="54"/>
      <c r="AT187" s="18" t="s">
        <v>217</v>
      </c>
      <c r="AU187" s="18" t="s">
        <v>84</v>
      </c>
    </row>
    <row r="188" spans="2:51" s="13" customFormat="1" ht="10.15">
      <c r="B188" s="167"/>
      <c r="D188" s="161" t="s">
        <v>196</v>
      </c>
      <c r="E188" s="168" t="s">
        <v>19</v>
      </c>
      <c r="F188" s="169" t="s">
        <v>311</v>
      </c>
      <c r="H188" s="170">
        <v>398.295</v>
      </c>
      <c r="I188" s="171"/>
      <c r="L188" s="167"/>
      <c r="M188" s="172"/>
      <c r="T188" s="173"/>
      <c r="AT188" s="168" t="s">
        <v>196</v>
      </c>
      <c r="AU188" s="168" t="s">
        <v>84</v>
      </c>
      <c r="AV188" s="13" t="s">
        <v>84</v>
      </c>
      <c r="AW188" s="13" t="s">
        <v>36</v>
      </c>
      <c r="AX188" s="13" t="s">
        <v>75</v>
      </c>
      <c r="AY188" s="168" t="s">
        <v>151</v>
      </c>
    </row>
    <row r="189" spans="2:51" s="13" customFormat="1" ht="10.15">
      <c r="B189" s="167"/>
      <c r="D189" s="161" t="s">
        <v>196</v>
      </c>
      <c r="E189" s="168" t="s">
        <v>19</v>
      </c>
      <c r="F189" s="169" t="s">
        <v>312</v>
      </c>
      <c r="H189" s="170">
        <v>-6</v>
      </c>
      <c r="I189" s="171"/>
      <c r="L189" s="167"/>
      <c r="M189" s="172"/>
      <c r="T189" s="173"/>
      <c r="AT189" s="168" t="s">
        <v>196</v>
      </c>
      <c r="AU189" s="168" t="s">
        <v>84</v>
      </c>
      <c r="AV189" s="13" t="s">
        <v>84</v>
      </c>
      <c r="AW189" s="13" t="s">
        <v>36</v>
      </c>
      <c r="AX189" s="13" t="s">
        <v>75</v>
      </c>
      <c r="AY189" s="168" t="s">
        <v>151</v>
      </c>
    </row>
    <row r="190" spans="2:51" s="13" customFormat="1" ht="10.15">
      <c r="B190" s="167"/>
      <c r="D190" s="161" t="s">
        <v>196</v>
      </c>
      <c r="E190" s="168" t="s">
        <v>19</v>
      </c>
      <c r="F190" s="169" t="s">
        <v>313</v>
      </c>
      <c r="H190" s="170">
        <v>-9</v>
      </c>
      <c r="I190" s="171"/>
      <c r="L190" s="167"/>
      <c r="M190" s="172"/>
      <c r="T190" s="173"/>
      <c r="AT190" s="168" t="s">
        <v>196</v>
      </c>
      <c r="AU190" s="168" t="s">
        <v>84</v>
      </c>
      <c r="AV190" s="13" t="s">
        <v>84</v>
      </c>
      <c r="AW190" s="13" t="s">
        <v>36</v>
      </c>
      <c r="AX190" s="13" t="s">
        <v>75</v>
      </c>
      <c r="AY190" s="168" t="s">
        <v>151</v>
      </c>
    </row>
    <row r="191" spans="2:51" s="13" customFormat="1" ht="10.15">
      <c r="B191" s="167"/>
      <c r="D191" s="161" t="s">
        <v>196</v>
      </c>
      <c r="E191" s="168" t="s">
        <v>19</v>
      </c>
      <c r="F191" s="169" t="s">
        <v>314</v>
      </c>
      <c r="H191" s="170">
        <v>-92.18</v>
      </c>
      <c r="I191" s="171"/>
      <c r="L191" s="167"/>
      <c r="M191" s="172"/>
      <c r="T191" s="173"/>
      <c r="AT191" s="168" t="s">
        <v>196</v>
      </c>
      <c r="AU191" s="168" t="s">
        <v>84</v>
      </c>
      <c r="AV191" s="13" t="s">
        <v>84</v>
      </c>
      <c r="AW191" s="13" t="s">
        <v>36</v>
      </c>
      <c r="AX191" s="13" t="s">
        <v>75</v>
      </c>
      <c r="AY191" s="168" t="s">
        <v>151</v>
      </c>
    </row>
    <row r="192" spans="2:51" s="12" customFormat="1" ht="10.15">
      <c r="B192" s="160"/>
      <c r="D192" s="161" t="s">
        <v>196</v>
      </c>
      <c r="E192" s="162" t="s">
        <v>19</v>
      </c>
      <c r="F192" s="163" t="s">
        <v>315</v>
      </c>
      <c r="H192" s="162" t="s">
        <v>19</v>
      </c>
      <c r="I192" s="164"/>
      <c r="L192" s="160"/>
      <c r="M192" s="165"/>
      <c r="T192" s="166"/>
      <c r="AT192" s="162" t="s">
        <v>196</v>
      </c>
      <c r="AU192" s="162" t="s">
        <v>84</v>
      </c>
      <c r="AV192" s="12" t="s">
        <v>82</v>
      </c>
      <c r="AW192" s="12" t="s">
        <v>36</v>
      </c>
      <c r="AX192" s="12" t="s">
        <v>75</v>
      </c>
      <c r="AY192" s="162" t="s">
        <v>151</v>
      </c>
    </row>
    <row r="193" spans="2:51" s="14" customFormat="1" ht="10.15">
      <c r="B193" s="179"/>
      <c r="D193" s="161" t="s">
        <v>196</v>
      </c>
      <c r="E193" s="180" t="s">
        <v>19</v>
      </c>
      <c r="F193" s="181" t="s">
        <v>316</v>
      </c>
      <c r="H193" s="182">
        <v>291.115</v>
      </c>
      <c r="I193" s="183"/>
      <c r="L193" s="179"/>
      <c r="M193" s="193"/>
      <c r="N193" s="194"/>
      <c r="O193" s="194"/>
      <c r="P193" s="194"/>
      <c r="Q193" s="194"/>
      <c r="R193" s="194"/>
      <c r="S193" s="194"/>
      <c r="T193" s="195"/>
      <c r="AT193" s="180" t="s">
        <v>196</v>
      </c>
      <c r="AU193" s="180" t="s">
        <v>84</v>
      </c>
      <c r="AV193" s="14" t="s">
        <v>160</v>
      </c>
      <c r="AW193" s="14" t="s">
        <v>36</v>
      </c>
      <c r="AX193" s="14" t="s">
        <v>82</v>
      </c>
      <c r="AY193" s="180" t="s">
        <v>151</v>
      </c>
    </row>
    <row r="194" spans="2:12" s="1" customFormat="1" ht="6.95" customHeight="1">
      <c r="B194" s="42"/>
      <c r="C194" s="43"/>
      <c r="D194" s="43"/>
      <c r="E194" s="43"/>
      <c r="F194" s="43"/>
      <c r="G194" s="43"/>
      <c r="H194" s="43"/>
      <c r="I194" s="43"/>
      <c r="J194" s="43"/>
      <c r="K194" s="43"/>
      <c r="L194" s="33"/>
    </row>
  </sheetData>
  <sheetProtection algorithmName="SHA-512" hashValue="7heHfgyIbBpaii3V9380jv6tdK7R08cQqkL/dXKm543i37NgkGYGhEmo9VvRSvHAWnzmbNJ/iWJXrMhGUg1IaA==" saltValue="aEUNHXtb302sjshfp0aBgcfxskfStY98ilGFgrEpyNz3wJvERGjObxHvVLqagglhv1dwXxEWVmcdjzaSb2/Ocw==" spinCount="100000" sheet="1" objects="1" scenarios="1" formatColumns="0" formatRows="0" autoFilter="0"/>
  <autoFilter ref="C88:K193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hyperlinks>
    <hyperlink ref="F108" r:id="rId1" display="https://podminky.urs.cz/item/CS_URS_2023_01/981013314"/>
    <hyperlink ref="F138" r:id="rId2" display="https://podminky.urs.cz/item/CS_URS_2023_01/981332111"/>
    <hyperlink ref="F151" r:id="rId3" display="https://podminky.urs.cz/item/CS_URS_2023_01/997006002"/>
    <hyperlink ref="F159" r:id="rId4" display="https://podminky.urs.cz/item/CS_URS_2023_01/997006003"/>
    <hyperlink ref="F165" r:id="rId5" display="https://podminky.urs.cz/item/CS_URS_2023_01/997006512"/>
    <hyperlink ref="F167" r:id="rId6" display="https://podminky.urs.cz/item/CS_URS_2023_01/997006519"/>
    <hyperlink ref="F170" r:id="rId7" display="https://podminky.urs.cz/item/CS_URS_2023_01/997013631"/>
    <hyperlink ref="F176" r:id="rId8" display="https://podminky.urs.cz/item/CS_URS_2023_01/997013847"/>
    <hyperlink ref="F182" r:id="rId9" display="https://podminky.urs.cz/item/CS_URS_2023_01/997013862"/>
    <hyperlink ref="F187" r:id="rId10" display="https://podminky.urs.cz/item/CS_URS_2023_01/997013869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36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8" t="s">
        <v>98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ht="24.95" customHeight="1">
      <c r="B4" s="21"/>
      <c r="D4" s="22" t="s">
        <v>124</v>
      </c>
      <c r="L4" s="21"/>
      <c r="M4" s="91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27" t="str">
        <f>'Rekapitulace stavby'!K6</f>
        <v>Automatické parkovací zařízení pro kola v Nymburce</v>
      </c>
      <c r="F7" s="328"/>
      <c r="G7" s="328"/>
      <c r="H7" s="328"/>
      <c r="L7" s="21"/>
    </row>
    <row r="8" spans="2:12" ht="12" customHeight="1">
      <c r="B8" s="21"/>
      <c r="D8" s="28" t="s">
        <v>125</v>
      </c>
      <c r="L8" s="21"/>
    </row>
    <row r="9" spans="2:12" s="1" customFormat="1" ht="16.5" customHeight="1">
      <c r="B9" s="33"/>
      <c r="E9" s="327" t="s">
        <v>126</v>
      </c>
      <c r="F9" s="329"/>
      <c r="G9" s="329"/>
      <c r="H9" s="329"/>
      <c r="L9" s="33"/>
    </row>
    <row r="10" spans="2:12" s="1" customFormat="1" ht="12" customHeight="1">
      <c r="B10" s="33"/>
      <c r="D10" s="28" t="s">
        <v>127</v>
      </c>
      <c r="L10" s="33"/>
    </row>
    <row r="11" spans="2:12" s="1" customFormat="1" ht="16.5" customHeight="1">
      <c r="B11" s="33"/>
      <c r="E11" s="291" t="s">
        <v>317</v>
      </c>
      <c r="F11" s="329"/>
      <c r="G11" s="329"/>
      <c r="H11" s="329"/>
      <c r="L11" s="33"/>
    </row>
    <row r="12" spans="2:12" s="1" customFormat="1" ht="10.15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50" t="str">
        <f>'Rekapitulace stavby'!AN8</f>
        <v>30. 11. 2023</v>
      </c>
      <c r="L14" s="33"/>
    </row>
    <row r="15" spans="2:12" s="1" customFormat="1" ht="10.8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27</v>
      </c>
      <c r="L16" s="33"/>
    </row>
    <row r="17" spans="2:12" s="1" customFormat="1" ht="18" customHeight="1">
      <c r="B17" s="33"/>
      <c r="E17" s="26" t="s">
        <v>28</v>
      </c>
      <c r="I17" s="28" t="s">
        <v>29</v>
      </c>
      <c r="J17" s="26" t="s">
        <v>19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30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30" t="str">
        <f>'Rekapitulace stavby'!E14</f>
        <v>Vyplň údaj</v>
      </c>
      <c r="F20" s="297"/>
      <c r="G20" s="297"/>
      <c r="H20" s="297"/>
      <c r="I20" s="28" t="s">
        <v>29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32</v>
      </c>
      <c r="I22" s="28" t="s">
        <v>26</v>
      </c>
      <c r="J22" s="26" t="s">
        <v>33</v>
      </c>
      <c r="L22" s="33"/>
    </row>
    <row r="23" spans="2:12" s="1" customFormat="1" ht="18" customHeight="1">
      <c r="B23" s="33"/>
      <c r="E23" s="26" t="s">
        <v>34</v>
      </c>
      <c r="I23" s="28" t="s">
        <v>29</v>
      </c>
      <c r="J23" s="26" t="s">
        <v>35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37</v>
      </c>
      <c r="I25" s="28" t="s">
        <v>26</v>
      </c>
      <c r="J25" s="26" t="str">
        <f>IF('Rekapitulace stavby'!AN19="","",'Rekapitulace stavby'!AN19)</f>
        <v/>
      </c>
      <c r="L25" s="33"/>
    </row>
    <row r="26" spans="2:12" s="1" customFormat="1" ht="18" customHeight="1">
      <c r="B26" s="33"/>
      <c r="E26" s="26" t="str">
        <f>IF('Rekapitulace stavby'!E20="","",'Rekapitulace stavby'!E20)</f>
        <v xml:space="preserve"> </v>
      </c>
      <c r="I26" s="28" t="s">
        <v>29</v>
      </c>
      <c r="J26" s="26" t="str">
        <f>IF('Rekapitulace stavby'!AN20="","",'Rekapitulace stavby'!AN20)</f>
        <v/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39</v>
      </c>
      <c r="L28" s="33"/>
    </row>
    <row r="29" spans="2:12" s="7" customFormat="1" ht="47.25" customHeight="1">
      <c r="B29" s="92"/>
      <c r="E29" s="302" t="s">
        <v>40</v>
      </c>
      <c r="F29" s="302"/>
      <c r="G29" s="302"/>
      <c r="H29" s="302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5" customHeight="1">
      <c r="B32" s="33"/>
      <c r="D32" s="93" t="s">
        <v>41</v>
      </c>
      <c r="J32" s="64">
        <f>ROUND(J99,2)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43</v>
      </c>
      <c r="I34" s="36" t="s">
        <v>42</v>
      </c>
      <c r="J34" s="36" t="s">
        <v>44</v>
      </c>
      <c r="L34" s="33"/>
    </row>
    <row r="35" spans="2:12" s="1" customFormat="1" ht="14.45" customHeight="1">
      <c r="B35" s="33"/>
      <c r="D35" s="53" t="s">
        <v>45</v>
      </c>
      <c r="E35" s="28" t="s">
        <v>46</v>
      </c>
      <c r="F35" s="84">
        <f>ROUND((SUM(BE99:BE367)),2)</f>
        <v>0</v>
      </c>
      <c r="I35" s="94">
        <v>0.21</v>
      </c>
      <c r="J35" s="84">
        <f>ROUND(((SUM(BE99:BE367))*I35),2)</f>
        <v>0</v>
      </c>
      <c r="L35" s="33"/>
    </row>
    <row r="36" spans="2:12" s="1" customFormat="1" ht="14.45" customHeight="1">
      <c r="B36" s="33"/>
      <c r="E36" s="28" t="s">
        <v>47</v>
      </c>
      <c r="F36" s="84">
        <f>ROUND((SUM(BF99:BF367)),2)</f>
        <v>0</v>
      </c>
      <c r="I36" s="94">
        <v>0.12</v>
      </c>
      <c r="J36" s="84">
        <f>ROUND(((SUM(BF99:BF367))*I36),2)</f>
        <v>0</v>
      </c>
      <c r="L36" s="33"/>
    </row>
    <row r="37" spans="2:12" s="1" customFormat="1" ht="14.45" customHeight="1" hidden="1">
      <c r="B37" s="33"/>
      <c r="E37" s="28" t="s">
        <v>48</v>
      </c>
      <c r="F37" s="84">
        <f>ROUND((SUM(BG99:BG367)),2)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8" t="s">
        <v>49</v>
      </c>
      <c r="F38" s="84">
        <f>ROUND((SUM(BH99:BH367)),2)</f>
        <v>0</v>
      </c>
      <c r="I38" s="94">
        <v>0.12</v>
      </c>
      <c r="J38" s="84">
        <f>0</f>
        <v>0</v>
      </c>
      <c r="L38" s="33"/>
    </row>
    <row r="39" spans="2:12" s="1" customFormat="1" ht="14.45" customHeight="1" hidden="1">
      <c r="B39" s="33"/>
      <c r="E39" s="28" t="s">
        <v>50</v>
      </c>
      <c r="F39" s="84">
        <f>ROUND((SUM(BI99:BI367)),2)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5" customHeight="1">
      <c r="B41" s="33"/>
      <c r="C41" s="95"/>
      <c r="D41" s="96" t="s">
        <v>51</v>
      </c>
      <c r="E41" s="55"/>
      <c r="F41" s="55"/>
      <c r="G41" s="97" t="s">
        <v>52</v>
      </c>
      <c r="H41" s="98" t="s">
        <v>53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2" t="s">
        <v>129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27" t="str">
        <f>E7</f>
        <v>Automatické parkovací zařízení pro kola v Nymburce</v>
      </c>
      <c r="F50" s="328"/>
      <c r="G50" s="328"/>
      <c r="H50" s="328"/>
      <c r="L50" s="33"/>
    </row>
    <row r="51" spans="2:12" ht="12" customHeight="1">
      <c r="B51" s="21"/>
      <c r="C51" s="28" t="s">
        <v>125</v>
      </c>
      <c r="L51" s="21"/>
    </row>
    <row r="52" spans="2:12" s="1" customFormat="1" ht="16.5" customHeight="1">
      <c r="B52" s="33"/>
      <c r="E52" s="327" t="s">
        <v>126</v>
      </c>
      <c r="F52" s="329"/>
      <c r="G52" s="329"/>
      <c r="H52" s="329"/>
      <c r="L52" s="33"/>
    </row>
    <row r="53" spans="2:12" s="1" customFormat="1" ht="12" customHeight="1">
      <c r="B53" s="33"/>
      <c r="C53" s="28" t="s">
        <v>127</v>
      </c>
      <c r="L53" s="33"/>
    </row>
    <row r="54" spans="2:12" s="1" customFormat="1" ht="16.5" customHeight="1">
      <c r="B54" s="33"/>
      <c r="E54" s="291" t="str">
        <f>E11</f>
        <v>SO-01 - Automatická kolárna - stavební část</v>
      </c>
      <c r="F54" s="329"/>
      <c r="G54" s="329"/>
      <c r="H54" s="329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Nymburk</v>
      </c>
      <c r="I56" s="28" t="s">
        <v>23</v>
      </c>
      <c r="J56" s="50" t="str">
        <f>IF(J14="","",J14)</f>
        <v>30. 11. 2023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>Město Nymburk</v>
      </c>
      <c r="I58" s="28" t="s">
        <v>32</v>
      </c>
      <c r="J58" s="31" t="str">
        <f>E23</f>
        <v>OPTIMA, spol. s r.o.</v>
      </c>
      <c r="L58" s="33"/>
    </row>
    <row r="59" spans="2:12" s="1" customFormat="1" ht="15.2" customHeight="1">
      <c r="B59" s="33"/>
      <c r="C59" s="28" t="s">
        <v>30</v>
      </c>
      <c r="F59" s="26" t="str">
        <f>IF(E20="","",E20)</f>
        <v>Vyplň údaj</v>
      </c>
      <c r="I59" s="28" t="s">
        <v>37</v>
      </c>
      <c r="J59" s="31" t="str">
        <f>E26</f>
        <v xml:space="preserve"> 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130</v>
      </c>
      <c r="D61" s="95"/>
      <c r="E61" s="95"/>
      <c r="F61" s="95"/>
      <c r="G61" s="95"/>
      <c r="H61" s="95"/>
      <c r="I61" s="95"/>
      <c r="J61" s="102" t="s">
        <v>131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8" customHeight="1">
      <c r="B63" s="33"/>
      <c r="C63" s="103" t="s">
        <v>73</v>
      </c>
      <c r="J63" s="64">
        <f>J99</f>
        <v>0</v>
      </c>
      <c r="L63" s="33"/>
      <c r="AU63" s="18" t="s">
        <v>132</v>
      </c>
    </row>
    <row r="64" spans="2:12" s="8" customFormat="1" ht="24.95" customHeight="1">
      <c r="B64" s="104"/>
      <c r="D64" s="105" t="s">
        <v>184</v>
      </c>
      <c r="E64" s="106"/>
      <c r="F64" s="106"/>
      <c r="G64" s="106"/>
      <c r="H64" s="106"/>
      <c r="I64" s="106"/>
      <c r="J64" s="107">
        <f>J100</f>
        <v>0</v>
      </c>
      <c r="L64" s="104"/>
    </row>
    <row r="65" spans="2:12" s="9" customFormat="1" ht="19.9" customHeight="1">
      <c r="B65" s="108"/>
      <c r="D65" s="109" t="s">
        <v>318</v>
      </c>
      <c r="E65" s="110"/>
      <c r="F65" s="110"/>
      <c r="G65" s="110"/>
      <c r="H65" s="110"/>
      <c r="I65" s="110"/>
      <c r="J65" s="111">
        <f>J101</f>
        <v>0</v>
      </c>
      <c r="L65" s="108"/>
    </row>
    <row r="66" spans="2:12" s="9" customFormat="1" ht="19.9" customHeight="1">
      <c r="B66" s="108"/>
      <c r="D66" s="109" t="s">
        <v>319</v>
      </c>
      <c r="E66" s="110"/>
      <c r="F66" s="110"/>
      <c r="G66" s="110"/>
      <c r="H66" s="110"/>
      <c r="I66" s="110"/>
      <c r="J66" s="111">
        <f>J180</f>
        <v>0</v>
      </c>
      <c r="L66" s="108"/>
    </row>
    <row r="67" spans="2:12" s="9" customFormat="1" ht="19.9" customHeight="1">
      <c r="B67" s="108"/>
      <c r="D67" s="109" t="s">
        <v>320</v>
      </c>
      <c r="E67" s="110"/>
      <c r="F67" s="110"/>
      <c r="G67" s="110"/>
      <c r="H67" s="110"/>
      <c r="I67" s="110"/>
      <c r="J67" s="111">
        <f>J241</f>
        <v>0</v>
      </c>
      <c r="L67" s="108"/>
    </row>
    <row r="68" spans="2:12" s="9" customFormat="1" ht="19.9" customHeight="1">
      <c r="B68" s="108"/>
      <c r="D68" s="109" t="s">
        <v>321</v>
      </c>
      <c r="E68" s="110"/>
      <c r="F68" s="110"/>
      <c r="G68" s="110"/>
      <c r="H68" s="110"/>
      <c r="I68" s="110"/>
      <c r="J68" s="111">
        <f>J289</f>
        <v>0</v>
      </c>
      <c r="L68" s="108"/>
    </row>
    <row r="69" spans="2:12" s="9" customFormat="1" ht="19.9" customHeight="1">
      <c r="B69" s="108"/>
      <c r="D69" s="109" t="s">
        <v>322</v>
      </c>
      <c r="E69" s="110"/>
      <c r="F69" s="110"/>
      <c r="G69" s="110"/>
      <c r="H69" s="110"/>
      <c r="I69" s="110"/>
      <c r="J69" s="111">
        <f>J301</f>
        <v>0</v>
      </c>
      <c r="L69" s="108"/>
    </row>
    <row r="70" spans="2:12" s="9" customFormat="1" ht="19.9" customHeight="1">
      <c r="B70" s="108"/>
      <c r="D70" s="109" t="s">
        <v>185</v>
      </c>
      <c r="E70" s="110"/>
      <c r="F70" s="110"/>
      <c r="G70" s="110"/>
      <c r="H70" s="110"/>
      <c r="I70" s="110"/>
      <c r="J70" s="111">
        <f>J308</f>
        <v>0</v>
      </c>
      <c r="L70" s="108"/>
    </row>
    <row r="71" spans="2:12" s="9" customFormat="1" ht="19.9" customHeight="1">
      <c r="B71" s="108"/>
      <c r="D71" s="109" t="s">
        <v>323</v>
      </c>
      <c r="E71" s="110"/>
      <c r="F71" s="110"/>
      <c r="G71" s="110"/>
      <c r="H71" s="110"/>
      <c r="I71" s="110"/>
      <c r="J71" s="111">
        <f>J321</f>
        <v>0</v>
      </c>
      <c r="L71" s="108"/>
    </row>
    <row r="72" spans="2:12" s="9" customFormat="1" ht="19.9" customHeight="1">
      <c r="B72" s="108"/>
      <c r="D72" s="109" t="s">
        <v>324</v>
      </c>
      <c r="E72" s="110"/>
      <c r="F72" s="110"/>
      <c r="G72" s="110"/>
      <c r="H72" s="110"/>
      <c r="I72" s="110"/>
      <c r="J72" s="111">
        <f>J331</f>
        <v>0</v>
      </c>
      <c r="L72" s="108"/>
    </row>
    <row r="73" spans="2:12" s="8" customFormat="1" ht="24.95" customHeight="1">
      <c r="B73" s="104"/>
      <c r="D73" s="105" t="s">
        <v>325</v>
      </c>
      <c r="E73" s="106"/>
      <c r="F73" s="106"/>
      <c r="G73" s="106"/>
      <c r="H73" s="106"/>
      <c r="I73" s="106"/>
      <c r="J73" s="107">
        <f>J334</f>
        <v>0</v>
      </c>
      <c r="L73" s="104"/>
    </row>
    <row r="74" spans="2:12" s="9" customFormat="1" ht="19.9" customHeight="1">
      <c r="B74" s="108"/>
      <c r="D74" s="109" t="s">
        <v>326</v>
      </c>
      <c r="E74" s="110"/>
      <c r="F74" s="110"/>
      <c r="G74" s="110"/>
      <c r="H74" s="110"/>
      <c r="I74" s="110"/>
      <c r="J74" s="111">
        <f>J335</f>
        <v>0</v>
      </c>
      <c r="L74" s="108"/>
    </row>
    <row r="75" spans="2:12" s="9" customFormat="1" ht="19.9" customHeight="1">
      <c r="B75" s="108"/>
      <c r="D75" s="109" t="s">
        <v>327</v>
      </c>
      <c r="E75" s="110"/>
      <c r="F75" s="110"/>
      <c r="G75" s="110"/>
      <c r="H75" s="110"/>
      <c r="I75" s="110"/>
      <c r="J75" s="111">
        <f>J345</f>
        <v>0</v>
      </c>
      <c r="L75" s="108"/>
    </row>
    <row r="76" spans="2:12" s="9" customFormat="1" ht="19.9" customHeight="1">
      <c r="B76" s="108"/>
      <c r="D76" s="109" t="s">
        <v>328</v>
      </c>
      <c r="E76" s="110"/>
      <c r="F76" s="110"/>
      <c r="G76" s="110"/>
      <c r="H76" s="110"/>
      <c r="I76" s="110"/>
      <c r="J76" s="111">
        <f>J349</f>
        <v>0</v>
      </c>
      <c r="L76" s="108"/>
    </row>
    <row r="77" spans="2:12" s="9" customFormat="1" ht="19.9" customHeight="1">
      <c r="B77" s="108"/>
      <c r="D77" s="109" t="s">
        <v>329</v>
      </c>
      <c r="E77" s="110"/>
      <c r="F77" s="110"/>
      <c r="G77" s="110"/>
      <c r="H77" s="110"/>
      <c r="I77" s="110"/>
      <c r="J77" s="111">
        <f>J351</f>
        <v>0</v>
      </c>
      <c r="L77" s="108"/>
    </row>
    <row r="78" spans="2:12" s="1" customFormat="1" ht="21.85" customHeight="1">
      <c r="B78" s="33"/>
      <c r="L78" s="33"/>
    </row>
    <row r="79" spans="2:12" s="1" customFormat="1" ht="6.95" customHeight="1"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33"/>
    </row>
    <row r="83" spans="2:12" s="1" customFormat="1" ht="6.95" customHeight="1">
      <c r="B83" s="44"/>
      <c r="C83" s="45"/>
      <c r="D83" s="45"/>
      <c r="E83" s="45"/>
      <c r="F83" s="45"/>
      <c r="G83" s="45"/>
      <c r="H83" s="45"/>
      <c r="I83" s="45"/>
      <c r="J83" s="45"/>
      <c r="K83" s="45"/>
      <c r="L83" s="33"/>
    </row>
    <row r="84" spans="2:12" s="1" customFormat="1" ht="24.95" customHeight="1">
      <c r="B84" s="33"/>
      <c r="C84" s="22" t="s">
        <v>135</v>
      </c>
      <c r="L84" s="33"/>
    </row>
    <row r="85" spans="2:12" s="1" customFormat="1" ht="6.95" customHeight="1">
      <c r="B85" s="33"/>
      <c r="L85" s="33"/>
    </row>
    <row r="86" spans="2:12" s="1" customFormat="1" ht="12" customHeight="1">
      <c r="B86" s="33"/>
      <c r="C86" s="28" t="s">
        <v>16</v>
      </c>
      <c r="L86" s="33"/>
    </row>
    <row r="87" spans="2:12" s="1" customFormat="1" ht="16.5" customHeight="1">
      <c r="B87" s="33"/>
      <c r="E87" s="327" t="str">
        <f>E7</f>
        <v>Automatické parkovací zařízení pro kola v Nymburce</v>
      </c>
      <c r="F87" s="328"/>
      <c r="G87" s="328"/>
      <c r="H87" s="328"/>
      <c r="L87" s="33"/>
    </row>
    <row r="88" spans="2:12" ht="12" customHeight="1">
      <c r="B88" s="21"/>
      <c r="C88" s="28" t="s">
        <v>125</v>
      </c>
      <c r="L88" s="21"/>
    </row>
    <row r="89" spans="2:12" s="1" customFormat="1" ht="16.5" customHeight="1">
      <c r="B89" s="33"/>
      <c r="E89" s="327" t="s">
        <v>126</v>
      </c>
      <c r="F89" s="329"/>
      <c r="G89" s="329"/>
      <c r="H89" s="329"/>
      <c r="L89" s="33"/>
    </row>
    <row r="90" spans="2:12" s="1" customFormat="1" ht="12" customHeight="1">
      <c r="B90" s="33"/>
      <c r="C90" s="28" t="s">
        <v>127</v>
      </c>
      <c r="L90" s="33"/>
    </row>
    <row r="91" spans="2:12" s="1" customFormat="1" ht="16.5" customHeight="1">
      <c r="B91" s="33"/>
      <c r="E91" s="291" t="str">
        <f>E11</f>
        <v>SO-01 - Automatická kolárna - stavební část</v>
      </c>
      <c r="F91" s="329"/>
      <c r="G91" s="329"/>
      <c r="H91" s="329"/>
      <c r="L91" s="33"/>
    </row>
    <row r="92" spans="2:12" s="1" customFormat="1" ht="6.95" customHeight="1">
      <c r="B92" s="33"/>
      <c r="L92" s="33"/>
    </row>
    <row r="93" spans="2:12" s="1" customFormat="1" ht="12" customHeight="1">
      <c r="B93" s="33"/>
      <c r="C93" s="28" t="s">
        <v>21</v>
      </c>
      <c r="F93" s="26" t="str">
        <f>F14</f>
        <v>Nymburk</v>
      </c>
      <c r="I93" s="28" t="s">
        <v>23</v>
      </c>
      <c r="J93" s="50" t="str">
        <f>IF(J14="","",J14)</f>
        <v>30. 11. 2023</v>
      </c>
      <c r="L93" s="33"/>
    </row>
    <row r="94" spans="2:12" s="1" customFormat="1" ht="6.95" customHeight="1">
      <c r="B94" s="33"/>
      <c r="L94" s="33"/>
    </row>
    <row r="95" spans="2:12" s="1" customFormat="1" ht="15.2" customHeight="1">
      <c r="B95" s="33"/>
      <c r="C95" s="28" t="s">
        <v>25</v>
      </c>
      <c r="F95" s="26" t="str">
        <f>E17</f>
        <v>Město Nymburk</v>
      </c>
      <c r="I95" s="28" t="s">
        <v>32</v>
      </c>
      <c r="J95" s="31" t="str">
        <f>E23</f>
        <v>OPTIMA, spol. s r.o.</v>
      </c>
      <c r="L95" s="33"/>
    </row>
    <row r="96" spans="2:12" s="1" customFormat="1" ht="15.2" customHeight="1">
      <c r="B96" s="33"/>
      <c r="C96" s="28" t="s">
        <v>30</v>
      </c>
      <c r="F96" s="26" t="str">
        <f>IF(E20="","",E20)</f>
        <v>Vyplň údaj</v>
      </c>
      <c r="I96" s="28" t="s">
        <v>37</v>
      </c>
      <c r="J96" s="31" t="str">
        <f>E26</f>
        <v xml:space="preserve"> </v>
      </c>
      <c r="L96" s="33"/>
    </row>
    <row r="97" spans="2:12" s="1" customFormat="1" ht="10.35" customHeight="1">
      <c r="B97" s="33"/>
      <c r="L97" s="33"/>
    </row>
    <row r="98" spans="2:20" s="10" customFormat="1" ht="29.25" customHeight="1">
      <c r="B98" s="112"/>
      <c r="C98" s="113" t="s">
        <v>136</v>
      </c>
      <c r="D98" s="114" t="s">
        <v>60</v>
      </c>
      <c r="E98" s="114" t="s">
        <v>56</v>
      </c>
      <c r="F98" s="114" t="s">
        <v>57</v>
      </c>
      <c r="G98" s="114" t="s">
        <v>137</v>
      </c>
      <c r="H98" s="114" t="s">
        <v>138</v>
      </c>
      <c r="I98" s="114" t="s">
        <v>139</v>
      </c>
      <c r="J98" s="114" t="s">
        <v>131</v>
      </c>
      <c r="K98" s="115" t="s">
        <v>140</v>
      </c>
      <c r="L98" s="112"/>
      <c r="M98" s="57" t="s">
        <v>19</v>
      </c>
      <c r="N98" s="58" t="s">
        <v>45</v>
      </c>
      <c r="O98" s="58" t="s">
        <v>141</v>
      </c>
      <c r="P98" s="58" t="s">
        <v>142</v>
      </c>
      <c r="Q98" s="58" t="s">
        <v>143</v>
      </c>
      <c r="R98" s="58" t="s">
        <v>144</v>
      </c>
      <c r="S98" s="58" t="s">
        <v>145</v>
      </c>
      <c r="T98" s="59" t="s">
        <v>146</v>
      </c>
    </row>
    <row r="99" spans="2:63" s="1" customFormat="1" ht="22.8" customHeight="1">
      <c r="B99" s="33"/>
      <c r="C99" s="62" t="s">
        <v>147</v>
      </c>
      <c r="J99" s="116">
        <f>BK99</f>
        <v>0</v>
      </c>
      <c r="L99" s="33"/>
      <c r="M99" s="60"/>
      <c r="N99" s="51"/>
      <c r="O99" s="51"/>
      <c r="P99" s="117">
        <f>P100+P334</f>
        <v>0</v>
      </c>
      <c r="Q99" s="51"/>
      <c r="R99" s="117">
        <f>R100+R334</f>
        <v>207.4275628</v>
      </c>
      <c r="S99" s="51"/>
      <c r="T99" s="118">
        <f>T100+T334</f>
        <v>0</v>
      </c>
      <c r="AT99" s="18" t="s">
        <v>74</v>
      </c>
      <c r="AU99" s="18" t="s">
        <v>132</v>
      </c>
      <c r="BK99" s="119">
        <f>BK100+BK334</f>
        <v>0</v>
      </c>
    </row>
    <row r="100" spans="2:63" s="11" customFormat="1" ht="25.9" customHeight="1">
      <c r="B100" s="120"/>
      <c r="D100" s="121" t="s">
        <v>74</v>
      </c>
      <c r="E100" s="122" t="s">
        <v>188</v>
      </c>
      <c r="F100" s="122" t="s">
        <v>189</v>
      </c>
      <c r="I100" s="123"/>
      <c r="J100" s="124">
        <f>BK100</f>
        <v>0</v>
      </c>
      <c r="L100" s="120"/>
      <c r="M100" s="125"/>
      <c r="P100" s="126">
        <f>P101+P180+P241+P289+P301+P308+P321+P331</f>
        <v>0</v>
      </c>
      <c r="R100" s="126">
        <f>R101+R180+R241+R289+R301+R308+R321+R331</f>
        <v>207.3768714</v>
      </c>
      <c r="T100" s="127">
        <f>T101+T180+T241+T289+T301+T308+T321+T331</f>
        <v>0</v>
      </c>
      <c r="AR100" s="121" t="s">
        <v>82</v>
      </c>
      <c r="AT100" s="128" t="s">
        <v>74</v>
      </c>
      <c r="AU100" s="128" t="s">
        <v>75</v>
      </c>
      <c r="AY100" s="121" t="s">
        <v>151</v>
      </c>
      <c r="BK100" s="129">
        <f>BK101+BK180+BK241+BK289+BK301+BK308+BK321+BK331</f>
        <v>0</v>
      </c>
    </row>
    <row r="101" spans="2:63" s="11" customFormat="1" ht="22.8" customHeight="1">
      <c r="B101" s="120"/>
      <c r="D101" s="121" t="s">
        <v>74</v>
      </c>
      <c r="E101" s="130" t="s">
        <v>82</v>
      </c>
      <c r="F101" s="130" t="s">
        <v>330</v>
      </c>
      <c r="I101" s="123"/>
      <c r="J101" s="131">
        <f>BK101</f>
        <v>0</v>
      </c>
      <c r="L101" s="120"/>
      <c r="M101" s="125"/>
      <c r="P101" s="126">
        <f>SUM(P102:P179)</f>
        <v>0</v>
      </c>
      <c r="R101" s="126">
        <f>SUM(R102:R179)</f>
        <v>0</v>
      </c>
      <c r="T101" s="127">
        <f>SUM(T102:T179)</f>
        <v>0</v>
      </c>
      <c r="AR101" s="121" t="s">
        <v>82</v>
      </c>
      <c r="AT101" s="128" t="s">
        <v>74</v>
      </c>
      <c r="AU101" s="128" t="s">
        <v>82</v>
      </c>
      <c r="AY101" s="121" t="s">
        <v>151</v>
      </c>
      <c r="BK101" s="129">
        <f>SUM(BK102:BK179)</f>
        <v>0</v>
      </c>
    </row>
    <row r="102" spans="2:65" s="1" customFormat="1" ht="33" customHeight="1">
      <c r="B102" s="33"/>
      <c r="C102" s="132" t="s">
        <v>82</v>
      </c>
      <c r="D102" s="132" t="s">
        <v>153</v>
      </c>
      <c r="E102" s="133" t="s">
        <v>331</v>
      </c>
      <c r="F102" s="134" t="s">
        <v>332</v>
      </c>
      <c r="G102" s="135" t="s">
        <v>214</v>
      </c>
      <c r="H102" s="136">
        <v>17.76</v>
      </c>
      <c r="I102" s="137"/>
      <c r="J102" s="138">
        <f>ROUND(I102*H102,2)</f>
        <v>0</v>
      </c>
      <c r="K102" s="134" t="s">
        <v>215</v>
      </c>
      <c r="L102" s="33"/>
      <c r="M102" s="139" t="s">
        <v>19</v>
      </c>
      <c r="N102" s="140" t="s">
        <v>46</v>
      </c>
      <c r="P102" s="141">
        <f>O102*H102</f>
        <v>0</v>
      </c>
      <c r="Q102" s="141">
        <v>0</v>
      </c>
      <c r="R102" s="141">
        <f>Q102*H102</f>
        <v>0</v>
      </c>
      <c r="S102" s="141">
        <v>0</v>
      </c>
      <c r="T102" s="142">
        <f>S102*H102</f>
        <v>0</v>
      </c>
      <c r="AR102" s="143" t="s">
        <v>160</v>
      </c>
      <c r="AT102" s="143" t="s">
        <v>153</v>
      </c>
      <c r="AU102" s="143" t="s">
        <v>84</v>
      </c>
      <c r="AY102" s="18" t="s">
        <v>151</v>
      </c>
      <c r="BE102" s="144">
        <f>IF(N102="základní",J102,0)</f>
        <v>0</v>
      </c>
      <c r="BF102" s="144">
        <f>IF(N102="snížená",J102,0)</f>
        <v>0</v>
      </c>
      <c r="BG102" s="144">
        <f>IF(N102="zákl. přenesená",J102,0)</f>
        <v>0</v>
      </c>
      <c r="BH102" s="144">
        <f>IF(N102="sníž. přenesená",J102,0)</f>
        <v>0</v>
      </c>
      <c r="BI102" s="144">
        <f>IF(N102="nulová",J102,0)</f>
        <v>0</v>
      </c>
      <c r="BJ102" s="18" t="s">
        <v>82</v>
      </c>
      <c r="BK102" s="144">
        <f>ROUND(I102*H102,2)</f>
        <v>0</v>
      </c>
      <c r="BL102" s="18" t="s">
        <v>160</v>
      </c>
      <c r="BM102" s="143" t="s">
        <v>333</v>
      </c>
    </row>
    <row r="103" spans="2:47" s="1" customFormat="1" ht="10.15">
      <c r="B103" s="33"/>
      <c r="D103" s="174" t="s">
        <v>217</v>
      </c>
      <c r="F103" s="175" t="s">
        <v>334</v>
      </c>
      <c r="I103" s="176"/>
      <c r="L103" s="33"/>
      <c r="M103" s="177"/>
      <c r="T103" s="54"/>
      <c r="AT103" s="18" t="s">
        <v>217</v>
      </c>
      <c r="AU103" s="18" t="s">
        <v>84</v>
      </c>
    </row>
    <row r="104" spans="2:51" s="12" customFormat="1" ht="10.15">
      <c r="B104" s="160"/>
      <c r="D104" s="161" t="s">
        <v>196</v>
      </c>
      <c r="E104" s="162" t="s">
        <v>19</v>
      </c>
      <c r="F104" s="163" t="s">
        <v>335</v>
      </c>
      <c r="H104" s="162" t="s">
        <v>19</v>
      </c>
      <c r="I104" s="164"/>
      <c r="L104" s="160"/>
      <c r="M104" s="165"/>
      <c r="T104" s="166"/>
      <c r="AT104" s="162" t="s">
        <v>196</v>
      </c>
      <c r="AU104" s="162" t="s">
        <v>84</v>
      </c>
      <c r="AV104" s="12" t="s">
        <v>82</v>
      </c>
      <c r="AW104" s="12" t="s">
        <v>36</v>
      </c>
      <c r="AX104" s="12" t="s">
        <v>75</v>
      </c>
      <c r="AY104" s="162" t="s">
        <v>151</v>
      </c>
    </row>
    <row r="105" spans="2:51" s="13" customFormat="1" ht="10.15">
      <c r="B105" s="167"/>
      <c r="D105" s="161" t="s">
        <v>196</v>
      </c>
      <c r="E105" s="168" t="s">
        <v>19</v>
      </c>
      <c r="F105" s="169" t="s">
        <v>336</v>
      </c>
      <c r="H105" s="170">
        <v>17.76</v>
      </c>
      <c r="I105" s="171"/>
      <c r="L105" s="167"/>
      <c r="M105" s="172"/>
      <c r="T105" s="173"/>
      <c r="AT105" s="168" t="s">
        <v>196</v>
      </c>
      <c r="AU105" s="168" t="s">
        <v>84</v>
      </c>
      <c r="AV105" s="13" t="s">
        <v>84</v>
      </c>
      <c r="AW105" s="13" t="s">
        <v>36</v>
      </c>
      <c r="AX105" s="13" t="s">
        <v>82</v>
      </c>
      <c r="AY105" s="168" t="s">
        <v>151</v>
      </c>
    </row>
    <row r="106" spans="2:65" s="1" customFormat="1" ht="24.2" customHeight="1">
      <c r="B106" s="33"/>
      <c r="C106" s="132" t="s">
        <v>84</v>
      </c>
      <c r="D106" s="132" t="s">
        <v>153</v>
      </c>
      <c r="E106" s="133" t="s">
        <v>337</v>
      </c>
      <c r="F106" s="134" t="s">
        <v>338</v>
      </c>
      <c r="G106" s="135" t="s">
        <v>214</v>
      </c>
      <c r="H106" s="136">
        <v>126.112</v>
      </c>
      <c r="I106" s="137"/>
      <c r="J106" s="138">
        <f>ROUND(I106*H106,2)</f>
        <v>0</v>
      </c>
      <c r="K106" s="134" t="s">
        <v>215</v>
      </c>
      <c r="L106" s="33"/>
      <c r="M106" s="139" t="s">
        <v>19</v>
      </c>
      <c r="N106" s="140" t="s">
        <v>46</v>
      </c>
      <c r="P106" s="141">
        <f>O106*H106</f>
        <v>0</v>
      </c>
      <c r="Q106" s="141">
        <v>0</v>
      </c>
      <c r="R106" s="141">
        <f>Q106*H106</f>
        <v>0</v>
      </c>
      <c r="S106" s="141">
        <v>0</v>
      </c>
      <c r="T106" s="142">
        <f>S106*H106</f>
        <v>0</v>
      </c>
      <c r="AR106" s="143" t="s">
        <v>160</v>
      </c>
      <c r="AT106" s="143" t="s">
        <v>153</v>
      </c>
      <c r="AU106" s="143" t="s">
        <v>84</v>
      </c>
      <c r="AY106" s="18" t="s">
        <v>151</v>
      </c>
      <c r="BE106" s="144">
        <f>IF(N106="základní",J106,0)</f>
        <v>0</v>
      </c>
      <c r="BF106" s="144">
        <f>IF(N106="snížená",J106,0)</f>
        <v>0</v>
      </c>
      <c r="BG106" s="144">
        <f>IF(N106="zákl. přenesená",J106,0)</f>
        <v>0</v>
      </c>
      <c r="BH106" s="144">
        <f>IF(N106="sníž. přenesená",J106,0)</f>
        <v>0</v>
      </c>
      <c r="BI106" s="144">
        <f>IF(N106="nulová",J106,0)</f>
        <v>0</v>
      </c>
      <c r="BJ106" s="18" t="s">
        <v>82</v>
      </c>
      <c r="BK106" s="144">
        <f>ROUND(I106*H106,2)</f>
        <v>0</v>
      </c>
      <c r="BL106" s="18" t="s">
        <v>160</v>
      </c>
      <c r="BM106" s="143" t="s">
        <v>339</v>
      </c>
    </row>
    <row r="107" spans="2:47" s="1" customFormat="1" ht="10.15">
      <c r="B107" s="33"/>
      <c r="D107" s="174" t="s">
        <v>217</v>
      </c>
      <c r="F107" s="175" t="s">
        <v>340</v>
      </c>
      <c r="I107" s="176"/>
      <c r="L107" s="33"/>
      <c r="M107" s="177"/>
      <c r="T107" s="54"/>
      <c r="AT107" s="18" t="s">
        <v>217</v>
      </c>
      <c r="AU107" s="18" t="s">
        <v>84</v>
      </c>
    </row>
    <row r="108" spans="2:51" s="12" customFormat="1" ht="10.15">
      <c r="B108" s="160"/>
      <c r="D108" s="161" t="s">
        <v>196</v>
      </c>
      <c r="E108" s="162" t="s">
        <v>19</v>
      </c>
      <c r="F108" s="163" t="s">
        <v>341</v>
      </c>
      <c r="H108" s="162" t="s">
        <v>19</v>
      </c>
      <c r="I108" s="164"/>
      <c r="L108" s="160"/>
      <c r="M108" s="165"/>
      <c r="T108" s="166"/>
      <c r="AT108" s="162" t="s">
        <v>196</v>
      </c>
      <c r="AU108" s="162" t="s">
        <v>84</v>
      </c>
      <c r="AV108" s="12" t="s">
        <v>82</v>
      </c>
      <c r="AW108" s="12" t="s">
        <v>36</v>
      </c>
      <c r="AX108" s="12" t="s">
        <v>75</v>
      </c>
      <c r="AY108" s="162" t="s">
        <v>151</v>
      </c>
    </row>
    <row r="109" spans="2:51" s="13" customFormat="1" ht="10.15">
      <c r="B109" s="167"/>
      <c r="D109" s="161" t="s">
        <v>196</v>
      </c>
      <c r="E109" s="168" t="s">
        <v>19</v>
      </c>
      <c r="F109" s="169" t="s">
        <v>342</v>
      </c>
      <c r="H109" s="170">
        <v>143.872</v>
      </c>
      <c r="I109" s="171"/>
      <c r="L109" s="167"/>
      <c r="M109" s="172"/>
      <c r="T109" s="173"/>
      <c r="AT109" s="168" t="s">
        <v>196</v>
      </c>
      <c r="AU109" s="168" t="s">
        <v>84</v>
      </c>
      <c r="AV109" s="13" t="s">
        <v>84</v>
      </c>
      <c r="AW109" s="13" t="s">
        <v>36</v>
      </c>
      <c r="AX109" s="13" t="s">
        <v>75</v>
      </c>
      <c r="AY109" s="168" t="s">
        <v>151</v>
      </c>
    </row>
    <row r="110" spans="2:51" s="12" customFormat="1" ht="10.15">
      <c r="B110" s="160"/>
      <c r="D110" s="161" t="s">
        <v>196</v>
      </c>
      <c r="E110" s="162" t="s">
        <v>19</v>
      </c>
      <c r="F110" s="163" t="s">
        <v>343</v>
      </c>
      <c r="H110" s="162" t="s">
        <v>19</v>
      </c>
      <c r="I110" s="164"/>
      <c r="L110" s="160"/>
      <c r="M110" s="165"/>
      <c r="T110" s="166"/>
      <c r="AT110" s="162" t="s">
        <v>196</v>
      </c>
      <c r="AU110" s="162" t="s">
        <v>84</v>
      </c>
      <c r="AV110" s="12" t="s">
        <v>82</v>
      </c>
      <c r="AW110" s="12" t="s">
        <v>36</v>
      </c>
      <c r="AX110" s="12" t="s">
        <v>75</v>
      </c>
      <c r="AY110" s="162" t="s">
        <v>151</v>
      </c>
    </row>
    <row r="111" spans="2:51" s="13" customFormat="1" ht="10.15">
      <c r="B111" s="167"/>
      <c r="D111" s="161" t="s">
        <v>196</v>
      </c>
      <c r="E111" s="168" t="s">
        <v>19</v>
      </c>
      <c r="F111" s="169" t="s">
        <v>344</v>
      </c>
      <c r="H111" s="170">
        <v>-17.76</v>
      </c>
      <c r="I111" s="171"/>
      <c r="L111" s="167"/>
      <c r="M111" s="172"/>
      <c r="T111" s="173"/>
      <c r="AT111" s="168" t="s">
        <v>196</v>
      </c>
      <c r="AU111" s="168" t="s">
        <v>84</v>
      </c>
      <c r="AV111" s="13" t="s">
        <v>84</v>
      </c>
      <c r="AW111" s="13" t="s">
        <v>36</v>
      </c>
      <c r="AX111" s="13" t="s">
        <v>75</v>
      </c>
      <c r="AY111" s="168" t="s">
        <v>151</v>
      </c>
    </row>
    <row r="112" spans="2:51" s="12" customFormat="1" ht="10.15">
      <c r="B112" s="160"/>
      <c r="D112" s="161" t="s">
        <v>196</v>
      </c>
      <c r="E112" s="162" t="s">
        <v>19</v>
      </c>
      <c r="F112" s="163" t="s">
        <v>304</v>
      </c>
      <c r="H112" s="162" t="s">
        <v>19</v>
      </c>
      <c r="I112" s="164"/>
      <c r="L112" s="160"/>
      <c r="M112" s="165"/>
      <c r="T112" s="166"/>
      <c r="AT112" s="162" t="s">
        <v>196</v>
      </c>
      <c r="AU112" s="162" t="s">
        <v>84</v>
      </c>
      <c r="AV112" s="12" t="s">
        <v>82</v>
      </c>
      <c r="AW112" s="12" t="s">
        <v>36</v>
      </c>
      <c r="AX112" s="12" t="s">
        <v>75</v>
      </c>
      <c r="AY112" s="162" t="s">
        <v>151</v>
      </c>
    </row>
    <row r="113" spans="2:51" s="14" customFormat="1" ht="10.15">
      <c r="B113" s="179"/>
      <c r="D113" s="161" t="s">
        <v>196</v>
      </c>
      <c r="E113" s="180" t="s">
        <v>19</v>
      </c>
      <c r="F113" s="181" t="s">
        <v>256</v>
      </c>
      <c r="H113" s="182">
        <v>126.112</v>
      </c>
      <c r="I113" s="183"/>
      <c r="L113" s="179"/>
      <c r="M113" s="184"/>
      <c r="T113" s="185"/>
      <c r="AT113" s="180" t="s">
        <v>196</v>
      </c>
      <c r="AU113" s="180" t="s">
        <v>84</v>
      </c>
      <c r="AV113" s="14" t="s">
        <v>160</v>
      </c>
      <c r="AW113" s="14" t="s">
        <v>36</v>
      </c>
      <c r="AX113" s="14" t="s">
        <v>82</v>
      </c>
      <c r="AY113" s="180" t="s">
        <v>151</v>
      </c>
    </row>
    <row r="114" spans="2:65" s="1" customFormat="1" ht="24.2" customHeight="1">
      <c r="B114" s="33"/>
      <c r="C114" s="132" t="s">
        <v>150</v>
      </c>
      <c r="D114" s="132" t="s">
        <v>153</v>
      </c>
      <c r="E114" s="133" t="s">
        <v>345</v>
      </c>
      <c r="F114" s="134" t="s">
        <v>346</v>
      </c>
      <c r="G114" s="135" t="s">
        <v>214</v>
      </c>
      <c r="H114" s="136">
        <v>3.168</v>
      </c>
      <c r="I114" s="137"/>
      <c r="J114" s="138">
        <f>ROUND(I114*H114,2)</f>
        <v>0</v>
      </c>
      <c r="K114" s="134" t="s">
        <v>215</v>
      </c>
      <c r="L114" s="33"/>
      <c r="M114" s="139" t="s">
        <v>19</v>
      </c>
      <c r="N114" s="140" t="s">
        <v>46</v>
      </c>
      <c r="P114" s="141">
        <f>O114*H114</f>
        <v>0</v>
      </c>
      <c r="Q114" s="141">
        <v>0</v>
      </c>
      <c r="R114" s="141">
        <f>Q114*H114</f>
        <v>0</v>
      </c>
      <c r="S114" s="141">
        <v>0</v>
      </c>
      <c r="T114" s="142">
        <f>S114*H114</f>
        <v>0</v>
      </c>
      <c r="AR114" s="143" t="s">
        <v>160</v>
      </c>
      <c r="AT114" s="143" t="s">
        <v>153</v>
      </c>
      <c r="AU114" s="143" t="s">
        <v>84</v>
      </c>
      <c r="AY114" s="18" t="s">
        <v>151</v>
      </c>
      <c r="BE114" s="144">
        <f>IF(N114="základní",J114,0)</f>
        <v>0</v>
      </c>
      <c r="BF114" s="144">
        <f>IF(N114="snížená",J114,0)</f>
        <v>0</v>
      </c>
      <c r="BG114" s="144">
        <f>IF(N114="zákl. přenesená",J114,0)</f>
        <v>0</v>
      </c>
      <c r="BH114" s="144">
        <f>IF(N114="sníž. přenesená",J114,0)</f>
        <v>0</v>
      </c>
      <c r="BI114" s="144">
        <f>IF(N114="nulová",J114,0)</f>
        <v>0</v>
      </c>
      <c r="BJ114" s="18" t="s">
        <v>82</v>
      </c>
      <c r="BK114" s="144">
        <f>ROUND(I114*H114,2)</f>
        <v>0</v>
      </c>
      <c r="BL114" s="18" t="s">
        <v>160</v>
      </c>
      <c r="BM114" s="143" t="s">
        <v>347</v>
      </c>
    </row>
    <row r="115" spans="2:47" s="1" customFormat="1" ht="10.15">
      <c r="B115" s="33"/>
      <c r="D115" s="174" t="s">
        <v>217</v>
      </c>
      <c r="F115" s="175" t="s">
        <v>348</v>
      </c>
      <c r="I115" s="176"/>
      <c r="L115" s="33"/>
      <c r="M115" s="177"/>
      <c r="T115" s="54"/>
      <c r="AT115" s="18" t="s">
        <v>217</v>
      </c>
      <c r="AU115" s="18" t="s">
        <v>84</v>
      </c>
    </row>
    <row r="116" spans="2:51" s="12" customFormat="1" ht="10.15">
      <c r="B116" s="160"/>
      <c r="D116" s="161" t="s">
        <v>196</v>
      </c>
      <c r="E116" s="162" t="s">
        <v>19</v>
      </c>
      <c r="F116" s="163" t="s">
        <v>349</v>
      </c>
      <c r="H116" s="162" t="s">
        <v>19</v>
      </c>
      <c r="I116" s="164"/>
      <c r="L116" s="160"/>
      <c r="M116" s="165"/>
      <c r="T116" s="166"/>
      <c r="AT116" s="162" t="s">
        <v>196</v>
      </c>
      <c r="AU116" s="162" t="s">
        <v>84</v>
      </c>
      <c r="AV116" s="12" t="s">
        <v>82</v>
      </c>
      <c r="AW116" s="12" t="s">
        <v>36</v>
      </c>
      <c r="AX116" s="12" t="s">
        <v>75</v>
      </c>
      <c r="AY116" s="162" t="s">
        <v>151</v>
      </c>
    </row>
    <row r="117" spans="2:51" s="13" customFormat="1" ht="10.15">
      <c r="B117" s="167"/>
      <c r="D117" s="161" t="s">
        <v>196</v>
      </c>
      <c r="E117" s="168" t="s">
        <v>19</v>
      </c>
      <c r="F117" s="169" t="s">
        <v>350</v>
      </c>
      <c r="H117" s="170">
        <v>3.168</v>
      </c>
      <c r="I117" s="171"/>
      <c r="L117" s="167"/>
      <c r="M117" s="172"/>
      <c r="T117" s="173"/>
      <c r="AT117" s="168" t="s">
        <v>196</v>
      </c>
      <c r="AU117" s="168" t="s">
        <v>84</v>
      </c>
      <c r="AV117" s="13" t="s">
        <v>84</v>
      </c>
      <c r="AW117" s="13" t="s">
        <v>36</v>
      </c>
      <c r="AX117" s="13" t="s">
        <v>82</v>
      </c>
      <c r="AY117" s="168" t="s">
        <v>151</v>
      </c>
    </row>
    <row r="118" spans="2:65" s="1" customFormat="1" ht="37.8" customHeight="1">
      <c r="B118" s="33"/>
      <c r="C118" s="132" t="s">
        <v>160</v>
      </c>
      <c r="D118" s="132" t="s">
        <v>153</v>
      </c>
      <c r="E118" s="133" t="s">
        <v>351</v>
      </c>
      <c r="F118" s="134" t="s">
        <v>352</v>
      </c>
      <c r="G118" s="135" t="s">
        <v>214</v>
      </c>
      <c r="H118" s="136">
        <v>38.203</v>
      </c>
      <c r="I118" s="137"/>
      <c r="J118" s="138">
        <f>ROUND(I118*H118,2)</f>
        <v>0</v>
      </c>
      <c r="K118" s="134" t="s">
        <v>215</v>
      </c>
      <c r="L118" s="33"/>
      <c r="M118" s="139" t="s">
        <v>19</v>
      </c>
      <c r="N118" s="140" t="s">
        <v>46</v>
      </c>
      <c r="P118" s="141">
        <f>O118*H118</f>
        <v>0</v>
      </c>
      <c r="Q118" s="141">
        <v>0</v>
      </c>
      <c r="R118" s="141">
        <f>Q118*H118</f>
        <v>0</v>
      </c>
      <c r="S118" s="141">
        <v>0</v>
      </c>
      <c r="T118" s="142">
        <f>S118*H118</f>
        <v>0</v>
      </c>
      <c r="AR118" s="143" t="s">
        <v>160</v>
      </c>
      <c r="AT118" s="143" t="s">
        <v>153</v>
      </c>
      <c r="AU118" s="143" t="s">
        <v>84</v>
      </c>
      <c r="AY118" s="18" t="s">
        <v>151</v>
      </c>
      <c r="BE118" s="144">
        <f>IF(N118="základní",J118,0)</f>
        <v>0</v>
      </c>
      <c r="BF118" s="144">
        <f>IF(N118="snížená",J118,0)</f>
        <v>0</v>
      </c>
      <c r="BG118" s="144">
        <f>IF(N118="zákl. přenesená",J118,0)</f>
        <v>0</v>
      </c>
      <c r="BH118" s="144">
        <f>IF(N118="sníž. přenesená",J118,0)</f>
        <v>0</v>
      </c>
      <c r="BI118" s="144">
        <f>IF(N118="nulová",J118,0)</f>
        <v>0</v>
      </c>
      <c r="BJ118" s="18" t="s">
        <v>82</v>
      </c>
      <c r="BK118" s="144">
        <f>ROUND(I118*H118,2)</f>
        <v>0</v>
      </c>
      <c r="BL118" s="18" t="s">
        <v>160</v>
      </c>
      <c r="BM118" s="143" t="s">
        <v>353</v>
      </c>
    </row>
    <row r="119" spans="2:47" s="1" customFormat="1" ht="10.15">
      <c r="B119" s="33"/>
      <c r="D119" s="174" t="s">
        <v>217</v>
      </c>
      <c r="F119" s="175" t="s">
        <v>354</v>
      </c>
      <c r="I119" s="176"/>
      <c r="L119" s="33"/>
      <c r="M119" s="177"/>
      <c r="T119" s="54"/>
      <c r="AT119" s="18" t="s">
        <v>217</v>
      </c>
      <c r="AU119" s="18" t="s">
        <v>84</v>
      </c>
    </row>
    <row r="120" spans="2:51" s="12" customFormat="1" ht="10.15">
      <c r="B120" s="160"/>
      <c r="D120" s="161" t="s">
        <v>196</v>
      </c>
      <c r="E120" s="162" t="s">
        <v>19</v>
      </c>
      <c r="F120" s="163" t="s">
        <v>355</v>
      </c>
      <c r="H120" s="162" t="s">
        <v>19</v>
      </c>
      <c r="I120" s="164"/>
      <c r="L120" s="160"/>
      <c r="M120" s="165"/>
      <c r="T120" s="166"/>
      <c r="AT120" s="162" t="s">
        <v>196</v>
      </c>
      <c r="AU120" s="162" t="s">
        <v>84</v>
      </c>
      <c r="AV120" s="12" t="s">
        <v>82</v>
      </c>
      <c r="AW120" s="12" t="s">
        <v>36</v>
      </c>
      <c r="AX120" s="12" t="s">
        <v>75</v>
      </c>
      <c r="AY120" s="162" t="s">
        <v>151</v>
      </c>
    </row>
    <row r="121" spans="2:51" s="13" customFormat="1" ht="10.15">
      <c r="B121" s="167"/>
      <c r="D121" s="161" t="s">
        <v>196</v>
      </c>
      <c r="E121" s="168" t="s">
        <v>19</v>
      </c>
      <c r="F121" s="169" t="s">
        <v>356</v>
      </c>
      <c r="H121" s="170">
        <v>38.203</v>
      </c>
      <c r="I121" s="171"/>
      <c r="L121" s="167"/>
      <c r="M121" s="172"/>
      <c r="T121" s="173"/>
      <c r="AT121" s="168" t="s">
        <v>196</v>
      </c>
      <c r="AU121" s="168" t="s">
        <v>84</v>
      </c>
      <c r="AV121" s="13" t="s">
        <v>84</v>
      </c>
      <c r="AW121" s="13" t="s">
        <v>36</v>
      </c>
      <c r="AX121" s="13" t="s">
        <v>82</v>
      </c>
      <c r="AY121" s="168" t="s">
        <v>151</v>
      </c>
    </row>
    <row r="122" spans="2:65" s="1" customFormat="1" ht="37.8" customHeight="1">
      <c r="B122" s="33"/>
      <c r="C122" s="132" t="s">
        <v>167</v>
      </c>
      <c r="D122" s="132" t="s">
        <v>153</v>
      </c>
      <c r="E122" s="133" t="s">
        <v>357</v>
      </c>
      <c r="F122" s="134" t="s">
        <v>358</v>
      </c>
      <c r="G122" s="135" t="s">
        <v>214</v>
      </c>
      <c r="H122" s="136">
        <v>147.04</v>
      </c>
      <c r="I122" s="137"/>
      <c r="J122" s="138">
        <f>ROUND(I122*H122,2)</f>
        <v>0</v>
      </c>
      <c r="K122" s="134" t="s">
        <v>215</v>
      </c>
      <c r="L122" s="33"/>
      <c r="M122" s="139" t="s">
        <v>19</v>
      </c>
      <c r="N122" s="140" t="s">
        <v>46</v>
      </c>
      <c r="P122" s="141">
        <f>O122*H122</f>
        <v>0</v>
      </c>
      <c r="Q122" s="141">
        <v>0</v>
      </c>
      <c r="R122" s="141">
        <f>Q122*H122</f>
        <v>0</v>
      </c>
      <c r="S122" s="141">
        <v>0</v>
      </c>
      <c r="T122" s="142">
        <f>S122*H122</f>
        <v>0</v>
      </c>
      <c r="AR122" s="143" t="s">
        <v>160</v>
      </c>
      <c r="AT122" s="143" t="s">
        <v>153</v>
      </c>
      <c r="AU122" s="143" t="s">
        <v>84</v>
      </c>
      <c r="AY122" s="18" t="s">
        <v>151</v>
      </c>
      <c r="BE122" s="144">
        <f>IF(N122="základní",J122,0)</f>
        <v>0</v>
      </c>
      <c r="BF122" s="144">
        <f>IF(N122="snížená",J122,0)</f>
        <v>0</v>
      </c>
      <c r="BG122" s="144">
        <f>IF(N122="zákl. přenesená",J122,0)</f>
        <v>0</v>
      </c>
      <c r="BH122" s="144">
        <f>IF(N122="sníž. přenesená",J122,0)</f>
        <v>0</v>
      </c>
      <c r="BI122" s="144">
        <f>IF(N122="nulová",J122,0)</f>
        <v>0</v>
      </c>
      <c r="BJ122" s="18" t="s">
        <v>82</v>
      </c>
      <c r="BK122" s="144">
        <f>ROUND(I122*H122,2)</f>
        <v>0</v>
      </c>
      <c r="BL122" s="18" t="s">
        <v>160</v>
      </c>
      <c r="BM122" s="143" t="s">
        <v>359</v>
      </c>
    </row>
    <row r="123" spans="2:47" s="1" customFormat="1" ht="10.15">
      <c r="B123" s="33"/>
      <c r="D123" s="174" t="s">
        <v>217</v>
      </c>
      <c r="F123" s="175" t="s">
        <v>360</v>
      </c>
      <c r="I123" s="176"/>
      <c r="L123" s="33"/>
      <c r="M123" s="177"/>
      <c r="T123" s="54"/>
      <c r="AT123" s="18" t="s">
        <v>217</v>
      </c>
      <c r="AU123" s="18" t="s">
        <v>84</v>
      </c>
    </row>
    <row r="124" spans="2:51" s="12" customFormat="1" ht="10.15">
      <c r="B124" s="160"/>
      <c r="D124" s="161" t="s">
        <v>196</v>
      </c>
      <c r="E124" s="162" t="s">
        <v>19</v>
      </c>
      <c r="F124" s="163" t="s">
        <v>361</v>
      </c>
      <c r="H124" s="162" t="s">
        <v>19</v>
      </c>
      <c r="I124" s="164"/>
      <c r="L124" s="160"/>
      <c r="M124" s="165"/>
      <c r="T124" s="166"/>
      <c r="AT124" s="162" t="s">
        <v>196</v>
      </c>
      <c r="AU124" s="162" t="s">
        <v>84</v>
      </c>
      <c r="AV124" s="12" t="s">
        <v>82</v>
      </c>
      <c r="AW124" s="12" t="s">
        <v>36</v>
      </c>
      <c r="AX124" s="12" t="s">
        <v>75</v>
      </c>
      <c r="AY124" s="162" t="s">
        <v>151</v>
      </c>
    </row>
    <row r="125" spans="2:51" s="13" customFormat="1" ht="10.15">
      <c r="B125" s="167"/>
      <c r="D125" s="161" t="s">
        <v>196</v>
      </c>
      <c r="E125" s="168" t="s">
        <v>19</v>
      </c>
      <c r="F125" s="169" t="s">
        <v>362</v>
      </c>
      <c r="H125" s="170">
        <v>129.28</v>
      </c>
      <c r="I125" s="171"/>
      <c r="L125" s="167"/>
      <c r="M125" s="172"/>
      <c r="T125" s="173"/>
      <c r="AT125" s="168" t="s">
        <v>196</v>
      </c>
      <c r="AU125" s="168" t="s">
        <v>84</v>
      </c>
      <c r="AV125" s="13" t="s">
        <v>84</v>
      </c>
      <c r="AW125" s="13" t="s">
        <v>36</v>
      </c>
      <c r="AX125" s="13" t="s">
        <v>75</v>
      </c>
      <c r="AY125" s="168" t="s">
        <v>151</v>
      </c>
    </row>
    <row r="126" spans="2:51" s="12" customFormat="1" ht="10.15">
      <c r="B126" s="160"/>
      <c r="D126" s="161" t="s">
        <v>196</v>
      </c>
      <c r="E126" s="162" t="s">
        <v>19</v>
      </c>
      <c r="F126" s="163" t="s">
        <v>363</v>
      </c>
      <c r="H126" s="162" t="s">
        <v>19</v>
      </c>
      <c r="I126" s="164"/>
      <c r="L126" s="160"/>
      <c r="M126" s="165"/>
      <c r="T126" s="166"/>
      <c r="AT126" s="162" t="s">
        <v>196</v>
      </c>
      <c r="AU126" s="162" t="s">
        <v>84</v>
      </c>
      <c r="AV126" s="12" t="s">
        <v>82</v>
      </c>
      <c r="AW126" s="12" t="s">
        <v>36</v>
      </c>
      <c r="AX126" s="12" t="s">
        <v>75</v>
      </c>
      <c r="AY126" s="162" t="s">
        <v>151</v>
      </c>
    </row>
    <row r="127" spans="2:51" s="13" customFormat="1" ht="10.15">
      <c r="B127" s="167"/>
      <c r="D127" s="161" t="s">
        <v>196</v>
      </c>
      <c r="E127" s="168" t="s">
        <v>19</v>
      </c>
      <c r="F127" s="169" t="s">
        <v>364</v>
      </c>
      <c r="H127" s="170">
        <v>17.76</v>
      </c>
      <c r="I127" s="171"/>
      <c r="L127" s="167"/>
      <c r="M127" s="172"/>
      <c r="T127" s="173"/>
      <c r="AT127" s="168" t="s">
        <v>196</v>
      </c>
      <c r="AU127" s="168" t="s">
        <v>84</v>
      </c>
      <c r="AV127" s="13" t="s">
        <v>84</v>
      </c>
      <c r="AW127" s="13" t="s">
        <v>36</v>
      </c>
      <c r="AX127" s="13" t="s">
        <v>75</v>
      </c>
      <c r="AY127" s="168" t="s">
        <v>151</v>
      </c>
    </row>
    <row r="128" spans="2:51" s="12" customFormat="1" ht="10.15">
      <c r="B128" s="160"/>
      <c r="D128" s="161" t="s">
        <v>196</v>
      </c>
      <c r="E128" s="162" t="s">
        <v>19</v>
      </c>
      <c r="F128" s="163" t="s">
        <v>208</v>
      </c>
      <c r="H128" s="162" t="s">
        <v>19</v>
      </c>
      <c r="I128" s="164"/>
      <c r="L128" s="160"/>
      <c r="M128" s="165"/>
      <c r="T128" s="166"/>
      <c r="AT128" s="162" t="s">
        <v>196</v>
      </c>
      <c r="AU128" s="162" t="s">
        <v>84</v>
      </c>
      <c r="AV128" s="12" t="s">
        <v>82</v>
      </c>
      <c r="AW128" s="12" t="s">
        <v>36</v>
      </c>
      <c r="AX128" s="12" t="s">
        <v>75</v>
      </c>
      <c r="AY128" s="162" t="s">
        <v>151</v>
      </c>
    </row>
    <row r="129" spans="2:51" s="14" customFormat="1" ht="10.15">
      <c r="B129" s="179"/>
      <c r="D129" s="161" t="s">
        <v>196</v>
      </c>
      <c r="E129" s="180" t="s">
        <v>19</v>
      </c>
      <c r="F129" s="181" t="s">
        <v>256</v>
      </c>
      <c r="H129" s="182">
        <v>147.04</v>
      </c>
      <c r="I129" s="183"/>
      <c r="L129" s="179"/>
      <c r="M129" s="184"/>
      <c r="T129" s="185"/>
      <c r="AT129" s="180" t="s">
        <v>196</v>
      </c>
      <c r="AU129" s="180" t="s">
        <v>84</v>
      </c>
      <c r="AV129" s="14" t="s">
        <v>160</v>
      </c>
      <c r="AW129" s="14" t="s">
        <v>36</v>
      </c>
      <c r="AX129" s="14" t="s">
        <v>82</v>
      </c>
      <c r="AY129" s="180" t="s">
        <v>151</v>
      </c>
    </row>
    <row r="130" spans="2:65" s="1" customFormat="1" ht="37.8" customHeight="1">
      <c r="B130" s="33"/>
      <c r="C130" s="132" t="s">
        <v>163</v>
      </c>
      <c r="D130" s="132" t="s">
        <v>153</v>
      </c>
      <c r="E130" s="133" t="s">
        <v>365</v>
      </c>
      <c r="F130" s="134" t="s">
        <v>366</v>
      </c>
      <c r="G130" s="135" t="s">
        <v>214</v>
      </c>
      <c r="H130" s="136">
        <v>735.2</v>
      </c>
      <c r="I130" s="137"/>
      <c r="J130" s="138">
        <f>ROUND(I130*H130,2)</f>
        <v>0</v>
      </c>
      <c r="K130" s="134" t="s">
        <v>215</v>
      </c>
      <c r="L130" s="33"/>
      <c r="M130" s="139" t="s">
        <v>19</v>
      </c>
      <c r="N130" s="140" t="s">
        <v>46</v>
      </c>
      <c r="P130" s="141">
        <f>O130*H130</f>
        <v>0</v>
      </c>
      <c r="Q130" s="141">
        <v>0</v>
      </c>
      <c r="R130" s="141">
        <f>Q130*H130</f>
        <v>0</v>
      </c>
      <c r="S130" s="141">
        <v>0</v>
      </c>
      <c r="T130" s="142">
        <f>S130*H130</f>
        <v>0</v>
      </c>
      <c r="AR130" s="143" t="s">
        <v>160</v>
      </c>
      <c r="AT130" s="143" t="s">
        <v>153</v>
      </c>
      <c r="AU130" s="143" t="s">
        <v>84</v>
      </c>
      <c r="AY130" s="18" t="s">
        <v>151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8" t="s">
        <v>82</v>
      </c>
      <c r="BK130" s="144">
        <f>ROUND(I130*H130,2)</f>
        <v>0</v>
      </c>
      <c r="BL130" s="18" t="s">
        <v>160</v>
      </c>
      <c r="BM130" s="143" t="s">
        <v>367</v>
      </c>
    </row>
    <row r="131" spans="2:47" s="1" customFormat="1" ht="10.15">
      <c r="B131" s="33"/>
      <c r="D131" s="174" t="s">
        <v>217</v>
      </c>
      <c r="F131" s="175" t="s">
        <v>368</v>
      </c>
      <c r="I131" s="176"/>
      <c r="L131" s="33"/>
      <c r="M131" s="177"/>
      <c r="T131" s="54"/>
      <c r="AT131" s="18" t="s">
        <v>217</v>
      </c>
      <c r="AU131" s="18" t="s">
        <v>84</v>
      </c>
    </row>
    <row r="132" spans="2:51" s="13" customFormat="1" ht="10.15">
      <c r="B132" s="167"/>
      <c r="D132" s="161" t="s">
        <v>196</v>
      </c>
      <c r="F132" s="169" t="s">
        <v>369</v>
      </c>
      <c r="H132" s="170">
        <v>735.2</v>
      </c>
      <c r="I132" s="171"/>
      <c r="L132" s="167"/>
      <c r="M132" s="172"/>
      <c r="T132" s="173"/>
      <c r="AT132" s="168" t="s">
        <v>196</v>
      </c>
      <c r="AU132" s="168" t="s">
        <v>84</v>
      </c>
      <c r="AV132" s="13" t="s">
        <v>84</v>
      </c>
      <c r="AW132" s="13" t="s">
        <v>4</v>
      </c>
      <c r="AX132" s="13" t="s">
        <v>82</v>
      </c>
      <c r="AY132" s="168" t="s">
        <v>151</v>
      </c>
    </row>
    <row r="133" spans="2:65" s="1" customFormat="1" ht="24.2" customHeight="1">
      <c r="B133" s="33"/>
      <c r="C133" s="132" t="s">
        <v>281</v>
      </c>
      <c r="D133" s="132" t="s">
        <v>153</v>
      </c>
      <c r="E133" s="133" t="s">
        <v>370</v>
      </c>
      <c r="F133" s="134" t="s">
        <v>371</v>
      </c>
      <c r="G133" s="135" t="s">
        <v>214</v>
      </c>
      <c r="H133" s="136">
        <v>38.203</v>
      </c>
      <c r="I133" s="137"/>
      <c r="J133" s="138">
        <f>ROUND(I133*H133,2)</f>
        <v>0</v>
      </c>
      <c r="K133" s="134" t="s">
        <v>215</v>
      </c>
      <c r="L133" s="33"/>
      <c r="M133" s="139" t="s">
        <v>19</v>
      </c>
      <c r="N133" s="140" t="s">
        <v>46</v>
      </c>
      <c r="P133" s="141">
        <f>O133*H133</f>
        <v>0</v>
      </c>
      <c r="Q133" s="141">
        <v>0</v>
      </c>
      <c r="R133" s="141">
        <f>Q133*H133</f>
        <v>0</v>
      </c>
      <c r="S133" s="141">
        <v>0</v>
      </c>
      <c r="T133" s="142">
        <f>S133*H133</f>
        <v>0</v>
      </c>
      <c r="AR133" s="143" t="s">
        <v>160</v>
      </c>
      <c r="AT133" s="143" t="s">
        <v>153</v>
      </c>
      <c r="AU133" s="143" t="s">
        <v>84</v>
      </c>
      <c r="AY133" s="18" t="s">
        <v>151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18" t="s">
        <v>82</v>
      </c>
      <c r="BK133" s="144">
        <f>ROUND(I133*H133,2)</f>
        <v>0</v>
      </c>
      <c r="BL133" s="18" t="s">
        <v>160</v>
      </c>
      <c r="BM133" s="143" t="s">
        <v>372</v>
      </c>
    </row>
    <row r="134" spans="2:47" s="1" customFormat="1" ht="10.15">
      <c r="B134" s="33"/>
      <c r="D134" s="174" t="s">
        <v>217</v>
      </c>
      <c r="F134" s="175" t="s">
        <v>373</v>
      </c>
      <c r="I134" s="176"/>
      <c r="L134" s="33"/>
      <c r="M134" s="177"/>
      <c r="T134" s="54"/>
      <c r="AT134" s="18" t="s">
        <v>217</v>
      </c>
      <c r="AU134" s="18" t="s">
        <v>84</v>
      </c>
    </row>
    <row r="135" spans="2:51" s="13" customFormat="1" ht="10.15">
      <c r="B135" s="167"/>
      <c r="D135" s="161" t="s">
        <v>196</v>
      </c>
      <c r="E135" s="168" t="s">
        <v>19</v>
      </c>
      <c r="F135" s="169" t="s">
        <v>356</v>
      </c>
      <c r="H135" s="170">
        <v>38.203</v>
      </c>
      <c r="I135" s="171"/>
      <c r="L135" s="167"/>
      <c r="M135" s="172"/>
      <c r="T135" s="173"/>
      <c r="AT135" s="168" t="s">
        <v>196</v>
      </c>
      <c r="AU135" s="168" t="s">
        <v>84</v>
      </c>
      <c r="AV135" s="13" t="s">
        <v>84</v>
      </c>
      <c r="AW135" s="13" t="s">
        <v>36</v>
      </c>
      <c r="AX135" s="13" t="s">
        <v>82</v>
      </c>
      <c r="AY135" s="168" t="s">
        <v>151</v>
      </c>
    </row>
    <row r="136" spans="2:65" s="1" customFormat="1" ht="24.2" customHeight="1">
      <c r="B136" s="33"/>
      <c r="C136" s="132" t="s">
        <v>166</v>
      </c>
      <c r="D136" s="132" t="s">
        <v>153</v>
      </c>
      <c r="E136" s="133" t="s">
        <v>374</v>
      </c>
      <c r="F136" s="134" t="s">
        <v>375</v>
      </c>
      <c r="G136" s="135" t="s">
        <v>244</v>
      </c>
      <c r="H136" s="136">
        <v>245.632</v>
      </c>
      <c r="I136" s="137"/>
      <c r="J136" s="138">
        <f>ROUND(I136*H136,2)</f>
        <v>0</v>
      </c>
      <c r="K136" s="134" t="s">
        <v>215</v>
      </c>
      <c r="L136" s="33"/>
      <c r="M136" s="139" t="s">
        <v>19</v>
      </c>
      <c r="N136" s="140" t="s">
        <v>46</v>
      </c>
      <c r="P136" s="141">
        <f>O136*H136</f>
        <v>0</v>
      </c>
      <c r="Q136" s="141">
        <v>0</v>
      </c>
      <c r="R136" s="141">
        <f>Q136*H136</f>
        <v>0</v>
      </c>
      <c r="S136" s="141">
        <v>0</v>
      </c>
      <c r="T136" s="142">
        <f>S136*H136</f>
        <v>0</v>
      </c>
      <c r="AR136" s="143" t="s">
        <v>160</v>
      </c>
      <c r="AT136" s="143" t="s">
        <v>153</v>
      </c>
      <c r="AU136" s="143" t="s">
        <v>84</v>
      </c>
      <c r="AY136" s="18" t="s">
        <v>151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8" t="s">
        <v>82</v>
      </c>
      <c r="BK136" s="144">
        <f>ROUND(I136*H136,2)</f>
        <v>0</v>
      </c>
      <c r="BL136" s="18" t="s">
        <v>160</v>
      </c>
      <c r="BM136" s="143" t="s">
        <v>376</v>
      </c>
    </row>
    <row r="137" spans="2:47" s="1" customFormat="1" ht="10.15">
      <c r="B137" s="33"/>
      <c r="D137" s="174" t="s">
        <v>217</v>
      </c>
      <c r="F137" s="175" t="s">
        <v>377</v>
      </c>
      <c r="I137" s="176"/>
      <c r="L137" s="33"/>
      <c r="M137" s="177"/>
      <c r="T137" s="54"/>
      <c r="AT137" s="18" t="s">
        <v>217</v>
      </c>
      <c r="AU137" s="18" t="s">
        <v>84</v>
      </c>
    </row>
    <row r="138" spans="2:51" s="12" customFormat="1" ht="10.15">
      <c r="B138" s="160"/>
      <c r="D138" s="161" t="s">
        <v>196</v>
      </c>
      <c r="E138" s="162" t="s">
        <v>19</v>
      </c>
      <c r="F138" s="163" t="s">
        <v>378</v>
      </c>
      <c r="H138" s="162" t="s">
        <v>19</v>
      </c>
      <c r="I138" s="164"/>
      <c r="L138" s="160"/>
      <c r="M138" s="165"/>
      <c r="T138" s="166"/>
      <c r="AT138" s="162" t="s">
        <v>196</v>
      </c>
      <c r="AU138" s="162" t="s">
        <v>84</v>
      </c>
      <c r="AV138" s="12" t="s">
        <v>82</v>
      </c>
      <c r="AW138" s="12" t="s">
        <v>36</v>
      </c>
      <c r="AX138" s="12" t="s">
        <v>75</v>
      </c>
      <c r="AY138" s="162" t="s">
        <v>151</v>
      </c>
    </row>
    <row r="139" spans="2:51" s="13" customFormat="1" ht="10.15">
      <c r="B139" s="167"/>
      <c r="D139" s="161" t="s">
        <v>196</v>
      </c>
      <c r="E139" s="168" t="s">
        <v>19</v>
      </c>
      <c r="F139" s="169" t="s">
        <v>379</v>
      </c>
      <c r="H139" s="170">
        <v>239.613</v>
      </c>
      <c r="I139" s="171"/>
      <c r="L139" s="167"/>
      <c r="M139" s="172"/>
      <c r="T139" s="173"/>
      <c r="AT139" s="168" t="s">
        <v>196</v>
      </c>
      <c r="AU139" s="168" t="s">
        <v>84</v>
      </c>
      <c r="AV139" s="13" t="s">
        <v>84</v>
      </c>
      <c r="AW139" s="13" t="s">
        <v>36</v>
      </c>
      <c r="AX139" s="13" t="s">
        <v>75</v>
      </c>
      <c r="AY139" s="168" t="s">
        <v>151</v>
      </c>
    </row>
    <row r="140" spans="2:51" s="12" customFormat="1" ht="10.15">
      <c r="B140" s="160"/>
      <c r="D140" s="161" t="s">
        <v>196</v>
      </c>
      <c r="E140" s="162" t="s">
        <v>19</v>
      </c>
      <c r="F140" s="163" t="s">
        <v>380</v>
      </c>
      <c r="H140" s="162" t="s">
        <v>19</v>
      </c>
      <c r="I140" s="164"/>
      <c r="L140" s="160"/>
      <c r="M140" s="165"/>
      <c r="T140" s="166"/>
      <c r="AT140" s="162" t="s">
        <v>196</v>
      </c>
      <c r="AU140" s="162" t="s">
        <v>84</v>
      </c>
      <c r="AV140" s="12" t="s">
        <v>82</v>
      </c>
      <c r="AW140" s="12" t="s">
        <v>36</v>
      </c>
      <c r="AX140" s="12" t="s">
        <v>75</v>
      </c>
      <c r="AY140" s="162" t="s">
        <v>151</v>
      </c>
    </row>
    <row r="141" spans="2:51" s="13" customFormat="1" ht="10.15">
      <c r="B141" s="167"/>
      <c r="D141" s="161" t="s">
        <v>196</v>
      </c>
      <c r="E141" s="168" t="s">
        <v>19</v>
      </c>
      <c r="F141" s="169" t="s">
        <v>381</v>
      </c>
      <c r="H141" s="170">
        <v>6.019</v>
      </c>
      <c r="I141" s="171"/>
      <c r="L141" s="167"/>
      <c r="M141" s="172"/>
      <c r="T141" s="173"/>
      <c r="AT141" s="168" t="s">
        <v>196</v>
      </c>
      <c r="AU141" s="168" t="s">
        <v>84</v>
      </c>
      <c r="AV141" s="13" t="s">
        <v>84</v>
      </c>
      <c r="AW141" s="13" t="s">
        <v>36</v>
      </c>
      <c r="AX141" s="13" t="s">
        <v>75</v>
      </c>
      <c r="AY141" s="168" t="s">
        <v>151</v>
      </c>
    </row>
    <row r="142" spans="2:51" s="12" customFormat="1" ht="10.15">
      <c r="B142" s="160"/>
      <c r="D142" s="161" t="s">
        <v>196</v>
      </c>
      <c r="E142" s="162" t="s">
        <v>19</v>
      </c>
      <c r="F142" s="163" t="s">
        <v>382</v>
      </c>
      <c r="H142" s="162" t="s">
        <v>19</v>
      </c>
      <c r="I142" s="164"/>
      <c r="L142" s="160"/>
      <c r="M142" s="165"/>
      <c r="T142" s="166"/>
      <c r="AT142" s="162" t="s">
        <v>196</v>
      </c>
      <c r="AU142" s="162" t="s">
        <v>84</v>
      </c>
      <c r="AV142" s="12" t="s">
        <v>82</v>
      </c>
      <c r="AW142" s="12" t="s">
        <v>36</v>
      </c>
      <c r="AX142" s="12" t="s">
        <v>75</v>
      </c>
      <c r="AY142" s="162" t="s">
        <v>151</v>
      </c>
    </row>
    <row r="143" spans="2:51" s="14" customFormat="1" ht="10.15">
      <c r="B143" s="179"/>
      <c r="D143" s="161" t="s">
        <v>196</v>
      </c>
      <c r="E143" s="180" t="s">
        <v>19</v>
      </c>
      <c r="F143" s="181" t="s">
        <v>256</v>
      </c>
      <c r="H143" s="182">
        <v>245.632</v>
      </c>
      <c r="I143" s="183"/>
      <c r="L143" s="179"/>
      <c r="M143" s="184"/>
      <c r="T143" s="185"/>
      <c r="AT143" s="180" t="s">
        <v>196</v>
      </c>
      <c r="AU143" s="180" t="s">
        <v>84</v>
      </c>
      <c r="AV143" s="14" t="s">
        <v>160</v>
      </c>
      <c r="AW143" s="14" t="s">
        <v>36</v>
      </c>
      <c r="AX143" s="14" t="s">
        <v>82</v>
      </c>
      <c r="AY143" s="180" t="s">
        <v>151</v>
      </c>
    </row>
    <row r="144" spans="2:65" s="1" customFormat="1" ht="24.2" customHeight="1">
      <c r="B144" s="33"/>
      <c r="C144" s="132" t="s">
        <v>294</v>
      </c>
      <c r="D144" s="132" t="s">
        <v>153</v>
      </c>
      <c r="E144" s="133" t="s">
        <v>383</v>
      </c>
      <c r="F144" s="134" t="s">
        <v>384</v>
      </c>
      <c r="G144" s="135" t="s">
        <v>214</v>
      </c>
      <c r="H144" s="136">
        <v>147.04</v>
      </c>
      <c r="I144" s="137"/>
      <c r="J144" s="138">
        <f>ROUND(I144*H144,2)</f>
        <v>0</v>
      </c>
      <c r="K144" s="134" t="s">
        <v>215</v>
      </c>
      <c r="L144" s="33"/>
      <c r="M144" s="139" t="s">
        <v>19</v>
      </c>
      <c r="N144" s="140" t="s">
        <v>46</v>
      </c>
      <c r="P144" s="141">
        <f>O144*H144</f>
        <v>0</v>
      </c>
      <c r="Q144" s="141">
        <v>0</v>
      </c>
      <c r="R144" s="141">
        <f>Q144*H144</f>
        <v>0</v>
      </c>
      <c r="S144" s="141">
        <v>0</v>
      </c>
      <c r="T144" s="142">
        <f>S144*H144</f>
        <v>0</v>
      </c>
      <c r="AR144" s="143" t="s">
        <v>160</v>
      </c>
      <c r="AT144" s="143" t="s">
        <v>153</v>
      </c>
      <c r="AU144" s="143" t="s">
        <v>84</v>
      </c>
      <c r="AY144" s="18" t="s">
        <v>151</v>
      </c>
      <c r="BE144" s="144">
        <f>IF(N144="základní",J144,0)</f>
        <v>0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18" t="s">
        <v>82</v>
      </c>
      <c r="BK144" s="144">
        <f>ROUND(I144*H144,2)</f>
        <v>0</v>
      </c>
      <c r="BL144" s="18" t="s">
        <v>160</v>
      </c>
      <c r="BM144" s="143" t="s">
        <v>385</v>
      </c>
    </row>
    <row r="145" spans="2:47" s="1" customFormat="1" ht="10.15">
      <c r="B145" s="33"/>
      <c r="D145" s="174" t="s">
        <v>217</v>
      </c>
      <c r="F145" s="175" t="s">
        <v>386</v>
      </c>
      <c r="I145" s="176"/>
      <c r="L145" s="33"/>
      <c r="M145" s="177"/>
      <c r="T145" s="54"/>
      <c r="AT145" s="18" t="s">
        <v>217</v>
      </c>
      <c r="AU145" s="18" t="s">
        <v>84</v>
      </c>
    </row>
    <row r="146" spans="2:51" s="12" customFormat="1" ht="10.15">
      <c r="B146" s="160"/>
      <c r="D146" s="161" t="s">
        <v>196</v>
      </c>
      <c r="E146" s="162" t="s">
        <v>19</v>
      </c>
      <c r="F146" s="163" t="s">
        <v>387</v>
      </c>
      <c r="H146" s="162" t="s">
        <v>19</v>
      </c>
      <c r="I146" s="164"/>
      <c r="L146" s="160"/>
      <c r="M146" s="165"/>
      <c r="T146" s="166"/>
      <c r="AT146" s="162" t="s">
        <v>196</v>
      </c>
      <c r="AU146" s="162" t="s">
        <v>84</v>
      </c>
      <c r="AV146" s="12" t="s">
        <v>82</v>
      </c>
      <c r="AW146" s="12" t="s">
        <v>36</v>
      </c>
      <c r="AX146" s="12" t="s">
        <v>75</v>
      </c>
      <c r="AY146" s="162" t="s">
        <v>151</v>
      </c>
    </row>
    <row r="147" spans="2:51" s="13" customFormat="1" ht="10.15">
      <c r="B147" s="167"/>
      <c r="D147" s="161" t="s">
        <v>196</v>
      </c>
      <c r="E147" s="168" t="s">
        <v>19</v>
      </c>
      <c r="F147" s="169" t="s">
        <v>388</v>
      </c>
      <c r="H147" s="170">
        <v>147.04</v>
      </c>
      <c r="I147" s="171"/>
      <c r="L147" s="167"/>
      <c r="M147" s="172"/>
      <c r="T147" s="173"/>
      <c r="AT147" s="168" t="s">
        <v>196</v>
      </c>
      <c r="AU147" s="168" t="s">
        <v>84</v>
      </c>
      <c r="AV147" s="13" t="s">
        <v>84</v>
      </c>
      <c r="AW147" s="13" t="s">
        <v>36</v>
      </c>
      <c r="AX147" s="13" t="s">
        <v>82</v>
      </c>
      <c r="AY147" s="168" t="s">
        <v>151</v>
      </c>
    </row>
    <row r="148" spans="2:65" s="1" customFormat="1" ht="24.2" customHeight="1">
      <c r="B148" s="33"/>
      <c r="C148" s="132" t="s">
        <v>170</v>
      </c>
      <c r="D148" s="132" t="s">
        <v>153</v>
      </c>
      <c r="E148" s="133" t="s">
        <v>389</v>
      </c>
      <c r="F148" s="134" t="s">
        <v>390</v>
      </c>
      <c r="G148" s="135" t="s">
        <v>214</v>
      </c>
      <c r="H148" s="136">
        <v>38.203</v>
      </c>
      <c r="I148" s="137"/>
      <c r="J148" s="138">
        <f>ROUND(I148*H148,2)</f>
        <v>0</v>
      </c>
      <c r="K148" s="134" t="s">
        <v>215</v>
      </c>
      <c r="L148" s="33"/>
      <c r="M148" s="139" t="s">
        <v>19</v>
      </c>
      <c r="N148" s="140" t="s">
        <v>46</v>
      </c>
      <c r="P148" s="141">
        <f>O148*H148</f>
        <v>0</v>
      </c>
      <c r="Q148" s="141">
        <v>0</v>
      </c>
      <c r="R148" s="141">
        <f>Q148*H148</f>
        <v>0</v>
      </c>
      <c r="S148" s="141">
        <v>0</v>
      </c>
      <c r="T148" s="142">
        <f>S148*H148</f>
        <v>0</v>
      </c>
      <c r="AR148" s="143" t="s">
        <v>160</v>
      </c>
      <c r="AT148" s="143" t="s">
        <v>153</v>
      </c>
      <c r="AU148" s="143" t="s">
        <v>84</v>
      </c>
      <c r="AY148" s="18" t="s">
        <v>151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8" t="s">
        <v>82</v>
      </c>
      <c r="BK148" s="144">
        <f>ROUND(I148*H148,2)</f>
        <v>0</v>
      </c>
      <c r="BL148" s="18" t="s">
        <v>160</v>
      </c>
      <c r="BM148" s="143" t="s">
        <v>391</v>
      </c>
    </row>
    <row r="149" spans="2:47" s="1" customFormat="1" ht="10.15">
      <c r="B149" s="33"/>
      <c r="D149" s="174" t="s">
        <v>217</v>
      </c>
      <c r="F149" s="175" t="s">
        <v>392</v>
      </c>
      <c r="I149" s="176"/>
      <c r="L149" s="33"/>
      <c r="M149" s="177"/>
      <c r="T149" s="54"/>
      <c r="AT149" s="18" t="s">
        <v>217</v>
      </c>
      <c r="AU149" s="18" t="s">
        <v>84</v>
      </c>
    </row>
    <row r="150" spans="2:51" s="12" customFormat="1" ht="10.15">
      <c r="B150" s="160"/>
      <c r="D150" s="161" t="s">
        <v>196</v>
      </c>
      <c r="E150" s="162" t="s">
        <v>19</v>
      </c>
      <c r="F150" s="163" t="s">
        <v>393</v>
      </c>
      <c r="H150" s="162" t="s">
        <v>19</v>
      </c>
      <c r="I150" s="164"/>
      <c r="L150" s="160"/>
      <c r="M150" s="165"/>
      <c r="T150" s="166"/>
      <c r="AT150" s="162" t="s">
        <v>196</v>
      </c>
      <c r="AU150" s="162" t="s">
        <v>84</v>
      </c>
      <c r="AV150" s="12" t="s">
        <v>82</v>
      </c>
      <c r="AW150" s="12" t="s">
        <v>36</v>
      </c>
      <c r="AX150" s="12" t="s">
        <v>75</v>
      </c>
      <c r="AY150" s="162" t="s">
        <v>151</v>
      </c>
    </row>
    <row r="151" spans="2:51" s="12" customFormat="1" ht="10.15">
      <c r="B151" s="160"/>
      <c r="D151" s="161" t="s">
        <v>196</v>
      </c>
      <c r="E151" s="162" t="s">
        <v>19</v>
      </c>
      <c r="F151" s="163" t="s">
        <v>394</v>
      </c>
      <c r="H151" s="162" t="s">
        <v>19</v>
      </c>
      <c r="I151" s="164"/>
      <c r="L151" s="160"/>
      <c r="M151" s="165"/>
      <c r="T151" s="166"/>
      <c r="AT151" s="162" t="s">
        <v>196</v>
      </c>
      <c r="AU151" s="162" t="s">
        <v>84</v>
      </c>
      <c r="AV151" s="12" t="s">
        <v>82</v>
      </c>
      <c r="AW151" s="12" t="s">
        <v>36</v>
      </c>
      <c r="AX151" s="12" t="s">
        <v>75</v>
      </c>
      <c r="AY151" s="162" t="s">
        <v>151</v>
      </c>
    </row>
    <row r="152" spans="2:51" s="13" customFormat="1" ht="10.15">
      <c r="B152" s="167"/>
      <c r="D152" s="161" t="s">
        <v>196</v>
      </c>
      <c r="E152" s="168" t="s">
        <v>19</v>
      </c>
      <c r="F152" s="169" t="s">
        <v>395</v>
      </c>
      <c r="H152" s="170">
        <v>134.88</v>
      </c>
      <c r="I152" s="171"/>
      <c r="L152" s="167"/>
      <c r="M152" s="172"/>
      <c r="T152" s="173"/>
      <c r="AT152" s="168" t="s">
        <v>196</v>
      </c>
      <c r="AU152" s="168" t="s">
        <v>84</v>
      </c>
      <c r="AV152" s="13" t="s">
        <v>84</v>
      </c>
      <c r="AW152" s="13" t="s">
        <v>36</v>
      </c>
      <c r="AX152" s="13" t="s">
        <v>75</v>
      </c>
      <c r="AY152" s="168" t="s">
        <v>151</v>
      </c>
    </row>
    <row r="153" spans="2:51" s="15" customFormat="1" ht="10.15">
      <c r="B153" s="186"/>
      <c r="D153" s="161" t="s">
        <v>196</v>
      </c>
      <c r="E153" s="187" t="s">
        <v>19</v>
      </c>
      <c r="F153" s="188" t="s">
        <v>396</v>
      </c>
      <c r="H153" s="189">
        <v>134.88</v>
      </c>
      <c r="I153" s="190"/>
      <c r="L153" s="186"/>
      <c r="M153" s="191"/>
      <c r="T153" s="192"/>
      <c r="AT153" s="187" t="s">
        <v>196</v>
      </c>
      <c r="AU153" s="187" t="s">
        <v>84</v>
      </c>
      <c r="AV153" s="15" t="s">
        <v>150</v>
      </c>
      <c r="AW153" s="15" t="s">
        <v>36</v>
      </c>
      <c r="AX153" s="15" t="s">
        <v>75</v>
      </c>
      <c r="AY153" s="187" t="s">
        <v>151</v>
      </c>
    </row>
    <row r="154" spans="2:51" s="12" customFormat="1" ht="10.15">
      <c r="B154" s="160"/>
      <c r="D154" s="161" t="s">
        <v>196</v>
      </c>
      <c r="E154" s="162" t="s">
        <v>19</v>
      </c>
      <c r="F154" s="163" t="s">
        <v>397</v>
      </c>
      <c r="H154" s="162" t="s">
        <v>19</v>
      </c>
      <c r="I154" s="164"/>
      <c r="L154" s="160"/>
      <c r="M154" s="165"/>
      <c r="T154" s="166"/>
      <c r="AT154" s="162" t="s">
        <v>196</v>
      </c>
      <c r="AU154" s="162" t="s">
        <v>84</v>
      </c>
      <c r="AV154" s="12" t="s">
        <v>82</v>
      </c>
      <c r="AW154" s="12" t="s">
        <v>36</v>
      </c>
      <c r="AX154" s="12" t="s">
        <v>75</v>
      </c>
      <c r="AY154" s="162" t="s">
        <v>151</v>
      </c>
    </row>
    <row r="155" spans="2:51" s="12" customFormat="1" ht="10.15">
      <c r="B155" s="160"/>
      <c r="D155" s="161" t="s">
        <v>196</v>
      </c>
      <c r="E155" s="162" t="s">
        <v>19</v>
      </c>
      <c r="F155" s="163" t="s">
        <v>398</v>
      </c>
      <c r="H155" s="162" t="s">
        <v>19</v>
      </c>
      <c r="I155" s="164"/>
      <c r="L155" s="160"/>
      <c r="M155" s="165"/>
      <c r="T155" s="166"/>
      <c r="AT155" s="162" t="s">
        <v>196</v>
      </c>
      <c r="AU155" s="162" t="s">
        <v>84</v>
      </c>
      <c r="AV155" s="12" t="s">
        <v>82</v>
      </c>
      <c r="AW155" s="12" t="s">
        <v>36</v>
      </c>
      <c r="AX155" s="12" t="s">
        <v>75</v>
      </c>
      <c r="AY155" s="162" t="s">
        <v>151</v>
      </c>
    </row>
    <row r="156" spans="2:51" s="13" customFormat="1" ht="10.15">
      <c r="B156" s="167"/>
      <c r="D156" s="161" t="s">
        <v>196</v>
      </c>
      <c r="E156" s="168" t="s">
        <v>19</v>
      </c>
      <c r="F156" s="169" t="s">
        <v>399</v>
      </c>
      <c r="H156" s="170">
        <v>-8.792</v>
      </c>
      <c r="I156" s="171"/>
      <c r="L156" s="167"/>
      <c r="M156" s="172"/>
      <c r="T156" s="173"/>
      <c r="AT156" s="168" t="s">
        <v>196</v>
      </c>
      <c r="AU156" s="168" t="s">
        <v>84</v>
      </c>
      <c r="AV156" s="13" t="s">
        <v>84</v>
      </c>
      <c r="AW156" s="13" t="s">
        <v>36</v>
      </c>
      <c r="AX156" s="13" t="s">
        <v>75</v>
      </c>
      <c r="AY156" s="168" t="s">
        <v>151</v>
      </c>
    </row>
    <row r="157" spans="2:51" s="12" customFormat="1" ht="10.15">
      <c r="B157" s="160"/>
      <c r="D157" s="161" t="s">
        <v>196</v>
      </c>
      <c r="E157" s="162" t="s">
        <v>19</v>
      </c>
      <c r="F157" s="163" t="s">
        <v>400</v>
      </c>
      <c r="H157" s="162" t="s">
        <v>19</v>
      </c>
      <c r="I157" s="164"/>
      <c r="L157" s="160"/>
      <c r="M157" s="165"/>
      <c r="T157" s="166"/>
      <c r="AT157" s="162" t="s">
        <v>196</v>
      </c>
      <c r="AU157" s="162" t="s">
        <v>84</v>
      </c>
      <c r="AV157" s="12" t="s">
        <v>82</v>
      </c>
      <c r="AW157" s="12" t="s">
        <v>36</v>
      </c>
      <c r="AX157" s="12" t="s">
        <v>75</v>
      </c>
      <c r="AY157" s="162" t="s">
        <v>151</v>
      </c>
    </row>
    <row r="158" spans="2:51" s="13" customFormat="1" ht="10.15">
      <c r="B158" s="167"/>
      <c r="D158" s="161" t="s">
        <v>196</v>
      </c>
      <c r="E158" s="168" t="s">
        <v>19</v>
      </c>
      <c r="F158" s="169" t="s">
        <v>401</v>
      </c>
      <c r="H158" s="170">
        <v>-32.283</v>
      </c>
      <c r="I158" s="171"/>
      <c r="L158" s="167"/>
      <c r="M158" s="172"/>
      <c r="T158" s="173"/>
      <c r="AT158" s="168" t="s">
        <v>196</v>
      </c>
      <c r="AU158" s="168" t="s">
        <v>84</v>
      </c>
      <c r="AV158" s="13" t="s">
        <v>84</v>
      </c>
      <c r="AW158" s="13" t="s">
        <v>36</v>
      </c>
      <c r="AX158" s="13" t="s">
        <v>75</v>
      </c>
      <c r="AY158" s="168" t="s">
        <v>151</v>
      </c>
    </row>
    <row r="159" spans="2:51" s="12" customFormat="1" ht="10.15">
      <c r="B159" s="160"/>
      <c r="D159" s="161" t="s">
        <v>196</v>
      </c>
      <c r="E159" s="162" t="s">
        <v>19</v>
      </c>
      <c r="F159" s="163" t="s">
        <v>402</v>
      </c>
      <c r="H159" s="162" t="s">
        <v>19</v>
      </c>
      <c r="I159" s="164"/>
      <c r="L159" s="160"/>
      <c r="M159" s="165"/>
      <c r="T159" s="166"/>
      <c r="AT159" s="162" t="s">
        <v>196</v>
      </c>
      <c r="AU159" s="162" t="s">
        <v>84</v>
      </c>
      <c r="AV159" s="12" t="s">
        <v>82</v>
      </c>
      <c r="AW159" s="12" t="s">
        <v>36</v>
      </c>
      <c r="AX159" s="12" t="s">
        <v>75</v>
      </c>
      <c r="AY159" s="162" t="s">
        <v>151</v>
      </c>
    </row>
    <row r="160" spans="2:51" s="13" customFormat="1" ht="10.15">
      <c r="B160" s="167"/>
      <c r="D160" s="161" t="s">
        <v>196</v>
      </c>
      <c r="E160" s="168" t="s">
        <v>19</v>
      </c>
      <c r="F160" s="169" t="s">
        <v>403</v>
      </c>
      <c r="H160" s="170">
        <v>-29.552</v>
      </c>
      <c r="I160" s="171"/>
      <c r="L160" s="167"/>
      <c r="M160" s="172"/>
      <c r="T160" s="173"/>
      <c r="AT160" s="168" t="s">
        <v>196</v>
      </c>
      <c r="AU160" s="168" t="s">
        <v>84</v>
      </c>
      <c r="AV160" s="13" t="s">
        <v>84</v>
      </c>
      <c r="AW160" s="13" t="s">
        <v>36</v>
      </c>
      <c r="AX160" s="13" t="s">
        <v>75</v>
      </c>
      <c r="AY160" s="168" t="s">
        <v>151</v>
      </c>
    </row>
    <row r="161" spans="2:51" s="12" customFormat="1" ht="10.15">
      <c r="B161" s="160"/>
      <c r="D161" s="161" t="s">
        <v>196</v>
      </c>
      <c r="E161" s="162" t="s">
        <v>19</v>
      </c>
      <c r="F161" s="163" t="s">
        <v>404</v>
      </c>
      <c r="H161" s="162" t="s">
        <v>19</v>
      </c>
      <c r="I161" s="164"/>
      <c r="L161" s="160"/>
      <c r="M161" s="165"/>
      <c r="T161" s="166"/>
      <c r="AT161" s="162" t="s">
        <v>196</v>
      </c>
      <c r="AU161" s="162" t="s">
        <v>84</v>
      </c>
      <c r="AV161" s="12" t="s">
        <v>82</v>
      </c>
      <c r="AW161" s="12" t="s">
        <v>36</v>
      </c>
      <c r="AX161" s="12" t="s">
        <v>75</v>
      </c>
      <c r="AY161" s="162" t="s">
        <v>151</v>
      </c>
    </row>
    <row r="162" spans="2:51" s="13" customFormat="1" ht="10.15">
      <c r="B162" s="167"/>
      <c r="D162" s="161" t="s">
        <v>196</v>
      </c>
      <c r="E162" s="168" t="s">
        <v>19</v>
      </c>
      <c r="F162" s="169" t="s">
        <v>405</v>
      </c>
      <c r="H162" s="170">
        <v>-26.05</v>
      </c>
      <c r="I162" s="171"/>
      <c r="L162" s="167"/>
      <c r="M162" s="172"/>
      <c r="T162" s="173"/>
      <c r="AT162" s="168" t="s">
        <v>196</v>
      </c>
      <c r="AU162" s="168" t="s">
        <v>84</v>
      </c>
      <c r="AV162" s="13" t="s">
        <v>84</v>
      </c>
      <c r="AW162" s="13" t="s">
        <v>36</v>
      </c>
      <c r="AX162" s="13" t="s">
        <v>75</v>
      </c>
      <c r="AY162" s="168" t="s">
        <v>151</v>
      </c>
    </row>
    <row r="163" spans="2:51" s="15" customFormat="1" ht="10.15">
      <c r="B163" s="186"/>
      <c r="D163" s="161" t="s">
        <v>196</v>
      </c>
      <c r="E163" s="187" t="s">
        <v>19</v>
      </c>
      <c r="F163" s="188" t="s">
        <v>406</v>
      </c>
      <c r="H163" s="189">
        <v>-96.677</v>
      </c>
      <c r="I163" s="190"/>
      <c r="L163" s="186"/>
      <c r="M163" s="191"/>
      <c r="T163" s="192"/>
      <c r="AT163" s="187" t="s">
        <v>196</v>
      </c>
      <c r="AU163" s="187" t="s">
        <v>84</v>
      </c>
      <c r="AV163" s="15" t="s">
        <v>150</v>
      </c>
      <c r="AW163" s="15" t="s">
        <v>36</v>
      </c>
      <c r="AX163" s="15" t="s">
        <v>75</v>
      </c>
      <c r="AY163" s="187" t="s">
        <v>151</v>
      </c>
    </row>
    <row r="164" spans="2:51" s="12" customFormat="1" ht="10.15">
      <c r="B164" s="160"/>
      <c r="D164" s="161" t="s">
        <v>196</v>
      </c>
      <c r="E164" s="162" t="s">
        <v>19</v>
      </c>
      <c r="F164" s="163" t="s">
        <v>407</v>
      </c>
      <c r="H164" s="162" t="s">
        <v>19</v>
      </c>
      <c r="I164" s="164"/>
      <c r="L164" s="160"/>
      <c r="M164" s="165"/>
      <c r="T164" s="166"/>
      <c r="AT164" s="162" t="s">
        <v>196</v>
      </c>
      <c r="AU164" s="162" t="s">
        <v>84</v>
      </c>
      <c r="AV164" s="12" t="s">
        <v>82</v>
      </c>
      <c r="AW164" s="12" t="s">
        <v>36</v>
      </c>
      <c r="AX164" s="12" t="s">
        <v>75</v>
      </c>
      <c r="AY164" s="162" t="s">
        <v>151</v>
      </c>
    </row>
    <row r="165" spans="2:51" s="14" customFormat="1" ht="10.15">
      <c r="B165" s="179"/>
      <c r="D165" s="161" t="s">
        <v>196</v>
      </c>
      <c r="E165" s="180" t="s">
        <v>19</v>
      </c>
      <c r="F165" s="181" t="s">
        <v>408</v>
      </c>
      <c r="H165" s="182">
        <v>38.20299999999999</v>
      </c>
      <c r="I165" s="183"/>
      <c r="L165" s="179"/>
      <c r="M165" s="184"/>
      <c r="T165" s="185"/>
      <c r="AT165" s="180" t="s">
        <v>196</v>
      </c>
      <c r="AU165" s="180" t="s">
        <v>84</v>
      </c>
      <c r="AV165" s="14" t="s">
        <v>160</v>
      </c>
      <c r="AW165" s="14" t="s">
        <v>36</v>
      </c>
      <c r="AX165" s="14" t="s">
        <v>82</v>
      </c>
      <c r="AY165" s="180" t="s">
        <v>151</v>
      </c>
    </row>
    <row r="166" spans="2:65" s="1" customFormat="1" ht="16.5" customHeight="1">
      <c r="B166" s="33"/>
      <c r="C166" s="145" t="s">
        <v>306</v>
      </c>
      <c r="D166" s="145" t="s">
        <v>157</v>
      </c>
      <c r="E166" s="146" t="s">
        <v>409</v>
      </c>
      <c r="F166" s="147" t="s">
        <v>410</v>
      </c>
      <c r="G166" s="148" t="s">
        <v>244</v>
      </c>
      <c r="H166" s="149">
        <v>74.209</v>
      </c>
      <c r="I166" s="150"/>
      <c r="J166" s="151">
        <f>ROUND(I166*H166,2)</f>
        <v>0</v>
      </c>
      <c r="K166" s="147" t="s">
        <v>215</v>
      </c>
      <c r="L166" s="152"/>
      <c r="M166" s="153" t="s">
        <v>19</v>
      </c>
      <c r="N166" s="154" t="s">
        <v>46</v>
      </c>
      <c r="P166" s="141">
        <f>O166*H166</f>
        <v>0</v>
      </c>
      <c r="Q166" s="141">
        <v>0</v>
      </c>
      <c r="R166" s="141">
        <f>Q166*H166</f>
        <v>0</v>
      </c>
      <c r="S166" s="141">
        <v>0</v>
      </c>
      <c r="T166" s="142">
        <f>S166*H166</f>
        <v>0</v>
      </c>
      <c r="AR166" s="143" t="s">
        <v>166</v>
      </c>
      <c r="AT166" s="143" t="s">
        <v>157</v>
      </c>
      <c r="AU166" s="143" t="s">
        <v>84</v>
      </c>
      <c r="AY166" s="18" t="s">
        <v>151</v>
      </c>
      <c r="BE166" s="144">
        <f>IF(N166="základní",J166,0)</f>
        <v>0</v>
      </c>
      <c r="BF166" s="144">
        <f>IF(N166="snížená",J166,0)</f>
        <v>0</v>
      </c>
      <c r="BG166" s="144">
        <f>IF(N166="zákl. přenesená",J166,0)</f>
        <v>0</v>
      </c>
      <c r="BH166" s="144">
        <f>IF(N166="sníž. přenesená",J166,0)</f>
        <v>0</v>
      </c>
      <c r="BI166" s="144">
        <f>IF(N166="nulová",J166,0)</f>
        <v>0</v>
      </c>
      <c r="BJ166" s="18" t="s">
        <v>82</v>
      </c>
      <c r="BK166" s="144">
        <f>ROUND(I166*H166,2)</f>
        <v>0</v>
      </c>
      <c r="BL166" s="18" t="s">
        <v>160</v>
      </c>
      <c r="BM166" s="143" t="s">
        <v>411</v>
      </c>
    </row>
    <row r="167" spans="2:51" s="12" customFormat="1" ht="10.15">
      <c r="B167" s="160"/>
      <c r="D167" s="161" t="s">
        <v>196</v>
      </c>
      <c r="E167" s="162" t="s">
        <v>19</v>
      </c>
      <c r="F167" s="163" t="s">
        <v>412</v>
      </c>
      <c r="H167" s="162" t="s">
        <v>19</v>
      </c>
      <c r="I167" s="164"/>
      <c r="L167" s="160"/>
      <c r="M167" s="165"/>
      <c r="T167" s="166"/>
      <c r="AT167" s="162" t="s">
        <v>196</v>
      </c>
      <c r="AU167" s="162" t="s">
        <v>84</v>
      </c>
      <c r="AV167" s="12" t="s">
        <v>82</v>
      </c>
      <c r="AW167" s="12" t="s">
        <v>36</v>
      </c>
      <c r="AX167" s="12" t="s">
        <v>75</v>
      </c>
      <c r="AY167" s="162" t="s">
        <v>151</v>
      </c>
    </row>
    <row r="168" spans="2:51" s="13" customFormat="1" ht="10.15">
      <c r="B168" s="167"/>
      <c r="D168" s="161" t="s">
        <v>196</v>
      </c>
      <c r="E168" s="168" t="s">
        <v>19</v>
      </c>
      <c r="F168" s="169" t="s">
        <v>413</v>
      </c>
      <c r="H168" s="170">
        <v>74.209</v>
      </c>
      <c r="I168" s="171"/>
      <c r="L168" s="167"/>
      <c r="M168" s="172"/>
      <c r="T168" s="173"/>
      <c r="AT168" s="168" t="s">
        <v>196</v>
      </c>
      <c r="AU168" s="168" t="s">
        <v>84</v>
      </c>
      <c r="AV168" s="13" t="s">
        <v>84</v>
      </c>
      <c r="AW168" s="13" t="s">
        <v>36</v>
      </c>
      <c r="AX168" s="13" t="s">
        <v>82</v>
      </c>
      <c r="AY168" s="168" t="s">
        <v>151</v>
      </c>
    </row>
    <row r="169" spans="2:65" s="1" customFormat="1" ht="21.75" customHeight="1">
      <c r="B169" s="33"/>
      <c r="C169" s="132" t="s">
        <v>8</v>
      </c>
      <c r="D169" s="132" t="s">
        <v>153</v>
      </c>
      <c r="E169" s="133" t="s">
        <v>414</v>
      </c>
      <c r="F169" s="134" t="s">
        <v>415</v>
      </c>
      <c r="G169" s="135" t="s">
        <v>416</v>
      </c>
      <c r="H169" s="136">
        <v>89.92</v>
      </c>
      <c r="I169" s="137"/>
      <c r="J169" s="138">
        <f>ROUND(I169*H169,2)</f>
        <v>0</v>
      </c>
      <c r="K169" s="134" t="s">
        <v>215</v>
      </c>
      <c r="L169" s="33"/>
      <c r="M169" s="139" t="s">
        <v>19</v>
      </c>
      <c r="N169" s="140" t="s">
        <v>46</v>
      </c>
      <c r="P169" s="141">
        <f>O169*H169</f>
        <v>0</v>
      </c>
      <c r="Q169" s="141">
        <v>0</v>
      </c>
      <c r="R169" s="141">
        <f>Q169*H169</f>
        <v>0</v>
      </c>
      <c r="S169" s="141">
        <v>0</v>
      </c>
      <c r="T169" s="142">
        <f>S169*H169</f>
        <v>0</v>
      </c>
      <c r="AR169" s="143" t="s">
        <v>160</v>
      </c>
      <c r="AT169" s="143" t="s">
        <v>153</v>
      </c>
      <c r="AU169" s="143" t="s">
        <v>84</v>
      </c>
      <c r="AY169" s="18" t="s">
        <v>151</v>
      </c>
      <c r="BE169" s="144">
        <f>IF(N169="základní",J169,0)</f>
        <v>0</v>
      </c>
      <c r="BF169" s="144">
        <f>IF(N169="snížená",J169,0)</f>
        <v>0</v>
      </c>
      <c r="BG169" s="144">
        <f>IF(N169="zákl. přenesená",J169,0)</f>
        <v>0</v>
      </c>
      <c r="BH169" s="144">
        <f>IF(N169="sníž. přenesená",J169,0)</f>
        <v>0</v>
      </c>
      <c r="BI169" s="144">
        <f>IF(N169="nulová",J169,0)</f>
        <v>0</v>
      </c>
      <c r="BJ169" s="18" t="s">
        <v>82</v>
      </c>
      <c r="BK169" s="144">
        <f>ROUND(I169*H169,2)</f>
        <v>0</v>
      </c>
      <c r="BL169" s="18" t="s">
        <v>160</v>
      </c>
      <c r="BM169" s="143" t="s">
        <v>417</v>
      </c>
    </row>
    <row r="170" spans="2:47" s="1" customFormat="1" ht="10.15">
      <c r="B170" s="33"/>
      <c r="D170" s="174" t="s">
        <v>217</v>
      </c>
      <c r="F170" s="175" t="s">
        <v>418</v>
      </c>
      <c r="I170" s="176"/>
      <c r="L170" s="33"/>
      <c r="M170" s="177"/>
      <c r="T170" s="54"/>
      <c r="AT170" s="18" t="s">
        <v>217</v>
      </c>
      <c r="AU170" s="18" t="s">
        <v>84</v>
      </c>
    </row>
    <row r="171" spans="2:51" s="12" customFormat="1" ht="10.15">
      <c r="B171" s="160"/>
      <c r="D171" s="161" t="s">
        <v>196</v>
      </c>
      <c r="E171" s="162" t="s">
        <v>19</v>
      </c>
      <c r="F171" s="163" t="s">
        <v>419</v>
      </c>
      <c r="H171" s="162" t="s">
        <v>19</v>
      </c>
      <c r="I171" s="164"/>
      <c r="L171" s="160"/>
      <c r="M171" s="165"/>
      <c r="T171" s="166"/>
      <c r="AT171" s="162" t="s">
        <v>196</v>
      </c>
      <c r="AU171" s="162" t="s">
        <v>84</v>
      </c>
      <c r="AV171" s="12" t="s">
        <v>82</v>
      </c>
      <c r="AW171" s="12" t="s">
        <v>36</v>
      </c>
      <c r="AX171" s="12" t="s">
        <v>75</v>
      </c>
      <c r="AY171" s="162" t="s">
        <v>151</v>
      </c>
    </row>
    <row r="172" spans="2:51" s="12" customFormat="1" ht="10.15">
      <c r="B172" s="160"/>
      <c r="D172" s="161" t="s">
        <v>196</v>
      </c>
      <c r="E172" s="162" t="s">
        <v>19</v>
      </c>
      <c r="F172" s="163" t="s">
        <v>420</v>
      </c>
      <c r="H172" s="162" t="s">
        <v>19</v>
      </c>
      <c r="I172" s="164"/>
      <c r="L172" s="160"/>
      <c r="M172" s="165"/>
      <c r="T172" s="166"/>
      <c r="AT172" s="162" t="s">
        <v>196</v>
      </c>
      <c r="AU172" s="162" t="s">
        <v>84</v>
      </c>
      <c r="AV172" s="12" t="s">
        <v>82</v>
      </c>
      <c r="AW172" s="12" t="s">
        <v>36</v>
      </c>
      <c r="AX172" s="12" t="s">
        <v>75</v>
      </c>
      <c r="AY172" s="162" t="s">
        <v>151</v>
      </c>
    </row>
    <row r="173" spans="2:51" s="13" customFormat="1" ht="10.15">
      <c r="B173" s="167"/>
      <c r="D173" s="161" t="s">
        <v>196</v>
      </c>
      <c r="E173" s="168" t="s">
        <v>19</v>
      </c>
      <c r="F173" s="169" t="s">
        <v>421</v>
      </c>
      <c r="H173" s="170">
        <v>89.92</v>
      </c>
      <c r="I173" s="171"/>
      <c r="L173" s="167"/>
      <c r="M173" s="172"/>
      <c r="T173" s="173"/>
      <c r="AT173" s="168" t="s">
        <v>196</v>
      </c>
      <c r="AU173" s="168" t="s">
        <v>84</v>
      </c>
      <c r="AV173" s="13" t="s">
        <v>84</v>
      </c>
      <c r="AW173" s="13" t="s">
        <v>36</v>
      </c>
      <c r="AX173" s="13" t="s">
        <v>82</v>
      </c>
      <c r="AY173" s="168" t="s">
        <v>151</v>
      </c>
    </row>
    <row r="174" spans="2:65" s="1" customFormat="1" ht="16.5" customHeight="1">
      <c r="B174" s="33"/>
      <c r="C174" s="132" t="s">
        <v>422</v>
      </c>
      <c r="D174" s="132" t="s">
        <v>153</v>
      </c>
      <c r="E174" s="133" t="s">
        <v>423</v>
      </c>
      <c r="F174" s="134" t="s">
        <v>424</v>
      </c>
      <c r="G174" s="135" t="s">
        <v>156</v>
      </c>
      <c r="H174" s="136">
        <v>2</v>
      </c>
      <c r="I174" s="137"/>
      <c r="J174" s="138">
        <f>ROUND(I174*H174,2)</f>
        <v>0</v>
      </c>
      <c r="K174" s="134" t="s">
        <v>425</v>
      </c>
      <c r="L174" s="33"/>
      <c r="M174" s="139" t="s">
        <v>19</v>
      </c>
      <c r="N174" s="140" t="s">
        <v>46</v>
      </c>
      <c r="P174" s="141">
        <f>O174*H174</f>
        <v>0</v>
      </c>
      <c r="Q174" s="141">
        <v>0</v>
      </c>
      <c r="R174" s="141">
        <f>Q174*H174</f>
        <v>0</v>
      </c>
      <c r="S174" s="141">
        <v>0</v>
      </c>
      <c r="T174" s="142">
        <f>S174*H174</f>
        <v>0</v>
      </c>
      <c r="AR174" s="143" t="s">
        <v>160</v>
      </c>
      <c r="AT174" s="143" t="s">
        <v>153</v>
      </c>
      <c r="AU174" s="143" t="s">
        <v>84</v>
      </c>
      <c r="AY174" s="18" t="s">
        <v>151</v>
      </c>
      <c r="BE174" s="144">
        <f>IF(N174="základní",J174,0)</f>
        <v>0</v>
      </c>
      <c r="BF174" s="144">
        <f>IF(N174="snížená",J174,0)</f>
        <v>0</v>
      </c>
      <c r="BG174" s="144">
        <f>IF(N174="zákl. přenesená",J174,0)</f>
        <v>0</v>
      </c>
      <c r="BH174" s="144">
        <f>IF(N174="sníž. přenesená",J174,0)</f>
        <v>0</v>
      </c>
      <c r="BI174" s="144">
        <f>IF(N174="nulová",J174,0)</f>
        <v>0</v>
      </c>
      <c r="BJ174" s="18" t="s">
        <v>82</v>
      </c>
      <c r="BK174" s="144">
        <f>ROUND(I174*H174,2)</f>
        <v>0</v>
      </c>
      <c r="BL174" s="18" t="s">
        <v>160</v>
      </c>
      <c r="BM174" s="143" t="s">
        <v>426</v>
      </c>
    </row>
    <row r="175" spans="2:51" s="13" customFormat="1" ht="10.15">
      <c r="B175" s="167"/>
      <c r="D175" s="161" t="s">
        <v>196</v>
      </c>
      <c r="E175" s="168" t="s">
        <v>19</v>
      </c>
      <c r="F175" s="169" t="s">
        <v>427</v>
      </c>
      <c r="H175" s="170">
        <v>2</v>
      </c>
      <c r="I175" s="171"/>
      <c r="L175" s="167"/>
      <c r="M175" s="172"/>
      <c r="T175" s="173"/>
      <c r="AT175" s="168" t="s">
        <v>196</v>
      </c>
      <c r="AU175" s="168" t="s">
        <v>84</v>
      </c>
      <c r="AV175" s="13" t="s">
        <v>84</v>
      </c>
      <c r="AW175" s="13" t="s">
        <v>36</v>
      </c>
      <c r="AX175" s="13" t="s">
        <v>82</v>
      </c>
      <c r="AY175" s="168" t="s">
        <v>151</v>
      </c>
    </row>
    <row r="176" spans="2:65" s="1" customFormat="1" ht="24.2" customHeight="1">
      <c r="B176" s="33"/>
      <c r="C176" s="132" t="s">
        <v>428</v>
      </c>
      <c r="D176" s="132" t="s">
        <v>153</v>
      </c>
      <c r="E176" s="133" t="s">
        <v>429</v>
      </c>
      <c r="F176" s="134" t="s">
        <v>430</v>
      </c>
      <c r="G176" s="135" t="s">
        <v>244</v>
      </c>
      <c r="H176" s="136">
        <v>42.624</v>
      </c>
      <c r="I176" s="137"/>
      <c r="J176" s="138">
        <f>ROUND(I176*H176,2)</f>
        <v>0</v>
      </c>
      <c r="K176" s="134" t="s">
        <v>215</v>
      </c>
      <c r="L176" s="33"/>
      <c r="M176" s="139" t="s">
        <v>19</v>
      </c>
      <c r="N176" s="140" t="s">
        <v>46</v>
      </c>
      <c r="P176" s="141">
        <f>O176*H176</f>
        <v>0</v>
      </c>
      <c r="Q176" s="141">
        <v>0</v>
      </c>
      <c r="R176" s="141">
        <f>Q176*H176</f>
        <v>0</v>
      </c>
      <c r="S176" s="141">
        <v>0</v>
      </c>
      <c r="T176" s="142">
        <f>S176*H176</f>
        <v>0</v>
      </c>
      <c r="AR176" s="143" t="s">
        <v>160</v>
      </c>
      <c r="AT176" s="143" t="s">
        <v>153</v>
      </c>
      <c r="AU176" s="143" t="s">
        <v>84</v>
      </c>
      <c r="AY176" s="18" t="s">
        <v>151</v>
      </c>
      <c r="BE176" s="144">
        <f>IF(N176="základní",J176,0)</f>
        <v>0</v>
      </c>
      <c r="BF176" s="144">
        <f>IF(N176="snížená",J176,0)</f>
        <v>0</v>
      </c>
      <c r="BG176" s="144">
        <f>IF(N176="zákl. přenesená",J176,0)</f>
        <v>0</v>
      </c>
      <c r="BH176" s="144">
        <f>IF(N176="sníž. přenesená",J176,0)</f>
        <v>0</v>
      </c>
      <c r="BI176" s="144">
        <f>IF(N176="nulová",J176,0)</f>
        <v>0</v>
      </c>
      <c r="BJ176" s="18" t="s">
        <v>82</v>
      </c>
      <c r="BK176" s="144">
        <f>ROUND(I176*H176,2)</f>
        <v>0</v>
      </c>
      <c r="BL176" s="18" t="s">
        <v>160</v>
      </c>
      <c r="BM176" s="143" t="s">
        <v>431</v>
      </c>
    </row>
    <row r="177" spans="2:47" s="1" customFormat="1" ht="10.15">
      <c r="B177" s="33"/>
      <c r="D177" s="174" t="s">
        <v>217</v>
      </c>
      <c r="F177" s="175" t="s">
        <v>432</v>
      </c>
      <c r="I177" s="176"/>
      <c r="L177" s="33"/>
      <c r="M177" s="177"/>
      <c r="T177" s="54"/>
      <c r="AT177" s="18" t="s">
        <v>217</v>
      </c>
      <c r="AU177" s="18" t="s">
        <v>84</v>
      </c>
    </row>
    <row r="178" spans="2:51" s="12" customFormat="1" ht="10.15">
      <c r="B178" s="160"/>
      <c r="D178" s="161" t="s">
        <v>196</v>
      </c>
      <c r="E178" s="162" t="s">
        <v>19</v>
      </c>
      <c r="F178" s="163" t="s">
        <v>335</v>
      </c>
      <c r="H178" s="162" t="s">
        <v>19</v>
      </c>
      <c r="I178" s="164"/>
      <c r="L178" s="160"/>
      <c r="M178" s="165"/>
      <c r="T178" s="166"/>
      <c r="AT178" s="162" t="s">
        <v>196</v>
      </c>
      <c r="AU178" s="162" t="s">
        <v>84</v>
      </c>
      <c r="AV178" s="12" t="s">
        <v>82</v>
      </c>
      <c r="AW178" s="12" t="s">
        <v>36</v>
      </c>
      <c r="AX178" s="12" t="s">
        <v>75</v>
      </c>
      <c r="AY178" s="162" t="s">
        <v>151</v>
      </c>
    </row>
    <row r="179" spans="2:51" s="13" customFormat="1" ht="10.15">
      <c r="B179" s="167"/>
      <c r="D179" s="161" t="s">
        <v>196</v>
      </c>
      <c r="E179" s="168" t="s">
        <v>19</v>
      </c>
      <c r="F179" s="169" t="s">
        <v>433</v>
      </c>
      <c r="H179" s="170">
        <v>42.624</v>
      </c>
      <c r="I179" s="171"/>
      <c r="L179" s="167"/>
      <c r="M179" s="172"/>
      <c r="T179" s="173"/>
      <c r="AT179" s="168" t="s">
        <v>196</v>
      </c>
      <c r="AU179" s="168" t="s">
        <v>84</v>
      </c>
      <c r="AV179" s="13" t="s">
        <v>84</v>
      </c>
      <c r="AW179" s="13" t="s">
        <v>36</v>
      </c>
      <c r="AX179" s="13" t="s">
        <v>82</v>
      </c>
      <c r="AY179" s="168" t="s">
        <v>151</v>
      </c>
    </row>
    <row r="180" spans="2:63" s="11" customFormat="1" ht="22.8" customHeight="1">
      <c r="B180" s="120"/>
      <c r="D180" s="121" t="s">
        <v>74</v>
      </c>
      <c r="E180" s="130" t="s">
        <v>84</v>
      </c>
      <c r="F180" s="130" t="s">
        <v>434</v>
      </c>
      <c r="I180" s="123"/>
      <c r="J180" s="131">
        <f>BK180</f>
        <v>0</v>
      </c>
      <c r="L180" s="120"/>
      <c r="M180" s="125"/>
      <c r="P180" s="126">
        <f>SUM(P181:P240)</f>
        <v>0</v>
      </c>
      <c r="R180" s="126">
        <f>SUM(R181:R240)</f>
        <v>108.01223796000001</v>
      </c>
      <c r="T180" s="127">
        <f>SUM(T181:T240)</f>
        <v>0</v>
      </c>
      <c r="AR180" s="121" t="s">
        <v>82</v>
      </c>
      <c r="AT180" s="128" t="s">
        <v>74</v>
      </c>
      <c r="AU180" s="128" t="s">
        <v>82</v>
      </c>
      <c r="AY180" s="121" t="s">
        <v>151</v>
      </c>
      <c r="BK180" s="129">
        <f>SUM(BK181:BK240)</f>
        <v>0</v>
      </c>
    </row>
    <row r="181" spans="2:65" s="1" customFormat="1" ht="24.2" customHeight="1">
      <c r="B181" s="33"/>
      <c r="C181" s="132" t="s">
        <v>435</v>
      </c>
      <c r="D181" s="132" t="s">
        <v>153</v>
      </c>
      <c r="E181" s="133" t="s">
        <v>436</v>
      </c>
      <c r="F181" s="134" t="s">
        <v>437</v>
      </c>
      <c r="G181" s="135" t="s">
        <v>416</v>
      </c>
      <c r="H181" s="136">
        <v>78.54</v>
      </c>
      <c r="I181" s="137"/>
      <c r="J181" s="138">
        <f>ROUND(I181*H181,2)</f>
        <v>0</v>
      </c>
      <c r="K181" s="134" t="s">
        <v>215</v>
      </c>
      <c r="L181" s="33"/>
      <c r="M181" s="139" t="s">
        <v>19</v>
      </c>
      <c r="N181" s="140" t="s">
        <v>46</v>
      </c>
      <c r="P181" s="141">
        <f>O181*H181</f>
        <v>0</v>
      </c>
      <c r="Q181" s="141">
        <v>0.00031</v>
      </c>
      <c r="R181" s="141">
        <f>Q181*H181</f>
        <v>0.0243474</v>
      </c>
      <c r="S181" s="141">
        <v>0</v>
      </c>
      <c r="T181" s="142">
        <f>S181*H181</f>
        <v>0</v>
      </c>
      <c r="AR181" s="143" t="s">
        <v>160</v>
      </c>
      <c r="AT181" s="143" t="s">
        <v>153</v>
      </c>
      <c r="AU181" s="143" t="s">
        <v>84</v>
      </c>
      <c r="AY181" s="18" t="s">
        <v>151</v>
      </c>
      <c r="BE181" s="144">
        <f>IF(N181="základní",J181,0)</f>
        <v>0</v>
      </c>
      <c r="BF181" s="144">
        <f>IF(N181="snížená",J181,0)</f>
        <v>0</v>
      </c>
      <c r="BG181" s="144">
        <f>IF(N181="zákl. přenesená",J181,0)</f>
        <v>0</v>
      </c>
      <c r="BH181" s="144">
        <f>IF(N181="sníž. přenesená",J181,0)</f>
        <v>0</v>
      </c>
      <c r="BI181" s="144">
        <f>IF(N181="nulová",J181,0)</f>
        <v>0</v>
      </c>
      <c r="BJ181" s="18" t="s">
        <v>82</v>
      </c>
      <c r="BK181" s="144">
        <f>ROUND(I181*H181,2)</f>
        <v>0</v>
      </c>
      <c r="BL181" s="18" t="s">
        <v>160</v>
      </c>
      <c r="BM181" s="143" t="s">
        <v>438</v>
      </c>
    </row>
    <row r="182" spans="2:47" s="1" customFormat="1" ht="10.15">
      <c r="B182" s="33"/>
      <c r="D182" s="174" t="s">
        <v>217</v>
      </c>
      <c r="F182" s="175" t="s">
        <v>439</v>
      </c>
      <c r="I182" s="176"/>
      <c r="L182" s="33"/>
      <c r="M182" s="177"/>
      <c r="T182" s="54"/>
      <c r="AT182" s="18" t="s">
        <v>217</v>
      </c>
      <c r="AU182" s="18" t="s">
        <v>84</v>
      </c>
    </row>
    <row r="183" spans="2:51" s="12" customFormat="1" ht="10.15">
      <c r="B183" s="160"/>
      <c r="D183" s="161" t="s">
        <v>196</v>
      </c>
      <c r="E183" s="162" t="s">
        <v>19</v>
      </c>
      <c r="F183" s="163" t="s">
        <v>440</v>
      </c>
      <c r="H183" s="162" t="s">
        <v>19</v>
      </c>
      <c r="I183" s="164"/>
      <c r="L183" s="160"/>
      <c r="M183" s="165"/>
      <c r="T183" s="166"/>
      <c r="AT183" s="162" t="s">
        <v>196</v>
      </c>
      <c r="AU183" s="162" t="s">
        <v>84</v>
      </c>
      <c r="AV183" s="12" t="s">
        <v>82</v>
      </c>
      <c r="AW183" s="12" t="s">
        <v>36</v>
      </c>
      <c r="AX183" s="12" t="s">
        <v>75</v>
      </c>
      <c r="AY183" s="162" t="s">
        <v>151</v>
      </c>
    </row>
    <row r="184" spans="2:51" s="13" customFormat="1" ht="10.15">
      <c r="B184" s="167"/>
      <c r="D184" s="161" t="s">
        <v>196</v>
      </c>
      <c r="E184" s="168" t="s">
        <v>19</v>
      </c>
      <c r="F184" s="169" t="s">
        <v>441</v>
      </c>
      <c r="H184" s="170">
        <v>78.54</v>
      </c>
      <c r="I184" s="171"/>
      <c r="L184" s="167"/>
      <c r="M184" s="172"/>
      <c r="T184" s="173"/>
      <c r="AT184" s="168" t="s">
        <v>196</v>
      </c>
      <c r="AU184" s="168" t="s">
        <v>84</v>
      </c>
      <c r="AV184" s="13" t="s">
        <v>84</v>
      </c>
      <c r="AW184" s="13" t="s">
        <v>36</v>
      </c>
      <c r="AX184" s="13" t="s">
        <v>82</v>
      </c>
      <c r="AY184" s="168" t="s">
        <v>151</v>
      </c>
    </row>
    <row r="185" spans="2:65" s="1" customFormat="1" ht="37.8" customHeight="1">
      <c r="B185" s="33"/>
      <c r="C185" s="132" t="s">
        <v>442</v>
      </c>
      <c r="D185" s="132" t="s">
        <v>153</v>
      </c>
      <c r="E185" s="133" t="s">
        <v>443</v>
      </c>
      <c r="F185" s="134" t="s">
        <v>444</v>
      </c>
      <c r="G185" s="135" t="s">
        <v>445</v>
      </c>
      <c r="H185" s="136">
        <v>31.416</v>
      </c>
      <c r="I185" s="137"/>
      <c r="J185" s="138">
        <f>ROUND(I185*H185,2)</f>
        <v>0</v>
      </c>
      <c r="K185" s="134" t="s">
        <v>215</v>
      </c>
      <c r="L185" s="33"/>
      <c r="M185" s="139" t="s">
        <v>19</v>
      </c>
      <c r="N185" s="140" t="s">
        <v>46</v>
      </c>
      <c r="P185" s="141">
        <f>O185*H185</f>
        <v>0</v>
      </c>
      <c r="Q185" s="141">
        <v>0.31433</v>
      </c>
      <c r="R185" s="141">
        <f>Q185*H185</f>
        <v>9.87499128</v>
      </c>
      <c r="S185" s="141">
        <v>0</v>
      </c>
      <c r="T185" s="142">
        <f>S185*H185</f>
        <v>0</v>
      </c>
      <c r="AR185" s="143" t="s">
        <v>160</v>
      </c>
      <c r="AT185" s="143" t="s">
        <v>153</v>
      </c>
      <c r="AU185" s="143" t="s">
        <v>84</v>
      </c>
      <c r="AY185" s="18" t="s">
        <v>151</v>
      </c>
      <c r="BE185" s="144">
        <f>IF(N185="základní",J185,0)</f>
        <v>0</v>
      </c>
      <c r="BF185" s="144">
        <f>IF(N185="snížená",J185,0)</f>
        <v>0</v>
      </c>
      <c r="BG185" s="144">
        <f>IF(N185="zákl. přenesená",J185,0)</f>
        <v>0</v>
      </c>
      <c r="BH185" s="144">
        <f>IF(N185="sníž. přenesená",J185,0)</f>
        <v>0</v>
      </c>
      <c r="BI185" s="144">
        <f>IF(N185="nulová",J185,0)</f>
        <v>0</v>
      </c>
      <c r="BJ185" s="18" t="s">
        <v>82</v>
      </c>
      <c r="BK185" s="144">
        <f>ROUND(I185*H185,2)</f>
        <v>0</v>
      </c>
      <c r="BL185" s="18" t="s">
        <v>160</v>
      </c>
      <c r="BM185" s="143" t="s">
        <v>446</v>
      </c>
    </row>
    <row r="186" spans="2:47" s="1" customFormat="1" ht="10.15">
      <c r="B186" s="33"/>
      <c r="D186" s="174" t="s">
        <v>217</v>
      </c>
      <c r="F186" s="175" t="s">
        <v>447</v>
      </c>
      <c r="I186" s="176"/>
      <c r="L186" s="33"/>
      <c r="M186" s="177"/>
      <c r="T186" s="54"/>
      <c r="AT186" s="18" t="s">
        <v>217</v>
      </c>
      <c r="AU186" s="18" t="s">
        <v>84</v>
      </c>
    </row>
    <row r="187" spans="2:51" s="12" customFormat="1" ht="10.15">
      <c r="B187" s="160"/>
      <c r="D187" s="161" t="s">
        <v>196</v>
      </c>
      <c r="E187" s="162" t="s">
        <v>19</v>
      </c>
      <c r="F187" s="163" t="s">
        <v>448</v>
      </c>
      <c r="H187" s="162" t="s">
        <v>19</v>
      </c>
      <c r="I187" s="164"/>
      <c r="L187" s="160"/>
      <c r="M187" s="165"/>
      <c r="T187" s="166"/>
      <c r="AT187" s="162" t="s">
        <v>196</v>
      </c>
      <c r="AU187" s="162" t="s">
        <v>84</v>
      </c>
      <c r="AV187" s="12" t="s">
        <v>82</v>
      </c>
      <c r="AW187" s="12" t="s">
        <v>36</v>
      </c>
      <c r="AX187" s="12" t="s">
        <v>75</v>
      </c>
      <c r="AY187" s="162" t="s">
        <v>151</v>
      </c>
    </row>
    <row r="188" spans="2:51" s="13" customFormat="1" ht="10.15">
      <c r="B188" s="167"/>
      <c r="D188" s="161" t="s">
        <v>196</v>
      </c>
      <c r="E188" s="168" t="s">
        <v>19</v>
      </c>
      <c r="F188" s="169" t="s">
        <v>449</v>
      </c>
      <c r="H188" s="170">
        <v>31.416</v>
      </c>
      <c r="I188" s="171"/>
      <c r="L188" s="167"/>
      <c r="M188" s="172"/>
      <c r="T188" s="173"/>
      <c r="AT188" s="168" t="s">
        <v>196</v>
      </c>
      <c r="AU188" s="168" t="s">
        <v>84</v>
      </c>
      <c r="AV188" s="13" t="s">
        <v>84</v>
      </c>
      <c r="AW188" s="13" t="s">
        <v>36</v>
      </c>
      <c r="AX188" s="13" t="s">
        <v>82</v>
      </c>
      <c r="AY188" s="168" t="s">
        <v>151</v>
      </c>
    </row>
    <row r="189" spans="2:65" s="1" customFormat="1" ht="16.5" customHeight="1">
      <c r="B189" s="33"/>
      <c r="C189" s="132" t="s">
        <v>450</v>
      </c>
      <c r="D189" s="132" t="s">
        <v>153</v>
      </c>
      <c r="E189" s="133" t="s">
        <v>451</v>
      </c>
      <c r="F189" s="134" t="s">
        <v>452</v>
      </c>
      <c r="G189" s="135" t="s">
        <v>214</v>
      </c>
      <c r="H189" s="136">
        <v>32.283</v>
      </c>
      <c r="I189" s="137"/>
      <c r="J189" s="138">
        <f>ROUND(I189*H189,2)</f>
        <v>0</v>
      </c>
      <c r="K189" s="134" t="s">
        <v>215</v>
      </c>
      <c r="L189" s="33"/>
      <c r="M189" s="139" t="s">
        <v>19</v>
      </c>
      <c r="N189" s="140" t="s">
        <v>46</v>
      </c>
      <c r="P189" s="141">
        <f>O189*H189</f>
        <v>0</v>
      </c>
      <c r="Q189" s="141">
        <v>2.16</v>
      </c>
      <c r="R189" s="141">
        <f>Q189*H189</f>
        <v>69.73128000000001</v>
      </c>
      <c r="S189" s="141">
        <v>0</v>
      </c>
      <c r="T189" s="142">
        <f>S189*H189</f>
        <v>0</v>
      </c>
      <c r="AR189" s="143" t="s">
        <v>160</v>
      </c>
      <c r="AT189" s="143" t="s">
        <v>153</v>
      </c>
      <c r="AU189" s="143" t="s">
        <v>84</v>
      </c>
      <c r="AY189" s="18" t="s">
        <v>151</v>
      </c>
      <c r="BE189" s="144">
        <f>IF(N189="základní",J189,0)</f>
        <v>0</v>
      </c>
      <c r="BF189" s="144">
        <f>IF(N189="snížená",J189,0)</f>
        <v>0</v>
      </c>
      <c r="BG189" s="144">
        <f>IF(N189="zákl. přenesená",J189,0)</f>
        <v>0</v>
      </c>
      <c r="BH189" s="144">
        <f>IF(N189="sníž. přenesená",J189,0)</f>
        <v>0</v>
      </c>
      <c r="BI189" s="144">
        <f>IF(N189="nulová",J189,0)</f>
        <v>0</v>
      </c>
      <c r="BJ189" s="18" t="s">
        <v>82</v>
      </c>
      <c r="BK189" s="144">
        <f>ROUND(I189*H189,2)</f>
        <v>0</v>
      </c>
      <c r="BL189" s="18" t="s">
        <v>160</v>
      </c>
      <c r="BM189" s="143" t="s">
        <v>453</v>
      </c>
    </row>
    <row r="190" spans="2:47" s="1" customFormat="1" ht="10.15">
      <c r="B190" s="33"/>
      <c r="D190" s="174" t="s">
        <v>217</v>
      </c>
      <c r="F190" s="175" t="s">
        <v>454</v>
      </c>
      <c r="I190" s="176"/>
      <c r="L190" s="33"/>
      <c r="M190" s="177"/>
      <c r="T190" s="54"/>
      <c r="AT190" s="18" t="s">
        <v>217</v>
      </c>
      <c r="AU190" s="18" t="s">
        <v>84</v>
      </c>
    </row>
    <row r="191" spans="2:51" s="12" customFormat="1" ht="10.15">
      <c r="B191" s="160"/>
      <c r="D191" s="161" t="s">
        <v>196</v>
      </c>
      <c r="E191" s="162" t="s">
        <v>19</v>
      </c>
      <c r="F191" s="163" t="s">
        <v>455</v>
      </c>
      <c r="H191" s="162" t="s">
        <v>19</v>
      </c>
      <c r="I191" s="164"/>
      <c r="L191" s="160"/>
      <c r="M191" s="165"/>
      <c r="T191" s="166"/>
      <c r="AT191" s="162" t="s">
        <v>196</v>
      </c>
      <c r="AU191" s="162" t="s">
        <v>84</v>
      </c>
      <c r="AV191" s="12" t="s">
        <v>82</v>
      </c>
      <c r="AW191" s="12" t="s">
        <v>36</v>
      </c>
      <c r="AX191" s="12" t="s">
        <v>75</v>
      </c>
      <c r="AY191" s="162" t="s">
        <v>151</v>
      </c>
    </row>
    <row r="192" spans="2:51" s="12" customFormat="1" ht="10.15">
      <c r="B192" s="160"/>
      <c r="D192" s="161" t="s">
        <v>196</v>
      </c>
      <c r="E192" s="162" t="s">
        <v>19</v>
      </c>
      <c r="F192" s="163" t="s">
        <v>456</v>
      </c>
      <c r="H192" s="162" t="s">
        <v>19</v>
      </c>
      <c r="I192" s="164"/>
      <c r="L192" s="160"/>
      <c r="M192" s="165"/>
      <c r="T192" s="166"/>
      <c r="AT192" s="162" t="s">
        <v>196</v>
      </c>
      <c r="AU192" s="162" t="s">
        <v>84</v>
      </c>
      <c r="AV192" s="12" t="s">
        <v>82</v>
      </c>
      <c r="AW192" s="12" t="s">
        <v>36</v>
      </c>
      <c r="AX192" s="12" t="s">
        <v>75</v>
      </c>
      <c r="AY192" s="162" t="s">
        <v>151</v>
      </c>
    </row>
    <row r="193" spans="2:51" s="13" customFormat="1" ht="10.15">
      <c r="B193" s="167"/>
      <c r="D193" s="161" t="s">
        <v>196</v>
      </c>
      <c r="E193" s="168" t="s">
        <v>19</v>
      </c>
      <c r="F193" s="169" t="s">
        <v>457</v>
      </c>
      <c r="H193" s="170">
        <v>33.27</v>
      </c>
      <c r="I193" s="171"/>
      <c r="L193" s="167"/>
      <c r="M193" s="172"/>
      <c r="T193" s="173"/>
      <c r="AT193" s="168" t="s">
        <v>196</v>
      </c>
      <c r="AU193" s="168" t="s">
        <v>84</v>
      </c>
      <c r="AV193" s="13" t="s">
        <v>84</v>
      </c>
      <c r="AW193" s="13" t="s">
        <v>36</v>
      </c>
      <c r="AX193" s="13" t="s">
        <v>75</v>
      </c>
      <c r="AY193" s="168" t="s">
        <v>151</v>
      </c>
    </row>
    <row r="194" spans="2:51" s="12" customFormat="1" ht="10.15">
      <c r="B194" s="160"/>
      <c r="D194" s="161" t="s">
        <v>196</v>
      </c>
      <c r="E194" s="162" t="s">
        <v>19</v>
      </c>
      <c r="F194" s="163" t="s">
        <v>458</v>
      </c>
      <c r="H194" s="162" t="s">
        <v>19</v>
      </c>
      <c r="I194" s="164"/>
      <c r="L194" s="160"/>
      <c r="M194" s="165"/>
      <c r="T194" s="166"/>
      <c r="AT194" s="162" t="s">
        <v>196</v>
      </c>
      <c r="AU194" s="162" t="s">
        <v>84</v>
      </c>
      <c r="AV194" s="12" t="s">
        <v>82</v>
      </c>
      <c r="AW194" s="12" t="s">
        <v>36</v>
      </c>
      <c r="AX194" s="12" t="s">
        <v>75</v>
      </c>
      <c r="AY194" s="162" t="s">
        <v>151</v>
      </c>
    </row>
    <row r="195" spans="2:51" s="13" customFormat="1" ht="10.15">
      <c r="B195" s="167"/>
      <c r="D195" s="161" t="s">
        <v>196</v>
      </c>
      <c r="E195" s="168" t="s">
        <v>19</v>
      </c>
      <c r="F195" s="169" t="s">
        <v>459</v>
      </c>
      <c r="H195" s="170">
        <v>-0.987</v>
      </c>
      <c r="I195" s="171"/>
      <c r="L195" s="167"/>
      <c r="M195" s="172"/>
      <c r="T195" s="173"/>
      <c r="AT195" s="168" t="s">
        <v>196</v>
      </c>
      <c r="AU195" s="168" t="s">
        <v>84</v>
      </c>
      <c r="AV195" s="13" t="s">
        <v>84</v>
      </c>
      <c r="AW195" s="13" t="s">
        <v>36</v>
      </c>
      <c r="AX195" s="13" t="s">
        <v>75</v>
      </c>
      <c r="AY195" s="168" t="s">
        <v>151</v>
      </c>
    </row>
    <row r="196" spans="2:51" s="12" customFormat="1" ht="10.15">
      <c r="B196" s="160"/>
      <c r="D196" s="161" t="s">
        <v>196</v>
      </c>
      <c r="E196" s="162" t="s">
        <v>19</v>
      </c>
      <c r="F196" s="163" t="s">
        <v>460</v>
      </c>
      <c r="H196" s="162" t="s">
        <v>19</v>
      </c>
      <c r="I196" s="164"/>
      <c r="L196" s="160"/>
      <c r="M196" s="165"/>
      <c r="T196" s="166"/>
      <c r="AT196" s="162" t="s">
        <v>196</v>
      </c>
      <c r="AU196" s="162" t="s">
        <v>84</v>
      </c>
      <c r="AV196" s="12" t="s">
        <v>82</v>
      </c>
      <c r="AW196" s="12" t="s">
        <v>36</v>
      </c>
      <c r="AX196" s="12" t="s">
        <v>75</v>
      </c>
      <c r="AY196" s="162" t="s">
        <v>151</v>
      </c>
    </row>
    <row r="197" spans="2:51" s="14" customFormat="1" ht="10.15">
      <c r="B197" s="179"/>
      <c r="D197" s="161" t="s">
        <v>196</v>
      </c>
      <c r="E197" s="180" t="s">
        <v>19</v>
      </c>
      <c r="F197" s="181" t="s">
        <v>256</v>
      </c>
      <c r="H197" s="182">
        <v>32.283</v>
      </c>
      <c r="I197" s="183"/>
      <c r="L197" s="179"/>
      <c r="M197" s="184"/>
      <c r="T197" s="185"/>
      <c r="AT197" s="180" t="s">
        <v>196</v>
      </c>
      <c r="AU197" s="180" t="s">
        <v>84</v>
      </c>
      <c r="AV197" s="14" t="s">
        <v>160</v>
      </c>
      <c r="AW197" s="14" t="s">
        <v>36</v>
      </c>
      <c r="AX197" s="14" t="s">
        <v>82</v>
      </c>
      <c r="AY197" s="180" t="s">
        <v>151</v>
      </c>
    </row>
    <row r="198" spans="2:65" s="1" customFormat="1" ht="16.5" customHeight="1">
      <c r="B198" s="33"/>
      <c r="C198" s="132" t="s">
        <v>461</v>
      </c>
      <c r="D198" s="132" t="s">
        <v>153</v>
      </c>
      <c r="E198" s="133" t="s">
        <v>462</v>
      </c>
      <c r="F198" s="134" t="s">
        <v>463</v>
      </c>
      <c r="G198" s="135" t="s">
        <v>214</v>
      </c>
      <c r="H198" s="136">
        <v>8.792</v>
      </c>
      <c r="I198" s="137"/>
      <c r="J198" s="138">
        <f>ROUND(I198*H198,2)</f>
        <v>0</v>
      </c>
      <c r="K198" s="134" t="s">
        <v>215</v>
      </c>
      <c r="L198" s="33"/>
      <c r="M198" s="139" t="s">
        <v>19</v>
      </c>
      <c r="N198" s="140" t="s">
        <v>46</v>
      </c>
      <c r="P198" s="141">
        <f>O198*H198</f>
        <v>0</v>
      </c>
      <c r="Q198" s="141">
        <v>2.30102</v>
      </c>
      <c r="R198" s="141">
        <f>Q198*H198</f>
        <v>20.23056784</v>
      </c>
      <c r="S198" s="141">
        <v>0</v>
      </c>
      <c r="T198" s="142">
        <f>S198*H198</f>
        <v>0</v>
      </c>
      <c r="AR198" s="143" t="s">
        <v>160</v>
      </c>
      <c r="AT198" s="143" t="s">
        <v>153</v>
      </c>
      <c r="AU198" s="143" t="s">
        <v>84</v>
      </c>
      <c r="AY198" s="18" t="s">
        <v>151</v>
      </c>
      <c r="BE198" s="144">
        <f>IF(N198="základní",J198,0)</f>
        <v>0</v>
      </c>
      <c r="BF198" s="144">
        <f>IF(N198="snížená",J198,0)</f>
        <v>0</v>
      </c>
      <c r="BG198" s="144">
        <f>IF(N198="zákl. přenesená",J198,0)</f>
        <v>0</v>
      </c>
      <c r="BH198" s="144">
        <f>IF(N198="sníž. přenesená",J198,0)</f>
        <v>0</v>
      </c>
      <c r="BI198" s="144">
        <f>IF(N198="nulová",J198,0)</f>
        <v>0</v>
      </c>
      <c r="BJ198" s="18" t="s">
        <v>82</v>
      </c>
      <c r="BK198" s="144">
        <f>ROUND(I198*H198,2)</f>
        <v>0</v>
      </c>
      <c r="BL198" s="18" t="s">
        <v>160</v>
      </c>
      <c r="BM198" s="143" t="s">
        <v>464</v>
      </c>
    </row>
    <row r="199" spans="2:47" s="1" customFormat="1" ht="10.15">
      <c r="B199" s="33"/>
      <c r="D199" s="174" t="s">
        <v>217</v>
      </c>
      <c r="F199" s="175" t="s">
        <v>465</v>
      </c>
      <c r="I199" s="176"/>
      <c r="L199" s="33"/>
      <c r="M199" s="177"/>
      <c r="T199" s="54"/>
      <c r="AT199" s="18" t="s">
        <v>217</v>
      </c>
      <c r="AU199" s="18" t="s">
        <v>84</v>
      </c>
    </row>
    <row r="200" spans="2:51" s="12" customFormat="1" ht="10.15">
      <c r="B200" s="160"/>
      <c r="D200" s="161" t="s">
        <v>196</v>
      </c>
      <c r="E200" s="162" t="s">
        <v>19</v>
      </c>
      <c r="F200" s="163" t="s">
        <v>466</v>
      </c>
      <c r="H200" s="162" t="s">
        <v>19</v>
      </c>
      <c r="I200" s="164"/>
      <c r="L200" s="160"/>
      <c r="M200" s="165"/>
      <c r="T200" s="166"/>
      <c r="AT200" s="162" t="s">
        <v>196</v>
      </c>
      <c r="AU200" s="162" t="s">
        <v>84</v>
      </c>
      <c r="AV200" s="12" t="s">
        <v>82</v>
      </c>
      <c r="AW200" s="12" t="s">
        <v>36</v>
      </c>
      <c r="AX200" s="12" t="s">
        <v>75</v>
      </c>
      <c r="AY200" s="162" t="s">
        <v>151</v>
      </c>
    </row>
    <row r="201" spans="2:51" s="12" customFormat="1" ht="10.15">
      <c r="B201" s="160"/>
      <c r="D201" s="161" t="s">
        <v>196</v>
      </c>
      <c r="E201" s="162" t="s">
        <v>19</v>
      </c>
      <c r="F201" s="163" t="s">
        <v>467</v>
      </c>
      <c r="H201" s="162" t="s">
        <v>19</v>
      </c>
      <c r="I201" s="164"/>
      <c r="L201" s="160"/>
      <c r="M201" s="165"/>
      <c r="T201" s="166"/>
      <c r="AT201" s="162" t="s">
        <v>196</v>
      </c>
      <c r="AU201" s="162" t="s">
        <v>84</v>
      </c>
      <c r="AV201" s="12" t="s">
        <v>82</v>
      </c>
      <c r="AW201" s="12" t="s">
        <v>36</v>
      </c>
      <c r="AX201" s="12" t="s">
        <v>75</v>
      </c>
      <c r="AY201" s="162" t="s">
        <v>151</v>
      </c>
    </row>
    <row r="202" spans="2:51" s="13" customFormat="1" ht="10.15">
      <c r="B202" s="167"/>
      <c r="D202" s="161" t="s">
        <v>196</v>
      </c>
      <c r="E202" s="168" t="s">
        <v>19</v>
      </c>
      <c r="F202" s="169" t="s">
        <v>468</v>
      </c>
      <c r="H202" s="170">
        <v>8.992</v>
      </c>
      <c r="I202" s="171"/>
      <c r="L202" s="167"/>
      <c r="M202" s="172"/>
      <c r="T202" s="173"/>
      <c r="AT202" s="168" t="s">
        <v>196</v>
      </c>
      <c r="AU202" s="168" t="s">
        <v>84</v>
      </c>
      <c r="AV202" s="13" t="s">
        <v>84</v>
      </c>
      <c r="AW202" s="13" t="s">
        <v>36</v>
      </c>
      <c r="AX202" s="13" t="s">
        <v>75</v>
      </c>
      <c r="AY202" s="168" t="s">
        <v>151</v>
      </c>
    </row>
    <row r="203" spans="2:51" s="12" customFormat="1" ht="10.15">
      <c r="B203" s="160"/>
      <c r="D203" s="161" t="s">
        <v>196</v>
      </c>
      <c r="E203" s="162" t="s">
        <v>19</v>
      </c>
      <c r="F203" s="163" t="s">
        <v>469</v>
      </c>
      <c r="H203" s="162" t="s">
        <v>19</v>
      </c>
      <c r="I203" s="164"/>
      <c r="L203" s="160"/>
      <c r="M203" s="165"/>
      <c r="T203" s="166"/>
      <c r="AT203" s="162" t="s">
        <v>196</v>
      </c>
      <c r="AU203" s="162" t="s">
        <v>84</v>
      </c>
      <c r="AV203" s="12" t="s">
        <v>82</v>
      </c>
      <c r="AW203" s="12" t="s">
        <v>36</v>
      </c>
      <c r="AX203" s="12" t="s">
        <v>75</v>
      </c>
      <c r="AY203" s="162" t="s">
        <v>151</v>
      </c>
    </row>
    <row r="204" spans="2:51" s="13" customFormat="1" ht="10.15">
      <c r="B204" s="167"/>
      <c r="D204" s="161" t="s">
        <v>196</v>
      </c>
      <c r="E204" s="168" t="s">
        <v>19</v>
      </c>
      <c r="F204" s="169" t="s">
        <v>470</v>
      </c>
      <c r="H204" s="170">
        <v>-0.2</v>
      </c>
      <c r="I204" s="171"/>
      <c r="L204" s="167"/>
      <c r="M204" s="172"/>
      <c r="T204" s="173"/>
      <c r="AT204" s="168" t="s">
        <v>196</v>
      </c>
      <c r="AU204" s="168" t="s">
        <v>84</v>
      </c>
      <c r="AV204" s="13" t="s">
        <v>84</v>
      </c>
      <c r="AW204" s="13" t="s">
        <v>36</v>
      </c>
      <c r="AX204" s="13" t="s">
        <v>75</v>
      </c>
      <c r="AY204" s="168" t="s">
        <v>151</v>
      </c>
    </row>
    <row r="205" spans="2:51" s="12" customFormat="1" ht="10.15">
      <c r="B205" s="160"/>
      <c r="D205" s="161" t="s">
        <v>196</v>
      </c>
      <c r="E205" s="162" t="s">
        <v>19</v>
      </c>
      <c r="F205" s="163" t="s">
        <v>407</v>
      </c>
      <c r="H205" s="162" t="s">
        <v>19</v>
      </c>
      <c r="I205" s="164"/>
      <c r="L205" s="160"/>
      <c r="M205" s="165"/>
      <c r="T205" s="166"/>
      <c r="AT205" s="162" t="s">
        <v>196</v>
      </c>
      <c r="AU205" s="162" t="s">
        <v>84</v>
      </c>
      <c r="AV205" s="12" t="s">
        <v>82</v>
      </c>
      <c r="AW205" s="12" t="s">
        <v>36</v>
      </c>
      <c r="AX205" s="12" t="s">
        <v>75</v>
      </c>
      <c r="AY205" s="162" t="s">
        <v>151</v>
      </c>
    </row>
    <row r="206" spans="2:51" s="14" customFormat="1" ht="10.15">
      <c r="B206" s="179"/>
      <c r="D206" s="161" t="s">
        <v>196</v>
      </c>
      <c r="E206" s="180" t="s">
        <v>19</v>
      </c>
      <c r="F206" s="181" t="s">
        <v>256</v>
      </c>
      <c r="H206" s="182">
        <v>8.792</v>
      </c>
      <c r="I206" s="183"/>
      <c r="L206" s="179"/>
      <c r="M206" s="184"/>
      <c r="T206" s="185"/>
      <c r="AT206" s="180" t="s">
        <v>196</v>
      </c>
      <c r="AU206" s="180" t="s">
        <v>84</v>
      </c>
      <c r="AV206" s="14" t="s">
        <v>160</v>
      </c>
      <c r="AW206" s="14" t="s">
        <v>36</v>
      </c>
      <c r="AX206" s="14" t="s">
        <v>82</v>
      </c>
      <c r="AY206" s="180" t="s">
        <v>151</v>
      </c>
    </row>
    <row r="207" spans="2:65" s="1" customFormat="1" ht="16.5" customHeight="1">
      <c r="B207" s="33"/>
      <c r="C207" s="132" t="s">
        <v>471</v>
      </c>
      <c r="D207" s="132" t="s">
        <v>153</v>
      </c>
      <c r="E207" s="133" t="s">
        <v>472</v>
      </c>
      <c r="F207" s="134" t="s">
        <v>473</v>
      </c>
      <c r="G207" s="135" t="s">
        <v>214</v>
      </c>
      <c r="H207" s="136">
        <v>2.592</v>
      </c>
      <c r="I207" s="137"/>
      <c r="J207" s="138">
        <f>ROUND(I207*H207,2)</f>
        <v>0</v>
      </c>
      <c r="K207" s="134" t="s">
        <v>215</v>
      </c>
      <c r="L207" s="33"/>
      <c r="M207" s="139" t="s">
        <v>19</v>
      </c>
      <c r="N207" s="140" t="s">
        <v>46</v>
      </c>
      <c r="P207" s="141">
        <f>O207*H207</f>
        <v>0</v>
      </c>
      <c r="Q207" s="141">
        <v>2.50187</v>
      </c>
      <c r="R207" s="141">
        <f>Q207*H207</f>
        <v>6.48484704</v>
      </c>
      <c r="S207" s="141">
        <v>0</v>
      </c>
      <c r="T207" s="142">
        <f>S207*H207</f>
        <v>0</v>
      </c>
      <c r="AR207" s="143" t="s">
        <v>160</v>
      </c>
      <c r="AT207" s="143" t="s">
        <v>153</v>
      </c>
      <c r="AU207" s="143" t="s">
        <v>84</v>
      </c>
      <c r="AY207" s="18" t="s">
        <v>151</v>
      </c>
      <c r="BE207" s="144">
        <f>IF(N207="základní",J207,0)</f>
        <v>0</v>
      </c>
      <c r="BF207" s="144">
        <f>IF(N207="snížená",J207,0)</f>
        <v>0</v>
      </c>
      <c r="BG207" s="144">
        <f>IF(N207="zákl. přenesená",J207,0)</f>
        <v>0</v>
      </c>
      <c r="BH207" s="144">
        <f>IF(N207="sníž. přenesená",J207,0)</f>
        <v>0</v>
      </c>
      <c r="BI207" s="144">
        <f>IF(N207="nulová",J207,0)</f>
        <v>0</v>
      </c>
      <c r="BJ207" s="18" t="s">
        <v>82</v>
      </c>
      <c r="BK207" s="144">
        <f>ROUND(I207*H207,2)</f>
        <v>0</v>
      </c>
      <c r="BL207" s="18" t="s">
        <v>160</v>
      </c>
      <c r="BM207" s="143" t="s">
        <v>474</v>
      </c>
    </row>
    <row r="208" spans="2:47" s="1" customFormat="1" ht="10.15">
      <c r="B208" s="33"/>
      <c r="D208" s="174" t="s">
        <v>217</v>
      </c>
      <c r="F208" s="175" t="s">
        <v>475</v>
      </c>
      <c r="I208" s="176"/>
      <c r="L208" s="33"/>
      <c r="M208" s="177"/>
      <c r="T208" s="54"/>
      <c r="AT208" s="18" t="s">
        <v>217</v>
      </c>
      <c r="AU208" s="18" t="s">
        <v>84</v>
      </c>
    </row>
    <row r="209" spans="2:51" s="12" customFormat="1" ht="10.15">
      <c r="B209" s="160"/>
      <c r="D209" s="161" t="s">
        <v>196</v>
      </c>
      <c r="E209" s="162" t="s">
        <v>19</v>
      </c>
      <c r="F209" s="163" t="s">
        <v>349</v>
      </c>
      <c r="H209" s="162" t="s">
        <v>19</v>
      </c>
      <c r="I209" s="164"/>
      <c r="L209" s="160"/>
      <c r="M209" s="165"/>
      <c r="T209" s="166"/>
      <c r="AT209" s="162" t="s">
        <v>196</v>
      </c>
      <c r="AU209" s="162" t="s">
        <v>84</v>
      </c>
      <c r="AV209" s="12" t="s">
        <v>82</v>
      </c>
      <c r="AW209" s="12" t="s">
        <v>36</v>
      </c>
      <c r="AX209" s="12" t="s">
        <v>75</v>
      </c>
      <c r="AY209" s="162" t="s">
        <v>151</v>
      </c>
    </row>
    <row r="210" spans="2:51" s="13" customFormat="1" ht="10.15">
      <c r="B210" s="167"/>
      <c r="D210" s="161" t="s">
        <v>196</v>
      </c>
      <c r="E210" s="168" t="s">
        <v>19</v>
      </c>
      <c r="F210" s="169" t="s">
        <v>476</v>
      </c>
      <c r="H210" s="170">
        <v>2.592</v>
      </c>
      <c r="I210" s="171"/>
      <c r="L210" s="167"/>
      <c r="M210" s="172"/>
      <c r="T210" s="173"/>
      <c r="AT210" s="168" t="s">
        <v>196</v>
      </c>
      <c r="AU210" s="168" t="s">
        <v>84</v>
      </c>
      <c r="AV210" s="13" t="s">
        <v>84</v>
      </c>
      <c r="AW210" s="13" t="s">
        <v>36</v>
      </c>
      <c r="AX210" s="13" t="s">
        <v>82</v>
      </c>
      <c r="AY210" s="168" t="s">
        <v>151</v>
      </c>
    </row>
    <row r="211" spans="2:65" s="1" customFormat="1" ht="16.5" customHeight="1">
      <c r="B211" s="33"/>
      <c r="C211" s="132" t="s">
        <v>477</v>
      </c>
      <c r="D211" s="132" t="s">
        <v>153</v>
      </c>
      <c r="E211" s="133" t="s">
        <v>478</v>
      </c>
      <c r="F211" s="134" t="s">
        <v>479</v>
      </c>
      <c r="G211" s="135" t="s">
        <v>416</v>
      </c>
      <c r="H211" s="136">
        <v>3.6</v>
      </c>
      <c r="I211" s="137"/>
      <c r="J211" s="138">
        <f>ROUND(I211*H211,2)</f>
        <v>0</v>
      </c>
      <c r="K211" s="134" t="s">
        <v>215</v>
      </c>
      <c r="L211" s="33"/>
      <c r="M211" s="139" t="s">
        <v>19</v>
      </c>
      <c r="N211" s="140" t="s">
        <v>46</v>
      </c>
      <c r="P211" s="141">
        <f>O211*H211</f>
        <v>0</v>
      </c>
      <c r="Q211" s="141">
        <v>0.00269</v>
      </c>
      <c r="R211" s="141">
        <f>Q211*H211</f>
        <v>0.009684</v>
      </c>
      <c r="S211" s="141">
        <v>0</v>
      </c>
      <c r="T211" s="142">
        <f>S211*H211</f>
        <v>0</v>
      </c>
      <c r="AR211" s="143" t="s">
        <v>160</v>
      </c>
      <c r="AT211" s="143" t="s">
        <v>153</v>
      </c>
      <c r="AU211" s="143" t="s">
        <v>84</v>
      </c>
      <c r="AY211" s="18" t="s">
        <v>151</v>
      </c>
      <c r="BE211" s="144">
        <f>IF(N211="základní",J211,0)</f>
        <v>0</v>
      </c>
      <c r="BF211" s="144">
        <f>IF(N211="snížená",J211,0)</f>
        <v>0</v>
      </c>
      <c r="BG211" s="144">
        <f>IF(N211="zákl. přenesená",J211,0)</f>
        <v>0</v>
      </c>
      <c r="BH211" s="144">
        <f>IF(N211="sníž. přenesená",J211,0)</f>
        <v>0</v>
      </c>
      <c r="BI211" s="144">
        <f>IF(N211="nulová",J211,0)</f>
        <v>0</v>
      </c>
      <c r="BJ211" s="18" t="s">
        <v>82</v>
      </c>
      <c r="BK211" s="144">
        <f>ROUND(I211*H211,2)</f>
        <v>0</v>
      </c>
      <c r="BL211" s="18" t="s">
        <v>160</v>
      </c>
      <c r="BM211" s="143" t="s">
        <v>480</v>
      </c>
    </row>
    <row r="212" spans="2:47" s="1" customFormat="1" ht="10.15">
      <c r="B212" s="33"/>
      <c r="D212" s="174" t="s">
        <v>217</v>
      </c>
      <c r="F212" s="175" t="s">
        <v>481</v>
      </c>
      <c r="I212" s="176"/>
      <c r="L212" s="33"/>
      <c r="M212" s="177"/>
      <c r="T212" s="54"/>
      <c r="AT212" s="18" t="s">
        <v>217</v>
      </c>
      <c r="AU212" s="18" t="s">
        <v>84</v>
      </c>
    </row>
    <row r="213" spans="2:51" s="12" customFormat="1" ht="10.15">
      <c r="B213" s="160"/>
      <c r="D213" s="161" t="s">
        <v>196</v>
      </c>
      <c r="E213" s="162" t="s">
        <v>19</v>
      </c>
      <c r="F213" s="163" t="s">
        <v>482</v>
      </c>
      <c r="H213" s="162" t="s">
        <v>19</v>
      </c>
      <c r="I213" s="164"/>
      <c r="L213" s="160"/>
      <c r="M213" s="165"/>
      <c r="T213" s="166"/>
      <c r="AT213" s="162" t="s">
        <v>196</v>
      </c>
      <c r="AU213" s="162" t="s">
        <v>84</v>
      </c>
      <c r="AV213" s="12" t="s">
        <v>82</v>
      </c>
      <c r="AW213" s="12" t="s">
        <v>36</v>
      </c>
      <c r="AX213" s="12" t="s">
        <v>75</v>
      </c>
      <c r="AY213" s="162" t="s">
        <v>151</v>
      </c>
    </row>
    <row r="214" spans="2:51" s="13" customFormat="1" ht="10.15">
      <c r="B214" s="167"/>
      <c r="D214" s="161" t="s">
        <v>196</v>
      </c>
      <c r="E214" s="168" t="s">
        <v>19</v>
      </c>
      <c r="F214" s="169" t="s">
        <v>483</v>
      </c>
      <c r="H214" s="170">
        <v>3.6</v>
      </c>
      <c r="I214" s="171"/>
      <c r="L214" s="167"/>
      <c r="M214" s="172"/>
      <c r="T214" s="173"/>
      <c r="AT214" s="168" t="s">
        <v>196</v>
      </c>
      <c r="AU214" s="168" t="s">
        <v>84</v>
      </c>
      <c r="AV214" s="13" t="s">
        <v>84</v>
      </c>
      <c r="AW214" s="13" t="s">
        <v>36</v>
      </c>
      <c r="AX214" s="13" t="s">
        <v>82</v>
      </c>
      <c r="AY214" s="168" t="s">
        <v>151</v>
      </c>
    </row>
    <row r="215" spans="2:65" s="1" customFormat="1" ht="16.5" customHeight="1">
      <c r="B215" s="33"/>
      <c r="C215" s="132" t="s">
        <v>7</v>
      </c>
      <c r="D215" s="132" t="s">
        <v>153</v>
      </c>
      <c r="E215" s="133" t="s">
        <v>484</v>
      </c>
      <c r="F215" s="134" t="s">
        <v>485</v>
      </c>
      <c r="G215" s="135" t="s">
        <v>416</v>
      </c>
      <c r="H215" s="136">
        <v>5.6</v>
      </c>
      <c r="I215" s="137"/>
      <c r="J215" s="138">
        <f>ROUND(I215*H215,2)</f>
        <v>0</v>
      </c>
      <c r="K215" s="134" t="s">
        <v>215</v>
      </c>
      <c r="L215" s="33"/>
      <c r="M215" s="139" t="s">
        <v>19</v>
      </c>
      <c r="N215" s="140" t="s">
        <v>46</v>
      </c>
      <c r="P215" s="141">
        <f>O215*H215</f>
        <v>0</v>
      </c>
      <c r="Q215" s="141">
        <v>0</v>
      </c>
      <c r="R215" s="141">
        <f>Q215*H215</f>
        <v>0</v>
      </c>
      <c r="S215" s="141">
        <v>0</v>
      </c>
      <c r="T215" s="142">
        <f>S215*H215</f>
        <v>0</v>
      </c>
      <c r="AR215" s="143" t="s">
        <v>160</v>
      </c>
      <c r="AT215" s="143" t="s">
        <v>153</v>
      </c>
      <c r="AU215" s="143" t="s">
        <v>84</v>
      </c>
      <c r="AY215" s="18" t="s">
        <v>151</v>
      </c>
      <c r="BE215" s="144">
        <f>IF(N215="základní",J215,0)</f>
        <v>0</v>
      </c>
      <c r="BF215" s="144">
        <f>IF(N215="snížená",J215,0)</f>
        <v>0</v>
      </c>
      <c r="BG215" s="144">
        <f>IF(N215="zákl. přenesená",J215,0)</f>
        <v>0</v>
      </c>
      <c r="BH215" s="144">
        <f>IF(N215="sníž. přenesená",J215,0)</f>
        <v>0</v>
      </c>
      <c r="BI215" s="144">
        <f>IF(N215="nulová",J215,0)</f>
        <v>0</v>
      </c>
      <c r="BJ215" s="18" t="s">
        <v>82</v>
      </c>
      <c r="BK215" s="144">
        <f>ROUND(I215*H215,2)</f>
        <v>0</v>
      </c>
      <c r="BL215" s="18" t="s">
        <v>160</v>
      </c>
      <c r="BM215" s="143" t="s">
        <v>486</v>
      </c>
    </row>
    <row r="216" spans="2:47" s="1" customFormat="1" ht="10.15">
      <c r="B216" s="33"/>
      <c r="D216" s="174" t="s">
        <v>217</v>
      </c>
      <c r="F216" s="175" t="s">
        <v>487</v>
      </c>
      <c r="I216" s="176"/>
      <c r="L216" s="33"/>
      <c r="M216" s="177"/>
      <c r="T216" s="54"/>
      <c r="AT216" s="18" t="s">
        <v>217</v>
      </c>
      <c r="AU216" s="18" t="s">
        <v>84</v>
      </c>
    </row>
    <row r="217" spans="2:65" s="1" customFormat="1" ht="16.5" customHeight="1">
      <c r="B217" s="33"/>
      <c r="C217" s="132" t="s">
        <v>488</v>
      </c>
      <c r="D217" s="132" t="s">
        <v>153</v>
      </c>
      <c r="E217" s="133" t="s">
        <v>489</v>
      </c>
      <c r="F217" s="134" t="s">
        <v>490</v>
      </c>
      <c r="G217" s="135" t="s">
        <v>214</v>
      </c>
      <c r="H217" s="136">
        <v>0.4</v>
      </c>
      <c r="I217" s="137"/>
      <c r="J217" s="138">
        <f>ROUND(I217*H217,2)</f>
        <v>0</v>
      </c>
      <c r="K217" s="134" t="s">
        <v>215</v>
      </c>
      <c r="L217" s="33"/>
      <c r="M217" s="139" t="s">
        <v>19</v>
      </c>
      <c r="N217" s="140" t="s">
        <v>46</v>
      </c>
      <c r="P217" s="141">
        <f>O217*H217</f>
        <v>0</v>
      </c>
      <c r="Q217" s="141">
        <v>2.50187</v>
      </c>
      <c r="R217" s="141">
        <f>Q217*H217</f>
        <v>1.000748</v>
      </c>
      <c r="S217" s="141">
        <v>0</v>
      </c>
      <c r="T217" s="142">
        <f>S217*H217</f>
        <v>0</v>
      </c>
      <c r="AR217" s="143" t="s">
        <v>160</v>
      </c>
      <c r="AT217" s="143" t="s">
        <v>153</v>
      </c>
      <c r="AU217" s="143" t="s">
        <v>84</v>
      </c>
      <c r="AY217" s="18" t="s">
        <v>151</v>
      </c>
      <c r="BE217" s="144">
        <f>IF(N217="základní",J217,0)</f>
        <v>0</v>
      </c>
      <c r="BF217" s="144">
        <f>IF(N217="snížená",J217,0)</f>
        <v>0</v>
      </c>
      <c r="BG217" s="144">
        <f>IF(N217="zákl. přenesená",J217,0)</f>
        <v>0</v>
      </c>
      <c r="BH217" s="144">
        <f>IF(N217="sníž. přenesená",J217,0)</f>
        <v>0</v>
      </c>
      <c r="BI217" s="144">
        <f>IF(N217="nulová",J217,0)</f>
        <v>0</v>
      </c>
      <c r="BJ217" s="18" t="s">
        <v>82</v>
      </c>
      <c r="BK217" s="144">
        <f>ROUND(I217*H217,2)</f>
        <v>0</v>
      </c>
      <c r="BL217" s="18" t="s">
        <v>160</v>
      </c>
      <c r="BM217" s="143" t="s">
        <v>491</v>
      </c>
    </row>
    <row r="218" spans="2:47" s="1" customFormat="1" ht="10.15">
      <c r="B218" s="33"/>
      <c r="D218" s="174" t="s">
        <v>217</v>
      </c>
      <c r="F218" s="175" t="s">
        <v>492</v>
      </c>
      <c r="I218" s="176"/>
      <c r="L218" s="33"/>
      <c r="M218" s="177"/>
      <c r="T218" s="54"/>
      <c r="AT218" s="18" t="s">
        <v>217</v>
      </c>
      <c r="AU218" s="18" t="s">
        <v>84</v>
      </c>
    </row>
    <row r="219" spans="2:51" s="12" customFormat="1" ht="10.15">
      <c r="B219" s="160"/>
      <c r="D219" s="161" t="s">
        <v>196</v>
      </c>
      <c r="E219" s="162" t="s">
        <v>19</v>
      </c>
      <c r="F219" s="163" t="s">
        <v>493</v>
      </c>
      <c r="H219" s="162" t="s">
        <v>19</v>
      </c>
      <c r="I219" s="164"/>
      <c r="L219" s="160"/>
      <c r="M219" s="165"/>
      <c r="T219" s="166"/>
      <c r="AT219" s="162" t="s">
        <v>196</v>
      </c>
      <c r="AU219" s="162" t="s">
        <v>84</v>
      </c>
      <c r="AV219" s="12" t="s">
        <v>82</v>
      </c>
      <c r="AW219" s="12" t="s">
        <v>36</v>
      </c>
      <c r="AX219" s="12" t="s">
        <v>75</v>
      </c>
      <c r="AY219" s="162" t="s">
        <v>151</v>
      </c>
    </row>
    <row r="220" spans="2:51" s="13" customFormat="1" ht="10.15">
      <c r="B220" s="167"/>
      <c r="D220" s="161" t="s">
        <v>196</v>
      </c>
      <c r="E220" s="168" t="s">
        <v>19</v>
      </c>
      <c r="F220" s="169" t="s">
        <v>494</v>
      </c>
      <c r="H220" s="170">
        <v>0.4</v>
      </c>
      <c r="I220" s="171"/>
      <c r="L220" s="167"/>
      <c r="M220" s="172"/>
      <c r="T220" s="173"/>
      <c r="AT220" s="168" t="s">
        <v>196</v>
      </c>
      <c r="AU220" s="168" t="s">
        <v>84</v>
      </c>
      <c r="AV220" s="13" t="s">
        <v>84</v>
      </c>
      <c r="AW220" s="13" t="s">
        <v>36</v>
      </c>
      <c r="AX220" s="13" t="s">
        <v>82</v>
      </c>
      <c r="AY220" s="168" t="s">
        <v>151</v>
      </c>
    </row>
    <row r="221" spans="2:65" s="1" customFormat="1" ht="16.5" customHeight="1">
      <c r="B221" s="33"/>
      <c r="C221" s="132" t="s">
        <v>495</v>
      </c>
      <c r="D221" s="132" t="s">
        <v>153</v>
      </c>
      <c r="E221" s="133" t="s">
        <v>496</v>
      </c>
      <c r="F221" s="134" t="s">
        <v>497</v>
      </c>
      <c r="G221" s="135" t="s">
        <v>416</v>
      </c>
      <c r="H221" s="136">
        <v>1.6</v>
      </c>
      <c r="I221" s="137"/>
      <c r="J221" s="138">
        <f>ROUND(I221*H221,2)</f>
        <v>0</v>
      </c>
      <c r="K221" s="134" t="s">
        <v>215</v>
      </c>
      <c r="L221" s="33"/>
      <c r="M221" s="139" t="s">
        <v>19</v>
      </c>
      <c r="N221" s="140" t="s">
        <v>46</v>
      </c>
      <c r="P221" s="141">
        <f>O221*H221</f>
        <v>0</v>
      </c>
      <c r="Q221" s="141">
        <v>0.00264</v>
      </c>
      <c r="R221" s="141">
        <f>Q221*H221</f>
        <v>0.004224</v>
      </c>
      <c r="S221" s="141">
        <v>0</v>
      </c>
      <c r="T221" s="142">
        <f>S221*H221</f>
        <v>0</v>
      </c>
      <c r="AR221" s="143" t="s">
        <v>160</v>
      </c>
      <c r="AT221" s="143" t="s">
        <v>153</v>
      </c>
      <c r="AU221" s="143" t="s">
        <v>84</v>
      </c>
      <c r="AY221" s="18" t="s">
        <v>151</v>
      </c>
      <c r="BE221" s="144">
        <f>IF(N221="základní",J221,0)</f>
        <v>0</v>
      </c>
      <c r="BF221" s="144">
        <f>IF(N221="snížená",J221,0)</f>
        <v>0</v>
      </c>
      <c r="BG221" s="144">
        <f>IF(N221="zákl. přenesená",J221,0)</f>
        <v>0</v>
      </c>
      <c r="BH221" s="144">
        <f>IF(N221="sníž. přenesená",J221,0)</f>
        <v>0</v>
      </c>
      <c r="BI221" s="144">
        <f>IF(N221="nulová",J221,0)</f>
        <v>0</v>
      </c>
      <c r="BJ221" s="18" t="s">
        <v>82</v>
      </c>
      <c r="BK221" s="144">
        <f>ROUND(I221*H221,2)</f>
        <v>0</v>
      </c>
      <c r="BL221" s="18" t="s">
        <v>160</v>
      </c>
      <c r="BM221" s="143" t="s">
        <v>498</v>
      </c>
    </row>
    <row r="222" spans="2:47" s="1" customFormat="1" ht="10.15">
      <c r="B222" s="33"/>
      <c r="D222" s="174" t="s">
        <v>217</v>
      </c>
      <c r="F222" s="175" t="s">
        <v>499</v>
      </c>
      <c r="I222" s="176"/>
      <c r="L222" s="33"/>
      <c r="M222" s="177"/>
      <c r="T222" s="54"/>
      <c r="AT222" s="18" t="s">
        <v>217</v>
      </c>
      <c r="AU222" s="18" t="s">
        <v>84</v>
      </c>
    </row>
    <row r="223" spans="2:51" s="12" customFormat="1" ht="10.15">
      <c r="B223" s="160"/>
      <c r="D223" s="161" t="s">
        <v>196</v>
      </c>
      <c r="E223" s="162" t="s">
        <v>19</v>
      </c>
      <c r="F223" s="163" t="s">
        <v>493</v>
      </c>
      <c r="H223" s="162" t="s">
        <v>19</v>
      </c>
      <c r="I223" s="164"/>
      <c r="L223" s="160"/>
      <c r="M223" s="165"/>
      <c r="T223" s="166"/>
      <c r="AT223" s="162" t="s">
        <v>196</v>
      </c>
      <c r="AU223" s="162" t="s">
        <v>84</v>
      </c>
      <c r="AV223" s="12" t="s">
        <v>82</v>
      </c>
      <c r="AW223" s="12" t="s">
        <v>36</v>
      </c>
      <c r="AX223" s="12" t="s">
        <v>75</v>
      </c>
      <c r="AY223" s="162" t="s">
        <v>151</v>
      </c>
    </row>
    <row r="224" spans="2:51" s="13" customFormat="1" ht="10.15">
      <c r="B224" s="167"/>
      <c r="D224" s="161" t="s">
        <v>196</v>
      </c>
      <c r="E224" s="168" t="s">
        <v>19</v>
      </c>
      <c r="F224" s="169" t="s">
        <v>500</v>
      </c>
      <c r="H224" s="170">
        <v>1.6</v>
      </c>
      <c r="I224" s="171"/>
      <c r="L224" s="167"/>
      <c r="M224" s="172"/>
      <c r="T224" s="173"/>
      <c r="AT224" s="168" t="s">
        <v>196</v>
      </c>
      <c r="AU224" s="168" t="s">
        <v>84</v>
      </c>
      <c r="AV224" s="13" t="s">
        <v>84</v>
      </c>
      <c r="AW224" s="13" t="s">
        <v>36</v>
      </c>
      <c r="AX224" s="13" t="s">
        <v>82</v>
      </c>
      <c r="AY224" s="168" t="s">
        <v>151</v>
      </c>
    </row>
    <row r="225" spans="2:65" s="1" customFormat="1" ht="16.5" customHeight="1">
      <c r="B225" s="33"/>
      <c r="C225" s="132" t="s">
        <v>501</v>
      </c>
      <c r="D225" s="132" t="s">
        <v>153</v>
      </c>
      <c r="E225" s="133" t="s">
        <v>502</v>
      </c>
      <c r="F225" s="134" t="s">
        <v>503</v>
      </c>
      <c r="G225" s="135" t="s">
        <v>416</v>
      </c>
      <c r="H225" s="136">
        <v>1.6</v>
      </c>
      <c r="I225" s="137"/>
      <c r="J225" s="138">
        <f>ROUND(I225*H225,2)</f>
        <v>0</v>
      </c>
      <c r="K225" s="134" t="s">
        <v>215</v>
      </c>
      <c r="L225" s="33"/>
      <c r="M225" s="139" t="s">
        <v>19</v>
      </c>
      <c r="N225" s="140" t="s">
        <v>46</v>
      </c>
      <c r="P225" s="141">
        <f>O225*H225</f>
        <v>0</v>
      </c>
      <c r="Q225" s="141">
        <v>0</v>
      </c>
      <c r="R225" s="141">
        <f>Q225*H225</f>
        <v>0</v>
      </c>
      <c r="S225" s="141">
        <v>0</v>
      </c>
      <c r="T225" s="142">
        <f>S225*H225</f>
        <v>0</v>
      </c>
      <c r="AR225" s="143" t="s">
        <v>160</v>
      </c>
      <c r="AT225" s="143" t="s">
        <v>153</v>
      </c>
      <c r="AU225" s="143" t="s">
        <v>84</v>
      </c>
      <c r="AY225" s="18" t="s">
        <v>151</v>
      </c>
      <c r="BE225" s="144">
        <f>IF(N225="základní",J225,0)</f>
        <v>0</v>
      </c>
      <c r="BF225" s="144">
        <f>IF(N225="snížená",J225,0)</f>
        <v>0</v>
      </c>
      <c r="BG225" s="144">
        <f>IF(N225="zákl. přenesená",J225,0)</f>
        <v>0</v>
      </c>
      <c r="BH225" s="144">
        <f>IF(N225="sníž. přenesená",J225,0)</f>
        <v>0</v>
      </c>
      <c r="BI225" s="144">
        <f>IF(N225="nulová",J225,0)</f>
        <v>0</v>
      </c>
      <c r="BJ225" s="18" t="s">
        <v>82</v>
      </c>
      <c r="BK225" s="144">
        <f>ROUND(I225*H225,2)</f>
        <v>0</v>
      </c>
      <c r="BL225" s="18" t="s">
        <v>160</v>
      </c>
      <c r="BM225" s="143" t="s">
        <v>504</v>
      </c>
    </row>
    <row r="226" spans="2:47" s="1" customFormat="1" ht="10.15">
      <c r="B226" s="33"/>
      <c r="D226" s="174" t="s">
        <v>217</v>
      </c>
      <c r="F226" s="175" t="s">
        <v>505</v>
      </c>
      <c r="I226" s="176"/>
      <c r="L226" s="33"/>
      <c r="M226" s="177"/>
      <c r="T226" s="54"/>
      <c r="AT226" s="18" t="s">
        <v>217</v>
      </c>
      <c r="AU226" s="18" t="s">
        <v>84</v>
      </c>
    </row>
    <row r="227" spans="2:65" s="1" customFormat="1" ht="16.5" customHeight="1">
      <c r="B227" s="33"/>
      <c r="C227" s="132" t="s">
        <v>506</v>
      </c>
      <c r="D227" s="132" t="s">
        <v>153</v>
      </c>
      <c r="E227" s="133" t="s">
        <v>507</v>
      </c>
      <c r="F227" s="134" t="s">
        <v>508</v>
      </c>
      <c r="G227" s="135" t="s">
        <v>214</v>
      </c>
      <c r="H227" s="136">
        <v>0.032</v>
      </c>
      <c r="I227" s="137"/>
      <c r="J227" s="138">
        <f>ROUND(I227*H227,2)</f>
        <v>0</v>
      </c>
      <c r="K227" s="134" t="s">
        <v>215</v>
      </c>
      <c r="L227" s="33"/>
      <c r="M227" s="139" t="s">
        <v>19</v>
      </c>
      <c r="N227" s="140" t="s">
        <v>46</v>
      </c>
      <c r="P227" s="141">
        <f>O227*H227</f>
        <v>0</v>
      </c>
      <c r="Q227" s="141">
        <v>2.02</v>
      </c>
      <c r="R227" s="141">
        <f>Q227*H227</f>
        <v>0.06464</v>
      </c>
      <c r="S227" s="141">
        <v>0</v>
      </c>
      <c r="T227" s="142">
        <f>S227*H227</f>
        <v>0</v>
      </c>
      <c r="AR227" s="143" t="s">
        <v>160</v>
      </c>
      <c r="AT227" s="143" t="s">
        <v>153</v>
      </c>
      <c r="AU227" s="143" t="s">
        <v>84</v>
      </c>
      <c r="AY227" s="18" t="s">
        <v>151</v>
      </c>
      <c r="BE227" s="144">
        <f>IF(N227="základní",J227,0)</f>
        <v>0</v>
      </c>
      <c r="BF227" s="144">
        <f>IF(N227="snížená",J227,0)</f>
        <v>0</v>
      </c>
      <c r="BG227" s="144">
        <f>IF(N227="zákl. přenesená",J227,0)</f>
        <v>0</v>
      </c>
      <c r="BH227" s="144">
        <f>IF(N227="sníž. přenesená",J227,0)</f>
        <v>0</v>
      </c>
      <c r="BI227" s="144">
        <f>IF(N227="nulová",J227,0)</f>
        <v>0</v>
      </c>
      <c r="BJ227" s="18" t="s">
        <v>82</v>
      </c>
      <c r="BK227" s="144">
        <f>ROUND(I227*H227,2)</f>
        <v>0</v>
      </c>
      <c r="BL227" s="18" t="s">
        <v>160</v>
      </c>
      <c r="BM227" s="143" t="s">
        <v>509</v>
      </c>
    </row>
    <row r="228" spans="2:47" s="1" customFormat="1" ht="10.15">
      <c r="B228" s="33"/>
      <c r="D228" s="174" t="s">
        <v>217</v>
      </c>
      <c r="F228" s="175" t="s">
        <v>510</v>
      </c>
      <c r="I228" s="176"/>
      <c r="L228" s="33"/>
      <c r="M228" s="177"/>
      <c r="T228" s="54"/>
      <c r="AT228" s="18" t="s">
        <v>217</v>
      </c>
      <c r="AU228" s="18" t="s">
        <v>84</v>
      </c>
    </row>
    <row r="229" spans="2:51" s="13" customFormat="1" ht="10.15">
      <c r="B229" s="167"/>
      <c r="D229" s="161" t="s">
        <v>196</v>
      </c>
      <c r="E229" s="168" t="s">
        <v>19</v>
      </c>
      <c r="F229" s="169" t="s">
        <v>511</v>
      </c>
      <c r="H229" s="170">
        <v>0.032</v>
      </c>
      <c r="I229" s="171"/>
      <c r="L229" s="167"/>
      <c r="M229" s="172"/>
      <c r="T229" s="173"/>
      <c r="AT229" s="168" t="s">
        <v>196</v>
      </c>
      <c r="AU229" s="168" t="s">
        <v>84</v>
      </c>
      <c r="AV229" s="13" t="s">
        <v>84</v>
      </c>
      <c r="AW229" s="13" t="s">
        <v>36</v>
      </c>
      <c r="AX229" s="13" t="s">
        <v>82</v>
      </c>
      <c r="AY229" s="168" t="s">
        <v>151</v>
      </c>
    </row>
    <row r="230" spans="2:65" s="1" customFormat="1" ht="33" customHeight="1">
      <c r="B230" s="33"/>
      <c r="C230" s="132" t="s">
        <v>512</v>
      </c>
      <c r="D230" s="132" t="s">
        <v>153</v>
      </c>
      <c r="E230" s="133" t="s">
        <v>513</v>
      </c>
      <c r="F230" s="134" t="s">
        <v>514</v>
      </c>
      <c r="G230" s="135" t="s">
        <v>416</v>
      </c>
      <c r="H230" s="136">
        <v>5.29</v>
      </c>
      <c r="I230" s="137"/>
      <c r="J230" s="138">
        <f>ROUND(I230*H230,2)</f>
        <v>0</v>
      </c>
      <c r="K230" s="134" t="s">
        <v>215</v>
      </c>
      <c r="L230" s="33"/>
      <c r="M230" s="139" t="s">
        <v>19</v>
      </c>
      <c r="N230" s="140" t="s">
        <v>46</v>
      </c>
      <c r="P230" s="141">
        <f>O230*H230</f>
        <v>0</v>
      </c>
      <c r="Q230" s="141">
        <v>0.10627</v>
      </c>
      <c r="R230" s="141">
        <f>Q230*H230</f>
        <v>0.5621683000000001</v>
      </c>
      <c r="S230" s="141">
        <v>0</v>
      </c>
      <c r="T230" s="142">
        <f>S230*H230</f>
        <v>0</v>
      </c>
      <c r="AR230" s="143" t="s">
        <v>160</v>
      </c>
      <c r="AT230" s="143" t="s">
        <v>153</v>
      </c>
      <c r="AU230" s="143" t="s">
        <v>84</v>
      </c>
      <c r="AY230" s="18" t="s">
        <v>151</v>
      </c>
      <c r="BE230" s="144">
        <f>IF(N230="základní",J230,0)</f>
        <v>0</v>
      </c>
      <c r="BF230" s="144">
        <f>IF(N230="snížená",J230,0)</f>
        <v>0</v>
      </c>
      <c r="BG230" s="144">
        <f>IF(N230="zákl. přenesená",J230,0)</f>
        <v>0</v>
      </c>
      <c r="BH230" s="144">
        <f>IF(N230="sníž. přenesená",J230,0)</f>
        <v>0</v>
      </c>
      <c r="BI230" s="144">
        <f>IF(N230="nulová",J230,0)</f>
        <v>0</v>
      </c>
      <c r="BJ230" s="18" t="s">
        <v>82</v>
      </c>
      <c r="BK230" s="144">
        <f>ROUND(I230*H230,2)</f>
        <v>0</v>
      </c>
      <c r="BL230" s="18" t="s">
        <v>160</v>
      </c>
      <c r="BM230" s="143" t="s">
        <v>515</v>
      </c>
    </row>
    <row r="231" spans="2:47" s="1" customFormat="1" ht="10.15">
      <c r="B231" s="33"/>
      <c r="D231" s="174" t="s">
        <v>217</v>
      </c>
      <c r="F231" s="175" t="s">
        <v>516</v>
      </c>
      <c r="I231" s="176"/>
      <c r="L231" s="33"/>
      <c r="M231" s="177"/>
      <c r="T231" s="54"/>
      <c r="AT231" s="18" t="s">
        <v>217</v>
      </c>
      <c r="AU231" s="18" t="s">
        <v>84</v>
      </c>
    </row>
    <row r="232" spans="2:51" s="12" customFormat="1" ht="10.15">
      <c r="B232" s="160"/>
      <c r="D232" s="161" t="s">
        <v>196</v>
      </c>
      <c r="E232" s="162" t="s">
        <v>19</v>
      </c>
      <c r="F232" s="163" t="s">
        <v>517</v>
      </c>
      <c r="H232" s="162" t="s">
        <v>19</v>
      </c>
      <c r="I232" s="164"/>
      <c r="L232" s="160"/>
      <c r="M232" s="165"/>
      <c r="T232" s="166"/>
      <c r="AT232" s="162" t="s">
        <v>196</v>
      </c>
      <c r="AU232" s="162" t="s">
        <v>84</v>
      </c>
      <c r="AV232" s="12" t="s">
        <v>82</v>
      </c>
      <c r="AW232" s="12" t="s">
        <v>36</v>
      </c>
      <c r="AX232" s="12" t="s">
        <v>75</v>
      </c>
      <c r="AY232" s="162" t="s">
        <v>151</v>
      </c>
    </row>
    <row r="233" spans="2:51" s="13" customFormat="1" ht="10.15">
      <c r="B233" s="167"/>
      <c r="D233" s="161" t="s">
        <v>196</v>
      </c>
      <c r="E233" s="168" t="s">
        <v>19</v>
      </c>
      <c r="F233" s="169" t="s">
        <v>518</v>
      </c>
      <c r="H233" s="170">
        <v>3.6</v>
      </c>
      <c r="I233" s="171"/>
      <c r="L233" s="167"/>
      <c r="M233" s="172"/>
      <c r="T233" s="173"/>
      <c r="AT233" s="168" t="s">
        <v>196</v>
      </c>
      <c r="AU233" s="168" t="s">
        <v>84</v>
      </c>
      <c r="AV233" s="13" t="s">
        <v>84</v>
      </c>
      <c r="AW233" s="13" t="s">
        <v>36</v>
      </c>
      <c r="AX233" s="13" t="s">
        <v>75</v>
      </c>
      <c r="AY233" s="168" t="s">
        <v>151</v>
      </c>
    </row>
    <row r="234" spans="2:51" s="12" customFormat="1" ht="10.15">
      <c r="B234" s="160"/>
      <c r="D234" s="161" t="s">
        <v>196</v>
      </c>
      <c r="E234" s="162" t="s">
        <v>19</v>
      </c>
      <c r="F234" s="163" t="s">
        <v>519</v>
      </c>
      <c r="H234" s="162" t="s">
        <v>19</v>
      </c>
      <c r="I234" s="164"/>
      <c r="L234" s="160"/>
      <c r="M234" s="165"/>
      <c r="T234" s="166"/>
      <c r="AT234" s="162" t="s">
        <v>196</v>
      </c>
      <c r="AU234" s="162" t="s">
        <v>84</v>
      </c>
      <c r="AV234" s="12" t="s">
        <v>82</v>
      </c>
      <c r="AW234" s="12" t="s">
        <v>36</v>
      </c>
      <c r="AX234" s="12" t="s">
        <v>75</v>
      </c>
      <c r="AY234" s="162" t="s">
        <v>151</v>
      </c>
    </row>
    <row r="235" spans="2:51" s="13" customFormat="1" ht="10.15">
      <c r="B235" s="167"/>
      <c r="D235" s="161" t="s">
        <v>196</v>
      </c>
      <c r="E235" s="168" t="s">
        <v>19</v>
      </c>
      <c r="F235" s="169" t="s">
        <v>520</v>
      </c>
      <c r="H235" s="170">
        <v>1.69</v>
      </c>
      <c r="I235" s="171"/>
      <c r="L235" s="167"/>
      <c r="M235" s="172"/>
      <c r="T235" s="173"/>
      <c r="AT235" s="168" t="s">
        <v>196</v>
      </c>
      <c r="AU235" s="168" t="s">
        <v>84</v>
      </c>
      <c r="AV235" s="13" t="s">
        <v>84</v>
      </c>
      <c r="AW235" s="13" t="s">
        <v>36</v>
      </c>
      <c r="AX235" s="13" t="s">
        <v>75</v>
      </c>
      <c r="AY235" s="168" t="s">
        <v>151</v>
      </c>
    </row>
    <row r="236" spans="2:51" s="12" customFormat="1" ht="10.15">
      <c r="B236" s="160"/>
      <c r="D236" s="161" t="s">
        <v>196</v>
      </c>
      <c r="E236" s="162" t="s">
        <v>19</v>
      </c>
      <c r="F236" s="163" t="s">
        <v>208</v>
      </c>
      <c r="H236" s="162" t="s">
        <v>19</v>
      </c>
      <c r="I236" s="164"/>
      <c r="L236" s="160"/>
      <c r="M236" s="165"/>
      <c r="T236" s="166"/>
      <c r="AT236" s="162" t="s">
        <v>196</v>
      </c>
      <c r="AU236" s="162" t="s">
        <v>84</v>
      </c>
      <c r="AV236" s="12" t="s">
        <v>82</v>
      </c>
      <c r="AW236" s="12" t="s">
        <v>36</v>
      </c>
      <c r="AX236" s="12" t="s">
        <v>75</v>
      </c>
      <c r="AY236" s="162" t="s">
        <v>151</v>
      </c>
    </row>
    <row r="237" spans="2:51" s="14" customFormat="1" ht="10.15">
      <c r="B237" s="179"/>
      <c r="D237" s="161" t="s">
        <v>196</v>
      </c>
      <c r="E237" s="180" t="s">
        <v>19</v>
      </c>
      <c r="F237" s="181" t="s">
        <v>256</v>
      </c>
      <c r="H237" s="182">
        <v>5.29</v>
      </c>
      <c r="I237" s="183"/>
      <c r="L237" s="179"/>
      <c r="M237" s="184"/>
      <c r="T237" s="185"/>
      <c r="AT237" s="180" t="s">
        <v>196</v>
      </c>
      <c r="AU237" s="180" t="s">
        <v>84</v>
      </c>
      <c r="AV237" s="14" t="s">
        <v>160</v>
      </c>
      <c r="AW237" s="14" t="s">
        <v>36</v>
      </c>
      <c r="AX237" s="14" t="s">
        <v>82</v>
      </c>
      <c r="AY237" s="180" t="s">
        <v>151</v>
      </c>
    </row>
    <row r="238" spans="2:65" s="1" customFormat="1" ht="16.5" customHeight="1">
      <c r="B238" s="33"/>
      <c r="C238" s="145" t="s">
        <v>521</v>
      </c>
      <c r="D238" s="145" t="s">
        <v>157</v>
      </c>
      <c r="E238" s="146" t="s">
        <v>522</v>
      </c>
      <c r="F238" s="147" t="s">
        <v>523</v>
      </c>
      <c r="G238" s="148" t="s">
        <v>416</v>
      </c>
      <c r="H238" s="149">
        <v>82.467</v>
      </c>
      <c r="I238" s="150"/>
      <c r="J238" s="151">
        <f>ROUND(I238*H238,2)</f>
        <v>0</v>
      </c>
      <c r="K238" s="147" t="s">
        <v>215</v>
      </c>
      <c r="L238" s="152"/>
      <c r="M238" s="153" t="s">
        <v>19</v>
      </c>
      <c r="N238" s="154" t="s">
        <v>46</v>
      </c>
      <c r="P238" s="141">
        <f>O238*H238</f>
        <v>0</v>
      </c>
      <c r="Q238" s="141">
        <v>0.0003</v>
      </c>
      <c r="R238" s="141">
        <f>Q238*H238</f>
        <v>0.024740099999999998</v>
      </c>
      <c r="S238" s="141">
        <v>0</v>
      </c>
      <c r="T238" s="142">
        <f>S238*H238</f>
        <v>0</v>
      </c>
      <c r="AR238" s="143" t="s">
        <v>166</v>
      </c>
      <c r="AT238" s="143" t="s">
        <v>157</v>
      </c>
      <c r="AU238" s="143" t="s">
        <v>84</v>
      </c>
      <c r="AY238" s="18" t="s">
        <v>151</v>
      </c>
      <c r="BE238" s="144">
        <f>IF(N238="základní",J238,0)</f>
        <v>0</v>
      </c>
      <c r="BF238" s="144">
        <f>IF(N238="snížená",J238,0)</f>
        <v>0</v>
      </c>
      <c r="BG238" s="144">
        <f>IF(N238="zákl. přenesená",J238,0)</f>
        <v>0</v>
      </c>
      <c r="BH238" s="144">
        <f>IF(N238="sníž. přenesená",J238,0)</f>
        <v>0</v>
      </c>
      <c r="BI238" s="144">
        <f>IF(N238="nulová",J238,0)</f>
        <v>0</v>
      </c>
      <c r="BJ238" s="18" t="s">
        <v>82</v>
      </c>
      <c r="BK238" s="144">
        <f>ROUND(I238*H238,2)</f>
        <v>0</v>
      </c>
      <c r="BL238" s="18" t="s">
        <v>160</v>
      </c>
      <c r="BM238" s="143" t="s">
        <v>524</v>
      </c>
    </row>
    <row r="239" spans="2:51" s="12" customFormat="1" ht="10.15">
      <c r="B239" s="160"/>
      <c r="D239" s="161" t="s">
        <v>196</v>
      </c>
      <c r="E239" s="162" t="s">
        <v>19</v>
      </c>
      <c r="F239" s="163" t="s">
        <v>525</v>
      </c>
      <c r="H239" s="162" t="s">
        <v>19</v>
      </c>
      <c r="I239" s="164"/>
      <c r="L239" s="160"/>
      <c r="M239" s="165"/>
      <c r="T239" s="166"/>
      <c r="AT239" s="162" t="s">
        <v>196</v>
      </c>
      <c r="AU239" s="162" t="s">
        <v>84</v>
      </c>
      <c r="AV239" s="12" t="s">
        <v>82</v>
      </c>
      <c r="AW239" s="12" t="s">
        <v>36</v>
      </c>
      <c r="AX239" s="12" t="s">
        <v>75</v>
      </c>
      <c r="AY239" s="162" t="s">
        <v>151</v>
      </c>
    </row>
    <row r="240" spans="2:51" s="13" customFormat="1" ht="10.15">
      <c r="B240" s="167"/>
      <c r="D240" s="161" t="s">
        <v>196</v>
      </c>
      <c r="E240" s="168" t="s">
        <v>19</v>
      </c>
      <c r="F240" s="169" t="s">
        <v>526</v>
      </c>
      <c r="H240" s="170">
        <v>82.467</v>
      </c>
      <c r="I240" s="171"/>
      <c r="L240" s="167"/>
      <c r="M240" s="172"/>
      <c r="T240" s="173"/>
      <c r="AT240" s="168" t="s">
        <v>196</v>
      </c>
      <c r="AU240" s="168" t="s">
        <v>84</v>
      </c>
      <c r="AV240" s="13" t="s">
        <v>84</v>
      </c>
      <c r="AW240" s="13" t="s">
        <v>36</v>
      </c>
      <c r="AX240" s="13" t="s">
        <v>82</v>
      </c>
      <c r="AY240" s="168" t="s">
        <v>151</v>
      </c>
    </row>
    <row r="241" spans="2:63" s="11" customFormat="1" ht="22.8" customHeight="1">
      <c r="B241" s="120"/>
      <c r="D241" s="121" t="s">
        <v>74</v>
      </c>
      <c r="E241" s="130" t="s">
        <v>150</v>
      </c>
      <c r="F241" s="130" t="s">
        <v>527</v>
      </c>
      <c r="I241" s="123"/>
      <c r="J241" s="131">
        <f>BK241</f>
        <v>0</v>
      </c>
      <c r="L241" s="120"/>
      <c r="M241" s="125"/>
      <c r="P241" s="126">
        <f>SUM(P242:P288)</f>
        <v>0</v>
      </c>
      <c r="R241" s="126">
        <f>SUM(R242:R288)</f>
        <v>94.36036124</v>
      </c>
      <c r="T241" s="127">
        <f>SUM(T242:T288)</f>
        <v>0</v>
      </c>
      <c r="AR241" s="121" t="s">
        <v>82</v>
      </c>
      <c r="AT241" s="128" t="s">
        <v>74</v>
      </c>
      <c r="AU241" s="128" t="s">
        <v>82</v>
      </c>
      <c r="AY241" s="121" t="s">
        <v>151</v>
      </c>
      <c r="BK241" s="129">
        <f>SUM(BK242:BK288)</f>
        <v>0</v>
      </c>
    </row>
    <row r="242" spans="2:65" s="1" customFormat="1" ht="24.2" customHeight="1">
      <c r="B242" s="33"/>
      <c r="C242" s="132" t="s">
        <v>528</v>
      </c>
      <c r="D242" s="132" t="s">
        <v>153</v>
      </c>
      <c r="E242" s="133" t="s">
        <v>529</v>
      </c>
      <c r="F242" s="134" t="s">
        <v>530</v>
      </c>
      <c r="G242" s="135" t="s">
        <v>214</v>
      </c>
      <c r="H242" s="136">
        <v>7.037</v>
      </c>
      <c r="I242" s="137"/>
      <c r="J242" s="138">
        <f>ROUND(I242*H242,2)</f>
        <v>0</v>
      </c>
      <c r="K242" s="134" t="s">
        <v>215</v>
      </c>
      <c r="L242" s="33"/>
      <c r="M242" s="139" t="s">
        <v>19</v>
      </c>
      <c r="N242" s="140" t="s">
        <v>46</v>
      </c>
      <c r="P242" s="141">
        <f>O242*H242</f>
        <v>0</v>
      </c>
      <c r="Q242" s="141">
        <v>2.5143</v>
      </c>
      <c r="R242" s="141">
        <f>Q242*H242</f>
        <v>17.6931291</v>
      </c>
      <c r="S242" s="141">
        <v>0</v>
      </c>
      <c r="T242" s="142">
        <f>S242*H242</f>
        <v>0</v>
      </c>
      <c r="AR242" s="143" t="s">
        <v>160</v>
      </c>
      <c r="AT242" s="143" t="s">
        <v>153</v>
      </c>
      <c r="AU242" s="143" t="s">
        <v>84</v>
      </c>
      <c r="AY242" s="18" t="s">
        <v>151</v>
      </c>
      <c r="BE242" s="144">
        <f>IF(N242="základní",J242,0)</f>
        <v>0</v>
      </c>
      <c r="BF242" s="144">
        <f>IF(N242="snížená",J242,0)</f>
        <v>0</v>
      </c>
      <c r="BG242" s="144">
        <f>IF(N242="zákl. přenesená",J242,0)</f>
        <v>0</v>
      </c>
      <c r="BH242" s="144">
        <f>IF(N242="sníž. přenesená",J242,0)</f>
        <v>0</v>
      </c>
      <c r="BI242" s="144">
        <f>IF(N242="nulová",J242,0)</f>
        <v>0</v>
      </c>
      <c r="BJ242" s="18" t="s">
        <v>82</v>
      </c>
      <c r="BK242" s="144">
        <f>ROUND(I242*H242,2)</f>
        <v>0</v>
      </c>
      <c r="BL242" s="18" t="s">
        <v>160</v>
      </c>
      <c r="BM242" s="143" t="s">
        <v>531</v>
      </c>
    </row>
    <row r="243" spans="2:47" s="1" customFormat="1" ht="10.15">
      <c r="B243" s="33"/>
      <c r="D243" s="174" t="s">
        <v>217</v>
      </c>
      <c r="F243" s="175" t="s">
        <v>532</v>
      </c>
      <c r="I243" s="176"/>
      <c r="L243" s="33"/>
      <c r="M243" s="177"/>
      <c r="T243" s="54"/>
      <c r="AT243" s="18" t="s">
        <v>217</v>
      </c>
      <c r="AU243" s="18" t="s">
        <v>84</v>
      </c>
    </row>
    <row r="244" spans="2:51" s="12" customFormat="1" ht="10.15">
      <c r="B244" s="160"/>
      <c r="D244" s="161" t="s">
        <v>196</v>
      </c>
      <c r="E244" s="162" t="s">
        <v>19</v>
      </c>
      <c r="F244" s="163" t="s">
        <v>533</v>
      </c>
      <c r="H244" s="162" t="s">
        <v>19</v>
      </c>
      <c r="I244" s="164"/>
      <c r="L244" s="160"/>
      <c r="M244" s="165"/>
      <c r="T244" s="166"/>
      <c r="AT244" s="162" t="s">
        <v>196</v>
      </c>
      <c r="AU244" s="162" t="s">
        <v>84</v>
      </c>
      <c r="AV244" s="12" t="s">
        <v>82</v>
      </c>
      <c r="AW244" s="12" t="s">
        <v>36</v>
      </c>
      <c r="AX244" s="12" t="s">
        <v>75</v>
      </c>
      <c r="AY244" s="162" t="s">
        <v>151</v>
      </c>
    </row>
    <row r="245" spans="2:51" s="13" customFormat="1" ht="10.15">
      <c r="B245" s="167"/>
      <c r="D245" s="161" t="s">
        <v>196</v>
      </c>
      <c r="E245" s="168" t="s">
        <v>19</v>
      </c>
      <c r="F245" s="169" t="s">
        <v>534</v>
      </c>
      <c r="H245" s="170">
        <v>6.53</v>
      </c>
      <c r="I245" s="171"/>
      <c r="L245" s="167"/>
      <c r="M245" s="172"/>
      <c r="T245" s="173"/>
      <c r="AT245" s="168" t="s">
        <v>196</v>
      </c>
      <c r="AU245" s="168" t="s">
        <v>84</v>
      </c>
      <c r="AV245" s="13" t="s">
        <v>84</v>
      </c>
      <c r="AW245" s="13" t="s">
        <v>36</v>
      </c>
      <c r="AX245" s="13" t="s">
        <v>75</v>
      </c>
      <c r="AY245" s="168" t="s">
        <v>151</v>
      </c>
    </row>
    <row r="246" spans="2:51" s="12" customFormat="1" ht="10.15">
      <c r="B246" s="160"/>
      <c r="D246" s="161" t="s">
        <v>196</v>
      </c>
      <c r="E246" s="162" t="s">
        <v>19</v>
      </c>
      <c r="F246" s="163" t="s">
        <v>535</v>
      </c>
      <c r="H246" s="162" t="s">
        <v>19</v>
      </c>
      <c r="I246" s="164"/>
      <c r="L246" s="160"/>
      <c r="M246" s="165"/>
      <c r="T246" s="166"/>
      <c r="AT246" s="162" t="s">
        <v>196</v>
      </c>
      <c r="AU246" s="162" t="s">
        <v>84</v>
      </c>
      <c r="AV246" s="12" t="s">
        <v>82</v>
      </c>
      <c r="AW246" s="12" t="s">
        <v>36</v>
      </c>
      <c r="AX246" s="12" t="s">
        <v>75</v>
      </c>
      <c r="AY246" s="162" t="s">
        <v>151</v>
      </c>
    </row>
    <row r="247" spans="2:51" s="13" customFormat="1" ht="10.15">
      <c r="B247" s="167"/>
      <c r="D247" s="161" t="s">
        <v>196</v>
      </c>
      <c r="E247" s="168" t="s">
        <v>19</v>
      </c>
      <c r="F247" s="169" t="s">
        <v>536</v>
      </c>
      <c r="H247" s="170">
        <v>0.507</v>
      </c>
      <c r="I247" s="171"/>
      <c r="L247" s="167"/>
      <c r="M247" s="172"/>
      <c r="T247" s="173"/>
      <c r="AT247" s="168" t="s">
        <v>196</v>
      </c>
      <c r="AU247" s="168" t="s">
        <v>84</v>
      </c>
      <c r="AV247" s="13" t="s">
        <v>84</v>
      </c>
      <c r="AW247" s="13" t="s">
        <v>36</v>
      </c>
      <c r="AX247" s="13" t="s">
        <v>75</v>
      </c>
      <c r="AY247" s="168" t="s">
        <v>151</v>
      </c>
    </row>
    <row r="248" spans="2:51" s="12" customFormat="1" ht="10.15">
      <c r="B248" s="160"/>
      <c r="D248" s="161" t="s">
        <v>196</v>
      </c>
      <c r="E248" s="162" t="s">
        <v>19</v>
      </c>
      <c r="F248" s="163" t="s">
        <v>537</v>
      </c>
      <c r="H248" s="162" t="s">
        <v>19</v>
      </c>
      <c r="I248" s="164"/>
      <c r="L248" s="160"/>
      <c r="M248" s="165"/>
      <c r="T248" s="166"/>
      <c r="AT248" s="162" t="s">
        <v>196</v>
      </c>
      <c r="AU248" s="162" t="s">
        <v>84</v>
      </c>
      <c r="AV248" s="12" t="s">
        <v>82</v>
      </c>
      <c r="AW248" s="12" t="s">
        <v>36</v>
      </c>
      <c r="AX248" s="12" t="s">
        <v>75</v>
      </c>
      <c r="AY248" s="162" t="s">
        <v>151</v>
      </c>
    </row>
    <row r="249" spans="2:51" s="14" customFormat="1" ht="10.15">
      <c r="B249" s="179"/>
      <c r="D249" s="161" t="s">
        <v>196</v>
      </c>
      <c r="E249" s="180" t="s">
        <v>19</v>
      </c>
      <c r="F249" s="181" t="s">
        <v>256</v>
      </c>
      <c r="H249" s="182">
        <v>7.037</v>
      </c>
      <c r="I249" s="183"/>
      <c r="L249" s="179"/>
      <c r="M249" s="184"/>
      <c r="T249" s="185"/>
      <c r="AT249" s="180" t="s">
        <v>196</v>
      </c>
      <c r="AU249" s="180" t="s">
        <v>84</v>
      </c>
      <c r="AV249" s="14" t="s">
        <v>160</v>
      </c>
      <c r="AW249" s="14" t="s">
        <v>36</v>
      </c>
      <c r="AX249" s="14" t="s">
        <v>82</v>
      </c>
      <c r="AY249" s="180" t="s">
        <v>151</v>
      </c>
    </row>
    <row r="250" spans="2:65" s="1" customFormat="1" ht="24.2" customHeight="1">
      <c r="B250" s="33"/>
      <c r="C250" s="132" t="s">
        <v>538</v>
      </c>
      <c r="D250" s="132" t="s">
        <v>153</v>
      </c>
      <c r="E250" s="133" t="s">
        <v>539</v>
      </c>
      <c r="F250" s="134" t="s">
        <v>540</v>
      </c>
      <c r="G250" s="135" t="s">
        <v>214</v>
      </c>
      <c r="H250" s="136">
        <v>29.552</v>
      </c>
      <c r="I250" s="137"/>
      <c r="J250" s="138">
        <f>ROUND(I250*H250,2)</f>
        <v>0</v>
      </c>
      <c r="K250" s="134" t="s">
        <v>215</v>
      </c>
      <c r="L250" s="33"/>
      <c r="M250" s="139" t="s">
        <v>19</v>
      </c>
      <c r="N250" s="140" t="s">
        <v>46</v>
      </c>
      <c r="P250" s="141">
        <f>O250*H250</f>
        <v>0</v>
      </c>
      <c r="Q250" s="141">
        <v>2.50235</v>
      </c>
      <c r="R250" s="141">
        <f>Q250*H250</f>
        <v>73.9494472</v>
      </c>
      <c r="S250" s="141">
        <v>0</v>
      </c>
      <c r="T250" s="142">
        <f>S250*H250</f>
        <v>0</v>
      </c>
      <c r="AR250" s="143" t="s">
        <v>160</v>
      </c>
      <c r="AT250" s="143" t="s">
        <v>153</v>
      </c>
      <c r="AU250" s="143" t="s">
        <v>84</v>
      </c>
      <c r="AY250" s="18" t="s">
        <v>151</v>
      </c>
      <c r="BE250" s="144">
        <f>IF(N250="základní",J250,0)</f>
        <v>0</v>
      </c>
      <c r="BF250" s="144">
        <f>IF(N250="snížená",J250,0)</f>
        <v>0</v>
      </c>
      <c r="BG250" s="144">
        <f>IF(N250="zákl. přenesená",J250,0)</f>
        <v>0</v>
      </c>
      <c r="BH250" s="144">
        <f>IF(N250="sníž. přenesená",J250,0)</f>
        <v>0</v>
      </c>
      <c r="BI250" s="144">
        <f>IF(N250="nulová",J250,0)</f>
        <v>0</v>
      </c>
      <c r="BJ250" s="18" t="s">
        <v>82</v>
      </c>
      <c r="BK250" s="144">
        <f>ROUND(I250*H250,2)</f>
        <v>0</v>
      </c>
      <c r="BL250" s="18" t="s">
        <v>160</v>
      </c>
      <c r="BM250" s="143" t="s">
        <v>541</v>
      </c>
    </row>
    <row r="251" spans="2:47" s="1" customFormat="1" ht="10.15">
      <c r="B251" s="33"/>
      <c r="D251" s="174" t="s">
        <v>217</v>
      </c>
      <c r="F251" s="175" t="s">
        <v>542</v>
      </c>
      <c r="I251" s="176"/>
      <c r="L251" s="33"/>
      <c r="M251" s="177"/>
      <c r="T251" s="54"/>
      <c r="AT251" s="18" t="s">
        <v>217</v>
      </c>
      <c r="AU251" s="18" t="s">
        <v>84</v>
      </c>
    </row>
    <row r="252" spans="2:51" s="12" customFormat="1" ht="10.15">
      <c r="B252" s="160"/>
      <c r="D252" s="161" t="s">
        <v>196</v>
      </c>
      <c r="E252" s="162" t="s">
        <v>19</v>
      </c>
      <c r="F252" s="163" t="s">
        <v>543</v>
      </c>
      <c r="H252" s="162" t="s">
        <v>19</v>
      </c>
      <c r="I252" s="164"/>
      <c r="L252" s="160"/>
      <c r="M252" s="165"/>
      <c r="T252" s="166"/>
      <c r="AT252" s="162" t="s">
        <v>196</v>
      </c>
      <c r="AU252" s="162" t="s">
        <v>84</v>
      </c>
      <c r="AV252" s="12" t="s">
        <v>82</v>
      </c>
      <c r="AW252" s="12" t="s">
        <v>36</v>
      </c>
      <c r="AX252" s="12" t="s">
        <v>75</v>
      </c>
      <c r="AY252" s="162" t="s">
        <v>151</v>
      </c>
    </row>
    <row r="253" spans="2:51" s="13" customFormat="1" ht="10.15">
      <c r="B253" s="167"/>
      <c r="D253" s="161" t="s">
        <v>196</v>
      </c>
      <c r="E253" s="168" t="s">
        <v>19</v>
      </c>
      <c r="F253" s="169" t="s">
        <v>544</v>
      </c>
      <c r="H253" s="170">
        <v>29.552</v>
      </c>
      <c r="I253" s="171"/>
      <c r="L253" s="167"/>
      <c r="M253" s="172"/>
      <c r="T253" s="173"/>
      <c r="AT253" s="168" t="s">
        <v>196</v>
      </c>
      <c r="AU253" s="168" t="s">
        <v>84</v>
      </c>
      <c r="AV253" s="13" t="s">
        <v>84</v>
      </c>
      <c r="AW253" s="13" t="s">
        <v>36</v>
      </c>
      <c r="AX253" s="13" t="s">
        <v>82</v>
      </c>
      <c r="AY253" s="168" t="s">
        <v>151</v>
      </c>
    </row>
    <row r="254" spans="2:65" s="1" customFormat="1" ht="24.2" customHeight="1">
      <c r="B254" s="33"/>
      <c r="C254" s="132" t="s">
        <v>545</v>
      </c>
      <c r="D254" s="132" t="s">
        <v>153</v>
      </c>
      <c r="E254" s="133" t="s">
        <v>546</v>
      </c>
      <c r="F254" s="134" t="s">
        <v>547</v>
      </c>
      <c r="G254" s="135" t="s">
        <v>416</v>
      </c>
      <c r="H254" s="136">
        <v>14.915</v>
      </c>
      <c r="I254" s="137"/>
      <c r="J254" s="138">
        <f>ROUND(I254*H254,2)</f>
        <v>0</v>
      </c>
      <c r="K254" s="134" t="s">
        <v>215</v>
      </c>
      <c r="L254" s="33"/>
      <c r="M254" s="139" t="s">
        <v>19</v>
      </c>
      <c r="N254" s="140" t="s">
        <v>46</v>
      </c>
      <c r="P254" s="141">
        <f>O254*H254</f>
        <v>0</v>
      </c>
      <c r="Q254" s="141">
        <v>0.00432</v>
      </c>
      <c r="R254" s="141">
        <f>Q254*H254</f>
        <v>0.0644328</v>
      </c>
      <c r="S254" s="141">
        <v>0</v>
      </c>
      <c r="T254" s="142">
        <f>S254*H254</f>
        <v>0</v>
      </c>
      <c r="AR254" s="143" t="s">
        <v>160</v>
      </c>
      <c r="AT254" s="143" t="s">
        <v>153</v>
      </c>
      <c r="AU254" s="143" t="s">
        <v>84</v>
      </c>
      <c r="AY254" s="18" t="s">
        <v>151</v>
      </c>
      <c r="BE254" s="144">
        <f>IF(N254="základní",J254,0)</f>
        <v>0</v>
      </c>
      <c r="BF254" s="144">
        <f>IF(N254="snížená",J254,0)</f>
        <v>0</v>
      </c>
      <c r="BG254" s="144">
        <f>IF(N254="zákl. přenesená",J254,0)</f>
        <v>0</v>
      </c>
      <c r="BH254" s="144">
        <f>IF(N254="sníž. přenesená",J254,0)</f>
        <v>0</v>
      </c>
      <c r="BI254" s="144">
        <f>IF(N254="nulová",J254,0)</f>
        <v>0</v>
      </c>
      <c r="BJ254" s="18" t="s">
        <v>82</v>
      </c>
      <c r="BK254" s="144">
        <f>ROUND(I254*H254,2)</f>
        <v>0</v>
      </c>
      <c r="BL254" s="18" t="s">
        <v>160</v>
      </c>
      <c r="BM254" s="143" t="s">
        <v>548</v>
      </c>
    </row>
    <row r="255" spans="2:47" s="1" customFormat="1" ht="10.15">
      <c r="B255" s="33"/>
      <c r="D255" s="174" t="s">
        <v>217</v>
      </c>
      <c r="F255" s="175" t="s">
        <v>549</v>
      </c>
      <c r="I255" s="176"/>
      <c r="L255" s="33"/>
      <c r="M255" s="177"/>
      <c r="T255" s="54"/>
      <c r="AT255" s="18" t="s">
        <v>217</v>
      </c>
      <c r="AU255" s="18" t="s">
        <v>84</v>
      </c>
    </row>
    <row r="256" spans="2:51" s="12" customFormat="1" ht="10.15">
      <c r="B256" s="160"/>
      <c r="D256" s="161" t="s">
        <v>196</v>
      </c>
      <c r="E256" s="162" t="s">
        <v>19</v>
      </c>
      <c r="F256" s="163" t="s">
        <v>550</v>
      </c>
      <c r="H256" s="162" t="s">
        <v>19</v>
      </c>
      <c r="I256" s="164"/>
      <c r="L256" s="160"/>
      <c r="M256" s="165"/>
      <c r="T256" s="166"/>
      <c r="AT256" s="162" t="s">
        <v>196</v>
      </c>
      <c r="AU256" s="162" t="s">
        <v>84</v>
      </c>
      <c r="AV256" s="12" t="s">
        <v>82</v>
      </c>
      <c r="AW256" s="12" t="s">
        <v>36</v>
      </c>
      <c r="AX256" s="12" t="s">
        <v>75</v>
      </c>
      <c r="AY256" s="162" t="s">
        <v>151</v>
      </c>
    </row>
    <row r="257" spans="2:51" s="13" customFormat="1" ht="10.15">
      <c r="B257" s="167"/>
      <c r="D257" s="161" t="s">
        <v>196</v>
      </c>
      <c r="E257" s="168" t="s">
        <v>19</v>
      </c>
      <c r="F257" s="169" t="s">
        <v>551</v>
      </c>
      <c r="H257" s="170">
        <v>14.515</v>
      </c>
      <c r="I257" s="171"/>
      <c r="L257" s="167"/>
      <c r="M257" s="172"/>
      <c r="T257" s="173"/>
      <c r="AT257" s="168" t="s">
        <v>196</v>
      </c>
      <c r="AU257" s="168" t="s">
        <v>84</v>
      </c>
      <c r="AV257" s="13" t="s">
        <v>84</v>
      </c>
      <c r="AW257" s="13" t="s">
        <v>36</v>
      </c>
      <c r="AX257" s="13" t="s">
        <v>75</v>
      </c>
      <c r="AY257" s="168" t="s">
        <v>151</v>
      </c>
    </row>
    <row r="258" spans="2:51" s="12" customFormat="1" ht="10.15">
      <c r="B258" s="160"/>
      <c r="D258" s="161" t="s">
        <v>196</v>
      </c>
      <c r="E258" s="162" t="s">
        <v>19</v>
      </c>
      <c r="F258" s="163" t="s">
        <v>552</v>
      </c>
      <c r="H258" s="162" t="s">
        <v>19</v>
      </c>
      <c r="I258" s="164"/>
      <c r="L258" s="160"/>
      <c r="M258" s="165"/>
      <c r="T258" s="166"/>
      <c r="AT258" s="162" t="s">
        <v>196</v>
      </c>
      <c r="AU258" s="162" t="s">
        <v>84</v>
      </c>
      <c r="AV258" s="12" t="s">
        <v>82</v>
      </c>
      <c r="AW258" s="12" t="s">
        <v>36</v>
      </c>
      <c r="AX258" s="12" t="s">
        <v>75</v>
      </c>
      <c r="AY258" s="162" t="s">
        <v>151</v>
      </c>
    </row>
    <row r="259" spans="2:51" s="13" customFormat="1" ht="10.15">
      <c r="B259" s="167"/>
      <c r="D259" s="161" t="s">
        <v>196</v>
      </c>
      <c r="E259" s="168" t="s">
        <v>19</v>
      </c>
      <c r="F259" s="169" t="s">
        <v>553</v>
      </c>
      <c r="H259" s="170">
        <v>0.4</v>
      </c>
      <c r="I259" s="171"/>
      <c r="L259" s="167"/>
      <c r="M259" s="172"/>
      <c r="T259" s="173"/>
      <c r="AT259" s="168" t="s">
        <v>196</v>
      </c>
      <c r="AU259" s="168" t="s">
        <v>84</v>
      </c>
      <c r="AV259" s="13" t="s">
        <v>84</v>
      </c>
      <c r="AW259" s="13" t="s">
        <v>36</v>
      </c>
      <c r="AX259" s="13" t="s">
        <v>75</v>
      </c>
      <c r="AY259" s="168" t="s">
        <v>151</v>
      </c>
    </row>
    <row r="260" spans="2:51" s="12" customFormat="1" ht="10.15">
      <c r="B260" s="160"/>
      <c r="D260" s="161" t="s">
        <v>196</v>
      </c>
      <c r="E260" s="162" t="s">
        <v>19</v>
      </c>
      <c r="F260" s="163" t="s">
        <v>397</v>
      </c>
      <c r="H260" s="162" t="s">
        <v>19</v>
      </c>
      <c r="I260" s="164"/>
      <c r="L260" s="160"/>
      <c r="M260" s="165"/>
      <c r="T260" s="166"/>
      <c r="AT260" s="162" t="s">
        <v>196</v>
      </c>
      <c r="AU260" s="162" t="s">
        <v>84</v>
      </c>
      <c r="AV260" s="12" t="s">
        <v>82</v>
      </c>
      <c r="AW260" s="12" t="s">
        <v>36</v>
      </c>
      <c r="AX260" s="12" t="s">
        <v>75</v>
      </c>
      <c r="AY260" s="162" t="s">
        <v>151</v>
      </c>
    </row>
    <row r="261" spans="2:51" s="14" customFormat="1" ht="10.15">
      <c r="B261" s="179"/>
      <c r="D261" s="161" t="s">
        <v>196</v>
      </c>
      <c r="E261" s="180" t="s">
        <v>19</v>
      </c>
      <c r="F261" s="181" t="s">
        <v>256</v>
      </c>
      <c r="H261" s="182">
        <v>14.915</v>
      </c>
      <c r="I261" s="183"/>
      <c r="L261" s="179"/>
      <c r="M261" s="184"/>
      <c r="T261" s="185"/>
      <c r="AT261" s="180" t="s">
        <v>196</v>
      </c>
      <c r="AU261" s="180" t="s">
        <v>84</v>
      </c>
      <c r="AV261" s="14" t="s">
        <v>160</v>
      </c>
      <c r="AW261" s="14" t="s">
        <v>36</v>
      </c>
      <c r="AX261" s="14" t="s">
        <v>82</v>
      </c>
      <c r="AY261" s="180" t="s">
        <v>151</v>
      </c>
    </row>
    <row r="262" spans="2:65" s="1" customFormat="1" ht="24.2" customHeight="1">
      <c r="B262" s="33"/>
      <c r="C262" s="132" t="s">
        <v>554</v>
      </c>
      <c r="D262" s="132" t="s">
        <v>153</v>
      </c>
      <c r="E262" s="133" t="s">
        <v>555</v>
      </c>
      <c r="F262" s="134" t="s">
        <v>556</v>
      </c>
      <c r="G262" s="135" t="s">
        <v>416</v>
      </c>
      <c r="H262" s="136">
        <v>14.915</v>
      </c>
      <c r="I262" s="137"/>
      <c r="J262" s="138">
        <f>ROUND(I262*H262,2)</f>
        <v>0</v>
      </c>
      <c r="K262" s="134" t="s">
        <v>215</v>
      </c>
      <c r="L262" s="33"/>
      <c r="M262" s="139" t="s">
        <v>19</v>
      </c>
      <c r="N262" s="140" t="s">
        <v>46</v>
      </c>
      <c r="P262" s="141">
        <f>O262*H262</f>
        <v>0</v>
      </c>
      <c r="Q262" s="141">
        <v>0</v>
      </c>
      <c r="R262" s="141">
        <f>Q262*H262</f>
        <v>0</v>
      </c>
      <c r="S262" s="141">
        <v>0</v>
      </c>
      <c r="T262" s="142">
        <f>S262*H262</f>
        <v>0</v>
      </c>
      <c r="AR262" s="143" t="s">
        <v>160</v>
      </c>
      <c r="AT262" s="143" t="s">
        <v>153</v>
      </c>
      <c r="AU262" s="143" t="s">
        <v>84</v>
      </c>
      <c r="AY262" s="18" t="s">
        <v>151</v>
      </c>
      <c r="BE262" s="144">
        <f>IF(N262="základní",J262,0)</f>
        <v>0</v>
      </c>
      <c r="BF262" s="144">
        <f>IF(N262="snížená",J262,0)</f>
        <v>0</v>
      </c>
      <c r="BG262" s="144">
        <f>IF(N262="zákl. přenesená",J262,0)</f>
        <v>0</v>
      </c>
      <c r="BH262" s="144">
        <f>IF(N262="sníž. přenesená",J262,0)</f>
        <v>0</v>
      </c>
      <c r="BI262" s="144">
        <f>IF(N262="nulová",J262,0)</f>
        <v>0</v>
      </c>
      <c r="BJ262" s="18" t="s">
        <v>82</v>
      </c>
      <c r="BK262" s="144">
        <f>ROUND(I262*H262,2)</f>
        <v>0</v>
      </c>
      <c r="BL262" s="18" t="s">
        <v>160</v>
      </c>
      <c r="BM262" s="143" t="s">
        <v>557</v>
      </c>
    </row>
    <row r="263" spans="2:47" s="1" customFormat="1" ht="10.15">
      <c r="B263" s="33"/>
      <c r="D263" s="174" t="s">
        <v>217</v>
      </c>
      <c r="F263" s="175" t="s">
        <v>558</v>
      </c>
      <c r="I263" s="176"/>
      <c r="L263" s="33"/>
      <c r="M263" s="177"/>
      <c r="T263" s="54"/>
      <c r="AT263" s="18" t="s">
        <v>217</v>
      </c>
      <c r="AU263" s="18" t="s">
        <v>84</v>
      </c>
    </row>
    <row r="264" spans="2:65" s="1" customFormat="1" ht="24.2" customHeight="1">
      <c r="B264" s="33"/>
      <c r="C264" s="132" t="s">
        <v>559</v>
      </c>
      <c r="D264" s="132" t="s">
        <v>153</v>
      </c>
      <c r="E264" s="133" t="s">
        <v>560</v>
      </c>
      <c r="F264" s="134" t="s">
        <v>561</v>
      </c>
      <c r="G264" s="135" t="s">
        <v>416</v>
      </c>
      <c r="H264" s="136">
        <v>65.26</v>
      </c>
      <c r="I264" s="137"/>
      <c r="J264" s="138">
        <f>ROUND(I264*H264,2)</f>
        <v>0</v>
      </c>
      <c r="K264" s="134" t="s">
        <v>215</v>
      </c>
      <c r="L264" s="33"/>
      <c r="M264" s="139" t="s">
        <v>19</v>
      </c>
      <c r="N264" s="140" t="s">
        <v>46</v>
      </c>
      <c r="P264" s="141">
        <f>O264*H264</f>
        <v>0</v>
      </c>
      <c r="Q264" s="141">
        <v>0.00247</v>
      </c>
      <c r="R264" s="141">
        <f>Q264*H264</f>
        <v>0.1611922</v>
      </c>
      <c r="S264" s="141">
        <v>0</v>
      </c>
      <c r="T264" s="142">
        <f>S264*H264</f>
        <v>0</v>
      </c>
      <c r="AR264" s="143" t="s">
        <v>160</v>
      </c>
      <c r="AT264" s="143" t="s">
        <v>153</v>
      </c>
      <c r="AU264" s="143" t="s">
        <v>84</v>
      </c>
      <c r="AY264" s="18" t="s">
        <v>151</v>
      </c>
      <c r="BE264" s="144">
        <f>IF(N264="základní",J264,0)</f>
        <v>0</v>
      </c>
      <c r="BF264" s="144">
        <f>IF(N264="snížená",J264,0)</f>
        <v>0</v>
      </c>
      <c r="BG264" s="144">
        <f>IF(N264="zákl. přenesená",J264,0)</f>
        <v>0</v>
      </c>
      <c r="BH264" s="144">
        <f>IF(N264="sníž. přenesená",J264,0)</f>
        <v>0</v>
      </c>
      <c r="BI264" s="144">
        <f>IF(N264="nulová",J264,0)</f>
        <v>0</v>
      </c>
      <c r="BJ264" s="18" t="s">
        <v>82</v>
      </c>
      <c r="BK264" s="144">
        <f>ROUND(I264*H264,2)</f>
        <v>0</v>
      </c>
      <c r="BL264" s="18" t="s">
        <v>160</v>
      </c>
      <c r="BM264" s="143" t="s">
        <v>562</v>
      </c>
    </row>
    <row r="265" spans="2:47" s="1" customFormat="1" ht="10.15">
      <c r="B265" s="33"/>
      <c r="D265" s="174" t="s">
        <v>217</v>
      </c>
      <c r="F265" s="175" t="s">
        <v>563</v>
      </c>
      <c r="I265" s="176"/>
      <c r="L265" s="33"/>
      <c r="M265" s="177"/>
      <c r="T265" s="54"/>
      <c r="AT265" s="18" t="s">
        <v>217</v>
      </c>
      <c r="AU265" s="18" t="s">
        <v>84</v>
      </c>
    </row>
    <row r="266" spans="2:51" s="12" customFormat="1" ht="10.15">
      <c r="B266" s="160"/>
      <c r="D266" s="161" t="s">
        <v>196</v>
      </c>
      <c r="E266" s="162" t="s">
        <v>19</v>
      </c>
      <c r="F266" s="163" t="s">
        <v>564</v>
      </c>
      <c r="H266" s="162" t="s">
        <v>19</v>
      </c>
      <c r="I266" s="164"/>
      <c r="L266" s="160"/>
      <c r="M266" s="165"/>
      <c r="T266" s="166"/>
      <c r="AT266" s="162" t="s">
        <v>196</v>
      </c>
      <c r="AU266" s="162" t="s">
        <v>84</v>
      </c>
      <c r="AV266" s="12" t="s">
        <v>82</v>
      </c>
      <c r="AW266" s="12" t="s">
        <v>36</v>
      </c>
      <c r="AX266" s="12" t="s">
        <v>75</v>
      </c>
      <c r="AY266" s="162" t="s">
        <v>151</v>
      </c>
    </row>
    <row r="267" spans="2:51" s="13" customFormat="1" ht="10.15">
      <c r="B267" s="167"/>
      <c r="D267" s="161" t="s">
        <v>196</v>
      </c>
      <c r="E267" s="168" t="s">
        <v>19</v>
      </c>
      <c r="F267" s="169" t="s">
        <v>565</v>
      </c>
      <c r="H267" s="170">
        <v>59.696</v>
      </c>
      <c r="I267" s="171"/>
      <c r="L267" s="167"/>
      <c r="M267" s="172"/>
      <c r="T267" s="173"/>
      <c r="AT267" s="168" t="s">
        <v>196</v>
      </c>
      <c r="AU267" s="168" t="s">
        <v>84</v>
      </c>
      <c r="AV267" s="13" t="s">
        <v>84</v>
      </c>
      <c r="AW267" s="13" t="s">
        <v>36</v>
      </c>
      <c r="AX267" s="13" t="s">
        <v>75</v>
      </c>
      <c r="AY267" s="168" t="s">
        <v>151</v>
      </c>
    </row>
    <row r="268" spans="2:51" s="12" customFormat="1" ht="10.15">
      <c r="B268" s="160"/>
      <c r="D268" s="161" t="s">
        <v>196</v>
      </c>
      <c r="E268" s="162" t="s">
        <v>19</v>
      </c>
      <c r="F268" s="163" t="s">
        <v>566</v>
      </c>
      <c r="H268" s="162" t="s">
        <v>19</v>
      </c>
      <c r="I268" s="164"/>
      <c r="L268" s="160"/>
      <c r="M268" s="165"/>
      <c r="T268" s="166"/>
      <c r="AT268" s="162" t="s">
        <v>196</v>
      </c>
      <c r="AU268" s="162" t="s">
        <v>84</v>
      </c>
      <c r="AV268" s="12" t="s">
        <v>82</v>
      </c>
      <c r="AW268" s="12" t="s">
        <v>36</v>
      </c>
      <c r="AX268" s="12" t="s">
        <v>75</v>
      </c>
      <c r="AY268" s="162" t="s">
        <v>151</v>
      </c>
    </row>
    <row r="269" spans="2:51" s="13" customFormat="1" ht="10.15">
      <c r="B269" s="167"/>
      <c r="D269" s="161" t="s">
        <v>196</v>
      </c>
      <c r="E269" s="168" t="s">
        <v>19</v>
      </c>
      <c r="F269" s="169" t="s">
        <v>567</v>
      </c>
      <c r="H269" s="170">
        <v>4.55</v>
      </c>
      <c r="I269" s="171"/>
      <c r="L269" s="167"/>
      <c r="M269" s="172"/>
      <c r="T269" s="173"/>
      <c r="AT269" s="168" t="s">
        <v>196</v>
      </c>
      <c r="AU269" s="168" t="s">
        <v>84</v>
      </c>
      <c r="AV269" s="13" t="s">
        <v>84</v>
      </c>
      <c r="AW269" s="13" t="s">
        <v>36</v>
      </c>
      <c r="AX269" s="13" t="s">
        <v>75</v>
      </c>
      <c r="AY269" s="168" t="s">
        <v>151</v>
      </c>
    </row>
    <row r="270" spans="2:51" s="12" customFormat="1" ht="10.15">
      <c r="B270" s="160"/>
      <c r="D270" s="161" t="s">
        <v>196</v>
      </c>
      <c r="E270" s="162" t="s">
        <v>19</v>
      </c>
      <c r="F270" s="163" t="s">
        <v>568</v>
      </c>
      <c r="H270" s="162" t="s">
        <v>19</v>
      </c>
      <c r="I270" s="164"/>
      <c r="L270" s="160"/>
      <c r="M270" s="165"/>
      <c r="T270" s="166"/>
      <c r="AT270" s="162" t="s">
        <v>196</v>
      </c>
      <c r="AU270" s="162" t="s">
        <v>84</v>
      </c>
      <c r="AV270" s="12" t="s">
        <v>82</v>
      </c>
      <c r="AW270" s="12" t="s">
        <v>36</v>
      </c>
      <c r="AX270" s="12" t="s">
        <v>75</v>
      </c>
      <c r="AY270" s="162" t="s">
        <v>151</v>
      </c>
    </row>
    <row r="271" spans="2:51" s="13" customFormat="1" ht="10.15">
      <c r="B271" s="167"/>
      <c r="D271" s="161" t="s">
        <v>196</v>
      </c>
      <c r="E271" s="168" t="s">
        <v>19</v>
      </c>
      <c r="F271" s="169" t="s">
        <v>569</v>
      </c>
      <c r="H271" s="170">
        <v>1.014</v>
      </c>
      <c r="I271" s="171"/>
      <c r="L271" s="167"/>
      <c r="M271" s="172"/>
      <c r="T271" s="173"/>
      <c r="AT271" s="168" t="s">
        <v>196</v>
      </c>
      <c r="AU271" s="168" t="s">
        <v>84</v>
      </c>
      <c r="AV271" s="13" t="s">
        <v>84</v>
      </c>
      <c r="AW271" s="13" t="s">
        <v>36</v>
      </c>
      <c r="AX271" s="13" t="s">
        <v>75</v>
      </c>
      <c r="AY271" s="168" t="s">
        <v>151</v>
      </c>
    </row>
    <row r="272" spans="2:51" s="12" customFormat="1" ht="10.15">
      <c r="B272" s="160"/>
      <c r="D272" s="161" t="s">
        <v>196</v>
      </c>
      <c r="E272" s="162" t="s">
        <v>19</v>
      </c>
      <c r="F272" s="163" t="s">
        <v>537</v>
      </c>
      <c r="H272" s="162" t="s">
        <v>19</v>
      </c>
      <c r="I272" s="164"/>
      <c r="L272" s="160"/>
      <c r="M272" s="165"/>
      <c r="T272" s="166"/>
      <c r="AT272" s="162" t="s">
        <v>196</v>
      </c>
      <c r="AU272" s="162" t="s">
        <v>84</v>
      </c>
      <c r="AV272" s="12" t="s">
        <v>82</v>
      </c>
      <c r="AW272" s="12" t="s">
        <v>36</v>
      </c>
      <c r="AX272" s="12" t="s">
        <v>75</v>
      </c>
      <c r="AY272" s="162" t="s">
        <v>151</v>
      </c>
    </row>
    <row r="273" spans="2:51" s="14" customFormat="1" ht="10.15">
      <c r="B273" s="179"/>
      <c r="D273" s="161" t="s">
        <v>196</v>
      </c>
      <c r="E273" s="180" t="s">
        <v>19</v>
      </c>
      <c r="F273" s="181" t="s">
        <v>256</v>
      </c>
      <c r="H273" s="182">
        <v>65.26</v>
      </c>
      <c r="I273" s="183"/>
      <c r="L273" s="179"/>
      <c r="M273" s="184"/>
      <c r="T273" s="185"/>
      <c r="AT273" s="180" t="s">
        <v>196</v>
      </c>
      <c r="AU273" s="180" t="s">
        <v>84</v>
      </c>
      <c r="AV273" s="14" t="s">
        <v>160</v>
      </c>
      <c r="AW273" s="14" t="s">
        <v>36</v>
      </c>
      <c r="AX273" s="14" t="s">
        <v>82</v>
      </c>
      <c r="AY273" s="180" t="s">
        <v>151</v>
      </c>
    </row>
    <row r="274" spans="2:65" s="1" customFormat="1" ht="24.2" customHeight="1">
      <c r="B274" s="33"/>
      <c r="C274" s="132" t="s">
        <v>570</v>
      </c>
      <c r="D274" s="132" t="s">
        <v>153</v>
      </c>
      <c r="E274" s="133" t="s">
        <v>571</v>
      </c>
      <c r="F274" s="134" t="s">
        <v>572</v>
      </c>
      <c r="G274" s="135" t="s">
        <v>416</v>
      </c>
      <c r="H274" s="136">
        <v>65.26</v>
      </c>
      <c r="I274" s="137"/>
      <c r="J274" s="138">
        <f>ROUND(I274*H274,2)</f>
        <v>0</v>
      </c>
      <c r="K274" s="134" t="s">
        <v>215</v>
      </c>
      <c r="L274" s="33"/>
      <c r="M274" s="139" t="s">
        <v>19</v>
      </c>
      <c r="N274" s="140" t="s">
        <v>46</v>
      </c>
      <c r="P274" s="141">
        <f>O274*H274</f>
        <v>0</v>
      </c>
      <c r="Q274" s="141">
        <v>0</v>
      </c>
      <c r="R274" s="141">
        <f>Q274*H274</f>
        <v>0</v>
      </c>
      <c r="S274" s="141">
        <v>0</v>
      </c>
      <c r="T274" s="142">
        <f>S274*H274</f>
        <v>0</v>
      </c>
      <c r="AR274" s="143" t="s">
        <v>160</v>
      </c>
      <c r="AT274" s="143" t="s">
        <v>153</v>
      </c>
      <c r="AU274" s="143" t="s">
        <v>84</v>
      </c>
      <c r="AY274" s="18" t="s">
        <v>151</v>
      </c>
      <c r="BE274" s="144">
        <f>IF(N274="základní",J274,0)</f>
        <v>0</v>
      </c>
      <c r="BF274" s="144">
        <f>IF(N274="snížená",J274,0)</f>
        <v>0</v>
      </c>
      <c r="BG274" s="144">
        <f>IF(N274="zákl. přenesená",J274,0)</f>
        <v>0</v>
      </c>
      <c r="BH274" s="144">
        <f>IF(N274="sníž. přenesená",J274,0)</f>
        <v>0</v>
      </c>
      <c r="BI274" s="144">
        <f>IF(N274="nulová",J274,0)</f>
        <v>0</v>
      </c>
      <c r="BJ274" s="18" t="s">
        <v>82</v>
      </c>
      <c r="BK274" s="144">
        <f>ROUND(I274*H274,2)</f>
        <v>0</v>
      </c>
      <c r="BL274" s="18" t="s">
        <v>160</v>
      </c>
      <c r="BM274" s="143" t="s">
        <v>573</v>
      </c>
    </row>
    <row r="275" spans="2:47" s="1" customFormat="1" ht="10.15">
      <c r="B275" s="33"/>
      <c r="D275" s="174" t="s">
        <v>217</v>
      </c>
      <c r="F275" s="175" t="s">
        <v>574</v>
      </c>
      <c r="I275" s="176"/>
      <c r="L275" s="33"/>
      <c r="M275" s="177"/>
      <c r="T275" s="54"/>
      <c r="AT275" s="18" t="s">
        <v>217</v>
      </c>
      <c r="AU275" s="18" t="s">
        <v>84</v>
      </c>
    </row>
    <row r="276" spans="2:65" s="1" customFormat="1" ht="24.2" customHeight="1">
      <c r="B276" s="33"/>
      <c r="C276" s="132" t="s">
        <v>575</v>
      </c>
      <c r="D276" s="132" t="s">
        <v>153</v>
      </c>
      <c r="E276" s="133" t="s">
        <v>576</v>
      </c>
      <c r="F276" s="134" t="s">
        <v>577</v>
      </c>
      <c r="G276" s="135" t="s">
        <v>244</v>
      </c>
      <c r="H276" s="136">
        <v>2.242</v>
      </c>
      <c r="I276" s="137"/>
      <c r="J276" s="138">
        <f>ROUND(I276*H276,2)</f>
        <v>0</v>
      </c>
      <c r="K276" s="134" t="s">
        <v>215</v>
      </c>
      <c r="L276" s="33"/>
      <c r="M276" s="139" t="s">
        <v>19</v>
      </c>
      <c r="N276" s="140" t="s">
        <v>46</v>
      </c>
      <c r="P276" s="141">
        <f>O276*H276</f>
        <v>0</v>
      </c>
      <c r="Q276" s="141">
        <v>1.10907</v>
      </c>
      <c r="R276" s="141">
        <f>Q276*H276</f>
        <v>2.48653494</v>
      </c>
      <c r="S276" s="141">
        <v>0</v>
      </c>
      <c r="T276" s="142">
        <f>S276*H276</f>
        <v>0</v>
      </c>
      <c r="AR276" s="143" t="s">
        <v>160</v>
      </c>
      <c r="AT276" s="143" t="s">
        <v>153</v>
      </c>
      <c r="AU276" s="143" t="s">
        <v>84</v>
      </c>
      <c r="AY276" s="18" t="s">
        <v>151</v>
      </c>
      <c r="BE276" s="144">
        <f>IF(N276="základní",J276,0)</f>
        <v>0</v>
      </c>
      <c r="BF276" s="144">
        <f>IF(N276="snížená",J276,0)</f>
        <v>0</v>
      </c>
      <c r="BG276" s="144">
        <f>IF(N276="zákl. přenesená",J276,0)</f>
        <v>0</v>
      </c>
      <c r="BH276" s="144">
        <f>IF(N276="sníž. přenesená",J276,0)</f>
        <v>0</v>
      </c>
      <c r="BI276" s="144">
        <f>IF(N276="nulová",J276,0)</f>
        <v>0</v>
      </c>
      <c r="BJ276" s="18" t="s">
        <v>82</v>
      </c>
      <c r="BK276" s="144">
        <f>ROUND(I276*H276,2)</f>
        <v>0</v>
      </c>
      <c r="BL276" s="18" t="s">
        <v>160</v>
      </c>
      <c r="BM276" s="143" t="s">
        <v>578</v>
      </c>
    </row>
    <row r="277" spans="2:47" s="1" customFormat="1" ht="10.15">
      <c r="B277" s="33"/>
      <c r="D277" s="174" t="s">
        <v>217</v>
      </c>
      <c r="F277" s="175" t="s">
        <v>579</v>
      </c>
      <c r="I277" s="176"/>
      <c r="L277" s="33"/>
      <c r="M277" s="177"/>
      <c r="T277" s="54"/>
      <c r="AT277" s="18" t="s">
        <v>217</v>
      </c>
      <c r="AU277" s="18" t="s">
        <v>84</v>
      </c>
    </row>
    <row r="278" spans="2:51" s="12" customFormat="1" ht="10.15">
      <c r="B278" s="160"/>
      <c r="D278" s="161" t="s">
        <v>196</v>
      </c>
      <c r="E278" s="162" t="s">
        <v>19</v>
      </c>
      <c r="F278" s="163" t="s">
        <v>580</v>
      </c>
      <c r="H278" s="162" t="s">
        <v>19</v>
      </c>
      <c r="I278" s="164"/>
      <c r="L278" s="160"/>
      <c r="M278" s="165"/>
      <c r="T278" s="166"/>
      <c r="AT278" s="162" t="s">
        <v>196</v>
      </c>
      <c r="AU278" s="162" t="s">
        <v>84</v>
      </c>
      <c r="AV278" s="12" t="s">
        <v>82</v>
      </c>
      <c r="AW278" s="12" t="s">
        <v>36</v>
      </c>
      <c r="AX278" s="12" t="s">
        <v>75</v>
      </c>
      <c r="AY278" s="162" t="s">
        <v>151</v>
      </c>
    </row>
    <row r="279" spans="2:51" s="13" customFormat="1" ht="10.15">
      <c r="B279" s="167"/>
      <c r="D279" s="161" t="s">
        <v>196</v>
      </c>
      <c r="E279" s="168" t="s">
        <v>19</v>
      </c>
      <c r="F279" s="169" t="s">
        <v>581</v>
      </c>
      <c r="H279" s="170">
        <v>1.393</v>
      </c>
      <c r="I279" s="171"/>
      <c r="L279" s="167"/>
      <c r="M279" s="172"/>
      <c r="T279" s="173"/>
      <c r="AT279" s="168" t="s">
        <v>196</v>
      </c>
      <c r="AU279" s="168" t="s">
        <v>84</v>
      </c>
      <c r="AV279" s="13" t="s">
        <v>84</v>
      </c>
      <c r="AW279" s="13" t="s">
        <v>36</v>
      </c>
      <c r="AX279" s="13" t="s">
        <v>75</v>
      </c>
      <c r="AY279" s="168" t="s">
        <v>151</v>
      </c>
    </row>
    <row r="280" spans="2:51" s="13" customFormat="1" ht="10.15">
      <c r="B280" s="167"/>
      <c r="D280" s="161" t="s">
        <v>196</v>
      </c>
      <c r="E280" s="168" t="s">
        <v>19</v>
      </c>
      <c r="F280" s="169" t="s">
        <v>582</v>
      </c>
      <c r="H280" s="170">
        <v>0.645</v>
      </c>
      <c r="I280" s="171"/>
      <c r="L280" s="167"/>
      <c r="M280" s="172"/>
      <c r="T280" s="173"/>
      <c r="AT280" s="168" t="s">
        <v>196</v>
      </c>
      <c r="AU280" s="168" t="s">
        <v>84</v>
      </c>
      <c r="AV280" s="13" t="s">
        <v>84</v>
      </c>
      <c r="AW280" s="13" t="s">
        <v>36</v>
      </c>
      <c r="AX280" s="13" t="s">
        <v>75</v>
      </c>
      <c r="AY280" s="168" t="s">
        <v>151</v>
      </c>
    </row>
    <row r="281" spans="2:51" s="15" customFormat="1" ht="10.15">
      <c r="B281" s="186"/>
      <c r="D281" s="161" t="s">
        <v>196</v>
      </c>
      <c r="E281" s="187" t="s">
        <v>19</v>
      </c>
      <c r="F281" s="188" t="s">
        <v>253</v>
      </c>
      <c r="H281" s="189">
        <v>2.038</v>
      </c>
      <c r="I281" s="190"/>
      <c r="L281" s="186"/>
      <c r="M281" s="191"/>
      <c r="T281" s="192"/>
      <c r="AT281" s="187" t="s">
        <v>196</v>
      </c>
      <c r="AU281" s="187" t="s">
        <v>84</v>
      </c>
      <c r="AV281" s="15" t="s">
        <v>150</v>
      </c>
      <c r="AW281" s="15" t="s">
        <v>36</v>
      </c>
      <c r="AX281" s="15" t="s">
        <v>75</v>
      </c>
      <c r="AY281" s="187" t="s">
        <v>151</v>
      </c>
    </row>
    <row r="282" spans="2:51" s="13" customFormat="1" ht="10.15">
      <c r="B282" s="167"/>
      <c r="D282" s="161" t="s">
        <v>196</v>
      </c>
      <c r="E282" s="168" t="s">
        <v>19</v>
      </c>
      <c r="F282" s="169" t="s">
        <v>583</v>
      </c>
      <c r="H282" s="170">
        <v>0.204</v>
      </c>
      <c r="I282" s="171"/>
      <c r="L282" s="167"/>
      <c r="M282" s="172"/>
      <c r="T282" s="173"/>
      <c r="AT282" s="168" t="s">
        <v>196</v>
      </c>
      <c r="AU282" s="168" t="s">
        <v>84</v>
      </c>
      <c r="AV282" s="13" t="s">
        <v>84</v>
      </c>
      <c r="AW282" s="13" t="s">
        <v>36</v>
      </c>
      <c r="AX282" s="13" t="s">
        <v>75</v>
      </c>
      <c r="AY282" s="168" t="s">
        <v>151</v>
      </c>
    </row>
    <row r="283" spans="2:51" s="12" customFormat="1" ht="10.15">
      <c r="B283" s="160"/>
      <c r="D283" s="161" t="s">
        <v>196</v>
      </c>
      <c r="E283" s="162" t="s">
        <v>19</v>
      </c>
      <c r="F283" s="163" t="s">
        <v>304</v>
      </c>
      <c r="H283" s="162" t="s">
        <v>19</v>
      </c>
      <c r="I283" s="164"/>
      <c r="L283" s="160"/>
      <c r="M283" s="165"/>
      <c r="T283" s="166"/>
      <c r="AT283" s="162" t="s">
        <v>196</v>
      </c>
      <c r="AU283" s="162" t="s">
        <v>84</v>
      </c>
      <c r="AV283" s="12" t="s">
        <v>82</v>
      </c>
      <c r="AW283" s="12" t="s">
        <v>36</v>
      </c>
      <c r="AX283" s="12" t="s">
        <v>75</v>
      </c>
      <c r="AY283" s="162" t="s">
        <v>151</v>
      </c>
    </row>
    <row r="284" spans="2:51" s="14" customFormat="1" ht="10.15">
      <c r="B284" s="179"/>
      <c r="D284" s="161" t="s">
        <v>196</v>
      </c>
      <c r="E284" s="180" t="s">
        <v>19</v>
      </c>
      <c r="F284" s="181" t="s">
        <v>256</v>
      </c>
      <c r="H284" s="182">
        <v>2.242</v>
      </c>
      <c r="I284" s="183"/>
      <c r="L284" s="179"/>
      <c r="M284" s="184"/>
      <c r="T284" s="185"/>
      <c r="AT284" s="180" t="s">
        <v>196</v>
      </c>
      <c r="AU284" s="180" t="s">
        <v>84</v>
      </c>
      <c r="AV284" s="14" t="s">
        <v>160</v>
      </c>
      <c r="AW284" s="14" t="s">
        <v>36</v>
      </c>
      <c r="AX284" s="14" t="s">
        <v>82</v>
      </c>
      <c r="AY284" s="180" t="s">
        <v>151</v>
      </c>
    </row>
    <row r="285" spans="2:65" s="1" customFormat="1" ht="21.75" customHeight="1">
      <c r="B285" s="33"/>
      <c r="C285" s="132" t="s">
        <v>584</v>
      </c>
      <c r="D285" s="132" t="s">
        <v>153</v>
      </c>
      <c r="E285" s="133" t="s">
        <v>585</v>
      </c>
      <c r="F285" s="134" t="s">
        <v>586</v>
      </c>
      <c r="G285" s="135" t="s">
        <v>445</v>
      </c>
      <c r="H285" s="136">
        <v>7.5</v>
      </c>
      <c r="I285" s="137"/>
      <c r="J285" s="138">
        <f>ROUND(I285*H285,2)</f>
        <v>0</v>
      </c>
      <c r="K285" s="134" t="s">
        <v>215</v>
      </c>
      <c r="L285" s="33"/>
      <c r="M285" s="139" t="s">
        <v>19</v>
      </c>
      <c r="N285" s="140" t="s">
        <v>46</v>
      </c>
      <c r="P285" s="141">
        <f>O285*H285</f>
        <v>0</v>
      </c>
      <c r="Q285" s="141">
        <v>0</v>
      </c>
      <c r="R285" s="141">
        <f>Q285*H285</f>
        <v>0</v>
      </c>
      <c r="S285" s="141">
        <v>0</v>
      </c>
      <c r="T285" s="142">
        <f>S285*H285</f>
        <v>0</v>
      </c>
      <c r="AR285" s="143" t="s">
        <v>160</v>
      </c>
      <c r="AT285" s="143" t="s">
        <v>153</v>
      </c>
      <c r="AU285" s="143" t="s">
        <v>84</v>
      </c>
      <c r="AY285" s="18" t="s">
        <v>151</v>
      </c>
      <c r="BE285" s="144">
        <f>IF(N285="základní",J285,0)</f>
        <v>0</v>
      </c>
      <c r="BF285" s="144">
        <f>IF(N285="snížená",J285,0)</f>
        <v>0</v>
      </c>
      <c r="BG285" s="144">
        <f>IF(N285="zákl. přenesená",J285,0)</f>
        <v>0</v>
      </c>
      <c r="BH285" s="144">
        <f>IF(N285="sníž. přenesená",J285,0)</f>
        <v>0</v>
      </c>
      <c r="BI285" s="144">
        <f>IF(N285="nulová",J285,0)</f>
        <v>0</v>
      </c>
      <c r="BJ285" s="18" t="s">
        <v>82</v>
      </c>
      <c r="BK285" s="144">
        <f>ROUND(I285*H285,2)</f>
        <v>0</v>
      </c>
      <c r="BL285" s="18" t="s">
        <v>160</v>
      </c>
      <c r="BM285" s="143" t="s">
        <v>587</v>
      </c>
    </row>
    <row r="286" spans="2:47" s="1" customFormat="1" ht="10.15">
      <c r="B286" s="33"/>
      <c r="D286" s="174" t="s">
        <v>217</v>
      </c>
      <c r="F286" s="175" t="s">
        <v>588</v>
      </c>
      <c r="I286" s="176"/>
      <c r="L286" s="33"/>
      <c r="M286" s="177"/>
      <c r="T286" s="54"/>
      <c r="AT286" s="18" t="s">
        <v>217</v>
      </c>
      <c r="AU286" s="18" t="s">
        <v>84</v>
      </c>
    </row>
    <row r="287" spans="2:51" s="13" customFormat="1" ht="10.15">
      <c r="B287" s="167"/>
      <c r="D287" s="161" t="s">
        <v>196</v>
      </c>
      <c r="E287" s="168" t="s">
        <v>19</v>
      </c>
      <c r="F287" s="169" t="s">
        <v>589</v>
      </c>
      <c r="H287" s="170">
        <v>7.5</v>
      </c>
      <c r="I287" s="171"/>
      <c r="L287" s="167"/>
      <c r="M287" s="172"/>
      <c r="T287" s="173"/>
      <c r="AT287" s="168" t="s">
        <v>196</v>
      </c>
      <c r="AU287" s="168" t="s">
        <v>84</v>
      </c>
      <c r="AV287" s="13" t="s">
        <v>84</v>
      </c>
      <c r="AW287" s="13" t="s">
        <v>36</v>
      </c>
      <c r="AX287" s="13" t="s">
        <v>82</v>
      </c>
      <c r="AY287" s="168" t="s">
        <v>151</v>
      </c>
    </row>
    <row r="288" spans="2:65" s="1" customFormat="1" ht="16.5" customHeight="1">
      <c r="B288" s="33"/>
      <c r="C288" s="145" t="s">
        <v>590</v>
      </c>
      <c r="D288" s="145" t="s">
        <v>157</v>
      </c>
      <c r="E288" s="146" t="s">
        <v>591</v>
      </c>
      <c r="F288" s="147" t="s">
        <v>592</v>
      </c>
      <c r="G288" s="148" t="s">
        <v>445</v>
      </c>
      <c r="H288" s="149">
        <v>7.5</v>
      </c>
      <c r="I288" s="150"/>
      <c r="J288" s="151">
        <f>ROUND(I288*H288,2)</f>
        <v>0</v>
      </c>
      <c r="K288" s="147" t="s">
        <v>215</v>
      </c>
      <c r="L288" s="152"/>
      <c r="M288" s="153" t="s">
        <v>19</v>
      </c>
      <c r="N288" s="154" t="s">
        <v>46</v>
      </c>
      <c r="P288" s="141">
        <f>O288*H288</f>
        <v>0</v>
      </c>
      <c r="Q288" s="141">
        <v>0.00075</v>
      </c>
      <c r="R288" s="141">
        <f>Q288*H288</f>
        <v>0.005625</v>
      </c>
      <c r="S288" s="141">
        <v>0</v>
      </c>
      <c r="T288" s="142">
        <f>S288*H288</f>
        <v>0</v>
      </c>
      <c r="AR288" s="143" t="s">
        <v>593</v>
      </c>
      <c r="AT288" s="143" t="s">
        <v>157</v>
      </c>
      <c r="AU288" s="143" t="s">
        <v>84</v>
      </c>
      <c r="AY288" s="18" t="s">
        <v>151</v>
      </c>
      <c r="BE288" s="144">
        <f>IF(N288="základní",J288,0)</f>
        <v>0</v>
      </c>
      <c r="BF288" s="144">
        <f>IF(N288="snížená",J288,0)</f>
        <v>0</v>
      </c>
      <c r="BG288" s="144">
        <f>IF(N288="zákl. přenesená",J288,0)</f>
        <v>0</v>
      </c>
      <c r="BH288" s="144">
        <f>IF(N288="sníž. přenesená",J288,0)</f>
        <v>0</v>
      </c>
      <c r="BI288" s="144">
        <f>IF(N288="nulová",J288,0)</f>
        <v>0</v>
      </c>
      <c r="BJ288" s="18" t="s">
        <v>82</v>
      </c>
      <c r="BK288" s="144">
        <f>ROUND(I288*H288,2)</f>
        <v>0</v>
      </c>
      <c r="BL288" s="18" t="s">
        <v>593</v>
      </c>
      <c r="BM288" s="143" t="s">
        <v>594</v>
      </c>
    </row>
    <row r="289" spans="2:63" s="11" customFormat="1" ht="22.8" customHeight="1">
      <c r="B289" s="120"/>
      <c r="D289" s="121" t="s">
        <v>74</v>
      </c>
      <c r="E289" s="130" t="s">
        <v>167</v>
      </c>
      <c r="F289" s="130" t="s">
        <v>595</v>
      </c>
      <c r="I289" s="123"/>
      <c r="J289" s="131">
        <f>BK289</f>
        <v>0</v>
      </c>
      <c r="L289" s="120"/>
      <c r="M289" s="125"/>
      <c r="P289" s="126">
        <f>SUM(P290:P300)</f>
        <v>0</v>
      </c>
      <c r="R289" s="126">
        <f>SUM(R290:R300)</f>
        <v>3.20708</v>
      </c>
      <c r="T289" s="127">
        <f>SUM(T290:T300)</f>
        <v>0</v>
      </c>
      <c r="AR289" s="121" t="s">
        <v>82</v>
      </c>
      <c r="AT289" s="128" t="s">
        <v>74</v>
      </c>
      <c r="AU289" s="128" t="s">
        <v>82</v>
      </c>
      <c r="AY289" s="121" t="s">
        <v>151</v>
      </c>
      <c r="BK289" s="129">
        <f>SUM(BK290:BK300)</f>
        <v>0</v>
      </c>
    </row>
    <row r="290" spans="2:65" s="1" customFormat="1" ht="21.75" customHeight="1">
      <c r="B290" s="33"/>
      <c r="C290" s="132" t="s">
        <v>596</v>
      </c>
      <c r="D290" s="132" t="s">
        <v>153</v>
      </c>
      <c r="E290" s="133" t="s">
        <v>597</v>
      </c>
      <c r="F290" s="134" t="s">
        <v>598</v>
      </c>
      <c r="G290" s="135" t="s">
        <v>416</v>
      </c>
      <c r="H290" s="136">
        <v>4</v>
      </c>
      <c r="I290" s="137"/>
      <c r="J290" s="138">
        <f>ROUND(I290*H290,2)</f>
        <v>0</v>
      </c>
      <c r="K290" s="134" t="s">
        <v>215</v>
      </c>
      <c r="L290" s="33"/>
      <c r="M290" s="139" t="s">
        <v>19</v>
      </c>
      <c r="N290" s="140" t="s">
        <v>46</v>
      </c>
      <c r="P290" s="141">
        <f>O290*H290</f>
        <v>0</v>
      </c>
      <c r="Q290" s="141">
        <v>0.575</v>
      </c>
      <c r="R290" s="141">
        <f>Q290*H290</f>
        <v>2.3</v>
      </c>
      <c r="S290" s="141">
        <v>0</v>
      </c>
      <c r="T290" s="142">
        <f>S290*H290</f>
        <v>0</v>
      </c>
      <c r="AR290" s="143" t="s">
        <v>160</v>
      </c>
      <c r="AT290" s="143" t="s">
        <v>153</v>
      </c>
      <c r="AU290" s="143" t="s">
        <v>84</v>
      </c>
      <c r="AY290" s="18" t="s">
        <v>151</v>
      </c>
      <c r="BE290" s="144">
        <f>IF(N290="základní",J290,0)</f>
        <v>0</v>
      </c>
      <c r="BF290" s="144">
        <f>IF(N290="snížená",J290,0)</f>
        <v>0</v>
      </c>
      <c r="BG290" s="144">
        <f>IF(N290="zákl. přenesená",J290,0)</f>
        <v>0</v>
      </c>
      <c r="BH290" s="144">
        <f>IF(N290="sníž. přenesená",J290,0)</f>
        <v>0</v>
      </c>
      <c r="BI290" s="144">
        <f>IF(N290="nulová",J290,0)</f>
        <v>0</v>
      </c>
      <c r="BJ290" s="18" t="s">
        <v>82</v>
      </c>
      <c r="BK290" s="144">
        <f>ROUND(I290*H290,2)</f>
        <v>0</v>
      </c>
      <c r="BL290" s="18" t="s">
        <v>160</v>
      </c>
      <c r="BM290" s="143" t="s">
        <v>599</v>
      </c>
    </row>
    <row r="291" spans="2:47" s="1" customFormat="1" ht="10.15">
      <c r="B291" s="33"/>
      <c r="D291" s="174" t="s">
        <v>217</v>
      </c>
      <c r="F291" s="175" t="s">
        <v>600</v>
      </c>
      <c r="I291" s="176"/>
      <c r="L291" s="33"/>
      <c r="M291" s="177"/>
      <c r="T291" s="54"/>
      <c r="AT291" s="18" t="s">
        <v>217</v>
      </c>
      <c r="AU291" s="18" t="s">
        <v>84</v>
      </c>
    </row>
    <row r="292" spans="2:51" s="12" customFormat="1" ht="10.15">
      <c r="B292" s="160"/>
      <c r="D292" s="161" t="s">
        <v>196</v>
      </c>
      <c r="E292" s="162" t="s">
        <v>19</v>
      </c>
      <c r="F292" s="163" t="s">
        <v>601</v>
      </c>
      <c r="H292" s="162" t="s">
        <v>19</v>
      </c>
      <c r="I292" s="164"/>
      <c r="L292" s="160"/>
      <c r="M292" s="165"/>
      <c r="T292" s="166"/>
      <c r="AT292" s="162" t="s">
        <v>196</v>
      </c>
      <c r="AU292" s="162" t="s">
        <v>84</v>
      </c>
      <c r="AV292" s="12" t="s">
        <v>82</v>
      </c>
      <c r="AW292" s="12" t="s">
        <v>36</v>
      </c>
      <c r="AX292" s="12" t="s">
        <v>75</v>
      </c>
      <c r="AY292" s="162" t="s">
        <v>151</v>
      </c>
    </row>
    <row r="293" spans="2:51" s="13" customFormat="1" ht="10.15">
      <c r="B293" s="167"/>
      <c r="D293" s="161" t="s">
        <v>196</v>
      </c>
      <c r="E293" s="168" t="s">
        <v>19</v>
      </c>
      <c r="F293" s="169" t="s">
        <v>602</v>
      </c>
      <c r="H293" s="170">
        <v>4</v>
      </c>
      <c r="I293" s="171"/>
      <c r="L293" s="167"/>
      <c r="M293" s="172"/>
      <c r="T293" s="173"/>
      <c r="AT293" s="168" t="s">
        <v>196</v>
      </c>
      <c r="AU293" s="168" t="s">
        <v>84</v>
      </c>
      <c r="AV293" s="13" t="s">
        <v>84</v>
      </c>
      <c r="AW293" s="13" t="s">
        <v>36</v>
      </c>
      <c r="AX293" s="13" t="s">
        <v>82</v>
      </c>
      <c r="AY293" s="168" t="s">
        <v>151</v>
      </c>
    </row>
    <row r="294" spans="2:65" s="1" customFormat="1" ht="16.5" customHeight="1">
      <c r="B294" s="33"/>
      <c r="C294" s="145" t="s">
        <v>603</v>
      </c>
      <c r="D294" s="145" t="s">
        <v>157</v>
      </c>
      <c r="E294" s="146" t="s">
        <v>604</v>
      </c>
      <c r="F294" s="147" t="s">
        <v>605</v>
      </c>
      <c r="G294" s="148" t="s">
        <v>416</v>
      </c>
      <c r="H294" s="149">
        <v>4.2</v>
      </c>
      <c r="I294" s="150"/>
      <c r="J294" s="151">
        <f>ROUND(I294*H294,2)</f>
        <v>0</v>
      </c>
      <c r="K294" s="147" t="s">
        <v>215</v>
      </c>
      <c r="L294" s="152"/>
      <c r="M294" s="153" t="s">
        <v>19</v>
      </c>
      <c r="N294" s="154" t="s">
        <v>46</v>
      </c>
      <c r="P294" s="141">
        <f>O294*H294</f>
        <v>0</v>
      </c>
      <c r="Q294" s="141">
        <v>0.131</v>
      </c>
      <c r="R294" s="141">
        <f>Q294*H294</f>
        <v>0.5502</v>
      </c>
      <c r="S294" s="141">
        <v>0</v>
      </c>
      <c r="T294" s="142">
        <f>S294*H294</f>
        <v>0</v>
      </c>
      <c r="AR294" s="143" t="s">
        <v>166</v>
      </c>
      <c r="AT294" s="143" t="s">
        <v>157</v>
      </c>
      <c r="AU294" s="143" t="s">
        <v>84</v>
      </c>
      <c r="AY294" s="18" t="s">
        <v>151</v>
      </c>
      <c r="BE294" s="144">
        <f>IF(N294="základní",J294,0)</f>
        <v>0</v>
      </c>
      <c r="BF294" s="144">
        <f>IF(N294="snížená",J294,0)</f>
        <v>0</v>
      </c>
      <c r="BG294" s="144">
        <f>IF(N294="zákl. přenesená",J294,0)</f>
        <v>0</v>
      </c>
      <c r="BH294" s="144">
        <f>IF(N294="sníž. přenesená",J294,0)</f>
        <v>0</v>
      </c>
      <c r="BI294" s="144">
        <f>IF(N294="nulová",J294,0)</f>
        <v>0</v>
      </c>
      <c r="BJ294" s="18" t="s">
        <v>82</v>
      </c>
      <c r="BK294" s="144">
        <f>ROUND(I294*H294,2)</f>
        <v>0</v>
      </c>
      <c r="BL294" s="18" t="s">
        <v>160</v>
      </c>
      <c r="BM294" s="143" t="s">
        <v>606</v>
      </c>
    </row>
    <row r="295" spans="2:51" s="12" customFormat="1" ht="10.15">
      <c r="B295" s="160"/>
      <c r="D295" s="161" t="s">
        <v>196</v>
      </c>
      <c r="E295" s="162" t="s">
        <v>19</v>
      </c>
      <c r="F295" s="163" t="s">
        <v>601</v>
      </c>
      <c r="H295" s="162" t="s">
        <v>19</v>
      </c>
      <c r="I295" s="164"/>
      <c r="L295" s="160"/>
      <c r="M295" s="165"/>
      <c r="T295" s="166"/>
      <c r="AT295" s="162" t="s">
        <v>196</v>
      </c>
      <c r="AU295" s="162" t="s">
        <v>84</v>
      </c>
      <c r="AV295" s="12" t="s">
        <v>82</v>
      </c>
      <c r="AW295" s="12" t="s">
        <v>36</v>
      </c>
      <c r="AX295" s="12" t="s">
        <v>75</v>
      </c>
      <c r="AY295" s="162" t="s">
        <v>151</v>
      </c>
    </row>
    <row r="296" spans="2:51" s="13" customFormat="1" ht="10.15">
      <c r="B296" s="167"/>
      <c r="D296" s="161" t="s">
        <v>196</v>
      </c>
      <c r="E296" s="168" t="s">
        <v>19</v>
      </c>
      <c r="F296" s="169" t="s">
        <v>607</v>
      </c>
      <c r="H296" s="170">
        <v>4.2</v>
      </c>
      <c r="I296" s="171"/>
      <c r="L296" s="167"/>
      <c r="M296" s="172"/>
      <c r="T296" s="173"/>
      <c r="AT296" s="168" t="s">
        <v>196</v>
      </c>
      <c r="AU296" s="168" t="s">
        <v>84</v>
      </c>
      <c r="AV296" s="13" t="s">
        <v>84</v>
      </c>
      <c r="AW296" s="13" t="s">
        <v>36</v>
      </c>
      <c r="AX296" s="13" t="s">
        <v>82</v>
      </c>
      <c r="AY296" s="168" t="s">
        <v>151</v>
      </c>
    </row>
    <row r="297" spans="2:65" s="1" customFormat="1" ht="44.25" customHeight="1">
      <c r="B297" s="33"/>
      <c r="C297" s="132" t="s">
        <v>608</v>
      </c>
      <c r="D297" s="132" t="s">
        <v>153</v>
      </c>
      <c r="E297" s="133" t="s">
        <v>609</v>
      </c>
      <c r="F297" s="134" t="s">
        <v>610</v>
      </c>
      <c r="G297" s="135" t="s">
        <v>416</v>
      </c>
      <c r="H297" s="136">
        <v>4</v>
      </c>
      <c r="I297" s="137"/>
      <c r="J297" s="138">
        <f>ROUND(I297*H297,2)</f>
        <v>0</v>
      </c>
      <c r="K297" s="134" t="s">
        <v>215</v>
      </c>
      <c r="L297" s="33"/>
      <c r="M297" s="139" t="s">
        <v>19</v>
      </c>
      <c r="N297" s="140" t="s">
        <v>46</v>
      </c>
      <c r="P297" s="141">
        <f>O297*H297</f>
        <v>0</v>
      </c>
      <c r="Q297" s="141">
        <v>0.08922</v>
      </c>
      <c r="R297" s="141">
        <f>Q297*H297</f>
        <v>0.35688</v>
      </c>
      <c r="S297" s="141">
        <v>0</v>
      </c>
      <c r="T297" s="142">
        <f>S297*H297</f>
        <v>0</v>
      </c>
      <c r="AR297" s="143" t="s">
        <v>160</v>
      </c>
      <c r="AT297" s="143" t="s">
        <v>153</v>
      </c>
      <c r="AU297" s="143" t="s">
        <v>84</v>
      </c>
      <c r="AY297" s="18" t="s">
        <v>151</v>
      </c>
      <c r="BE297" s="144">
        <f>IF(N297="základní",J297,0)</f>
        <v>0</v>
      </c>
      <c r="BF297" s="144">
        <f>IF(N297="snížená",J297,0)</f>
        <v>0</v>
      </c>
      <c r="BG297" s="144">
        <f>IF(N297="zákl. přenesená",J297,0)</f>
        <v>0</v>
      </c>
      <c r="BH297" s="144">
        <f>IF(N297="sníž. přenesená",J297,0)</f>
        <v>0</v>
      </c>
      <c r="BI297" s="144">
        <f>IF(N297="nulová",J297,0)</f>
        <v>0</v>
      </c>
      <c r="BJ297" s="18" t="s">
        <v>82</v>
      </c>
      <c r="BK297" s="144">
        <f>ROUND(I297*H297,2)</f>
        <v>0</v>
      </c>
      <c r="BL297" s="18" t="s">
        <v>160</v>
      </c>
      <c r="BM297" s="143" t="s">
        <v>611</v>
      </c>
    </row>
    <row r="298" spans="2:47" s="1" customFormat="1" ht="10.15">
      <c r="B298" s="33"/>
      <c r="D298" s="174" t="s">
        <v>217</v>
      </c>
      <c r="F298" s="175" t="s">
        <v>612</v>
      </c>
      <c r="I298" s="176"/>
      <c r="L298" s="33"/>
      <c r="M298" s="177"/>
      <c r="T298" s="54"/>
      <c r="AT298" s="18" t="s">
        <v>217</v>
      </c>
      <c r="AU298" s="18" t="s">
        <v>84</v>
      </c>
    </row>
    <row r="299" spans="2:51" s="12" customFormat="1" ht="10.15">
      <c r="B299" s="160"/>
      <c r="D299" s="161" t="s">
        <v>196</v>
      </c>
      <c r="E299" s="162" t="s">
        <v>19</v>
      </c>
      <c r="F299" s="163" t="s">
        <v>601</v>
      </c>
      <c r="H299" s="162" t="s">
        <v>19</v>
      </c>
      <c r="I299" s="164"/>
      <c r="L299" s="160"/>
      <c r="M299" s="165"/>
      <c r="T299" s="166"/>
      <c r="AT299" s="162" t="s">
        <v>196</v>
      </c>
      <c r="AU299" s="162" t="s">
        <v>84</v>
      </c>
      <c r="AV299" s="12" t="s">
        <v>82</v>
      </c>
      <c r="AW299" s="12" t="s">
        <v>36</v>
      </c>
      <c r="AX299" s="12" t="s">
        <v>75</v>
      </c>
      <c r="AY299" s="162" t="s">
        <v>151</v>
      </c>
    </row>
    <row r="300" spans="2:51" s="13" customFormat="1" ht="10.15">
      <c r="B300" s="167"/>
      <c r="D300" s="161" t="s">
        <v>196</v>
      </c>
      <c r="E300" s="168" t="s">
        <v>19</v>
      </c>
      <c r="F300" s="169" t="s">
        <v>602</v>
      </c>
      <c r="H300" s="170">
        <v>4</v>
      </c>
      <c r="I300" s="171"/>
      <c r="L300" s="167"/>
      <c r="M300" s="172"/>
      <c r="T300" s="173"/>
      <c r="AT300" s="168" t="s">
        <v>196</v>
      </c>
      <c r="AU300" s="168" t="s">
        <v>84</v>
      </c>
      <c r="AV300" s="13" t="s">
        <v>84</v>
      </c>
      <c r="AW300" s="13" t="s">
        <v>36</v>
      </c>
      <c r="AX300" s="13" t="s">
        <v>82</v>
      </c>
      <c r="AY300" s="168" t="s">
        <v>151</v>
      </c>
    </row>
    <row r="301" spans="2:63" s="11" customFormat="1" ht="22.8" customHeight="1">
      <c r="B301" s="120"/>
      <c r="D301" s="121" t="s">
        <v>74</v>
      </c>
      <c r="E301" s="130" t="s">
        <v>163</v>
      </c>
      <c r="F301" s="130" t="s">
        <v>613</v>
      </c>
      <c r="I301" s="123"/>
      <c r="J301" s="131">
        <f>BK301</f>
        <v>0</v>
      </c>
      <c r="L301" s="120"/>
      <c r="M301" s="125"/>
      <c r="P301" s="126">
        <f>SUM(P302:P307)</f>
        <v>0</v>
      </c>
      <c r="R301" s="126">
        <f>SUM(R302:R307)</f>
        <v>0</v>
      </c>
      <c r="T301" s="127">
        <f>SUM(T302:T307)</f>
        <v>0</v>
      </c>
      <c r="AR301" s="121" t="s">
        <v>82</v>
      </c>
      <c r="AT301" s="128" t="s">
        <v>74</v>
      </c>
      <c r="AU301" s="128" t="s">
        <v>82</v>
      </c>
      <c r="AY301" s="121" t="s">
        <v>151</v>
      </c>
      <c r="BK301" s="129">
        <f>SUM(BK302:BK307)</f>
        <v>0</v>
      </c>
    </row>
    <row r="302" spans="2:65" s="1" customFormat="1" ht="16.5" customHeight="1">
      <c r="B302" s="33"/>
      <c r="C302" s="132" t="s">
        <v>614</v>
      </c>
      <c r="D302" s="132" t="s">
        <v>153</v>
      </c>
      <c r="E302" s="133" t="s">
        <v>615</v>
      </c>
      <c r="F302" s="134" t="s">
        <v>616</v>
      </c>
      <c r="G302" s="135" t="s">
        <v>416</v>
      </c>
      <c r="H302" s="136">
        <v>46.722</v>
      </c>
      <c r="I302" s="137"/>
      <c r="J302" s="138">
        <f>ROUND(I302*H302,2)</f>
        <v>0</v>
      </c>
      <c r="K302" s="134" t="s">
        <v>215</v>
      </c>
      <c r="L302" s="33"/>
      <c r="M302" s="139" t="s">
        <v>19</v>
      </c>
      <c r="N302" s="140" t="s">
        <v>46</v>
      </c>
      <c r="P302" s="141">
        <f>O302*H302</f>
        <v>0</v>
      </c>
      <c r="Q302" s="141">
        <v>0</v>
      </c>
      <c r="R302" s="141">
        <f>Q302*H302</f>
        <v>0</v>
      </c>
      <c r="S302" s="141">
        <v>0</v>
      </c>
      <c r="T302" s="142">
        <f>S302*H302</f>
        <v>0</v>
      </c>
      <c r="AR302" s="143" t="s">
        <v>160</v>
      </c>
      <c r="AT302" s="143" t="s">
        <v>153</v>
      </c>
      <c r="AU302" s="143" t="s">
        <v>84</v>
      </c>
      <c r="AY302" s="18" t="s">
        <v>151</v>
      </c>
      <c r="BE302" s="144">
        <f>IF(N302="základní",J302,0)</f>
        <v>0</v>
      </c>
      <c r="BF302" s="144">
        <f>IF(N302="snížená",J302,0)</f>
        <v>0</v>
      </c>
      <c r="BG302" s="144">
        <f>IF(N302="zákl. přenesená",J302,0)</f>
        <v>0</v>
      </c>
      <c r="BH302" s="144">
        <f>IF(N302="sníž. přenesená",J302,0)</f>
        <v>0</v>
      </c>
      <c r="BI302" s="144">
        <f>IF(N302="nulová",J302,0)</f>
        <v>0</v>
      </c>
      <c r="BJ302" s="18" t="s">
        <v>82</v>
      </c>
      <c r="BK302" s="144">
        <f>ROUND(I302*H302,2)</f>
        <v>0</v>
      </c>
      <c r="BL302" s="18" t="s">
        <v>160</v>
      </c>
      <c r="BM302" s="143" t="s">
        <v>617</v>
      </c>
    </row>
    <row r="303" spans="2:47" s="1" customFormat="1" ht="10.15">
      <c r="B303" s="33"/>
      <c r="D303" s="174" t="s">
        <v>217</v>
      </c>
      <c r="F303" s="175" t="s">
        <v>618</v>
      </c>
      <c r="I303" s="176"/>
      <c r="L303" s="33"/>
      <c r="M303" s="177"/>
      <c r="T303" s="54"/>
      <c r="AT303" s="18" t="s">
        <v>217</v>
      </c>
      <c r="AU303" s="18" t="s">
        <v>84</v>
      </c>
    </row>
    <row r="304" spans="2:51" s="12" customFormat="1" ht="10.15">
      <c r="B304" s="160"/>
      <c r="D304" s="161" t="s">
        <v>196</v>
      </c>
      <c r="E304" s="162" t="s">
        <v>19</v>
      </c>
      <c r="F304" s="163" t="s">
        <v>619</v>
      </c>
      <c r="H304" s="162" t="s">
        <v>19</v>
      </c>
      <c r="I304" s="164"/>
      <c r="L304" s="160"/>
      <c r="M304" s="165"/>
      <c r="T304" s="166"/>
      <c r="AT304" s="162" t="s">
        <v>196</v>
      </c>
      <c r="AU304" s="162" t="s">
        <v>84</v>
      </c>
      <c r="AV304" s="12" t="s">
        <v>82</v>
      </c>
      <c r="AW304" s="12" t="s">
        <v>36</v>
      </c>
      <c r="AX304" s="12" t="s">
        <v>75</v>
      </c>
      <c r="AY304" s="162" t="s">
        <v>151</v>
      </c>
    </row>
    <row r="305" spans="2:51" s="13" customFormat="1" ht="10.15">
      <c r="B305" s="167"/>
      <c r="D305" s="161" t="s">
        <v>196</v>
      </c>
      <c r="E305" s="168" t="s">
        <v>19</v>
      </c>
      <c r="F305" s="169" t="s">
        <v>620</v>
      </c>
      <c r="H305" s="170">
        <v>46.722</v>
      </c>
      <c r="I305" s="171"/>
      <c r="L305" s="167"/>
      <c r="M305" s="172"/>
      <c r="T305" s="173"/>
      <c r="AT305" s="168" t="s">
        <v>196</v>
      </c>
      <c r="AU305" s="168" t="s">
        <v>84</v>
      </c>
      <c r="AV305" s="13" t="s">
        <v>84</v>
      </c>
      <c r="AW305" s="13" t="s">
        <v>36</v>
      </c>
      <c r="AX305" s="13" t="s">
        <v>82</v>
      </c>
      <c r="AY305" s="168" t="s">
        <v>151</v>
      </c>
    </row>
    <row r="306" spans="2:65" s="1" customFormat="1" ht="16.5" customHeight="1">
      <c r="B306" s="33"/>
      <c r="C306" s="132" t="s">
        <v>621</v>
      </c>
      <c r="D306" s="132" t="s">
        <v>153</v>
      </c>
      <c r="E306" s="133" t="s">
        <v>622</v>
      </c>
      <c r="F306" s="134" t="s">
        <v>623</v>
      </c>
      <c r="G306" s="135" t="s">
        <v>416</v>
      </c>
      <c r="H306" s="136">
        <v>46.722</v>
      </c>
      <c r="I306" s="137"/>
      <c r="J306" s="138">
        <f>ROUND(I306*H306,2)</f>
        <v>0</v>
      </c>
      <c r="K306" s="134" t="s">
        <v>215</v>
      </c>
      <c r="L306" s="33"/>
      <c r="M306" s="139" t="s">
        <v>19</v>
      </c>
      <c r="N306" s="140" t="s">
        <v>46</v>
      </c>
      <c r="P306" s="141">
        <f>O306*H306</f>
        <v>0</v>
      </c>
      <c r="Q306" s="141">
        <v>0</v>
      </c>
      <c r="R306" s="141">
        <f>Q306*H306</f>
        <v>0</v>
      </c>
      <c r="S306" s="141">
        <v>0</v>
      </c>
      <c r="T306" s="142">
        <f>S306*H306</f>
        <v>0</v>
      </c>
      <c r="AR306" s="143" t="s">
        <v>160</v>
      </c>
      <c r="AT306" s="143" t="s">
        <v>153</v>
      </c>
      <c r="AU306" s="143" t="s">
        <v>84</v>
      </c>
      <c r="AY306" s="18" t="s">
        <v>151</v>
      </c>
      <c r="BE306" s="144">
        <f>IF(N306="základní",J306,0)</f>
        <v>0</v>
      </c>
      <c r="BF306" s="144">
        <f>IF(N306="snížená",J306,0)</f>
        <v>0</v>
      </c>
      <c r="BG306" s="144">
        <f>IF(N306="zákl. přenesená",J306,0)</f>
        <v>0</v>
      </c>
      <c r="BH306" s="144">
        <f>IF(N306="sníž. přenesená",J306,0)</f>
        <v>0</v>
      </c>
      <c r="BI306" s="144">
        <f>IF(N306="nulová",J306,0)</f>
        <v>0</v>
      </c>
      <c r="BJ306" s="18" t="s">
        <v>82</v>
      </c>
      <c r="BK306" s="144">
        <f>ROUND(I306*H306,2)</f>
        <v>0</v>
      </c>
      <c r="BL306" s="18" t="s">
        <v>160</v>
      </c>
      <c r="BM306" s="143" t="s">
        <v>624</v>
      </c>
    </row>
    <row r="307" spans="2:47" s="1" customFormat="1" ht="10.15">
      <c r="B307" s="33"/>
      <c r="D307" s="174" t="s">
        <v>217</v>
      </c>
      <c r="F307" s="175" t="s">
        <v>625</v>
      </c>
      <c r="I307" s="176"/>
      <c r="L307" s="33"/>
      <c r="M307" s="177"/>
      <c r="T307" s="54"/>
      <c r="AT307" s="18" t="s">
        <v>217</v>
      </c>
      <c r="AU307" s="18" t="s">
        <v>84</v>
      </c>
    </row>
    <row r="308" spans="2:63" s="11" customFormat="1" ht="22.8" customHeight="1">
      <c r="B308" s="120"/>
      <c r="D308" s="121" t="s">
        <v>74</v>
      </c>
      <c r="E308" s="130" t="s">
        <v>166</v>
      </c>
      <c r="F308" s="130" t="s">
        <v>190</v>
      </c>
      <c r="I308" s="123"/>
      <c r="J308" s="131">
        <f>BK308</f>
        <v>0</v>
      </c>
      <c r="L308" s="120"/>
      <c r="M308" s="125"/>
      <c r="P308" s="126">
        <f>SUM(P309:P320)</f>
        <v>0</v>
      </c>
      <c r="R308" s="126">
        <f>SUM(R309:R320)</f>
        <v>0.014242999999999999</v>
      </c>
      <c r="T308" s="127">
        <f>SUM(T309:T320)</f>
        <v>0</v>
      </c>
      <c r="AR308" s="121" t="s">
        <v>82</v>
      </c>
      <c r="AT308" s="128" t="s">
        <v>74</v>
      </c>
      <c r="AU308" s="128" t="s">
        <v>82</v>
      </c>
      <c r="AY308" s="121" t="s">
        <v>151</v>
      </c>
      <c r="BK308" s="129">
        <f>SUM(BK309:BK320)</f>
        <v>0</v>
      </c>
    </row>
    <row r="309" spans="2:65" s="1" customFormat="1" ht="24.2" customHeight="1">
      <c r="B309" s="33"/>
      <c r="C309" s="132" t="s">
        <v>626</v>
      </c>
      <c r="D309" s="132" t="s">
        <v>153</v>
      </c>
      <c r="E309" s="133" t="s">
        <v>627</v>
      </c>
      <c r="F309" s="134" t="s">
        <v>628</v>
      </c>
      <c r="G309" s="135" t="s">
        <v>445</v>
      </c>
      <c r="H309" s="136">
        <v>5.3</v>
      </c>
      <c r="I309" s="137"/>
      <c r="J309" s="138">
        <f>ROUND(I309*H309,2)</f>
        <v>0</v>
      </c>
      <c r="K309" s="134" t="s">
        <v>215</v>
      </c>
      <c r="L309" s="33"/>
      <c r="M309" s="139" t="s">
        <v>19</v>
      </c>
      <c r="N309" s="140" t="s">
        <v>46</v>
      </c>
      <c r="P309" s="141">
        <f>O309*H309</f>
        <v>0</v>
      </c>
      <c r="Q309" s="141">
        <v>0.00131</v>
      </c>
      <c r="R309" s="141">
        <f>Q309*H309</f>
        <v>0.0069429999999999995</v>
      </c>
      <c r="S309" s="141">
        <v>0</v>
      </c>
      <c r="T309" s="142">
        <f>S309*H309</f>
        <v>0</v>
      </c>
      <c r="AR309" s="143" t="s">
        <v>160</v>
      </c>
      <c r="AT309" s="143" t="s">
        <v>153</v>
      </c>
      <c r="AU309" s="143" t="s">
        <v>84</v>
      </c>
      <c r="AY309" s="18" t="s">
        <v>151</v>
      </c>
      <c r="BE309" s="144">
        <f>IF(N309="základní",J309,0)</f>
        <v>0</v>
      </c>
      <c r="BF309" s="144">
        <f>IF(N309="snížená",J309,0)</f>
        <v>0</v>
      </c>
      <c r="BG309" s="144">
        <f>IF(N309="zákl. přenesená",J309,0)</f>
        <v>0</v>
      </c>
      <c r="BH309" s="144">
        <f>IF(N309="sníž. přenesená",J309,0)</f>
        <v>0</v>
      </c>
      <c r="BI309" s="144">
        <f>IF(N309="nulová",J309,0)</f>
        <v>0</v>
      </c>
      <c r="BJ309" s="18" t="s">
        <v>82</v>
      </c>
      <c r="BK309" s="144">
        <f>ROUND(I309*H309,2)</f>
        <v>0</v>
      </c>
      <c r="BL309" s="18" t="s">
        <v>160</v>
      </c>
      <c r="BM309" s="143" t="s">
        <v>629</v>
      </c>
    </row>
    <row r="310" spans="2:47" s="1" customFormat="1" ht="10.15">
      <c r="B310" s="33"/>
      <c r="D310" s="174" t="s">
        <v>217</v>
      </c>
      <c r="F310" s="175" t="s">
        <v>630</v>
      </c>
      <c r="I310" s="176"/>
      <c r="L310" s="33"/>
      <c r="M310" s="177"/>
      <c r="T310" s="54"/>
      <c r="AT310" s="18" t="s">
        <v>217</v>
      </c>
      <c r="AU310" s="18" t="s">
        <v>84</v>
      </c>
    </row>
    <row r="311" spans="2:51" s="12" customFormat="1" ht="10.15">
      <c r="B311" s="160"/>
      <c r="D311" s="161" t="s">
        <v>196</v>
      </c>
      <c r="E311" s="162" t="s">
        <v>19</v>
      </c>
      <c r="F311" s="163" t="s">
        <v>631</v>
      </c>
      <c r="H311" s="162" t="s">
        <v>19</v>
      </c>
      <c r="I311" s="164"/>
      <c r="L311" s="160"/>
      <c r="M311" s="165"/>
      <c r="T311" s="166"/>
      <c r="AT311" s="162" t="s">
        <v>196</v>
      </c>
      <c r="AU311" s="162" t="s">
        <v>84</v>
      </c>
      <c r="AV311" s="12" t="s">
        <v>82</v>
      </c>
      <c r="AW311" s="12" t="s">
        <v>36</v>
      </c>
      <c r="AX311" s="12" t="s">
        <v>75</v>
      </c>
      <c r="AY311" s="162" t="s">
        <v>151</v>
      </c>
    </row>
    <row r="312" spans="2:51" s="13" customFormat="1" ht="10.15">
      <c r="B312" s="167"/>
      <c r="D312" s="161" t="s">
        <v>196</v>
      </c>
      <c r="E312" s="168" t="s">
        <v>19</v>
      </c>
      <c r="F312" s="169" t="s">
        <v>632</v>
      </c>
      <c r="H312" s="170">
        <v>5.3</v>
      </c>
      <c r="I312" s="171"/>
      <c r="L312" s="167"/>
      <c r="M312" s="172"/>
      <c r="T312" s="173"/>
      <c r="AT312" s="168" t="s">
        <v>196</v>
      </c>
      <c r="AU312" s="168" t="s">
        <v>84</v>
      </c>
      <c r="AV312" s="13" t="s">
        <v>84</v>
      </c>
      <c r="AW312" s="13" t="s">
        <v>36</v>
      </c>
      <c r="AX312" s="13" t="s">
        <v>82</v>
      </c>
      <c r="AY312" s="168" t="s">
        <v>151</v>
      </c>
    </row>
    <row r="313" spans="2:65" s="1" customFormat="1" ht="21.75" customHeight="1">
      <c r="B313" s="33"/>
      <c r="C313" s="132" t="s">
        <v>633</v>
      </c>
      <c r="D313" s="132" t="s">
        <v>153</v>
      </c>
      <c r="E313" s="133" t="s">
        <v>634</v>
      </c>
      <c r="F313" s="134" t="s">
        <v>635</v>
      </c>
      <c r="G313" s="135" t="s">
        <v>156</v>
      </c>
      <c r="H313" s="136">
        <v>7</v>
      </c>
      <c r="I313" s="137"/>
      <c r="J313" s="138">
        <f>ROUND(I313*H313,2)</f>
        <v>0</v>
      </c>
      <c r="K313" s="134" t="s">
        <v>215</v>
      </c>
      <c r="L313" s="33"/>
      <c r="M313" s="139" t="s">
        <v>19</v>
      </c>
      <c r="N313" s="140" t="s">
        <v>46</v>
      </c>
      <c r="P313" s="141">
        <f>O313*H313</f>
        <v>0</v>
      </c>
      <c r="Q313" s="141">
        <v>0</v>
      </c>
      <c r="R313" s="141">
        <f>Q313*H313</f>
        <v>0</v>
      </c>
      <c r="S313" s="141">
        <v>0</v>
      </c>
      <c r="T313" s="142">
        <f>S313*H313</f>
        <v>0</v>
      </c>
      <c r="AR313" s="143" t="s">
        <v>160</v>
      </c>
      <c r="AT313" s="143" t="s">
        <v>153</v>
      </c>
      <c r="AU313" s="143" t="s">
        <v>84</v>
      </c>
      <c r="AY313" s="18" t="s">
        <v>151</v>
      </c>
      <c r="BE313" s="144">
        <f>IF(N313="základní",J313,0)</f>
        <v>0</v>
      </c>
      <c r="BF313" s="144">
        <f>IF(N313="snížená",J313,0)</f>
        <v>0</v>
      </c>
      <c r="BG313" s="144">
        <f>IF(N313="zákl. přenesená",J313,0)</f>
        <v>0</v>
      </c>
      <c r="BH313" s="144">
        <f>IF(N313="sníž. přenesená",J313,0)</f>
        <v>0</v>
      </c>
      <c r="BI313" s="144">
        <f>IF(N313="nulová",J313,0)</f>
        <v>0</v>
      </c>
      <c r="BJ313" s="18" t="s">
        <v>82</v>
      </c>
      <c r="BK313" s="144">
        <f>ROUND(I313*H313,2)</f>
        <v>0</v>
      </c>
      <c r="BL313" s="18" t="s">
        <v>160</v>
      </c>
      <c r="BM313" s="143" t="s">
        <v>636</v>
      </c>
    </row>
    <row r="314" spans="2:47" s="1" customFormat="1" ht="10.15">
      <c r="B314" s="33"/>
      <c r="D314" s="174" t="s">
        <v>217</v>
      </c>
      <c r="F314" s="175" t="s">
        <v>637</v>
      </c>
      <c r="I314" s="176"/>
      <c r="L314" s="33"/>
      <c r="M314" s="177"/>
      <c r="T314" s="54"/>
      <c r="AT314" s="18" t="s">
        <v>217</v>
      </c>
      <c r="AU314" s="18" t="s">
        <v>84</v>
      </c>
    </row>
    <row r="315" spans="2:65" s="1" customFormat="1" ht="16.5" customHeight="1">
      <c r="B315" s="33"/>
      <c r="C315" s="145" t="s">
        <v>638</v>
      </c>
      <c r="D315" s="145" t="s">
        <v>157</v>
      </c>
      <c r="E315" s="146" t="s">
        <v>639</v>
      </c>
      <c r="F315" s="147" t="s">
        <v>640</v>
      </c>
      <c r="G315" s="148" t="s">
        <v>156</v>
      </c>
      <c r="H315" s="149">
        <v>4</v>
      </c>
      <c r="I315" s="150"/>
      <c r="J315" s="151">
        <f>ROUND(I315*H315,2)</f>
        <v>0</v>
      </c>
      <c r="K315" s="147" t="s">
        <v>215</v>
      </c>
      <c r="L315" s="152"/>
      <c r="M315" s="153" t="s">
        <v>19</v>
      </c>
      <c r="N315" s="154" t="s">
        <v>46</v>
      </c>
      <c r="P315" s="141">
        <f>O315*H315</f>
        <v>0</v>
      </c>
      <c r="Q315" s="141">
        <v>0.0004</v>
      </c>
      <c r="R315" s="141">
        <f>Q315*H315</f>
        <v>0.0016</v>
      </c>
      <c r="S315" s="141">
        <v>0</v>
      </c>
      <c r="T315" s="142">
        <f>S315*H315</f>
        <v>0</v>
      </c>
      <c r="AR315" s="143" t="s">
        <v>166</v>
      </c>
      <c r="AT315" s="143" t="s">
        <v>157</v>
      </c>
      <c r="AU315" s="143" t="s">
        <v>84</v>
      </c>
      <c r="AY315" s="18" t="s">
        <v>151</v>
      </c>
      <c r="BE315" s="144">
        <f>IF(N315="základní",J315,0)</f>
        <v>0</v>
      </c>
      <c r="BF315" s="144">
        <f>IF(N315="snížená",J315,0)</f>
        <v>0</v>
      </c>
      <c r="BG315" s="144">
        <f>IF(N315="zákl. přenesená",J315,0)</f>
        <v>0</v>
      </c>
      <c r="BH315" s="144">
        <f>IF(N315="sníž. přenesená",J315,0)</f>
        <v>0</v>
      </c>
      <c r="BI315" s="144">
        <f>IF(N315="nulová",J315,0)</f>
        <v>0</v>
      </c>
      <c r="BJ315" s="18" t="s">
        <v>82</v>
      </c>
      <c r="BK315" s="144">
        <f>ROUND(I315*H315,2)</f>
        <v>0</v>
      </c>
      <c r="BL315" s="18" t="s">
        <v>160</v>
      </c>
      <c r="BM315" s="143" t="s">
        <v>641</v>
      </c>
    </row>
    <row r="316" spans="2:65" s="1" customFormat="1" ht="16.5" customHeight="1">
      <c r="B316" s="33"/>
      <c r="C316" s="145" t="s">
        <v>642</v>
      </c>
      <c r="D316" s="145" t="s">
        <v>157</v>
      </c>
      <c r="E316" s="146" t="s">
        <v>643</v>
      </c>
      <c r="F316" s="147" t="s">
        <v>644</v>
      </c>
      <c r="G316" s="148" t="s">
        <v>156</v>
      </c>
      <c r="H316" s="149">
        <v>3</v>
      </c>
      <c r="I316" s="150"/>
      <c r="J316" s="151">
        <f>ROUND(I316*H316,2)</f>
        <v>0</v>
      </c>
      <c r="K316" s="147" t="s">
        <v>215</v>
      </c>
      <c r="L316" s="152"/>
      <c r="M316" s="153" t="s">
        <v>19</v>
      </c>
      <c r="N316" s="154" t="s">
        <v>46</v>
      </c>
      <c r="P316" s="141">
        <f>O316*H316</f>
        <v>0</v>
      </c>
      <c r="Q316" s="141">
        <v>0.0005</v>
      </c>
      <c r="R316" s="141">
        <f>Q316*H316</f>
        <v>0.0015</v>
      </c>
      <c r="S316" s="141">
        <v>0</v>
      </c>
      <c r="T316" s="142">
        <f>S316*H316</f>
        <v>0</v>
      </c>
      <c r="AR316" s="143" t="s">
        <v>166</v>
      </c>
      <c r="AT316" s="143" t="s">
        <v>157</v>
      </c>
      <c r="AU316" s="143" t="s">
        <v>84</v>
      </c>
      <c r="AY316" s="18" t="s">
        <v>151</v>
      </c>
      <c r="BE316" s="144">
        <f>IF(N316="základní",J316,0)</f>
        <v>0</v>
      </c>
      <c r="BF316" s="144">
        <f>IF(N316="snížená",J316,0)</f>
        <v>0</v>
      </c>
      <c r="BG316" s="144">
        <f>IF(N316="zákl. přenesená",J316,0)</f>
        <v>0</v>
      </c>
      <c r="BH316" s="144">
        <f>IF(N316="sníž. přenesená",J316,0)</f>
        <v>0</v>
      </c>
      <c r="BI316" s="144">
        <f>IF(N316="nulová",J316,0)</f>
        <v>0</v>
      </c>
      <c r="BJ316" s="18" t="s">
        <v>82</v>
      </c>
      <c r="BK316" s="144">
        <f>ROUND(I316*H316,2)</f>
        <v>0</v>
      </c>
      <c r="BL316" s="18" t="s">
        <v>160</v>
      </c>
      <c r="BM316" s="143" t="s">
        <v>645</v>
      </c>
    </row>
    <row r="317" spans="2:65" s="1" customFormat="1" ht="24.2" customHeight="1">
      <c r="B317" s="33"/>
      <c r="C317" s="132" t="s">
        <v>646</v>
      </c>
      <c r="D317" s="132" t="s">
        <v>153</v>
      </c>
      <c r="E317" s="133" t="s">
        <v>647</v>
      </c>
      <c r="F317" s="134" t="s">
        <v>648</v>
      </c>
      <c r="G317" s="135" t="s">
        <v>156</v>
      </c>
      <c r="H317" s="136">
        <v>3</v>
      </c>
      <c r="I317" s="137"/>
      <c r="J317" s="138">
        <f>ROUND(I317*H317,2)</f>
        <v>0</v>
      </c>
      <c r="K317" s="134" t="s">
        <v>215</v>
      </c>
      <c r="L317" s="33"/>
      <c r="M317" s="139" t="s">
        <v>19</v>
      </c>
      <c r="N317" s="140" t="s">
        <v>46</v>
      </c>
      <c r="P317" s="141">
        <f>O317*H317</f>
        <v>0</v>
      </c>
      <c r="Q317" s="141">
        <v>0</v>
      </c>
      <c r="R317" s="141">
        <f>Q317*H317</f>
        <v>0</v>
      </c>
      <c r="S317" s="141">
        <v>0</v>
      </c>
      <c r="T317" s="142">
        <f>S317*H317</f>
        <v>0</v>
      </c>
      <c r="AR317" s="143" t="s">
        <v>160</v>
      </c>
      <c r="AT317" s="143" t="s">
        <v>153</v>
      </c>
      <c r="AU317" s="143" t="s">
        <v>84</v>
      </c>
      <c r="AY317" s="18" t="s">
        <v>151</v>
      </c>
      <c r="BE317" s="144">
        <f>IF(N317="základní",J317,0)</f>
        <v>0</v>
      </c>
      <c r="BF317" s="144">
        <f>IF(N317="snížená",J317,0)</f>
        <v>0</v>
      </c>
      <c r="BG317" s="144">
        <f>IF(N317="zákl. přenesená",J317,0)</f>
        <v>0</v>
      </c>
      <c r="BH317" s="144">
        <f>IF(N317="sníž. přenesená",J317,0)</f>
        <v>0</v>
      </c>
      <c r="BI317" s="144">
        <f>IF(N317="nulová",J317,0)</f>
        <v>0</v>
      </c>
      <c r="BJ317" s="18" t="s">
        <v>82</v>
      </c>
      <c r="BK317" s="144">
        <f>ROUND(I317*H317,2)</f>
        <v>0</v>
      </c>
      <c r="BL317" s="18" t="s">
        <v>160</v>
      </c>
      <c r="BM317" s="143" t="s">
        <v>649</v>
      </c>
    </row>
    <row r="318" spans="2:47" s="1" customFormat="1" ht="10.15">
      <c r="B318" s="33"/>
      <c r="D318" s="174" t="s">
        <v>217</v>
      </c>
      <c r="F318" s="175" t="s">
        <v>650</v>
      </c>
      <c r="I318" s="176"/>
      <c r="L318" s="33"/>
      <c r="M318" s="177"/>
      <c r="T318" s="54"/>
      <c r="AT318" s="18" t="s">
        <v>217</v>
      </c>
      <c r="AU318" s="18" t="s">
        <v>84</v>
      </c>
    </row>
    <row r="319" spans="2:51" s="13" customFormat="1" ht="10.15">
      <c r="B319" s="167"/>
      <c r="D319" s="161" t="s">
        <v>196</v>
      </c>
      <c r="E319" s="168" t="s">
        <v>19</v>
      </c>
      <c r="F319" s="169" t="s">
        <v>651</v>
      </c>
      <c r="H319" s="170">
        <v>3</v>
      </c>
      <c r="I319" s="171"/>
      <c r="L319" s="167"/>
      <c r="M319" s="172"/>
      <c r="T319" s="173"/>
      <c r="AT319" s="168" t="s">
        <v>196</v>
      </c>
      <c r="AU319" s="168" t="s">
        <v>84</v>
      </c>
      <c r="AV319" s="13" t="s">
        <v>84</v>
      </c>
      <c r="AW319" s="13" t="s">
        <v>36</v>
      </c>
      <c r="AX319" s="13" t="s">
        <v>82</v>
      </c>
      <c r="AY319" s="168" t="s">
        <v>151</v>
      </c>
    </row>
    <row r="320" spans="2:65" s="1" customFormat="1" ht="16.5" customHeight="1">
      <c r="B320" s="33"/>
      <c r="C320" s="145" t="s">
        <v>652</v>
      </c>
      <c r="D320" s="145" t="s">
        <v>157</v>
      </c>
      <c r="E320" s="146" t="s">
        <v>653</v>
      </c>
      <c r="F320" s="147" t="s">
        <v>654</v>
      </c>
      <c r="G320" s="148" t="s">
        <v>156</v>
      </c>
      <c r="H320" s="149">
        <v>3</v>
      </c>
      <c r="I320" s="150"/>
      <c r="J320" s="151">
        <f>ROUND(I320*H320,2)</f>
        <v>0</v>
      </c>
      <c r="K320" s="147" t="s">
        <v>215</v>
      </c>
      <c r="L320" s="152"/>
      <c r="M320" s="153" t="s">
        <v>19</v>
      </c>
      <c r="N320" s="154" t="s">
        <v>46</v>
      </c>
      <c r="P320" s="141">
        <f>O320*H320</f>
        <v>0</v>
      </c>
      <c r="Q320" s="141">
        <v>0.0014</v>
      </c>
      <c r="R320" s="141">
        <f>Q320*H320</f>
        <v>0.0042</v>
      </c>
      <c r="S320" s="141">
        <v>0</v>
      </c>
      <c r="T320" s="142">
        <f>S320*H320</f>
        <v>0</v>
      </c>
      <c r="AR320" s="143" t="s">
        <v>166</v>
      </c>
      <c r="AT320" s="143" t="s">
        <v>157</v>
      </c>
      <c r="AU320" s="143" t="s">
        <v>84</v>
      </c>
      <c r="AY320" s="18" t="s">
        <v>151</v>
      </c>
      <c r="BE320" s="144">
        <f>IF(N320="základní",J320,0)</f>
        <v>0</v>
      </c>
      <c r="BF320" s="144">
        <f>IF(N320="snížená",J320,0)</f>
        <v>0</v>
      </c>
      <c r="BG320" s="144">
        <f>IF(N320="zákl. přenesená",J320,0)</f>
        <v>0</v>
      </c>
      <c r="BH320" s="144">
        <f>IF(N320="sníž. přenesená",J320,0)</f>
        <v>0</v>
      </c>
      <c r="BI320" s="144">
        <f>IF(N320="nulová",J320,0)</f>
        <v>0</v>
      </c>
      <c r="BJ320" s="18" t="s">
        <v>82</v>
      </c>
      <c r="BK320" s="144">
        <f>ROUND(I320*H320,2)</f>
        <v>0</v>
      </c>
      <c r="BL320" s="18" t="s">
        <v>160</v>
      </c>
      <c r="BM320" s="143" t="s">
        <v>655</v>
      </c>
    </row>
    <row r="321" spans="2:63" s="11" customFormat="1" ht="22.8" customHeight="1">
      <c r="B321" s="120"/>
      <c r="D321" s="121" t="s">
        <v>74</v>
      </c>
      <c r="E321" s="130" t="s">
        <v>294</v>
      </c>
      <c r="F321" s="130" t="s">
        <v>656</v>
      </c>
      <c r="I321" s="123"/>
      <c r="J321" s="131">
        <f>BK321</f>
        <v>0</v>
      </c>
      <c r="L321" s="120"/>
      <c r="M321" s="125"/>
      <c r="P321" s="126">
        <f>SUM(P322:P330)</f>
        <v>0</v>
      </c>
      <c r="R321" s="126">
        <f>SUM(R322:R330)</f>
        <v>1.7829492</v>
      </c>
      <c r="T321" s="127">
        <f>SUM(T322:T330)</f>
        <v>0</v>
      </c>
      <c r="AR321" s="121" t="s">
        <v>82</v>
      </c>
      <c r="AT321" s="128" t="s">
        <v>74</v>
      </c>
      <c r="AU321" s="128" t="s">
        <v>82</v>
      </c>
      <c r="AY321" s="121" t="s">
        <v>151</v>
      </c>
      <c r="BK321" s="129">
        <f>SUM(BK322:BK330)</f>
        <v>0</v>
      </c>
    </row>
    <row r="322" spans="2:65" s="1" customFormat="1" ht="21.75" customHeight="1">
      <c r="B322" s="33"/>
      <c r="C322" s="132" t="s">
        <v>657</v>
      </c>
      <c r="D322" s="132" t="s">
        <v>153</v>
      </c>
      <c r="E322" s="133" t="s">
        <v>658</v>
      </c>
      <c r="F322" s="134" t="s">
        <v>659</v>
      </c>
      <c r="G322" s="135" t="s">
        <v>445</v>
      </c>
      <c r="H322" s="136">
        <v>6</v>
      </c>
      <c r="I322" s="137"/>
      <c r="J322" s="138">
        <f>ROUND(I322*H322,2)</f>
        <v>0</v>
      </c>
      <c r="K322" s="134" t="s">
        <v>215</v>
      </c>
      <c r="L322" s="33"/>
      <c r="M322" s="139" t="s">
        <v>19</v>
      </c>
      <c r="N322" s="140" t="s">
        <v>46</v>
      </c>
      <c r="P322" s="141">
        <f>O322*H322</f>
        <v>0</v>
      </c>
      <c r="Q322" s="141">
        <v>0.24896</v>
      </c>
      <c r="R322" s="141">
        <f>Q322*H322</f>
        <v>1.49376</v>
      </c>
      <c r="S322" s="141">
        <v>0</v>
      </c>
      <c r="T322" s="142">
        <f>S322*H322</f>
        <v>0</v>
      </c>
      <c r="AR322" s="143" t="s">
        <v>160</v>
      </c>
      <c r="AT322" s="143" t="s">
        <v>153</v>
      </c>
      <c r="AU322" s="143" t="s">
        <v>84</v>
      </c>
      <c r="AY322" s="18" t="s">
        <v>151</v>
      </c>
      <c r="BE322" s="144">
        <f>IF(N322="základní",J322,0)</f>
        <v>0</v>
      </c>
      <c r="BF322" s="144">
        <f>IF(N322="snížená",J322,0)</f>
        <v>0</v>
      </c>
      <c r="BG322" s="144">
        <f>IF(N322="zákl. přenesená",J322,0)</f>
        <v>0</v>
      </c>
      <c r="BH322" s="144">
        <f>IF(N322="sníž. přenesená",J322,0)</f>
        <v>0</v>
      </c>
      <c r="BI322" s="144">
        <f>IF(N322="nulová",J322,0)</f>
        <v>0</v>
      </c>
      <c r="BJ322" s="18" t="s">
        <v>82</v>
      </c>
      <c r="BK322" s="144">
        <f>ROUND(I322*H322,2)</f>
        <v>0</v>
      </c>
      <c r="BL322" s="18" t="s">
        <v>160</v>
      </c>
      <c r="BM322" s="143" t="s">
        <v>660</v>
      </c>
    </row>
    <row r="323" spans="2:47" s="1" customFormat="1" ht="10.15">
      <c r="B323" s="33"/>
      <c r="D323" s="174" t="s">
        <v>217</v>
      </c>
      <c r="F323" s="175" t="s">
        <v>661</v>
      </c>
      <c r="I323" s="176"/>
      <c r="L323" s="33"/>
      <c r="M323" s="177"/>
      <c r="T323" s="54"/>
      <c r="AT323" s="18" t="s">
        <v>217</v>
      </c>
      <c r="AU323" s="18" t="s">
        <v>84</v>
      </c>
    </row>
    <row r="324" spans="2:51" s="13" customFormat="1" ht="10.15">
      <c r="B324" s="167"/>
      <c r="D324" s="161" t="s">
        <v>196</v>
      </c>
      <c r="E324" s="168" t="s">
        <v>19</v>
      </c>
      <c r="F324" s="169" t="s">
        <v>662</v>
      </c>
      <c r="H324" s="170">
        <v>6</v>
      </c>
      <c r="I324" s="171"/>
      <c r="L324" s="167"/>
      <c r="M324" s="172"/>
      <c r="T324" s="173"/>
      <c r="AT324" s="168" t="s">
        <v>196</v>
      </c>
      <c r="AU324" s="168" t="s">
        <v>84</v>
      </c>
      <c r="AV324" s="13" t="s">
        <v>84</v>
      </c>
      <c r="AW324" s="13" t="s">
        <v>36</v>
      </c>
      <c r="AX324" s="13" t="s">
        <v>82</v>
      </c>
      <c r="AY324" s="168" t="s">
        <v>151</v>
      </c>
    </row>
    <row r="325" spans="2:65" s="1" customFormat="1" ht="16.5" customHeight="1">
      <c r="B325" s="33"/>
      <c r="C325" s="132" t="s">
        <v>663</v>
      </c>
      <c r="D325" s="132" t="s">
        <v>153</v>
      </c>
      <c r="E325" s="133" t="s">
        <v>664</v>
      </c>
      <c r="F325" s="134" t="s">
        <v>665</v>
      </c>
      <c r="G325" s="135" t="s">
        <v>445</v>
      </c>
      <c r="H325" s="136">
        <v>26.152</v>
      </c>
      <c r="I325" s="137"/>
      <c r="J325" s="138">
        <f>ROUND(I325*H325,2)</f>
        <v>0</v>
      </c>
      <c r="K325" s="134" t="s">
        <v>215</v>
      </c>
      <c r="L325" s="33"/>
      <c r="M325" s="139" t="s">
        <v>19</v>
      </c>
      <c r="N325" s="140" t="s">
        <v>46</v>
      </c>
      <c r="P325" s="141">
        <f>O325*H325</f>
        <v>0</v>
      </c>
      <c r="Q325" s="141">
        <v>0.00885</v>
      </c>
      <c r="R325" s="141">
        <f>Q325*H325</f>
        <v>0.23144520000000002</v>
      </c>
      <c r="S325" s="141">
        <v>0</v>
      </c>
      <c r="T325" s="142">
        <f>S325*H325</f>
        <v>0</v>
      </c>
      <c r="AR325" s="143" t="s">
        <v>160</v>
      </c>
      <c r="AT325" s="143" t="s">
        <v>153</v>
      </c>
      <c r="AU325" s="143" t="s">
        <v>84</v>
      </c>
      <c r="AY325" s="18" t="s">
        <v>151</v>
      </c>
      <c r="BE325" s="144">
        <f>IF(N325="základní",J325,0)</f>
        <v>0</v>
      </c>
      <c r="BF325" s="144">
        <f>IF(N325="snížená",J325,0)</f>
        <v>0</v>
      </c>
      <c r="BG325" s="144">
        <f>IF(N325="zákl. přenesená",J325,0)</f>
        <v>0</v>
      </c>
      <c r="BH325" s="144">
        <f>IF(N325="sníž. přenesená",J325,0)</f>
        <v>0</v>
      </c>
      <c r="BI325" s="144">
        <f>IF(N325="nulová",J325,0)</f>
        <v>0</v>
      </c>
      <c r="BJ325" s="18" t="s">
        <v>82</v>
      </c>
      <c r="BK325" s="144">
        <f>ROUND(I325*H325,2)</f>
        <v>0</v>
      </c>
      <c r="BL325" s="18" t="s">
        <v>160</v>
      </c>
      <c r="BM325" s="143" t="s">
        <v>666</v>
      </c>
    </row>
    <row r="326" spans="2:47" s="1" customFormat="1" ht="10.15">
      <c r="B326" s="33"/>
      <c r="D326" s="174" t="s">
        <v>217</v>
      </c>
      <c r="F326" s="175" t="s">
        <v>667</v>
      </c>
      <c r="I326" s="176"/>
      <c r="L326" s="33"/>
      <c r="M326" s="177"/>
      <c r="T326" s="54"/>
      <c r="AT326" s="18" t="s">
        <v>217</v>
      </c>
      <c r="AU326" s="18" t="s">
        <v>84</v>
      </c>
    </row>
    <row r="327" spans="2:65" s="1" customFormat="1" ht="21.75" customHeight="1">
      <c r="B327" s="33"/>
      <c r="C327" s="145" t="s">
        <v>668</v>
      </c>
      <c r="D327" s="145" t="s">
        <v>157</v>
      </c>
      <c r="E327" s="146" t="s">
        <v>669</v>
      </c>
      <c r="F327" s="147" t="s">
        <v>670</v>
      </c>
      <c r="G327" s="148" t="s">
        <v>445</v>
      </c>
      <c r="H327" s="149">
        <v>30.075</v>
      </c>
      <c r="I327" s="150"/>
      <c r="J327" s="151">
        <f>ROUND(I327*H327,2)</f>
        <v>0</v>
      </c>
      <c r="K327" s="147" t="s">
        <v>215</v>
      </c>
      <c r="L327" s="152"/>
      <c r="M327" s="153" t="s">
        <v>19</v>
      </c>
      <c r="N327" s="154" t="s">
        <v>46</v>
      </c>
      <c r="P327" s="141">
        <f>O327*H327</f>
        <v>0</v>
      </c>
      <c r="Q327" s="141">
        <v>0.00192</v>
      </c>
      <c r="R327" s="141">
        <f>Q327*H327</f>
        <v>0.057744</v>
      </c>
      <c r="S327" s="141">
        <v>0</v>
      </c>
      <c r="T327" s="142">
        <f>S327*H327</f>
        <v>0</v>
      </c>
      <c r="AR327" s="143" t="s">
        <v>166</v>
      </c>
      <c r="AT327" s="143" t="s">
        <v>157</v>
      </c>
      <c r="AU327" s="143" t="s">
        <v>84</v>
      </c>
      <c r="AY327" s="18" t="s">
        <v>151</v>
      </c>
      <c r="BE327" s="144">
        <f>IF(N327="základní",J327,0)</f>
        <v>0</v>
      </c>
      <c r="BF327" s="144">
        <f>IF(N327="snížená",J327,0)</f>
        <v>0</v>
      </c>
      <c r="BG327" s="144">
        <f>IF(N327="zákl. přenesená",J327,0)</f>
        <v>0</v>
      </c>
      <c r="BH327" s="144">
        <f>IF(N327="sníž. přenesená",J327,0)</f>
        <v>0</v>
      </c>
      <c r="BI327" s="144">
        <f>IF(N327="nulová",J327,0)</f>
        <v>0</v>
      </c>
      <c r="BJ327" s="18" t="s">
        <v>82</v>
      </c>
      <c r="BK327" s="144">
        <f>ROUND(I327*H327,2)</f>
        <v>0</v>
      </c>
      <c r="BL327" s="18" t="s">
        <v>160</v>
      </c>
      <c r="BM327" s="143" t="s">
        <v>671</v>
      </c>
    </row>
    <row r="328" spans="2:51" s="12" customFormat="1" ht="10.15">
      <c r="B328" s="160"/>
      <c r="D328" s="161" t="s">
        <v>196</v>
      </c>
      <c r="E328" s="162" t="s">
        <v>19</v>
      </c>
      <c r="F328" s="163" t="s">
        <v>672</v>
      </c>
      <c r="H328" s="162" t="s">
        <v>19</v>
      </c>
      <c r="I328" s="164"/>
      <c r="L328" s="160"/>
      <c r="M328" s="165"/>
      <c r="T328" s="166"/>
      <c r="AT328" s="162" t="s">
        <v>196</v>
      </c>
      <c r="AU328" s="162" t="s">
        <v>84</v>
      </c>
      <c r="AV328" s="12" t="s">
        <v>82</v>
      </c>
      <c r="AW328" s="12" t="s">
        <v>36</v>
      </c>
      <c r="AX328" s="12" t="s">
        <v>75</v>
      </c>
      <c r="AY328" s="162" t="s">
        <v>151</v>
      </c>
    </row>
    <row r="329" spans="2:51" s="13" customFormat="1" ht="10.15">
      <c r="B329" s="167"/>
      <c r="D329" s="161" t="s">
        <v>196</v>
      </c>
      <c r="E329" s="168" t="s">
        <v>19</v>
      </c>
      <c r="F329" s="169" t="s">
        <v>673</v>
      </c>
      <c r="H329" s="170">
        <v>30.075</v>
      </c>
      <c r="I329" s="171"/>
      <c r="L329" s="167"/>
      <c r="M329" s="172"/>
      <c r="T329" s="173"/>
      <c r="AT329" s="168" t="s">
        <v>196</v>
      </c>
      <c r="AU329" s="168" t="s">
        <v>84</v>
      </c>
      <c r="AV329" s="13" t="s">
        <v>84</v>
      </c>
      <c r="AW329" s="13" t="s">
        <v>36</v>
      </c>
      <c r="AX329" s="13" t="s">
        <v>82</v>
      </c>
      <c r="AY329" s="168" t="s">
        <v>151</v>
      </c>
    </row>
    <row r="330" spans="2:65" s="1" customFormat="1" ht="16.5" customHeight="1">
      <c r="B330" s="33"/>
      <c r="C330" s="132" t="s">
        <v>674</v>
      </c>
      <c r="D330" s="132" t="s">
        <v>153</v>
      </c>
      <c r="E330" s="133" t="s">
        <v>675</v>
      </c>
      <c r="F330" s="134" t="s">
        <v>676</v>
      </c>
      <c r="G330" s="135" t="s">
        <v>156</v>
      </c>
      <c r="H330" s="136">
        <v>1</v>
      </c>
      <c r="I330" s="137"/>
      <c r="J330" s="138">
        <f>ROUND(I330*H330,2)</f>
        <v>0</v>
      </c>
      <c r="K330" s="134" t="s">
        <v>425</v>
      </c>
      <c r="L330" s="33"/>
      <c r="M330" s="139" t="s">
        <v>19</v>
      </c>
      <c r="N330" s="140" t="s">
        <v>46</v>
      </c>
      <c r="P330" s="141">
        <f>O330*H330</f>
        <v>0</v>
      </c>
      <c r="Q330" s="141">
        <v>0</v>
      </c>
      <c r="R330" s="141">
        <f>Q330*H330</f>
        <v>0</v>
      </c>
      <c r="S330" s="141">
        <v>0</v>
      </c>
      <c r="T330" s="142">
        <f>S330*H330</f>
        <v>0</v>
      </c>
      <c r="AR330" s="143" t="s">
        <v>160</v>
      </c>
      <c r="AT330" s="143" t="s">
        <v>153</v>
      </c>
      <c r="AU330" s="143" t="s">
        <v>84</v>
      </c>
      <c r="AY330" s="18" t="s">
        <v>151</v>
      </c>
      <c r="BE330" s="144">
        <f>IF(N330="základní",J330,0)</f>
        <v>0</v>
      </c>
      <c r="BF330" s="144">
        <f>IF(N330="snížená",J330,0)</f>
        <v>0</v>
      </c>
      <c r="BG330" s="144">
        <f>IF(N330="zákl. přenesená",J330,0)</f>
        <v>0</v>
      </c>
      <c r="BH330" s="144">
        <f>IF(N330="sníž. přenesená",J330,0)</f>
        <v>0</v>
      </c>
      <c r="BI330" s="144">
        <f>IF(N330="nulová",J330,0)</f>
        <v>0</v>
      </c>
      <c r="BJ330" s="18" t="s">
        <v>82</v>
      </c>
      <c r="BK330" s="144">
        <f>ROUND(I330*H330,2)</f>
        <v>0</v>
      </c>
      <c r="BL330" s="18" t="s">
        <v>160</v>
      </c>
      <c r="BM330" s="143" t="s">
        <v>677</v>
      </c>
    </row>
    <row r="331" spans="2:63" s="11" customFormat="1" ht="22.8" customHeight="1">
      <c r="B331" s="120"/>
      <c r="D331" s="121" t="s">
        <v>74</v>
      </c>
      <c r="E331" s="130" t="s">
        <v>678</v>
      </c>
      <c r="F331" s="130" t="s">
        <v>679</v>
      </c>
      <c r="I331" s="123"/>
      <c r="J331" s="131">
        <f>BK331</f>
        <v>0</v>
      </c>
      <c r="L331" s="120"/>
      <c r="M331" s="125"/>
      <c r="P331" s="126">
        <f>SUM(P332:P333)</f>
        <v>0</v>
      </c>
      <c r="R331" s="126">
        <f>SUM(R332:R333)</f>
        <v>0</v>
      </c>
      <c r="T331" s="127">
        <f>SUM(T332:T333)</f>
        <v>0</v>
      </c>
      <c r="AR331" s="121" t="s">
        <v>82</v>
      </c>
      <c r="AT331" s="128" t="s">
        <v>74</v>
      </c>
      <c r="AU331" s="128" t="s">
        <v>82</v>
      </c>
      <c r="AY331" s="121" t="s">
        <v>151</v>
      </c>
      <c r="BK331" s="129">
        <f>SUM(BK332:BK333)</f>
        <v>0</v>
      </c>
    </row>
    <row r="332" spans="2:65" s="1" customFormat="1" ht="37.8" customHeight="1">
      <c r="B332" s="33"/>
      <c r="C332" s="132" t="s">
        <v>680</v>
      </c>
      <c r="D332" s="132" t="s">
        <v>153</v>
      </c>
      <c r="E332" s="133" t="s">
        <v>681</v>
      </c>
      <c r="F332" s="134" t="s">
        <v>682</v>
      </c>
      <c r="G332" s="135" t="s">
        <v>244</v>
      </c>
      <c r="H332" s="136">
        <v>202.398</v>
      </c>
      <c r="I332" s="137"/>
      <c r="J332" s="138">
        <f>ROUND(I332*H332,2)</f>
        <v>0</v>
      </c>
      <c r="K332" s="134" t="s">
        <v>215</v>
      </c>
      <c r="L332" s="33"/>
      <c r="M332" s="139" t="s">
        <v>19</v>
      </c>
      <c r="N332" s="140" t="s">
        <v>46</v>
      </c>
      <c r="P332" s="141">
        <f>O332*H332</f>
        <v>0</v>
      </c>
      <c r="Q332" s="141">
        <v>0</v>
      </c>
      <c r="R332" s="141">
        <f>Q332*H332</f>
        <v>0</v>
      </c>
      <c r="S332" s="141">
        <v>0</v>
      </c>
      <c r="T332" s="142">
        <f>S332*H332</f>
        <v>0</v>
      </c>
      <c r="AR332" s="143" t="s">
        <v>160</v>
      </c>
      <c r="AT332" s="143" t="s">
        <v>153</v>
      </c>
      <c r="AU332" s="143" t="s">
        <v>84</v>
      </c>
      <c r="AY332" s="18" t="s">
        <v>151</v>
      </c>
      <c r="BE332" s="144">
        <f>IF(N332="základní",J332,0)</f>
        <v>0</v>
      </c>
      <c r="BF332" s="144">
        <f>IF(N332="snížená",J332,0)</f>
        <v>0</v>
      </c>
      <c r="BG332" s="144">
        <f>IF(N332="zákl. přenesená",J332,0)</f>
        <v>0</v>
      </c>
      <c r="BH332" s="144">
        <f>IF(N332="sníž. přenesená",J332,0)</f>
        <v>0</v>
      </c>
      <c r="BI332" s="144">
        <f>IF(N332="nulová",J332,0)</f>
        <v>0</v>
      </c>
      <c r="BJ332" s="18" t="s">
        <v>82</v>
      </c>
      <c r="BK332" s="144">
        <f>ROUND(I332*H332,2)</f>
        <v>0</v>
      </c>
      <c r="BL332" s="18" t="s">
        <v>160</v>
      </c>
      <c r="BM332" s="143" t="s">
        <v>683</v>
      </c>
    </row>
    <row r="333" spans="2:47" s="1" customFormat="1" ht="10.15">
      <c r="B333" s="33"/>
      <c r="D333" s="174" t="s">
        <v>217</v>
      </c>
      <c r="F333" s="175" t="s">
        <v>684</v>
      </c>
      <c r="I333" s="176"/>
      <c r="L333" s="33"/>
      <c r="M333" s="177"/>
      <c r="T333" s="54"/>
      <c r="AT333" s="18" t="s">
        <v>217</v>
      </c>
      <c r="AU333" s="18" t="s">
        <v>84</v>
      </c>
    </row>
    <row r="334" spans="2:63" s="11" customFormat="1" ht="25.9" customHeight="1">
      <c r="B334" s="120"/>
      <c r="D334" s="121" t="s">
        <v>74</v>
      </c>
      <c r="E334" s="122" t="s">
        <v>685</v>
      </c>
      <c r="F334" s="122" t="s">
        <v>686</v>
      </c>
      <c r="I334" s="123"/>
      <c r="J334" s="124">
        <f>BK334</f>
        <v>0</v>
      </c>
      <c r="L334" s="120"/>
      <c r="M334" s="125"/>
      <c r="P334" s="126">
        <f>P335+P345+P349+P351</f>
        <v>0</v>
      </c>
      <c r="R334" s="126">
        <f>R335+R345+R349+R351</f>
        <v>0.050691400000000005</v>
      </c>
      <c r="T334" s="127">
        <f>T335+T345+T349+T351</f>
        <v>0</v>
      </c>
      <c r="AR334" s="121" t="s">
        <v>84</v>
      </c>
      <c r="AT334" s="128" t="s">
        <v>74</v>
      </c>
      <c r="AU334" s="128" t="s">
        <v>75</v>
      </c>
      <c r="AY334" s="121" t="s">
        <v>151</v>
      </c>
      <c r="BK334" s="129">
        <f>BK335+BK345+BK349+BK351</f>
        <v>0</v>
      </c>
    </row>
    <row r="335" spans="2:63" s="11" customFormat="1" ht="22.8" customHeight="1">
      <c r="B335" s="120"/>
      <c r="D335" s="121" t="s">
        <v>74</v>
      </c>
      <c r="E335" s="130" t="s">
        <v>687</v>
      </c>
      <c r="F335" s="130" t="s">
        <v>688</v>
      </c>
      <c r="I335" s="123"/>
      <c r="J335" s="131">
        <f>BK335</f>
        <v>0</v>
      </c>
      <c r="L335" s="120"/>
      <c r="M335" s="125"/>
      <c r="P335" s="126">
        <f>SUM(P336:P344)</f>
        <v>0</v>
      </c>
      <c r="R335" s="126">
        <f>SUM(R336:R344)</f>
        <v>0.00394</v>
      </c>
      <c r="T335" s="127">
        <f>SUM(T336:T344)</f>
        <v>0</v>
      </c>
      <c r="AR335" s="121" t="s">
        <v>84</v>
      </c>
      <c r="AT335" s="128" t="s">
        <v>74</v>
      </c>
      <c r="AU335" s="128" t="s">
        <v>82</v>
      </c>
      <c r="AY335" s="121" t="s">
        <v>151</v>
      </c>
      <c r="BK335" s="129">
        <f>SUM(BK336:BK344)</f>
        <v>0</v>
      </c>
    </row>
    <row r="336" spans="2:65" s="1" customFormat="1" ht="16.5" customHeight="1">
      <c r="B336" s="33"/>
      <c r="C336" s="132" t="s">
        <v>689</v>
      </c>
      <c r="D336" s="132" t="s">
        <v>153</v>
      </c>
      <c r="E336" s="133" t="s">
        <v>690</v>
      </c>
      <c r="F336" s="134" t="s">
        <v>691</v>
      </c>
      <c r="G336" s="135" t="s">
        <v>156</v>
      </c>
      <c r="H336" s="136">
        <v>3</v>
      </c>
      <c r="I336" s="137"/>
      <c r="J336" s="138">
        <f>ROUND(I336*H336,2)</f>
        <v>0</v>
      </c>
      <c r="K336" s="134" t="s">
        <v>215</v>
      </c>
      <c r="L336" s="33"/>
      <c r="M336" s="139" t="s">
        <v>19</v>
      </c>
      <c r="N336" s="140" t="s">
        <v>46</v>
      </c>
      <c r="P336" s="141">
        <f>O336*H336</f>
        <v>0</v>
      </c>
      <c r="Q336" s="141">
        <v>0</v>
      </c>
      <c r="R336" s="141">
        <f>Q336*H336</f>
        <v>0</v>
      </c>
      <c r="S336" s="141">
        <v>0</v>
      </c>
      <c r="T336" s="142">
        <f>S336*H336</f>
        <v>0</v>
      </c>
      <c r="AR336" s="143" t="s">
        <v>442</v>
      </c>
      <c r="AT336" s="143" t="s">
        <v>153</v>
      </c>
      <c r="AU336" s="143" t="s">
        <v>84</v>
      </c>
      <c r="AY336" s="18" t="s">
        <v>151</v>
      </c>
      <c r="BE336" s="144">
        <f>IF(N336="základní",J336,0)</f>
        <v>0</v>
      </c>
      <c r="BF336" s="144">
        <f>IF(N336="snížená",J336,0)</f>
        <v>0</v>
      </c>
      <c r="BG336" s="144">
        <f>IF(N336="zákl. přenesená",J336,0)</f>
        <v>0</v>
      </c>
      <c r="BH336" s="144">
        <f>IF(N336="sníž. přenesená",J336,0)</f>
        <v>0</v>
      </c>
      <c r="BI336" s="144">
        <f>IF(N336="nulová",J336,0)</f>
        <v>0</v>
      </c>
      <c r="BJ336" s="18" t="s">
        <v>82</v>
      </c>
      <c r="BK336" s="144">
        <f>ROUND(I336*H336,2)</f>
        <v>0</v>
      </c>
      <c r="BL336" s="18" t="s">
        <v>442</v>
      </c>
      <c r="BM336" s="143" t="s">
        <v>692</v>
      </c>
    </row>
    <row r="337" spans="2:47" s="1" customFormat="1" ht="10.15">
      <c r="B337" s="33"/>
      <c r="D337" s="174" t="s">
        <v>217</v>
      </c>
      <c r="F337" s="175" t="s">
        <v>693</v>
      </c>
      <c r="I337" s="176"/>
      <c r="L337" s="33"/>
      <c r="M337" s="177"/>
      <c r="T337" s="54"/>
      <c r="AT337" s="18" t="s">
        <v>217</v>
      </c>
      <c r="AU337" s="18" t="s">
        <v>84</v>
      </c>
    </row>
    <row r="338" spans="2:51" s="13" customFormat="1" ht="10.15">
      <c r="B338" s="167"/>
      <c r="D338" s="161" t="s">
        <v>196</v>
      </c>
      <c r="E338" s="168" t="s">
        <v>19</v>
      </c>
      <c r="F338" s="169" t="s">
        <v>694</v>
      </c>
      <c r="H338" s="170">
        <v>2</v>
      </c>
      <c r="I338" s="171"/>
      <c r="L338" s="167"/>
      <c r="M338" s="172"/>
      <c r="T338" s="173"/>
      <c r="AT338" s="168" t="s">
        <v>196</v>
      </c>
      <c r="AU338" s="168" t="s">
        <v>84</v>
      </c>
      <c r="AV338" s="13" t="s">
        <v>84</v>
      </c>
      <c r="AW338" s="13" t="s">
        <v>36</v>
      </c>
      <c r="AX338" s="13" t="s">
        <v>75</v>
      </c>
      <c r="AY338" s="168" t="s">
        <v>151</v>
      </c>
    </row>
    <row r="339" spans="2:51" s="13" customFormat="1" ht="10.15">
      <c r="B339" s="167"/>
      <c r="D339" s="161" t="s">
        <v>196</v>
      </c>
      <c r="E339" s="168" t="s">
        <v>19</v>
      </c>
      <c r="F339" s="169" t="s">
        <v>695</v>
      </c>
      <c r="H339" s="170">
        <v>1</v>
      </c>
      <c r="I339" s="171"/>
      <c r="L339" s="167"/>
      <c r="M339" s="172"/>
      <c r="T339" s="173"/>
      <c r="AT339" s="168" t="s">
        <v>196</v>
      </c>
      <c r="AU339" s="168" t="s">
        <v>84</v>
      </c>
      <c r="AV339" s="13" t="s">
        <v>84</v>
      </c>
      <c r="AW339" s="13" t="s">
        <v>36</v>
      </c>
      <c r="AX339" s="13" t="s">
        <v>75</v>
      </c>
      <c r="AY339" s="168" t="s">
        <v>151</v>
      </c>
    </row>
    <row r="340" spans="2:51" s="12" customFormat="1" ht="10.15">
      <c r="B340" s="160"/>
      <c r="D340" s="161" t="s">
        <v>196</v>
      </c>
      <c r="E340" s="162" t="s">
        <v>19</v>
      </c>
      <c r="F340" s="163" t="s">
        <v>696</v>
      </c>
      <c r="H340" s="162" t="s">
        <v>19</v>
      </c>
      <c r="I340" s="164"/>
      <c r="L340" s="160"/>
      <c r="M340" s="165"/>
      <c r="T340" s="166"/>
      <c r="AT340" s="162" t="s">
        <v>196</v>
      </c>
      <c r="AU340" s="162" t="s">
        <v>84</v>
      </c>
      <c r="AV340" s="12" t="s">
        <v>82</v>
      </c>
      <c r="AW340" s="12" t="s">
        <v>36</v>
      </c>
      <c r="AX340" s="12" t="s">
        <v>75</v>
      </c>
      <c r="AY340" s="162" t="s">
        <v>151</v>
      </c>
    </row>
    <row r="341" spans="2:51" s="14" customFormat="1" ht="10.15">
      <c r="B341" s="179"/>
      <c r="D341" s="161" t="s">
        <v>196</v>
      </c>
      <c r="E341" s="180" t="s">
        <v>19</v>
      </c>
      <c r="F341" s="181" t="s">
        <v>256</v>
      </c>
      <c r="H341" s="182">
        <v>3</v>
      </c>
      <c r="I341" s="183"/>
      <c r="L341" s="179"/>
      <c r="M341" s="184"/>
      <c r="T341" s="185"/>
      <c r="AT341" s="180" t="s">
        <v>196</v>
      </c>
      <c r="AU341" s="180" t="s">
        <v>84</v>
      </c>
      <c r="AV341" s="14" t="s">
        <v>160</v>
      </c>
      <c r="AW341" s="14" t="s">
        <v>36</v>
      </c>
      <c r="AX341" s="14" t="s">
        <v>82</v>
      </c>
      <c r="AY341" s="180" t="s">
        <v>151</v>
      </c>
    </row>
    <row r="342" spans="2:65" s="1" customFormat="1" ht="16.5" customHeight="1">
      <c r="B342" s="33"/>
      <c r="C342" s="132" t="s">
        <v>697</v>
      </c>
      <c r="D342" s="132" t="s">
        <v>153</v>
      </c>
      <c r="E342" s="133" t="s">
        <v>698</v>
      </c>
      <c r="F342" s="134" t="s">
        <v>699</v>
      </c>
      <c r="G342" s="135" t="s">
        <v>156</v>
      </c>
      <c r="H342" s="136">
        <v>2</v>
      </c>
      <c r="I342" s="137"/>
      <c r="J342" s="138">
        <f>ROUND(I342*H342,2)</f>
        <v>0</v>
      </c>
      <c r="K342" s="134" t="s">
        <v>215</v>
      </c>
      <c r="L342" s="33"/>
      <c r="M342" s="139" t="s">
        <v>19</v>
      </c>
      <c r="N342" s="140" t="s">
        <v>46</v>
      </c>
      <c r="P342" s="141">
        <f>O342*H342</f>
        <v>0</v>
      </c>
      <c r="Q342" s="141">
        <v>0.00197</v>
      </c>
      <c r="R342" s="141">
        <f>Q342*H342</f>
        <v>0.00394</v>
      </c>
      <c r="S342" s="141">
        <v>0</v>
      </c>
      <c r="T342" s="142">
        <f>S342*H342</f>
        <v>0</v>
      </c>
      <c r="AR342" s="143" t="s">
        <v>442</v>
      </c>
      <c r="AT342" s="143" t="s">
        <v>153</v>
      </c>
      <c r="AU342" s="143" t="s">
        <v>84</v>
      </c>
      <c r="AY342" s="18" t="s">
        <v>151</v>
      </c>
      <c r="BE342" s="144">
        <f>IF(N342="základní",J342,0)</f>
        <v>0</v>
      </c>
      <c r="BF342" s="144">
        <f>IF(N342="snížená",J342,0)</f>
        <v>0</v>
      </c>
      <c r="BG342" s="144">
        <f>IF(N342="zákl. přenesená",J342,0)</f>
        <v>0</v>
      </c>
      <c r="BH342" s="144">
        <f>IF(N342="sníž. přenesená",J342,0)</f>
        <v>0</v>
      </c>
      <c r="BI342" s="144">
        <f>IF(N342="nulová",J342,0)</f>
        <v>0</v>
      </c>
      <c r="BJ342" s="18" t="s">
        <v>82</v>
      </c>
      <c r="BK342" s="144">
        <f>ROUND(I342*H342,2)</f>
        <v>0</v>
      </c>
      <c r="BL342" s="18" t="s">
        <v>442</v>
      </c>
      <c r="BM342" s="143" t="s">
        <v>700</v>
      </c>
    </row>
    <row r="343" spans="2:47" s="1" customFormat="1" ht="10.15">
      <c r="B343" s="33"/>
      <c r="D343" s="174" t="s">
        <v>217</v>
      </c>
      <c r="F343" s="175" t="s">
        <v>701</v>
      </c>
      <c r="I343" s="176"/>
      <c r="L343" s="33"/>
      <c r="M343" s="177"/>
      <c r="T343" s="54"/>
      <c r="AT343" s="18" t="s">
        <v>217</v>
      </c>
      <c r="AU343" s="18" t="s">
        <v>84</v>
      </c>
    </row>
    <row r="344" spans="2:51" s="13" customFormat="1" ht="10.15">
      <c r="B344" s="167"/>
      <c r="D344" s="161" t="s">
        <v>196</v>
      </c>
      <c r="E344" s="168" t="s">
        <v>19</v>
      </c>
      <c r="F344" s="169" t="s">
        <v>694</v>
      </c>
      <c r="H344" s="170">
        <v>2</v>
      </c>
      <c r="I344" s="171"/>
      <c r="L344" s="167"/>
      <c r="M344" s="172"/>
      <c r="T344" s="173"/>
      <c r="AT344" s="168" t="s">
        <v>196</v>
      </c>
      <c r="AU344" s="168" t="s">
        <v>84</v>
      </c>
      <c r="AV344" s="13" t="s">
        <v>84</v>
      </c>
      <c r="AW344" s="13" t="s">
        <v>36</v>
      </c>
      <c r="AX344" s="13" t="s">
        <v>82</v>
      </c>
      <c r="AY344" s="168" t="s">
        <v>151</v>
      </c>
    </row>
    <row r="345" spans="2:63" s="11" customFormat="1" ht="22.8" customHeight="1">
      <c r="B345" s="120"/>
      <c r="D345" s="121" t="s">
        <v>74</v>
      </c>
      <c r="E345" s="130" t="s">
        <v>702</v>
      </c>
      <c r="F345" s="130" t="s">
        <v>703</v>
      </c>
      <c r="I345" s="123"/>
      <c r="J345" s="131">
        <f>BK345</f>
        <v>0</v>
      </c>
      <c r="L345" s="120"/>
      <c r="M345" s="125"/>
      <c r="P345" s="126">
        <f>SUM(P346:P348)</f>
        <v>0</v>
      </c>
      <c r="R345" s="126">
        <f>SUM(R346:R348)</f>
        <v>0</v>
      </c>
      <c r="T345" s="127">
        <f>SUM(T346:T348)</f>
        <v>0</v>
      </c>
      <c r="AR345" s="121" t="s">
        <v>84</v>
      </c>
      <c r="AT345" s="128" t="s">
        <v>74</v>
      </c>
      <c r="AU345" s="128" t="s">
        <v>82</v>
      </c>
      <c r="AY345" s="121" t="s">
        <v>151</v>
      </c>
      <c r="BK345" s="129">
        <f>SUM(BK346:BK348)</f>
        <v>0</v>
      </c>
    </row>
    <row r="346" spans="2:65" s="1" customFormat="1" ht="16.5" customHeight="1">
      <c r="B346" s="33"/>
      <c r="C346" s="132" t="s">
        <v>704</v>
      </c>
      <c r="D346" s="132" t="s">
        <v>153</v>
      </c>
      <c r="E346" s="133" t="s">
        <v>705</v>
      </c>
      <c r="F346" s="134" t="s">
        <v>706</v>
      </c>
      <c r="G346" s="135" t="s">
        <v>193</v>
      </c>
      <c r="H346" s="136">
        <v>1</v>
      </c>
      <c r="I346" s="137"/>
      <c r="J346" s="138">
        <f>ROUND(I346*H346,2)</f>
        <v>0</v>
      </c>
      <c r="K346" s="134" t="s">
        <v>194</v>
      </c>
      <c r="L346" s="33"/>
      <c r="M346" s="139" t="s">
        <v>19</v>
      </c>
      <c r="N346" s="140" t="s">
        <v>46</v>
      </c>
      <c r="P346" s="141">
        <f>O346*H346</f>
        <v>0</v>
      </c>
      <c r="Q346" s="141">
        <v>0</v>
      </c>
      <c r="R346" s="141">
        <f>Q346*H346</f>
        <v>0</v>
      </c>
      <c r="S346" s="141">
        <v>0</v>
      </c>
      <c r="T346" s="142">
        <f>S346*H346</f>
        <v>0</v>
      </c>
      <c r="AR346" s="143" t="s">
        <v>160</v>
      </c>
      <c r="AT346" s="143" t="s">
        <v>153</v>
      </c>
      <c r="AU346" s="143" t="s">
        <v>84</v>
      </c>
      <c r="AY346" s="18" t="s">
        <v>151</v>
      </c>
      <c r="BE346" s="144">
        <f>IF(N346="základní",J346,0)</f>
        <v>0</v>
      </c>
      <c r="BF346" s="144">
        <f>IF(N346="snížená",J346,0)</f>
        <v>0</v>
      </c>
      <c r="BG346" s="144">
        <f>IF(N346="zákl. přenesená",J346,0)</f>
        <v>0</v>
      </c>
      <c r="BH346" s="144">
        <f>IF(N346="sníž. přenesená",J346,0)</f>
        <v>0</v>
      </c>
      <c r="BI346" s="144">
        <f>IF(N346="nulová",J346,0)</f>
        <v>0</v>
      </c>
      <c r="BJ346" s="18" t="s">
        <v>82</v>
      </c>
      <c r="BK346" s="144">
        <f>ROUND(I346*H346,2)</f>
        <v>0</v>
      </c>
      <c r="BL346" s="18" t="s">
        <v>160</v>
      </c>
      <c r="BM346" s="143" t="s">
        <v>707</v>
      </c>
    </row>
    <row r="347" spans="2:65" s="1" customFormat="1" ht="16.5" customHeight="1">
      <c r="B347" s="33"/>
      <c r="C347" s="132" t="s">
        <v>708</v>
      </c>
      <c r="D347" s="132" t="s">
        <v>153</v>
      </c>
      <c r="E347" s="133" t="s">
        <v>709</v>
      </c>
      <c r="F347" s="134" t="s">
        <v>710</v>
      </c>
      <c r="G347" s="135" t="s">
        <v>193</v>
      </c>
      <c r="H347" s="136">
        <v>1</v>
      </c>
      <c r="I347" s="137"/>
      <c r="J347" s="138">
        <f>ROUND(I347*H347,2)</f>
        <v>0</v>
      </c>
      <c r="K347" s="134" t="s">
        <v>194</v>
      </c>
      <c r="L347" s="33"/>
      <c r="M347" s="139" t="s">
        <v>19</v>
      </c>
      <c r="N347" s="140" t="s">
        <v>46</v>
      </c>
      <c r="P347" s="141">
        <f>O347*H347</f>
        <v>0</v>
      </c>
      <c r="Q347" s="141">
        <v>0</v>
      </c>
      <c r="R347" s="141">
        <f>Q347*H347</f>
        <v>0</v>
      </c>
      <c r="S347" s="141">
        <v>0</v>
      </c>
      <c r="T347" s="142">
        <f>S347*H347</f>
        <v>0</v>
      </c>
      <c r="AR347" s="143" t="s">
        <v>160</v>
      </c>
      <c r="AT347" s="143" t="s">
        <v>153</v>
      </c>
      <c r="AU347" s="143" t="s">
        <v>84</v>
      </c>
      <c r="AY347" s="18" t="s">
        <v>151</v>
      </c>
      <c r="BE347" s="144">
        <f>IF(N347="základní",J347,0)</f>
        <v>0</v>
      </c>
      <c r="BF347" s="144">
        <f>IF(N347="snížená",J347,0)</f>
        <v>0</v>
      </c>
      <c r="BG347" s="144">
        <f>IF(N347="zákl. přenesená",J347,0)</f>
        <v>0</v>
      </c>
      <c r="BH347" s="144">
        <f>IF(N347="sníž. přenesená",J347,0)</f>
        <v>0</v>
      </c>
      <c r="BI347" s="144">
        <f>IF(N347="nulová",J347,0)</f>
        <v>0</v>
      </c>
      <c r="BJ347" s="18" t="s">
        <v>82</v>
      </c>
      <c r="BK347" s="144">
        <f>ROUND(I347*H347,2)</f>
        <v>0</v>
      </c>
      <c r="BL347" s="18" t="s">
        <v>160</v>
      </c>
      <c r="BM347" s="143" t="s">
        <v>711</v>
      </c>
    </row>
    <row r="348" spans="2:65" s="1" customFormat="1" ht="16.5" customHeight="1">
      <c r="B348" s="33"/>
      <c r="C348" s="132" t="s">
        <v>712</v>
      </c>
      <c r="D348" s="132" t="s">
        <v>153</v>
      </c>
      <c r="E348" s="133" t="s">
        <v>713</v>
      </c>
      <c r="F348" s="134" t="s">
        <v>714</v>
      </c>
      <c r="G348" s="135" t="s">
        <v>193</v>
      </c>
      <c r="H348" s="136">
        <v>1</v>
      </c>
      <c r="I348" s="137"/>
      <c r="J348" s="138">
        <f>ROUND(I348*H348,2)</f>
        <v>0</v>
      </c>
      <c r="K348" s="134" t="s">
        <v>194</v>
      </c>
      <c r="L348" s="33"/>
      <c r="M348" s="139" t="s">
        <v>19</v>
      </c>
      <c r="N348" s="140" t="s">
        <v>46</v>
      </c>
      <c r="P348" s="141">
        <f>O348*H348</f>
        <v>0</v>
      </c>
      <c r="Q348" s="141">
        <v>0</v>
      </c>
      <c r="R348" s="141">
        <f>Q348*H348</f>
        <v>0</v>
      </c>
      <c r="S348" s="141">
        <v>0</v>
      </c>
      <c r="T348" s="142">
        <f>S348*H348</f>
        <v>0</v>
      </c>
      <c r="AR348" s="143" t="s">
        <v>442</v>
      </c>
      <c r="AT348" s="143" t="s">
        <v>153</v>
      </c>
      <c r="AU348" s="143" t="s">
        <v>84</v>
      </c>
      <c r="AY348" s="18" t="s">
        <v>151</v>
      </c>
      <c r="BE348" s="144">
        <f>IF(N348="základní",J348,0)</f>
        <v>0</v>
      </c>
      <c r="BF348" s="144">
        <f>IF(N348="snížená",J348,0)</f>
        <v>0</v>
      </c>
      <c r="BG348" s="144">
        <f>IF(N348="zákl. přenesená",J348,0)</f>
        <v>0</v>
      </c>
      <c r="BH348" s="144">
        <f>IF(N348="sníž. přenesená",J348,0)</f>
        <v>0</v>
      </c>
      <c r="BI348" s="144">
        <f>IF(N348="nulová",J348,0)</f>
        <v>0</v>
      </c>
      <c r="BJ348" s="18" t="s">
        <v>82</v>
      </c>
      <c r="BK348" s="144">
        <f>ROUND(I348*H348,2)</f>
        <v>0</v>
      </c>
      <c r="BL348" s="18" t="s">
        <v>442</v>
      </c>
      <c r="BM348" s="143" t="s">
        <v>715</v>
      </c>
    </row>
    <row r="349" spans="2:63" s="11" customFormat="1" ht="22.8" customHeight="1">
      <c r="B349" s="120"/>
      <c r="D349" s="121" t="s">
        <v>74</v>
      </c>
      <c r="E349" s="130" t="s">
        <v>716</v>
      </c>
      <c r="F349" s="130" t="s">
        <v>717</v>
      </c>
      <c r="I349" s="123"/>
      <c r="J349" s="131">
        <f>BK349</f>
        <v>0</v>
      </c>
      <c r="L349" s="120"/>
      <c r="M349" s="125"/>
      <c r="P349" s="126">
        <f>P350</f>
        <v>0</v>
      </c>
      <c r="R349" s="126">
        <f>R350</f>
        <v>0</v>
      </c>
      <c r="T349" s="127">
        <f>T350</f>
        <v>0</v>
      </c>
      <c r="AR349" s="121" t="s">
        <v>84</v>
      </c>
      <c r="AT349" s="128" t="s">
        <v>74</v>
      </c>
      <c r="AU349" s="128" t="s">
        <v>82</v>
      </c>
      <c r="AY349" s="121" t="s">
        <v>151</v>
      </c>
      <c r="BK349" s="129">
        <f>BK350</f>
        <v>0</v>
      </c>
    </row>
    <row r="350" spans="2:65" s="1" customFormat="1" ht="16.5" customHeight="1">
      <c r="B350" s="33"/>
      <c r="C350" s="132" t="s">
        <v>718</v>
      </c>
      <c r="D350" s="132" t="s">
        <v>153</v>
      </c>
      <c r="E350" s="133" t="s">
        <v>719</v>
      </c>
      <c r="F350" s="134" t="s">
        <v>720</v>
      </c>
      <c r="G350" s="135" t="s">
        <v>193</v>
      </c>
      <c r="H350" s="136">
        <v>1</v>
      </c>
      <c r="I350" s="137"/>
      <c r="J350" s="138">
        <f>ROUND(I350*H350,2)</f>
        <v>0</v>
      </c>
      <c r="K350" s="134" t="s">
        <v>194</v>
      </c>
      <c r="L350" s="33"/>
      <c r="M350" s="139" t="s">
        <v>19</v>
      </c>
      <c r="N350" s="140" t="s">
        <v>46</v>
      </c>
      <c r="P350" s="141">
        <f>O350*H350</f>
        <v>0</v>
      </c>
      <c r="Q350" s="141">
        <v>0</v>
      </c>
      <c r="R350" s="141">
        <f>Q350*H350</f>
        <v>0</v>
      </c>
      <c r="S350" s="141">
        <v>0</v>
      </c>
      <c r="T350" s="142">
        <f>S350*H350</f>
        <v>0</v>
      </c>
      <c r="AR350" s="143" t="s">
        <v>442</v>
      </c>
      <c r="AT350" s="143" t="s">
        <v>153</v>
      </c>
      <c r="AU350" s="143" t="s">
        <v>84</v>
      </c>
      <c r="AY350" s="18" t="s">
        <v>151</v>
      </c>
      <c r="BE350" s="144">
        <f>IF(N350="základní",J350,0)</f>
        <v>0</v>
      </c>
      <c r="BF350" s="144">
        <f>IF(N350="snížená",J350,0)</f>
        <v>0</v>
      </c>
      <c r="BG350" s="144">
        <f>IF(N350="zákl. přenesená",J350,0)</f>
        <v>0</v>
      </c>
      <c r="BH350" s="144">
        <f>IF(N350="sníž. přenesená",J350,0)</f>
        <v>0</v>
      </c>
      <c r="BI350" s="144">
        <f>IF(N350="nulová",J350,0)</f>
        <v>0</v>
      </c>
      <c r="BJ350" s="18" t="s">
        <v>82</v>
      </c>
      <c r="BK350" s="144">
        <f>ROUND(I350*H350,2)</f>
        <v>0</v>
      </c>
      <c r="BL350" s="18" t="s">
        <v>442</v>
      </c>
      <c r="BM350" s="143" t="s">
        <v>721</v>
      </c>
    </row>
    <row r="351" spans="2:63" s="11" customFormat="1" ht="22.8" customHeight="1">
      <c r="B351" s="120"/>
      <c r="D351" s="121" t="s">
        <v>74</v>
      </c>
      <c r="E351" s="130" t="s">
        <v>722</v>
      </c>
      <c r="F351" s="130" t="s">
        <v>723</v>
      </c>
      <c r="I351" s="123"/>
      <c r="J351" s="131">
        <f>BK351</f>
        <v>0</v>
      </c>
      <c r="L351" s="120"/>
      <c r="M351" s="125"/>
      <c r="P351" s="126">
        <f>SUM(P352:P367)</f>
        <v>0</v>
      </c>
      <c r="R351" s="126">
        <f>SUM(R352:R367)</f>
        <v>0.046751400000000005</v>
      </c>
      <c r="T351" s="127">
        <f>SUM(T352:T367)</f>
        <v>0</v>
      </c>
      <c r="AR351" s="121" t="s">
        <v>84</v>
      </c>
      <c r="AT351" s="128" t="s">
        <v>74</v>
      </c>
      <c r="AU351" s="128" t="s">
        <v>82</v>
      </c>
      <c r="AY351" s="121" t="s">
        <v>151</v>
      </c>
      <c r="BK351" s="129">
        <f>SUM(BK352:BK367)</f>
        <v>0</v>
      </c>
    </row>
    <row r="352" spans="2:65" s="1" customFormat="1" ht="24.2" customHeight="1">
      <c r="B352" s="33"/>
      <c r="C352" s="132" t="s">
        <v>724</v>
      </c>
      <c r="D352" s="132" t="s">
        <v>153</v>
      </c>
      <c r="E352" s="133" t="s">
        <v>725</v>
      </c>
      <c r="F352" s="134" t="s">
        <v>726</v>
      </c>
      <c r="G352" s="135" t="s">
        <v>416</v>
      </c>
      <c r="H352" s="136">
        <v>49.212</v>
      </c>
      <c r="I352" s="137"/>
      <c r="J352" s="138">
        <f>ROUND(I352*H352,2)</f>
        <v>0</v>
      </c>
      <c r="K352" s="134" t="s">
        <v>215</v>
      </c>
      <c r="L352" s="33"/>
      <c r="M352" s="139" t="s">
        <v>19</v>
      </c>
      <c r="N352" s="140" t="s">
        <v>46</v>
      </c>
      <c r="P352" s="141">
        <f>O352*H352</f>
        <v>0</v>
      </c>
      <c r="Q352" s="141">
        <v>0.00029</v>
      </c>
      <c r="R352" s="141">
        <f>Q352*H352</f>
        <v>0.014271480000000001</v>
      </c>
      <c r="S352" s="141">
        <v>0</v>
      </c>
      <c r="T352" s="142">
        <f>S352*H352</f>
        <v>0</v>
      </c>
      <c r="AR352" s="143" t="s">
        <v>442</v>
      </c>
      <c r="AT352" s="143" t="s">
        <v>153</v>
      </c>
      <c r="AU352" s="143" t="s">
        <v>84</v>
      </c>
      <c r="AY352" s="18" t="s">
        <v>151</v>
      </c>
      <c r="BE352" s="144">
        <f>IF(N352="základní",J352,0)</f>
        <v>0</v>
      </c>
      <c r="BF352" s="144">
        <f>IF(N352="snížená",J352,0)</f>
        <v>0</v>
      </c>
      <c r="BG352" s="144">
        <f>IF(N352="zákl. přenesená",J352,0)</f>
        <v>0</v>
      </c>
      <c r="BH352" s="144">
        <f>IF(N352="sníž. přenesená",J352,0)</f>
        <v>0</v>
      </c>
      <c r="BI352" s="144">
        <f>IF(N352="nulová",J352,0)</f>
        <v>0</v>
      </c>
      <c r="BJ352" s="18" t="s">
        <v>82</v>
      </c>
      <c r="BK352" s="144">
        <f>ROUND(I352*H352,2)</f>
        <v>0</v>
      </c>
      <c r="BL352" s="18" t="s">
        <v>442</v>
      </c>
      <c r="BM352" s="143" t="s">
        <v>727</v>
      </c>
    </row>
    <row r="353" spans="2:47" s="1" customFormat="1" ht="10.15">
      <c r="B353" s="33"/>
      <c r="D353" s="174" t="s">
        <v>217</v>
      </c>
      <c r="F353" s="175" t="s">
        <v>728</v>
      </c>
      <c r="I353" s="176"/>
      <c r="L353" s="33"/>
      <c r="M353" s="177"/>
      <c r="T353" s="54"/>
      <c r="AT353" s="18" t="s">
        <v>217</v>
      </c>
      <c r="AU353" s="18" t="s">
        <v>84</v>
      </c>
    </row>
    <row r="354" spans="2:51" s="12" customFormat="1" ht="10.15">
      <c r="B354" s="160"/>
      <c r="D354" s="161" t="s">
        <v>196</v>
      </c>
      <c r="E354" s="162" t="s">
        <v>19</v>
      </c>
      <c r="F354" s="163" t="s">
        <v>619</v>
      </c>
      <c r="H354" s="162" t="s">
        <v>19</v>
      </c>
      <c r="I354" s="164"/>
      <c r="L354" s="160"/>
      <c r="M354" s="165"/>
      <c r="T354" s="166"/>
      <c r="AT354" s="162" t="s">
        <v>196</v>
      </c>
      <c r="AU354" s="162" t="s">
        <v>84</v>
      </c>
      <c r="AV354" s="12" t="s">
        <v>82</v>
      </c>
      <c r="AW354" s="12" t="s">
        <v>36</v>
      </c>
      <c r="AX354" s="12" t="s">
        <v>75</v>
      </c>
      <c r="AY354" s="162" t="s">
        <v>151</v>
      </c>
    </row>
    <row r="355" spans="2:51" s="13" customFormat="1" ht="10.15">
      <c r="B355" s="167"/>
      <c r="D355" s="161" t="s">
        <v>196</v>
      </c>
      <c r="E355" s="168" t="s">
        <v>19</v>
      </c>
      <c r="F355" s="169" t="s">
        <v>620</v>
      </c>
      <c r="H355" s="170">
        <v>46.722</v>
      </c>
      <c r="I355" s="171"/>
      <c r="L355" s="167"/>
      <c r="M355" s="172"/>
      <c r="T355" s="173"/>
      <c r="AT355" s="168" t="s">
        <v>196</v>
      </c>
      <c r="AU355" s="168" t="s">
        <v>84</v>
      </c>
      <c r="AV355" s="13" t="s">
        <v>84</v>
      </c>
      <c r="AW355" s="13" t="s">
        <v>36</v>
      </c>
      <c r="AX355" s="13" t="s">
        <v>75</v>
      </c>
      <c r="AY355" s="168" t="s">
        <v>151</v>
      </c>
    </row>
    <row r="356" spans="2:51" s="12" customFormat="1" ht="10.15">
      <c r="B356" s="160"/>
      <c r="D356" s="161" t="s">
        <v>196</v>
      </c>
      <c r="E356" s="162" t="s">
        <v>19</v>
      </c>
      <c r="F356" s="163" t="s">
        <v>729</v>
      </c>
      <c r="H356" s="162" t="s">
        <v>19</v>
      </c>
      <c r="I356" s="164"/>
      <c r="L356" s="160"/>
      <c r="M356" s="165"/>
      <c r="T356" s="166"/>
      <c r="AT356" s="162" t="s">
        <v>196</v>
      </c>
      <c r="AU356" s="162" t="s">
        <v>84</v>
      </c>
      <c r="AV356" s="12" t="s">
        <v>82</v>
      </c>
      <c r="AW356" s="12" t="s">
        <v>36</v>
      </c>
      <c r="AX356" s="12" t="s">
        <v>75</v>
      </c>
      <c r="AY356" s="162" t="s">
        <v>151</v>
      </c>
    </row>
    <row r="357" spans="2:51" s="13" customFormat="1" ht="10.15">
      <c r="B357" s="167"/>
      <c r="D357" s="161" t="s">
        <v>196</v>
      </c>
      <c r="E357" s="168" t="s">
        <v>19</v>
      </c>
      <c r="F357" s="169" t="s">
        <v>730</v>
      </c>
      <c r="H357" s="170">
        <v>2.49</v>
      </c>
      <c r="I357" s="171"/>
      <c r="L357" s="167"/>
      <c r="M357" s="172"/>
      <c r="T357" s="173"/>
      <c r="AT357" s="168" t="s">
        <v>196</v>
      </c>
      <c r="AU357" s="168" t="s">
        <v>84</v>
      </c>
      <c r="AV357" s="13" t="s">
        <v>84</v>
      </c>
      <c r="AW357" s="13" t="s">
        <v>36</v>
      </c>
      <c r="AX357" s="13" t="s">
        <v>75</v>
      </c>
      <c r="AY357" s="168" t="s">
        <v>151</v>
      </c>
    </row>
    <row r="358" spans="2:51" s="12" customFormat="1" ht="10.15">
      <c r="B358" s="160"/>
      <c r="D358" s="161" t="s">
        <v>196</v>
      </c>
      <c r="E358" s="162" t="s">
        <v>19</v>
      </c>
      <c r="F358" s="163" t="s">
        <v>255</v>
      </c>
      <c r="H358" s="162" t="s">
        <v>19</v>
      </c>
      <c r="I358" s="164"/>
      <c r="L358" s="160"/>
      <c r="M358" s="165"/>
      <c r="T358" s="166"/>
      <c r="AT358" s="162" t="s">
        <v>196</v>
      </c>
      <c r="AU358" s="162" t="s">
        <v>84</v>
      </c>
      <c r="AV358" s="12" t="s">
        <v>82</v>
      </c>
      <c r="AW358" s="12" t="s">
        <v>36</v>
      </c>
      <c r="AX358" s="12" t="s">
        <v>75</v>
      </c>
      <c r="AY358" s="162" t="s">
        <v>151</v>
      </c>
    </row>
    <row r="359" spans="2:51" s="14" customFormat="1" ht="10.15">
      <c r="B359" s="179"/>
      <c r="D359" s="161" t="s">
        <v>196</v>
      </c>
      <c r="E359" s="180" t="s">
        <v>19</v>
      </c>
      <c r="F359" s="181" t="s">
        <v>256</v>
      </c>
      <c r="H359" s="182">
        <v>49.212</v>
      </c>
      <c r="I359" s="183"/>
      <c r="L359" s="179"/>
      <c r="M359" s="184"/>
      <c r="T359" s="185"/>
      <c r="AT359" s="180" t="s">
        <v>196</v>
      </c>
      <c r="AU359" s="180" t="s">
        <v>84</v>
      </c>
      <c r="AV359" s="14" t="s">
        <v>160</v>
      </c>
      <c r="AW359" s="14" t="s">
        <v>36</v>
      </c>
      <c r="AX359" s="14" t="s">
        <v>82</v>
      </c>
      <c r="AY359" s="180" t="s">
        <v>151</v>
      </c>
    </row>
    <row r="360" spans="2:65" s="1" customFormat="1" ht="16.5" customHeight="1">
      <c r="B360" s="33"/>
      <c r="C360" s="132" t="s">
        <v>731</v>
      </c>
      <c r="D360" s="132" t="s">
        <v>153</v>
      </c>
      <c r="E360" s="133" t="s">
        <v>732</v>
      </c>
      <c r="F360" s="134" t="s">
        <v>733</v>
      </c>
      <c r="G360" s="135" t="s">
        <v>416</v>
      </c>
      <c r="H360" s="136">
        <v>49.212</v>
      </c>
      <c r="I360" s="137"/>
      <c r="J360" s="138">
        <f>ROUND(I360*H360,2)</f>
        <v>0</v>
      </c>
      <c r="K360" s="134" t="s">
        <v>215</v>
      </c>
      <c r="L360" s="33"/>
      <c r="M360" s="139" t="s">
        <v>19</v>
      </c>
      <c r="N360" s="140" t="s">
        <v>46</v>
      </c>
      <c r="P360" s="141">
        <f>O360*H360</f>
        <v>0</v>
      </c>
      <c r="Q360" s="141">
        <v>0.00066</v>
      </c>
      <c r="R360" s="141">
        <f>Q360*H360</f>
        <v>0.03247992</v>
      </c>
      <c r="S360" s="141">
        <v>0</v>
      </c>
      <c r="T360" s="142">
        <f>S360*H360</f>
        <v>0</v>
      </c>
      <c r="AR360" s="143" t="s">
        <v>442</v>
      </c>
      <c r="AT360" s="143" t="s">
        <v>153</v>
      </c>
      <c r="AU360" s="143" t="s">
        <v>84</v>
      </c>
      <c r="AY360" s="18" t="s">
        <v>151</v>
      </c>
      <c r="BE360" s="144">
        <f>IF(N360="základní",J360,0)</f>
        <v>0</v>
      </c>
      <c r="BF360" s="144">
        <f>IF(N360="snížená",J360,0)</f>
        <v>0</v>
      </c>
      <c r="BG360" s="144">
        <f>IF(N360="zákl. přenesená",J360,0)</f>
        <v>0</v>
      </c>
      <c r="BH360" s="144">
        <f>IF(N360="sníž. přenesená",J360,0)</f>
        <v>0</v>
      </c>
      <c r="BI360" s="144">
        <f>IF(N360="nulová",J360,0)</f>
        <v>0</v>
      </c>
      <c r="BJ360" s="18" t="s">
        <v>82</v>
      </c>
      <c r="BK360" s="144">
        <f>ROUND(I360*H360,2)</f>
        <v>0</v>
      </c>
      <c r="BL360" s="18" t="s">
        <v>442</v>
      </c>
      <c r="BM360" s="143" t="s">
        <v>734</v>
      </c>
    </row>
    <row r="361" spans="2:47" s="1" customFormat="1" ht="10.15">
      <c r="B361" s="33"/>
      <c r="D361" s="174" t="s">
        <v>217</v>
      </c>
      <c r="F361" s="175" t="s">
        <v>735</v>
      </c>
      <c r="I361" s="176"/>
      <c r="L361" s="33"/>
      <c r="M361" s="177"/>
      <c r="T361" s="54"/>
      <c r="AT361" s="18" t="s">
        <v>217</v>
      </c>
      <c r="AU361" s="18" t="s">
        <v>84</v>
      </c>
    </row>
    <row r="362" spans="2:51" s="12" customFormat="1" ht="10.15">
      <c r="B362" s="160"/>
      <c r="D362" s="161" t="s">
        <v>196</v>
      </c>
      <c r="E362" s="162" t="s">
        <v>19</v>
      </c>
      <c r="F362" s="163" t="s">
        <v>619</v>
      </c>
      <c r="H362" s="162" t="s">
        <v>19</v>
      </c>
      <c r="I362" s="164"/>
      <c r="L362" s="160"/>
      <c r="M362" s="165"/>
      <c r="T362" s="166"/>
      <c r="AT362" s="162" t="s">
        <v>196</v>
      </c>
      <c r="AU362" s="162" t="s">
        <v>84</v>
      </c>
      <c r="AV362" s="12" t="s">
        <v>82</v>
      </c>
      <c r="AW362" s="12" t="s">
        <v>36</v>
      </c>
      <c r="AX362" s="12" t="s">
        <v>75</v>
      </c>
      <c r="AY362" s="162" t="s">
        <v>151</v>
      </c>
    </row>
    <row r="363" spans="2:51" s="13" customFormat="1" ht="10.15">
      <c r="B363" s="167"/>
      <c r="D363" s="161" t="s">
        <v>196</v>
      </c>
      <c r="E363" s="168" t="s">
        <v>19</v>
      </c>
      <c r="F363" s="169" t="s">
        <v>620</v>
      </c>
      <c r="H363" s="170">
        <v>46.722</v>
      </c>
      <c r="I363" s="171"/>
      <c r="L363" s="167"/>
      <c r="M363" s="172"/>
      <c r="T363" s="173"/>
      <c r="AT363" s="168" t="s">
        <v>196</v>
      </c>
      <c r="AU363" s="168" t="s">
        <v>84</v>
      </c>
      <c r="AV363" s="13" t="s">
        <v>84</v>
      </c>
      <c r="AW363" s="13" t="s">
        <v>36</v>
      </c>
      <c r="AX363" s="13" t="s">
        <v>75</v>
      </c>
      <c r="AY363" s="168" t="s">
        <v>151</v>
      </c>
    </row>
    <row r="364" spans="2:51" s="12" customFormat="1" ht="10.15">
      <c r="B364" s="160"/>
      <c r="D364" s="161" t="s">
        <v>196</v>
      </c>
      <c r="E364" s="162" t="s">
        <v>19</v>
      </c>
      <c r="F364" s="163" t="s">
        <v>729</v>
      </c>
      <c r="H364" s="162" t="s">
        <v>19</v>
      </c>
      <c r="I364" s="164"/>
      <c r="L364" s="160"/>
      <c r="M364" s="165"/>
      <c r="T364" s="166"/>
      <c r="AT364" s="162" t="s">
        <v>196</v>
      </c>
      <c r="AU364" s="162" t="s">
        <v>84</v>
      </c>
      <c r="AV364" s="12" t="s">
        <v>82</v>
      </c>
      <c r="AW364" s="12" t="s">
        <v>36</v>
      </c>
      <c r="AX364" s="12" t="s">
        <v>75</v>
      </c>
      <c r="AY364" s="162" t="s">
        <v>151</v>
      </c>
    </row>
    <row r="365" spans="2:51" s="13" customFormat="1" ht="10.15">
      <c r="B365" s="167"/>
      <c r="D365" s="161" t="s">
        <v>196</v>
      </c>
      <c r="E365" s="168" t="s">
        <v>19</v>
      </c>
      <c r="F365" s="169" t="s">
        <v>730</v>
      </c>
      <c r="H365" s="170">
        <v>2.49</v>
      </c>
      <c r="I365" s="171"/>
      <c r="L365" s="167"/>
      <c r="M365" s="172"/>
      <c r="T365" s="173"/>
      <c r="AT365" s="168" t="s">
        <v>196</v>
      </c>
      <c r="AU365" s="168" t="s">
        <v>84</v>
      </c>
      <c r="AV365" s="13" t="s">
        <v>84</v>
      </c>
      <c r="AW365" s="13" t="s">
        <v>36</v>
      </c>
      <c r="AX365" s="13" t="s">
        <v>75</v>
      </c>
      <c r="AY365" s="168" t="s">
        <v>151</v>
      </c>
    </row>
    <row r="366" spans="2:51" s="12" customFormat="1" ht="10.15">
      <c r="B366" s="160"/>
      <c r="D366" s="161" t="s">
        <v>196</v>
      </c>
      <c r="E366" s="162" t="s">
        <v>19</v>
      </c>
      <c r="F366" s="163" t="s">
        <v>255</v>
      </c>
      <c r="H366" s="162" t="s">
        <v>19</v>
      </c>
      <c r="I366" s="164"/>
      <c r="L366" s="160"/>
      <c r="M366" s="165"/>
      <c r="T366" s="166"/>
      <c r="AT366" s="162" t="s">
        <v>196</v>
      </c>
      <c r="AU366" s="162" t="s">
        <v>84</v>
      </c>
      <c r="AV366" s="12" t="s">
        <v>82</v>
      </c>
      <c r="AW366" s="12" t="s">
        <v>36</v>
      </c>
      <c r="AX366" s="12" t="s">
        <v>75</v>
      </c>
      <c r="AY366" s="162" t="s">
        <v>151</v>
      </c>
    </row>
    <row r="367" spans="2:51" s="14" customFormat="1" ht="10.15">
      <c r="B367" s="179"/>
      <c r="D367" s="161" t="s">
        <v>196</v>
      </c>
      <c r="E367" s="180" t="s">
        <v>19</v>
      </c>
      <c r="F367" s="181" t="s">
        <v>256</v>
      </c>
      <c r="H367" s="182">
        <v>49.212</v>
      </c>
      <c r="I367" s="183"/>
      <c r="L367" s="179"/>
      <c r="M367" s="193"/>
      <c r="N367" s="194"/>
      <c r="O367" s="194"/>
      <c r="P367" s="194"/>
      <c r="Q367" s="194"/>
      <c r="R367" s="194"/>
      <c r="S367" s="194"/>
      <c r="T367" s="195"/>
      <c r="AT367" s="180" t="s">
        <v>196</v>
      </c>
      <c r="AU367" s="180" t="s">
        <v>84</v>
      </c>
      <c r="AV367" s="14" t="s">
        <v>160</v>
      </c>
      <c r="AW367" s="14" t="s">
        <v>36</v>
      </c>
      <c r="AX367" s="14" t="s">
        <v>82</v>
      </c>
      <c r="AY367" s="180" t="s">
        <v>151</v>
      </c>
    </row>
    <row r="368" spans="2:12" s="1" customFormat="1" ht="6.95" customHeight="1">
      <c r="B368" s="42"/>
      <c r="C368" s="43"/>
      <c r="D368" s="43"/>
      <c r="E368" s="43"/>
      <c r="F368" s="43"/>
      <c r="G368" s="43"/>
      <c r="H368" s="43"/>
      <c r="I368" s="43"/>
      <c r="J368" s="43"/>
      <c r="K368" s="43"/>
      <c r="L368" s="33"/>
    </row>
  </sheetData>
  <sheetProtection algorithmName="SHA-512" hashValue="y1YMo92ywkMmbgKlSgjj+WcNyNhHC21/wKWl5s4nPhdq4Yv+4ZVYUHAnjgVhdYOHachOjaWOJusZsLr1/ndBVQ==" saltValue="RRgQ38gOUWkJGqnYTYeYGcGeQf6OL6M2h+BXEyFHzKaBNJyX8Jwa+Dw5e4c8Jb2pyGTcQweb3wjLccVAU7SXuA==" spinCount="100000" sheet="1" objects="1" scenarios="1" formatColumns="0" formatRows="0" autoFilter="0"/>
  <autoFilter ref="C98:K367"/>
  <mergeCells count="12">
    <mergeCell ref="E91:H91"/>
    <mergeCell ref="L2:V2"/>
    <mergeCell ref="E50:H50"/>
    <mergeCell ref="E52:H52"/>
    <mergeCell ref="E54:H54"/>
    <mergeCell ref="E87:H87"/>
    <mergeCell ref="E89:H89"/>
    <mergeCell ref="E7:H7"/>
    <mergeCell ref="E9:H9"/>
    <mergeCell ref="E11:H11"/>
    <mergeCell ref="E20:H20"/>
    <mergeCell ref="E29:H29"/>
  </mergeCells>
  <hyperlinks>
    <hyperlink ref="F103" r:id="rId1" display="https://podminky.urs.cz/item/CS_URS_2023_01/129951121"/>
    <hyperlink ref="F107" r:id="rId2" display="https://podminky.urs.cz/item/CS_URS_2023_01/131251104"/>
    <hyperlink ref="F115" r:id="rId3" display="https://podminky.urs.cz/item/CS_URS_2023_01/132251101"/>
    <hyperlink ref="F119" r:id="rId4" display="https://podminky.urs.cz/item/CS_URS_2023_01/162251102"/>
    <hyperlink ref="F123" r:id="rId5" display="https://podminky.urs.cz/item/CS_URS_2023_01/162751117"/>
    <hyperlink ref="F131" r:id="rId6" display="https://podminky.urs.cz/item/CS_URS_2023_01/162751139"/>
    <hyperlink ref="F134" r:id="rId7" display="https://podminky.urs.cz/item/CS_URS_2023_01/167151101"/>
    <hyperlink ref="F137" r:id="rId8" display="https://podminky.urs.cz/item/CS_URS_2023_01/171201221"/>
    <hyperlink ref="F145" r:id="rId9" display="https://podminky.urs.cz/item/CS_URS_2023_01/171251201"/>
    <hyperlink ref="F149" r:id="rId10" display="https://podminky.urs.cz/item/CS_URS_2023_01/174151101"/>
    <hyperlink ref="F170" r:id="rId11" display="https://podminky.urs.cz/item/CS_URS_2023_01/181951112"/>
    <hyperlink ref="F177" r:id="rId12" display="https://podminky.urs.cz/item/CS_URS_2023_01/997013601"/>
    <hyperlink ref="F182" r:id="rId13" display="https://podminky.urs.cz/item/CS_URS_2023_01/211971121"/>
    <hyperlink ref="F186" r:id="rId14" display="https://podminky.urs.cz/item/CS_URS_2023_01/212751107"/>
    <hyperlink ref="F190" r:id="rId15" display="https://podminky.urs.cz/item/CS_URS_2023_01/213311113"/>
    <hyperlink ref="F199" r:id="rId16" display="https://podminky.urs.cz/item/CS_URS_2023_01/273313511"/>
    <hyperlink ref="F208" r:id="rId17" display="https://podminky.urs.cz/item/CS_URS_2023_01/274313811"/>
    <hyperlink ref="F212" r:id="rId18" display="https://podminky.urs.cz/item/CS_URS_2023_01/274351121"/>
    <hyperlink ref="F216" r:id="rId19" display="https://podminky.urs.cz/item/CS_URS_2023_01/274351122"/>
    <hyperlink ref="F218" r:id="rId20" display="https://podminky.urs.cz/item/CS_URS_2023_01/275313811"/>
    <hyperlink ref="F222" r:id="rId21" display="https://podminky.urs.cz/item/CS_URS_2023_01/275351121"/>
    <hyperlink ref="F226" r:id="rId22" display="https://podminky.urs.cz/item/CS_URS_2023_01/275351122"/>
    <hyperlink ref="F228" r:id="rId23" display="https://podminky.urs.cz/item/CS_URS_2023_01/278311213"/>
    <hyperlink ref="F231" r:id="rId24" display="https://podminky.urs.cz/item/CS_URS_2023_01/278383113"/>
    <hyperlink ref="F243" r:id="rId25" display="https://podminky.urs.cz/item/CS_URS_2023_01/380326122"/>
    <hyperlink ref="F251" r:id="rId26" display="https://podminky.urs.cz/item/CS_URS_2023_01/380326123"/>
    <hyperlink ref="F255" r:id="rId27" display="https://podminky.urs.cz/item/CS_URS_2023_01/380356211"/>
    <hyperlink ref="F263" r:id="rId28" display="https://podminky.urs.cz/item/CS_URS_2023_01/380356212"/>
    <hyperlink ref="F265" r:id="rId29" display="https://podminky.urs.cz/item/CS_URS_2023_01/380356231"/>
    <hyperlink ref="F275" r:id="rId30" display="https://podminky.urs.cz/item/CS_URS_2023_01/380356232"/>
    <hyperlink ref="F277" r:id="rId31" display="https://podminky.urs.cz/item/CS_URS_2023_01/380361006"/>
    <hyperlink ref="F286" r:id="rId32" display="https://podminky.urs.cz/item/CS_URS_2023_01/460520174"/>
    <hyperlink ref="F291" r:id="rId33" display="https://podminky.urs.cz/item/CS_URS_2023_01/564871111"/>
    <hyperlink ref="F298" r:id="rId34" display="https://podminky.urs.cz/item/CS_URS_2023_01/596211122"/>
    <hyperlink ref="F303" r:id="rId35" display="https://podminky.urs.cz/item/CS_URS_2023_01/633811111"/>
    <hyperlink ref="F307" r:id="rId36" display="https://podminky.urs.cz/item/CS_URS_2023_01/633811119"/>
    <hyperlink ref="F310" r:id="rId37" display="https://podminky.urs.cz/item/CS_URS_2023_01/871265211"/>
    <hyperlink ref="F314" r:id="rId38" display="https://podminky.urs.cz/item/CS_URS_2023_01/877260310"/>
    <hyperlink ref="F318" r:id="rId39" display="https://podminky.urs.cz/item/CS_URS_2023_01/877350320"/>
    <hyperlink ref="F323" r:id="rId40" display="https://podminky.urs.cz/item/CS_URS_2023_01/935932314"/>
    <hyperlink ref="F326" r:id="rId41" display="https://podminky.urs.cz/item/CS_URS_2023_01/939941112"/>
    <hyperlink ref="F333" r:id="rId42" display="https://podminky.urs.cz/item/CS_URS_2023_01/998012021"/>
    <hyperlink ref="F337" r:id="rId43" display="https://podminky.urs.cz/item/CS_URS_2023_01/721194109"/>
    <hyperlink ref="F343" r:id="rId44" display="https://podminky.urs.cz/item/CS_URS_2023_01/721211501"/>
    <hyperlink ref="F353" r:id="rId45" display="https://podminky.urs.cz/item/CS_URS_2023_01/783933151"/>
    <hyperlink ref="F361" r:id="rId46" display="https://podminky.urs.cz/item/CS_URS_2023_01/78393716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22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8" t="s">
        <v>101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ht="24.95" customHeight="1">
      <c r="B4" s="21"/>
      <c r="D4" s="22" t="s">
        <v>124</v>
      </c>
      <c r="L4" s="21"/>
      <c r="M4" s="91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27" t="str">
        <f>'Rekapitulace stavby'!K6</f>
        <v>Automatické parkovací zařízení pro kola v Nymburce</v>
      </c>
      <c r="F7" s="328"/>
      <c r="G7" s="328"/>
      <c r="H7" s="328"/>
      <c r="L7" s="21"/>
    </row>
    <row r="8" spans="2:12" ht="12" customHeight="1">
      <c r="B8" s="21"/>
      <c r="D8" s="28" t="s">
        <v>125</v>
      </c>
      <c r="L8" s="21"/>
    </row>
    <row r="9" spans="2:12" s="1" customFormat="1" ht="16.5" customHeight="1">
      <c r="B9" s="33"/>
      <c r="E9" s="327" t="s">
        <v>126</v>
      </c>
      <c r="F9" s="329"/>
      <c r="G9" s="329"/>
      <c r="H9" s="329"/>
      <c r="L9" s="33"/>
    </row>
    <row r="10" spans="2:12" s="1" customFormat="1" ht="12" customHeight="1">
      <c r="B10" s="33"/>
      <c r="D10" s="28" t="s">
        <v>127</v>
      </c>
      <c r="L10" s="33"/>
    </row>
    <row r="11" spans="2:12" s="1" customFormat="1" ht="16.5" customHeight="1">
      <c r="B11" s="33"/>
      <c r="E11" s="291" t="s">
        <v>736</v>
      </c>
      <c r="F11" s="329"/>
      <c r="G11" s="329"/>
      <c r="H11" s="329"/>
      <c r="L11" s="33"/>
    </row>
    <row r="12" spans="2:12" s="1" customFormat="1" ht="10.15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50" t="str">
        <f>'Rekapitulace stavby'!AN8</f>
        <v>30. 11. 2023</v>
      </c>
      <c r="L14" s="33"/>
    </row>
    <row r="15" spans="2:12" s="1" customFormat="1" ht="10.8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27</v>
      </c>
      <c r="L16" s="33"/>
    </row>
    <row r="17" spans="2:12" s="1" customFormat="1" ht="18" customHeight="1">
      <c r="B17" s="33"/>
      <c r="E17" s="26" t="s">
        <v>28</v>
      </c>
      <c r="I17" s="28" t="s">
        <v>29</v>
      </c>
      <c r="J17" s="26" t="s">
        <v>19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30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30" t="str">
        <f>'Rekapitulace stavby'!E14</f>
        <v>Vyplň údaj</v>
      </c>
      <c r="F20" s="297"/>
      <c r="G20" s="297"/>
      <c r="H20" s="297"/>
      <c r="I20" s="28" t="s">
        <v>29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32</v>
      </c>
      <c r="I22" s="28" t="s">
        <v>26</v>
      </c>
      <c r="J22" s="26" t="s">
        <v>33</v>
      </c>
      <c r="L22" s="33"/>
    </row>
    <row r="23" spans="2:12" s="1" customFormat="1" ht="18" customHeight="1">
      <c r="B23" s="33"/>
      <c r="E23" s="26" t="s">
        <v>34</v>
      </c>
      <c r="I23" s="28" t="s">
        <v>29</v>
      </c>
      <c r="J23" s="26" t="s">
        <v>35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37</v>
      </c>
      <c r="I25" s="28" t="s">
        <v>26</v>
      </c>
      <c r="J25" s="26" t="str">
        <f>IF('Rekapitulace stavby'!AN19="","",'Rekapitulace stavby'!AN19)</f>
        <v/>
      </c>
      <c r="L25" s="33"/>
    </row>
    <row r="26" spans="2:12" s="1" customFormat="1" ht="18" customHeight="1">
      <c r="B26" s="33"/>
      <c r="E26" s="26" t="str">
        <f>IF('Rekapitulace stavby'!E20="","",'Rekapitulace stavby'!E20)</f>
        <v xml:space="preserve"> </v>
      </c>
      <c r="I26" s="28" t="s">
        <v>29</v>
      </c>
      <c r="J26" s="26" t="str">
        <f>IF('Rekapitulace stavby'!AN20="","",'Rekapitulace stavby'!AN20)</f>
        <v/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39</v>
      </c>
      <c r="L28" s="33"/>
    </row>
    <row r="29" spans="2:12" s="7" customFormat="1" ht="47.25" customHeight="1">
      <c r="B29" s="92"/>
      <c r="E29" s="302" t="s">
        <v>40</v>
      </c>
      <c r="F29" s="302"/>
      <c r="G29" s="302"/>
      <c r="H29" s="302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5" customHeight="1">
      <c r="B32" s="33"/>
      <c r="D32" s="93" t="s">
        <v>41</v>
      </c>
      <c r="J32" s="64">
        <f>ROUND(J89,2)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43</v>
      </c>
      <c r="I34" s="36" t="s">
        <v>42</v>
      </c>
      <c r="J34" s="36" t="s">
        <v>44</v>
      </c>
      <c r="L34" s="33"/>
    </row>
    <row r="35" spans="2:12" s="1" customFormat="1" ht="14.45" customHeight="1">
      <c r="B35" s="33"/>
      <c r="D35" s="53" t="s">
        <v>45</v>
      </c>
      <c r="E35" s="28" t="s">
        <v>46</v>
      </c>
      <c r="F35" s="84">
        <f>ROUND((SUM(BE89:BE225)),2)</f>
        <v>0</v>
      </c>
      <c r="I35" s="94">
        <v>0.21</v>
      </c>
      <c r="J35" s="84">
        <f>ROUND(((SUM(BE89:BE225))*I35),2)</f>
        <v>0</v>
      </c>
      <c r="L35" s="33"/>
    </row>
    <row r="36" spans="2:12" s="1" customFormat="1" ht="14.45" customHeight="1">
      <c r="B36" s="33"/>
      <c r="E36" s="28" t="s">
        <v>47</v>
      </c>
      <c r="F36" s="84">
        <f>ROUND((SUM(BF89:BF225)),2)</f>
        <v>0</v>
      </c>
      <c r="I36" s="94">
        <v>0.12</v>
      </c>
      <c r="J36" s="84">
        <f>ROUND(((SUM(BF89:BF225))*I36),2)</f>
        <v>0</v>
      </c>
      <c r="L36" s="33"/>
    </row>
    <row r="37" spans="2:12" s="1" customFormat="1" ht="14.45" customHeight="1" hidden="1">
      <c r="B37" s="33"/>
      <c r="E37" s="28" t="s">
        <v>48</v>
      </c>
      <c r="F37" s="84">
        <f>ROUND((SUM(BG89:BG225)),2)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8" t="s">
        <v>49</v>
      </c>
      <c r="F38" s="84">
        <f>ROUND((SUM(BH89:BH225)),2)</f>
        <v>0</v>
      </c>
      <c r="I38" s="94">
        <v>0.12</v>
      </c>
      <c r="J38" s="84">
        <f>0</f>
        <v>0</v>
      </c>
      <c r="L38" s="33"/>
    </row>
    <row r="39" spans="2:12" s="1" customFormat="1" ht="14.45" customHeight="1" hidden="1">
      <c r="B39" s="33"/>
      <c r="E39" s="28" t="s">
        <v>50</v>
      </c>
      <c r="F39" s="84">
        <f>ROUND((SUM(BI89:BI225)),2)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5" customHeight="1">
      <c r="B41" s="33"/>
      <c r="C41" s="95"/>
      <c r="D41" s="96" t="s">
        <v>51</v>
      </c>
      <c r="E41" s="55"/>
      <c r="F41" s="55"/>
      <c r="G41" s="97" t="s">
        <v>52</v>
      </c>
      <c r="H41" s="98" t="s">
        <v>53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2" t="s">
        <v>129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27" t="str">
        <f>E7</f>
        <v>Automatické parkovací zařízení pro kola v Nymburce</v>
      </c>
      <c r="F50" s="328"/>
      <c r="G50" s="328"/>
      <c r="H50" s="328"/>
      <c r="L50" s="33"/>
    </row>
    <row r="51" spans="2:12" ht="12" customHeight="1">
      <c r="B51" s="21"/>
      <c r="C51" s="28" t="s">
        <v>125</v>
      </c>
      <c r="L51" s="21"/>
    </row>
    <row r="52" spans="2:12" s="1" customFormat="1" ht="16.5" customHeight="1">
      <c r="B52" s="33"/>
      <c r="E52" s="327" t="s">
        <v>126</v>
      </c>
      <c r="F52" s="329"/>
      <c r="G52" s="329"/>
      <c r="H52" s="329"/>
      <c r="L52" s="33"/>
    </row>
    <row r="53" spans="2:12" s="1" customFormat="1" ht="12" customHeight="1">
      <c r="B53" s="33"/>
      <c r="C53" s="28" t="s">
        <v>127</v>
      </c>
      <c r="L53" s="33"/>
    </row>
    <row r="54" spans="2:12" s="1" customFormat="1" ht="16.5" customHeight="1">
      <c r="B54" s="33"/>
      <c r="E54" s="291" t="str">
        <f>E11</f>
        <v>SO-02 - Zpevněné plochy</v>
      </c>
      <c r="F54" s="329"/>
      <c r="G54" s="329"/>
      <c r="H54" s="329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Nymburk</v>
      </c>
      <c r="I56" s="28" t="s">
        <v>23</v>
      </c>
      <c r="J56" s="50" t="str">
        <f>IF(J14="","",J14)</f>
        <v>30. 11. 2023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>Město Nymburk</v>
      </c>
      <c r="I58" s="28" t="s">
        <v>32</v>
      </c>
      <c r="J58" s="31" t="str">
        <f>E23</f>
        <v>OPTIMA, spol. s r.o.</v>
      </c>
      <c r="L58" s="33"/>
    </row>
    <row r="59" spans="2:12" s="1" customFormat="1" ht="15.2" customHeight="1">
      <c r="B59" s="33"/>
      <c r="C59" s="28" t="s">
        <v>30</v>
      </c>
      <c r="F59" s="26" t="str">
        <f>IF(E20="","",E20)</f>
        <v>Vyplň údaj</v>
      </c>
      <c r="I59" s="28" t="s">
        <v>37</v>
      </c>
      <c r="J59" s="31" t="str">
        <f>E26</f>
        <v xml:space="preserve"> 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130</v>
      </c>
      <c r="D61" s="95"/>
      <c r="E61" s="95"/>
      <c r="F61" s="95"/>
      <c r="G61" s="95"/>
      <c r="H61" s="95"/>
      <c r="I61" s="95"/>
      <c r="J61" s="102" t="s">
        <v>131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8" customHeight="1">
      <c r="B63" s="33"/>
      <c r="C63" s="103" t="s">
        <v>73</v>
      </c>
      <c r="J63" s="64">
        <f>J89</f>
        <v>0</v>
      </c>
      <c r="L63" s="33"/>
      <c r="AU63" s="18" t="s">
        <v>132</v>
      </c>
    </row>
    <row r="64" spans="2:12" s="8" customFormat="1" ht="24.95" customHeight="1">
      <c r="B64" s="104"/>
      <c r="D64" s="105" t="s">
        <v>737</v>
      </c>
      <c r="E64" s="106"/>
      <c r="F64" s="106"/>
      <c r="G64" s="106"/>
      <c r="H64" s="106"/>
      <c r="I64" s="106"/>
      <c r="J64" s="107">
        <f>J90</f>
        <v>0</v>
      </c>
      <c r="L64" s="104"/>
    </row>
    <row r="65" spans="2:12" s="8" customFormat="1" ht="24.95" customHeight="1">
      <c r="B65" s="104"/>
      <c r="D65" s="105" t="s">
        <v>738</v>
      </c>
      <c r="E65" s="106"/>
      <c r="F65" s="106"/>
      <c r="G65" s="106"/>
      <c r="H65" s="106"/>
      <c r="I65" s="106"/>
      <c r="J65" s="107">
        <f>J137</f>
        <v>0</v>
      </c>
      <c r="L65" s="104"/>
    </row>
    <row r="66" spans="2:12" s="8" customFormat="1" ht="24.95" customHeight="1">
      <c r="B66" s="104"/>
      <c r="D66" s="105" t="s">
        <v>739</v>
      </c>
      <c r="E66" s="106"/>
      <c r="F66" s="106"/>
      <c r="G66" s="106"/>
      <c r="H66" s="106"/>
      <c r="I66" s="106"/>
      <c r="J66" s="107">
        <f>J163</f>
        <v>0</v>
      </c>
      <c r="L66" s="104"/>
    </row>
    <row r="67" spans="2:12" s="8" customFormat="1" ht="24.95" customHeight="1">
      <c r="B67" s="104"/>
      <c r="D67" s="105" t="s">
        <v>740</v>
      </c>
      <c r="E67" s="106"/>
      <c r="F67" s="106"/>
      <c r="G67" s="106"/>
      <c r="H67" s="106"/>
      <c r="I67" s="106"/>
      <c r="J67" s="107">
        <f>J223</f>
        <v>0</v>
      </c>
      <c r="L67" s="104"/>
    </row>
    <row r="68" spans="2:12" s="1" customFormat="1" ht="21.85" customHeight="1">
      <c r="B68" s="33"/>
      <c r="L68" s="33"/>
    </row>
    <row r="69" spans="2:12" s="1" customFormat="1" ht="6.95" customHeight="1"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33"/>
    </row>
    <row r="73" spans="2:12" s="1" customFormat="1" ht="6.95" customHeight="1"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33"/>
    </row>
    <row r="74" spans="2:12" s="1" customFormat="1" ht="24.95" customHeight="1">
      <c r="B74" s="33"/>
      <c r="C74" s="22" t="s">
        <v>135</v>
      </c>
      <c r="L74" s="33"/>
    </row>
    <row r="75" spans="2:12" s="1" customFormat="1" ht="6.95" customHeight="1">
      <c r="B75" s="33"/>
      <c r="L75" s="33"/>
    </row>
    <row r="76" spans="2:12" s="1" customFormat="1" ht="12" customHeight="1">
      <c r="B76" s="33"/>
      <c r="C76" s="28" t="s">
        <v>16</v>
      </c>
      <c r="L76" s="33"/>
    </row>
    <row r="77" spans="2:12" s="1" customFormat="1" ht="16.5" customHeight="1">
      <c r="B77" s="33"/>
      <c r="E77" s="327" t="str">
        <f>E7</f>
        <v>Automatické parkovací zařízení pro kola v Nymburce</v>
      </c>
      <c r="F77" s="328"/>
      <c r="G77" s="328"/>
      <c r="H77" s="328"/>
      <c r="L77" s="33"/>
    </row>
    <row r="78" spans="2:12" ht="12" customHeight="1">
      <c r="B78" s="21"/>
      <c r="C78" s="28" t="s">
        <v>125</v>
      </c>
      <c r="L78" s="21"/>
    </row>
    <row r="79" spans="2:12" s="1" customFormat="1" ht="16.5" customHeight="1">
      <c r="B79" s="33"/>
      <c r="E79" s="327" t="s">
        <v>126</v>
      </c>
      <c r="F79" s="329"/>
      <c r="G79" s="329"/>
      <c r="H79" s="329"/>
      <c r="L79" s="33"/>
    </row>
    <row r="80" spans="2:12" s="1" customFormat="1" ht="12" customHeight="1">
      <c r="B80" s="33"/>
      <c r="C80" s="28" t="s">
        <v>127</v>
      </c>
      <c r="L80" s="33"/>
    </row>
    <row r="81" spans="2:12" s="1" customFormat="1" ht="16.5" customHeight="1">
      <c r="B81" s="33"/>
      <c r="E81" s="291" t="str">
        <f>E11</f>
        <v>SO-02 - Zpevněné plochy</v>
      </c>
      <c r="F81" s="329"/>
      <c r="G81" s="329"/>
      <c r="H81" s="329"/>
      <c r="L81" s="33"/>
    </row>
    <row r="82" spans="2:12" s="1" customFormat="1" ht="6.95" customHeight="1">
      <c r="B82" s="33"/>
      <c r="L82" s="33"/>
    </row>
    <row r="83" spans="2:12" s="1" customFormat="1" ht="12" customHeight="1">
      <c r="B83" s="33"/>
      <c r="C83" s="28" t="s">
        <v>21</v>
      </c>
      <c r="F83" s="26" t="str">
        <f>F14</f>
        <v>Nymburk</v>
      </c>
      <c r="I83" s="28" t="s">
        <v>23</v>
      </c>
      <c r="J83" s="50" t="str">
        <f>IF(J14="","",J14)</f>
        <v>30. 11. 2023</v>
      </c>
      <c r="L83" s="33"/>
    </row>
    <row r="84" spans="2:12" s="1" customFormat="1" ht="6.95" customHeight="1">
      <c r="B84" s="33"/>
      <c r="L84" s="33"/>
    </row>
    <row r="85" spans="2:12" s="1" customFormat="1" ht="15.2" customHeight="1">
      <c r="B85" s="33"/>
      <c r="C85" s="28" t="s">
        <v>25</v>
      </c>
      <c r="F85" s="26" t="str">
        <f>E17</f>
        <v>Město Nymburk</v>
      </c>
      <c r="I85" s="28" t="s">
        <v>32</v>
      </c>
      <c r="J85" s="31" t="str">
        <f>E23</f>
        <v>OPTIMA, spol. s r.o.</v>
      </c>
      <c r="L85" s="33"/>
    </row>
    <row r="86" spans="2:12" s="1" customFormat="1" ht="15.2" customHeight="1">
      <c r="B86" s="33"/>
      <c r="C86" s="28" t="s">
        <v>30</v>
      </c>
      <c r="F86" s="26" t="str">
        <f>IF(E20="","",E20)</f>
        <v>Vyplň údaj</v>
      </c>
      <c r="I86" s="28" t="s">
        <v>37</v>
      </c>
      <c r="J86" s="31" t="str">
        <f>E26</f>
        <v xml:space="preserve"> </v>
      </c>
      <c r="L86" s="33"/>
    </row>
    <row r="87" spans="2:12" s="1" customFormat="1" ht="10.35" customHeight="1">
      <c r="B87" s="33"/>
      <c r="L87" s="33"/>
    </row>
    <row r="88" spans="2:20" s="10" customFormat="1" ht="29.25" customHeight="1">
      <c r="B88" s="112"/>
      <c r="C88" s="113" t="s">
        <v>136</v>
      </c>
      <c r="D88" s="114" t="s">
        <v>60</v>
      </c>
      <c r="E88" s="114" t="s">
        <v>56</v>
      </c>
      <c r="F88" s="114" t="s">
        <v>57</v>
      </c>
      <c r="G88" s="114" t="s">
        <v>137</v>
      </c>
      <c r="H88" s="114" t="s">
        <v>138</v>
      </c>
      <c r="I88" s="114" t="s">
        <v>139</v>
      </c>
      <c r="J88" s="114" t="s">
        <v>131</v>
      </c>
      <c r="K88" s="115" t="s">
        <v>140</v>
      </c>
      <c r="L88" s="112"/>
      <c r="M88" s="57" t="s">
        <v>19</v>
      </c>
      <c r="N88" s="58" t="s">
        <v>45</v>
      </c>
      <c r="O88" s="58" t="s">
        <v>141</v>
      </c>
      <c r="P88" s="58" t="s">
        <v>142</v>
      </c>
      <c r="Q88" s="58" t="s">
        <v>143</v>
      </c>
      <c r="R88" s="58" t="s">
        <v>144</v>
      </c>
      <c r="S88" s="58" t="s">
        <v>145</v>
      </c>
      <c r="T88" s="59" t="s">
        <v>146</v>
      </c>
    </row>
    <row r="89" spans="2:63" s="1" customFormat="1" ht="22.8" customHeight="1">
      <c r="B89" s="33"/>
      <c r="C89" s="62" t="s">
        <v>147</v>
      </c>
      <c r="J89" s="116">
        <f>BK89</f>
        <v>0</v>
      </c>
      <c r="L89" s="33"/>
      <c r="M89" s="60"/>
      <c r="N89" s="51"/>
      <c r="O89" s="51"/>
      <c r="P89" s="117">
        <f>P90+P137+P163+P223</f>
        <v>0</v>
      </c>
      <c r="Q89" s="51"/>
      <c r="R89" s="117">
        <f>R90+R137+R163+R223</f>
        <v>322.595303</v>
      </c>
      <c r="S89" s="51"/>
      <c r="T89" s="118">
        <f>T90+T137+T163+T223</f>
        <v>189.22699999999998</v>
      </c>
      <c r="AT89" s="18" t="s">
        <v>74</v>
      </c>
      <c r="AU89" s="18" t="s">
        <v>132</v>
      </c>
      <c r="BK89" s="119">
        <f>BK90+BK137+BK163+BK223</f>
        <v>0</v>
      </c>
    </row>
    <row r="90" spans="2:63" s="11" customFormat="1" ht="25.9" customHeight="1">
      <c r="B90" s="120"/>
      <c r="D90" s="121" t="s">
        <v>74</v>
      </c>
      <c r="E90" s="122" t="s">
        <v>82</v>
      </c>
      <c r="F90" s="122" t="s">
        <v>330</v>
      </c>
      <c r="I90" s="123"/>
      <c r="J90" s="124">
        <f>BK90</f>
        <v>0</v>
      </c>
      <c r="L90" s="120"/>
      <c r="M90" s="125"/>
      <c r="P90" s="126">
        <f>SUM(P91:P136)</f>
        <v>0</v>
      </c>
      <c r="R90" s="126">
        <f>SUM(R91:R136)</f>
        <v>24.789655</v>
      </c>
      <c r="T90" s="127">
        <f>SUM(T91:T136)</f>
        <v>141.14499999999998</v>
      </c>
      <c r="AR90" s="121" t="s">
        <v>82</v>
      </c>
      <c r="AT90" s="128" t="s">
        <v>74</v>
      </c>
      <c r="AU90" s="128" t="s">
        <v>75</v>
      </c>
      <c r="AY90" s="121" t="s">
        <v>151</v>
      </c>
      <c r="BK90" s="129">
        <f>SUM(BK91:BK136)</f>
        <v>0</v>
      </c>
    </row>
    <row r="91" spans="2:65" s="1" customFormat="1" ht="37.8" customHeight="1">
      <c r="B91" s="33"/>
      <c r="C91" s="132" t="s">
        <v>82</v>
      </c>
      <c r="D91" s="132" t="s">
        <v>153</v>
      </c>
      <c r="E91" s="133" t="s">
        <v>741</v>
      </c>
      <c r="F91" s="134" t="s">
        <v>742</v>
      </c>
      <c r="G91" s="135" t="s">
        <v>416</v>
      </c>
      <c r="H91" s="136">
        <v>21</v>
      </c>
      <c r="I91" s="137"/>
      <c r="J91" s="138">
        <f>ROUND(I91*H91,2)</f>
        <v>0</v>
      </c>
      <c r="K91" s="134" t="s">
        <v>215</v>
      </c>
      <c r="L91" s="33"/>
      <c r="M91" s="139" t="s">
        <v>19</v>
      </c>
      <c r="N91" s="140" t="s">
        <v>46</v>
      </c>
      <c r="P91" s="141">
        <f>O91*H91</f>
        <v>0</v>
      </c>
      <c r="Q91" s="141">
        <v>0</v>
      </c>
      <c r="R91" s="141">
        <f>Q91*H91</f>
        <v>0</v>
      </c>
      <c r="S91" s="141">
        <v>0.255</v>
      </c>
      <c r="T91" s="142">
        <f>S91*H91</f>
        <v>5.355</v>
      </c>
      <c r="AR91" s="143" t="s">
        <v>160</v>
      </c>
      <c r="AT91" s="143" t="s">
        <v>153</v>
      </c>
      <c r="AU91" s="143" t="s">
        <v>82</v>
      </c>
      <c r="AY91" s="18" t="s">
        <v>151</v>
      </c>
      <c r="BE91" s="144">
        <f>IF(N91="základní",J91,0)</f>
        <v>0</v>
      </c>
      <c r="BF91" s="144">
        <f>IF(N91="snížená",J91,0)</f>
        <v>0</v>
      </c>
      <c r="BG91" s="144">
        <f>IF(N91="zákl. přenesená",J91,0)</f>
        <v>0</v>
      </c>
      <c r="BH91" s="144">
        <f>IF(N91="sníž. přenesená",J91,0)</f>
        <v>0</v>
      </c>
      <c r="BI91" s="144">
        <f>IF(N91="nulová",J91,0)</f>
        <v>0</v>
      </c>
      <c r="BJ91" s="18" t="s">
        <v>82</v>
      </c>
      <c r="BK91" s="144">
        <f>ROUND(I91*H91,2)</f>
        <v>0</v>
      </c>
      <c r="BL91" s="18" t="s">
        <v>160</v>
      </c>
      <c r="BM91" s="143" t="s">
        <v>84</v>
      </c>
    </row>
    <row r="92" spans="2:47" s="1" customFormat="1" ht="10.15">
      <c r="B92" s="33"/>
      <c r="D92" s="174" t="s">
        <v>217</v>
      </c>
      <c r="F92" s="175" t="s">
        <v>743</v>
      </c>
      <c r="I92" s="176"/>
      <c r="L92" s="33"/>
      <c r="M92" s="177"/>
      <c r="T92" s="54"/>
      <c r="AT92" s="18" t="s">
        <v>217</v>
      </c>
      <c r="AU92" s="18" t="s">
        <v>82</v>
      </c>
    </row>
    <row r="93" spans="2:51" s="12" customFormat="1" ht="10.15">
      <c r="B93" s="160"/>
      <c r="D93" s="161" t="s">
        <v>196</v>
      </c>
      <c r="E93" s="162" t="s">
        <v>19</v>
      </c>
      <c r="F93" s="163" t="s">
        <v>744</v>
      </c>
      <c r="H93" s="162" t="s">
        <v>19</v>
      </c>
      <c r="I93" s="164"/>
      <c r="L93" s="160"/>
      <c r="M93" s="165"/>
      <c r="T93" s="166"/>
      <c r="AT93" s="162" t="s">
        <v>196</v>
      </c>
      <c r="AU93" s="162" t="s">
        <v>82</v>
      </c>
      <c r="AV93" s="12" t="s">
        <v>82</v>
      </c>
      <c r="AW93" s="12" t="s">
        <v>36</v>
      </c>
      <c r="AX93" s="12" t="s">
        <v>75</v>
      </c>
      <c r="AY93" s="162" t="s">
        <v>151</v>
      </c>
    </row>
    <row r="94" spans="2:51" s="13" customFormat="1" ht="10.15">
      <c r="B94" s="167"/>
      <c r="D94" s="161" t="s">
        <v>196</v>
      </c>
      <c r="E94" s="168" t="s">
        <v>19</v>
      </c>
      <c r="F94" s="169" t="s">
        <v>745</v>
      </c>
      <c r="H94" s="170">
        <v>21</v>
      </c>
      <c r="I94" s="171"/>
      <c r="L94" s="167"/>
      <c r="M94" s="172"/>
      <c r="T94" s="173"/>
      <c r="AT94" s="168" t="s">
        <v>196</v>
      </c>
      <c r="AU94" s="168" t="s">
        <v>82</v>
      </c>
      <c r="AV94" s="13" t="s">
        <v>84</v>
      </c>
      <c r="AW94" s="13" t="s">
        <v>36</v>
      </c>
      <c r="AX94" s="13" t="s">
        <v>82</v>
      </c>
      <c r="AY94" s="168" t="s">
        <v>151</v>
      </c>
    </row>
    <row r="95" spans="2:65" s="1" customFormat="1" ht="33" customHeight="1">
      <c r="B95" s="33"/>
      <c r="C95" s="132" t="s">
        <v>84</v>
      </c>
      <c r="D95" s="132" t="s">
        <v>153</v>
      </c>
      <c r="E95" s="133" t="s">
        <v>746</v>
      </c>
      <c r="F95" s="134" t="s">
        <v>747</v>
      </c>
      <c r="G95" s="135" t="s">
        <v>416</v>
      </c>
      <c r="H95" s="136">
        <v>21</v>
      </c>
      <c r="I95" s="137"/>
      <c r="J95" s="138">
        <f>ROUND(I95*H95,2)</f>
        <v>0</v>
      </c>
      <c r="K95" s="134" t="s">
        <v>215</v>
      </c>
      <c r="L95" s="33"/>
      <c r="M95" s="139" t="s">
        <v>19</v>
      </c>
      <c r="N95" s="140" t="s">
        <v>46</v>
      </c>
      <c r="P95" s="141">
        <f>O95*H95</f>
        <v>0</v>
      </c>
      <c r="Q95" s="141">
        <v>0</v>
      </c>
      <c r="R95" s="141">
        <f>Q95*H95</f>
        <v>0</v>
      </c>
      <c r="S95" s="141">
        <v>0.29</v>
      </c>
      <c r="T95" s="142">
        <f>S95*H95</f>
        <v>6.09</v>
      </c>
      <c r="AR95" s="143" t="s">
        <v>160</v>
      </c>
      <c r="AT95" s="143" t="s">
        <v>153</v>
      </c>
      <c r="AU95" s="143" t="s">
        <v>82</v>
      </c>
      <c r="AY95" s="18" t="s">
        <v>151</v>
      </c>
      <c r="BE95" s="144">
        <f>IF(N95="základní",J95,0)</f>
        <v>0</v>
      </c>
      <c r="BF95" s="144">
        <f>IF(N95="snížená",J95,0)</f>
        <v>0</v>
      </c>
      <c r="BG95" s="144">
        <f>IF(N95="zákl. přenesená",J95,0)</f>
        <v>0</v>
      </c>
      <c r="BH95" s="144">
        <f>IF(N95="sníž. přenesená",J95,0)</f>
        <v>0</v>
      </c>
      <c r="BI95" s="144">
        <f>IF(N95="nulová",J95,0)</f>
        <v>0</v>
      </c>
      <c r="BJ95" s="18" t="s">
        <v>82</v>
      </c>
      <c r="BK95" s="144">
        <f>ROUND(I95*H95,2)</f>
        <v>0</v>
      </c>
      <c r="BL95" s="18" t="s">
        <v>160</v>
      </c>
      <c r="BM95" s="143" t="s">
        <v>160</v>
      </c>
    </row>
    <row r="96" spans="2:47" s="1" customFormat="1" ht="10.15">
      <c r="B96" s="33"/>
      <c r="D96" s="174" t="s">
        <v>217</v>
      </c>
      <c r="F96" s="175" t="s">
        <v>748</v>
      </c>
      <c r="I96" s="176"/>
      <c r="L96" s="33"/>
      <c r="M96" s="177"/>
      <c r="T96" s="54"/>
      <c r="AT96" s="18" t="s">
        <v>217</v>
      </c>
      <c r="AU96" s="18" t="s">
        <v>82</v>
      </c>
    </row>
    <row r="97" spans="2:51" s="12" customFormat="1" ht="10.15">
      <c r="B97" s="160"/>
      <c r="D97" s="161" t="s">
        <v>196</v>
      </c>
      <c r="E97" s="162" t="s">
        <v>19</v>
      </c>
      <c r="F97" s="163" t="s">
        <v>744</v>
      </c>
      <c r="H97" s="162" t="s">
        <v>19</v>
      </c>
      <c r="I97" s="164"/>
      <c r="L97" s="160"/>
      <c r="M97" s="165"/>
      <c r="T97" s="166"/>
      <c r="AT97" s="162" t="s">
        <v>196</v>
      </c>
      <c r="AU97" s="162" t="s">
        <v>82</v>
      </c>
      <c r="AV97" s="12" t="s">
        <v>82</v>
      </c>
      <c r="AW97" s="12" t="s">
        <v>36</v>
      </c>
      <c r="AX97" s="12" t="s">
        <v>75</v>
      </c>
      <c r="AY97" s="162" t="s">
        <v>151</v>
      </c>
    </row>
    <row r="98" spans="2:51" s="13" customFormat="1" ht="10.15">
      <c r="B98" s="167"/>
      <c r="D98" s="161" t="s">
        <v>196</v>
      </c>
      <c r="E98" s="168" t="s">
        <v>19</v>
      </c>
      <c r="F98" s="169" t="s">
        <v>745</v>
      </c>
      <c r="H98" s="170">
        <v>21</v>
      </c>
      <c r="I98" s="171"/>
      <c r="L98" s="167"/>
      <c r="M98" s="172"/>
      <c r="T98" s="173"/>
      <c r="AT98" s="168" t="s">
        <v>196</v>
      </c>
      <c r="AU98" s="168" t="s">
        <v>82</v>
      </c>
      <c r="AV98" s="13" t="s">
        <v>84</v>
      </c>
      <c r="AW98" s="13" t="s">
        <v>36</v>
      </c>
      <c r="AX98" s="13" t="s">
        <v>82</v>
      </c>
      <c r="AY98" s="168" t="s">
        <v>151</v>
      </c>
    </row>
    <row r="99" spans="2:65" s="1" customFormat="1" ht="37.8" customHeight="1">
      <c r="B99" s="33"/>
      <c r="C99" s="132" t="s">
        <v>150</v>
      </c>
      <c r="D99" s="132" t="s">
        <v>153</v>
      </c>
      <c r="E99" s="133" t="s">
        <v>749</v>
      </c>
      <c r="F99" s="134" t="s">
        <v>750</v>
      </c>
      <c r="G99" s="135" t="s">
        <v>416</v>
      </c>
      <c r="H99" s="136">
        <v>443</v>
      </c>
      <c r="I99" s="137"/>
      <c r="J99" s="138">
        <f>ROUND(I99*H99,2)</f>
        <v>0</v>
      </c>
      <c r="K99" s="134" t="s">
        <v>215</v>
      </c>
      <c r="L99" s="33"/>
      <c r="M99" s="139" t="s">
        <v>19</v>
      </c>
      <c r="N99" s="140" t="s">
        <v>46</v>
      </c>
      <c r="P99" s="141">
        <f>O99*H99</f>
        <v>0</v>
      </c>
      <c r="Q99" s="141">
        <v>0</v>
      </c>
      <c r="R99" s="141">
        <f>Q99*H99</f>
        <v>0</v>
      </c>
      <c r="S99" s="141">
        <v>0.29</v>
      </c>
      <c r="T99" s="142">
        <f>S99*H99</f>
        <v>128.47</v>
      </c>
      <c r="AR99" s="143" t="s">
        <v>160</v>
      </c>
      <c r="AT99" s="143" t="s">
        <v>153</v>
      </c>
      <c r="AU99" s="143" t="s">
        <v>82</v>
      </c>
      <c r="AY99" s="18" t="s">
        <v>151</v>
      </c>
      <c r="BE99" s="144">
        <f>IF(N99="základní",J99,0)</f>
        <v>0</v>
      </c>
      <c r="BF99" s="144">
        <f>IF(N99="snížená",J99,0)</f>
        <v>0</v>
      </c>
      <c r="BG99" s="144">
        <f>IF(N99="zákl. přenesená",J99,0)</f>
        <v>0</v>
      </c>
      <c r="BH99" s="144">
        <f>IF(N99="sníž. přenesená",J99,0)</f>
        <v>0</v>
      </c>
      <c r="BI99" s="144">
        <f>IF(N99="nulová",J99,0)</f>
        <v>0</v>
      </c>
      <c r="BJ99" s="18" t="s">
        <v>82</v>
      </c>
      <c r="BK99" s="144">
        <f>ROUND(I99*H99,2)</f>
        <v>0</v>
      </c>
      <c r="BL99" s="18" t="s">
        <v>160</v>
      </c>
      <c r="BM99" s="143" t="s">
        <v>163</v>
      </c>
    </row>
    <row r="100" spans="2:47" s="1" customFormat="1" ht="10.15">
      <c r="B100" s="33"/>
      <c r="D100" s="174" t="s">
        <v>217</v>
      </c>
      <c r="F100" s="175" t="s">
        <v>751</v>
      </c>
      <c r="I100" s="176"/>
      <c r="L100" s="33"/>
      <c r="M100" s="177"/>
      <c r="T100" s="54"/>
      <c r="AT100" s="18" t="s">
        <v>217</v>
      </c>
      <c r="AU100" s="18" t="s">
        <v>82</v>
      </c>
    </row>
    <row r="101" spans="2:51" s="12" customFormat="1" ht="10.15">
      <c r="B101" s="160"/>
      <c r="D101" s="161" t="s">
        <v>196</v>
      </c>
      <c r="E101" s="162" t="s">
        <v>19</v>
      </c>
      <c r="F101" s="163" t="s">
        <v>752</v>
      </c>
      <c r="H101" s="162" t="s">
        <v>19</v>
      </c>
      <c r="I101" s="164"/>
      <c r="L101" s="160"/>
      <c r="M101" s="165"/>
      <c r="T101" s="166"/>
      <c r="AT101" s="162" t="s">
        <v>196</v>
      </c>
      <c r="AU101" s="162" t="s">
        <v>82</v>
      </c>
      <c r="AV101" s="12" t="s">
        <v>82</v>
      </c>
      <c r="AW101" s="12" t="s">
        <v>36</v>
      </c>
      <c r="AX101" s="12" t="s">
        <v>75</v>
      </c>
      <c r="AY101" s="162" t="s">
        <v>151</v>
      </c>
    </row>
    <row r="102" spans="2:51" s="13" customFormat="1" ht="10.15">
      <c r="B102" s="167"/>
      <c r="D102" s="161" t="s">
        <v>196</v>
      </c>
      <c r="E102" s="168" t="s">
        <v>19</v>
      </c>
      <c r="F102" s="169" t="s">
        <v>753</v>
      </c>
      <c r="H102" s="170">
        <v>437</v>
      </c>
      <c r="I102" s="171"/>
      <c r="L102" s="167"/>
      <c r="M102" s="172"/>
      <c r="T102" s="173"/>
      <c r="AT102" s="168" t="s">
        <v>196</v>
      </c>
      <c r="AU102" s="168" t="s">
        <v>82</v>
      </c>
      <c r="AV102" s="13" t="s">
        <v>84</v>
      </c>
      <c r="AW102" s="13" t="s">
        <v>36</v>
      </c>
      <c r="AX102" s="13" t="s">
        <v>75</v>
      </c>
      <c r="AY102" s="168" t="s">
        <v>151</v>
      </c>
    </row>
    <row r="103" spans="2:51" s="13" customFormat="1" ht="10.15">
      <c r="B103" s="167"/>
      <c r="D103" s="161" t="s">
        <v>196</v>
      </c>
      <c r="E103" s="168" t="s">
        <v>19</v>
      </c>
      <c r="F103" s="169" t="s">
        <v>754</v>
      </c>
      <c r="H103" s="170">
        <v>6</v>
      </c>
      <c r="I103" s="171"/>
      <c r="L103" s="167"/>
      <c r="M103" s="172"/>
      <c r="T103" s="173"/>
      <c r="AT103" s="168" t="s">
        <v>196</v>
      </c>
      <c r="AU103" s="168" t="s">
        <v>82</v>
      </c>
      <c r="AV103" s="13" t="s">
        <v>84</v>
      </c>
      <c r="AW103" s="13" t="s">
        <v>36</v>
      </c>
      <c r="AX103" s="13" t="s">
        <v>75</v>
      </c>
      <c r="AY103" s="168" t="s">
        <v>151</v>
      </c>
    </row>
    <row r="104" spans="2:51" s="14" customFormat="1" ht="10.15">
      <c r="B104" s="179"/>
      <c r="D104" s="161" t="s">
        <v>196</v>
      </c>
      <c r="E104" s="180" t="s">
        <v>19</v>
      </c>
      <c r="F104" s="181" t="s">
        <v>256</v>
      </c>
      <c r="H104" s="182">
        <v>443</v>
      </c>
      <c r="I104" s="183"/>
      <c r="L104" s="179"/>
      <c r="M104" s="184"/>
      <c r="T104" s="185"/>
      <c r="AT104" s="180" t="s">
        <v>196</v>
      </c>
      <c r="AU104" s="180" t="s">
        <v>82</v>
      </c>
      <c r="AV104" s="14" t="s">
        <v>160</v>
      </c>
      <c r="AW104" s="14" t="s">
        <v>36</v>
      </c>
      <c r="AX104" s="14" t="s">
        <v>82</v>
      </c>
      <c r="AY104" s="180" t="s">
        <v>151</v>
      </c>
    </row>
    <row r="105" spans="2:65" s="1" customFormat="1" ht="24.2" customHeight="1">
      <c r="B105" s="33"/>
      <c r="C105" s="132" t="s">
        <v>160</v>
      </c>
      <c r="D105" s="132" t="s">
        <v>153</v>
      </c>
      <c r="E105" s="133" t="s">
        <v>755</v>
      </c>
      <c r="F105" s="134" t="s">
        <v>756</v>
      </c>
      <c r="G105" s="135" t="s">
        <v>445</v>
      </c>
      <c r="H105" s="136">
        <v>6</v>
      </c>
      <c r="I105" s="137"/>
      <c r="J105" s="138">
        <f>ROUND(I105*H105,2)</f>
        <v>0</v>
      </c>
      <c r="K105" s="134" t="s">
        <v>215</v>
      </c>
      <c r="L105" s="33"/>
      <c r="M105" s="139" t="s">
        <v>19</v>
      </c>
      <c r="N105" s="140" t="s">
        <v>46</v>
      </c>
      <c r="P105" s="141">
        <f>O105*H105</f>
        <v>0</v>
      </c>
      <c r="Q105" s="141">
        <v>0</v>
      </c>
      <c r="R105" s="141">
        <f>Q105*H105</f>
        <v>0</v>
      </c>
      <c r="S105" s="141">
        <v>0.205</v>
      </c>
      <c r="T105" s="142">
        <f>S105*H105</f>
        <v>1.23</v>
      </c>
      <c r="AR105" s="143" t="s">
        <v>160</v>
      </c>
      <c r="AT105" s="143" t="s">
        <v>153</v>
      </c>
      <c r="AU105" s="143" t="s">
        <v>82</v>
      </c>
      <c r="AY105" s="18" t="s">
        <v>151</v>
      </c>
      <c r="BE105" s="144">
        <f>IF(N105="základní",J105,0)</f>
        <v>0</v>
      </c>
      <c r="BF105" s="144">
        <f>IF(N105="snížená",J105,0)</f>
        <v>0</v>
      </c>
      <c r="BG105" s="144">
        <f>IF(N105="zákl. přenesená",J105,0)</f>
        <v>0</v>
      </c>
      <c r="BH105" s="144">
        <f>IF(N105="sníž. přenesená",J105,0)</f>
        <v>0</v>
      </c>
      <c r="BI105" s="144">
        <f>IF(N105="nulová",J105,0)</f>
        <v>0</v>
      </c>
      <c r="BJ105" s="18" t="s">
        <v>82</v>
      </c>
      <c r="BK105" s="144">
        <f>ROUND(I105*H105,2)</f>
        <v>0</v>
      </c>
      <c r="BL105" s="18" t="s">
        <v>160</v>
      </c>
      <c r="BM105" s="143" t="s">
        <v>166</v>
      </c>
    </row>
    <row r="106" spans="2:47" s="1" customFormat="1" ht="10.15">
      <c r="B106" s="33"/>
      <c r="D106" s="174" t="s">
        <v>217</v>
      </c>
      <c r="F106" s="175" t="s">
        <v>757</v>
      </c>
      <c r="I106" s="176"/>
      <c r="L106" s="33"/>
      <c r="M106" s="177"/>
      <c r="T106" s="54"/>
      <c r="AT106" s="18" t="s">
        <v>217</v>
      </c>
      <c r="AU106" s="18" t="s">
        <v>82</v>
      </c>
    </row>
    <row r="107" spans="2:51" s="13" customFormat="1" ht="10.15">
      <c r="B107" s="167"/>
      <c r="D107" s="161" t="s">
        <v>196</v>
      </c>
      <c r="E107" s="168" t="s">
        <v>19</v>
      </c>
      <c r="F107" s="169" t="s">
        <v>758</v>
      </c>
      <c r="H107" s="170">
        <v>6</v>
      </c>
      <c r="I107" s="171"/>
      <c r="L107" s="167"/>
      <c r="M107" s="172"/>
      <c r="T107" s="173"/>
      <c r="AT107" s="168" t="s">
        <v>196</v>
      </c>
      <c r="AU107" s="168" t="s">
        <v>82</v>
      </c>
      <c r="AV107" s="13" t="s">
        <v>84</v>
      </c>
      <c r="AW107" s="13" t="s">
        <v>36</v>
      </c>
      <c r="AX107" s="13" t="s">
        <v>82</v>
      </c>
      <c r="AY107" s="168" t="s">
        <v>151</v>
      </c>
    </row>
    <row r="108" spans="2:65" s="1" customFormat="1" ht="21.75" customHeight="1">
      <c r="B108" s="33"/>
      <c r="C108" s="132" t="s">
        <v>167</v>
      </c>
      <c r="D108" s="132" t="s">
        <v>153</v>
      </c>
      <c r="E108" s="133" t="s">
        <v>759</v>
      </c>
      <c r="F108" s="134" t="s">
        <v>760</v>
      </c>
      <c r="G108" s="135" t="s">
        <v>214</v>
      </c>
      <c r="H108" s="136">
        <v>43.7</v>
      </c>
      <c r="I108" s="137"/>
      <c r="J108" s="138">
        <f>ROUND(I108*H108,2)</f>
        <v>0</v>
      </c>
      <c r="K108" s="134" t="s">
        <v>215</v>
      </c>
      <c r="L108" s="33"/>
      <c r="M108" s="139" t="s">
        <v>19</v>
      </c>
      <c r="N108" s="140" t="s">
        <v>46</v>
      </c>
      <c r="P108" s="141">
        <f>O108*H108</f>
        <v>0</v>
      </c>
      <c r="Q108" s="141">
        <v>0</v>
      </c>
      <c r="R108" s="141">
        <f>Q108*H108</f>
        <v>0</v>
      </c>
      <c r="S108" s="141">
        <v>0</v>
      </c>
      <c r="T108" s="142">
        <f>S108*H108</f>
        <v>0</v>
      </c>
      <c r="AR108" s="143" t="s">
        <v>160</v>
      </c>
      <c r="AT108" s="143" t="s">
        <v>153</v>
      </c>
      <c r="AU108" s="143" t="s">
        <v>82</v>
      </c>
      <c r="AY108" s="18" t="s">
        <v>151</v>
      </c>
      <c r="BE108" s="144">
        <f>IF(N108="základní",J108,0)</f>
        <v>0</v>
      </c>
      <c r="BF108" s="144">
        <f>IF(N108="snížená",J108,0)</f>
        <v>0</v>
      </c>
      <c r="BG108" s="144">
        <f>IF(N108="zákl. přenesená",J108,0)</f>
        <v>0</v>
      </c>
      <c r="BH108" s="144">
        <f>IF(N108="sníž. přenesená",J108,0)</f>
        <v>0</v>
      </c>
      <c r="BI108" s="144">
        <f>IF(N108="nulová",J108,0)</f>
        <v>0</v>
      </c>
      <c r="BJ108" s="18" t="s">
        <v>82</v>
      </c>
      <c r="BK108" s="144">
        <f>ROUND(I108*H108,2)</f>
        <v>0</v>
      </c>
      <c r="BL108" s="18" t="s">
        <v>160</v>
      </c>
      <c r="BM108" s="143" t="s">
        <v>170</v>
      </c>
    </row>
    <row r="109" spans="2:47" s="1" customFormat="1" ht="10.15">
      <c r="B109" s="33"/>
      <c r="D109" s="174" t="s">
        <v>217</v>
      </c>
      <c r="F109" s="175" t="s">
        <v>761</v>
      </c>
      <c r="I109" s="176"/>
      <c r="L109" s="33"/>
      <c r="M109" s="177"/>
      <c r="T109" s="54"/>
      <c r="AT109" s="18" t="s">
        <v>217</v>
      </c>
      <c r="AU109" s="18" t="s">
        <v>82</v>
      </c>
    </row>
    <row r="110" spans="2:51" s="12" customFormat="1" ht="10.15">
      <c r="B110" s="160"/>
      <c r="D110" s="161" t="s">
        <v>196</v>
      </c>
      <c r="E110" s="162" t="s">
        <v>19</v>
      </c>
      <c r="F110" s="163" t="s">
        <v>762</v>
      </c>
      <c r="H110" s="162" t="s">
        <v>19</v>
      </c>
      <c r="I110" s="164"/>
      <c r="L110" s="160"/>
      <c r="M110" s="165"/>
      <c r="T110" s="166"/>
      <c r="AT110" s="162" t="s">
        <v>196</v>
      </c>
      <c r="AU110" s="162" t="s">
        <v>82</v>
      </c>
      <c r="AV110" s="12" t="s">
        <v>82</v>
      </c>
      <c r="AW110" s="12" t="s">
        <v>36</v>
      </c>
      <c r="AX110" s="12" t="s">
        <v>75</v>
      </c>
      <c r="AY110" s="162" t="s">
        <v>151</v>
      </c>
    </row>
    <row r="111" spans="2:51" s="13" customFormat="1" ht="10.15">
      <c r="B111" s="167"/>
      <c r="D111" s="161" t="s">
        <v>196</v>
      </c>
      <c r="E111" s="168" t="s">
        <v>19</v>
      </c>
      <c r="F111" s="169" t="s">
        <v>763</v>
      </c>
      <c r="H111" s="170">
        <v>43.7</v>
      </c>
      <c r="I111" s="171"/>
      <c r="L111" s="167"/>
      <c r="M111" s="172"/>
      <c r="T111" s="173"/>
      <c r="AT111" s="168" t="s">
        <v>196</v>
      </c>
      <c r="AU111" s="168" t="s">
        <v>82</v>
      </c>
      <c r="AV111" s="13" t="s">
        <v>84</v>
      </c>
      <c r="AW111" s="13" t="s">
        <v>36</v>
      </c>
      <c r="AX111" s="13" t="s">
        <v>82</v>
      </c>
      <c r="AY111" s="168" t="s">
        <v>151</v>
      </c>
    </row>
    <row r="112" spans="2:65" s="1" customFormat="1" ht="24.2" customHeight="1">
      <c r="B112" s="33"/>
      <c r="C112" s="132" t="s">
        <v>163</v>
      </c>
      <c r="D112" s="132" t="s">
        <v>153</v>
      </c>
      <c r="E112" s="133" t="s">
        <v>370</v>
      </c>
      <c r="F112" s="134" t="s">
        <v>371</v>
      </c>
      <c r="G112" s="135" t="s">
        <v>214</v>
      </c>
      <c r="H112" s="136">
        <v>43.7</v>
      </c>
      <c r="I112" s="137"/>
      <c r="J112" s="138">
        <f>ROUND(I112*H112,2)</f>
        <v>0</v>
      </c>
      <c r="K112" s="134" t="s">
        <v>215</v>
      </c>
      <c r="L112" s="33"/>
      <c r="M112" s="139" t="s">
        <v>19</v>
      </c>
      <c r="N112" s="140" t="s">
        <v>46</v>
      </c>
      <c r="P112" s="141">
        <f>O112*H112</f>
        <v>0</v>
      </c>
      <c r="Q112" s="141">
        <v>0</v>
      </c>
      <c r="R112" s="141">
        <f>Q112*H112</f>
        <v>0</v>
      </c>
      <c r="S112" s="141">
        <v>0</v>
      </c>
      <c r="T112" s="142">
        <f>S112*H112</f>
        <v>0</v>
      </c>
      <c r="AR112" s="143" t="s">
        <v>160</v>
      </c>
      <c r="AT112" s="143" t="s">
        <v>153</v>
      </c>
      <c r="AU112" s="143" t="s">
        <v>82</v>
      </c>
      <c r="AY112" s="18" t="s">
        <v>151</v>
      </c>
      <c r="BE112" s="144">
        <f>IF(N112="základní",J112,0)</f>
        <v>0</v>
      </c>
      <c r="BF112" s="144">
        <f>IF(N112="snížená",J112,0)</f>
        <v>0</v>
      </c>
      <c r="BG112" s="144">
        <f>IF(N112="zákl. přenesená",J112,0)</f>
        <v>0</v>
      </c>
      <c r="BH112" s="144">
        <f>IF(N112="sníž. přenesená",J112,0)</f>
        <v>0</v>
      </c>
      <c r="BI112" s="144">
        <f>IF(N112="nulová",J112,0)</f>
        <v>0</v>
      </c>
      <c r="BJ112" s="18" t="s">
        <v>82</v>
      </c>
      <c r="BK112" s="144">
        <f>ROUND(I112*H112,2)</f>
        <v>0</v>
      </c>
      <c r="BL112" s="18" t="s">
        <v>160</v>
      </c>
      <c r="BM112" s="143" t="s">
        <v>8</v>
      </c>
    </row>
    <row r="113" spans="2:47" s="1" customFormat="1" ht="10.15">
      <c r="B113" s="33"/>
      <c r="D113" s="174" t="s">
        <v>217</v>
      </c>
      <c r="F113" s="175" t="s">
        <v>373</v>
      </c>
      <c r="I113" s="176"/>
      <c r="L113" s="33"/>
      <c r="M113" s="177"/>
      <c r="T113" s="54"/>
      <c r="AT113" s="18" t="s">
        <v>217</v>
      </c>
      <c r="AU113" s="18" t="s">
        <v>82</v>
      </c>
    </row>
    <row r="114" spans="2:65" s="1" customFormat="1" ht="37.8" customHeight="1">
      <c r="B114" s="33"/>
      <c r="C114" s="132" t="s">
        <v>281</v>
      </c>
      <c r="D114" s="132" t="s">
        <v>153</v>
      </c>
      <c r="E114" s="133" t="s">
        <v>357</v>
      </c>
      <c r="F114" s="134" t="s">
        <v>358</v>
      </c>
      <c r="G114" s="135" t="s">
        <v>214</v>
      </c>
      <c r="H114" s="136">
        <v>43.7</v>
      </c>
      <c r="I114" s="137"/>
      <c r="J114" s="138">
        <f>ROUND(I114*H114,2)</f>
        <v>0</v>
      </c>
      <c r="K114" s="134" t="s">
        <v>215</v>
      </c>
      <c r="L114" s="33"/>
      <c r="M114" s="139" t="s">
        <v>19</v>
      </c>
      <c r="N114" s="140" t="s">
        <v>46</v>
      </c>
      <c r="P114" s="141">
        <f>O114*H114</f>
        <v>0</v>
      </c>
      <c r="Q114" s="141">
        <v>0</v>
      </c>
      <c r="R114" s="141">
        <f>Q114*H114</f>
        <v>0</v>
      </c>
      <c r="S114" s="141">
        <v>0</v>
      </c>
      <c r="T114" s="142">
        <f>S114*H114</f>
        <v>0</v>
      </c>
      <c r="AR114" s="143" t="s">
        <v>160</v>
      </c>
      <c r="AT114" s="143" t="s">
        <v>153</v>
      </c>
      <c r="AU114" s="143" t="s">
        <v>82</v>
      </c>
      <c r="AY114" s="18" t="s">
        <v>151</v>
      </c>
      <c r="BE114" s="144">
        <f>IF(N114="základní",J114,0)</f>
        <v>0</v>
      </c>
      <c r="BF114" s="144">
        <f>IF(N114="snížená",J114,0)</f>
        <v>0</v>
      </c>
      <c r="BG114" s="144">
        <f>IF(N114="zákl. přenesená",J114,0)</f>
        <v>0</v>
      </c>
      <c r="BH114" s="144">
        <f>IF(N114="sníž. přenesená",J114,0)</f>
        <v>0</v>
      </c>
      <c r="BI114" s="144">
        <f>IF(N114="nulová",J114,0)</f>
        <v>0</v>
      </c>
      <c r="BJ114" s="18" t="s">
        <v>82</v>
      </c>
      <c r="BK114" s="144">
        <f>ROUND(I114*H114,2)</f>
        <v>0</v>
      </c>
      <c r="BL114" s="18" t="s">
        <v>160</v>
      </c>
      <c r="BM114" s="143" t="s">
        <v>428</v>
      </c>
    </row>
    <row r="115" spans="2:47" s="1" customFormat="1" ht="10.15">
      <c r="B115" s="33"/>
      <c r="D115" s="174" t="s">
        <v>217</v>
      </c>
      <c r="F115" s="175" t="s">
        <v>360</v>
      </c>
      <c r="I115" s="176"/>
      <c r="L115" s="33"/>
      <c r="M115" s="177"/>
      <c r="T115" s="54"/>
      <c r="AT115" s="18" t="s">
        <v>217</v>
      </c>
      <c r="AU115" s="18" t="s">
        <v>82</v>
      </c>
    </row>
    <row r="116" spans="2:51" s="12" customFormat="1" ht="10.15">
      <c r="B116" s="160"/>
      <c r="D116" s="161" t="s">
        <v>196</v>
      </c>
      <c r="E116" s="162" t="s">
        <v>19</v>
      </c>
      <c r="F116" s="163" t="s">
        <v>764</v>
      </c>
      <c r="H116" s="162" t="s">
        <v>19</v>
      </c>
      <c r="I116" s="164"/>
      <c r="L116" s="160"/>
      <c r="M116" s="165"/>
      <c r="T116" s="166"/>
      <c r="AT116" s="162" t="s">
        <v>196</v>
      </c>
      <c r="AU116" s="162" t="s">
        <v>82</v>
      </c>
      <c r="AV116" s="12" t="s">
        <v>82</v>
      </c>
      <c r="AW116" s="12" t="s">
        <v>36</v>
      </c>
      <c r="AX116" s="12" t="s">
        <v>75</v>
      </c>
      <c r="AY116" s="162" t="s">
        <v>151</v>
      </c>
    </row>
    <row r="117" spans="2:51" s="13" customFormat="1" ht="10.15">
      <c r="B117" s="167"/>
      <c r="D117" s="161" t="s">
        <v>196</v>
      </c>
      <c r="E117" s="168" t="s">
        <v>19</v>
      </c>
      <c r="F117" s="169" t="s">
        <v>765</v>
      </c>
      <c r="H117" s="170">
        <v>43.7</v>
      </c>
      <c r="I117" s="171"/>
      <c r="L117" s="167"/>
      <c r="M117" s="172"/>
      <c r="T117" s="173"/>
      <c r="AT117" s="168" t="s">
        <v>196</v>
      </c>
      <c r="AU117" s="168" t="s">
        <v>82</v>
      </c>
      <c r="AV117" s="13" t="s">
        <v>84</v>
      </c>
      <c r="AW117" s="13" t="s">
        <v>36</v>
      </c>
      <c r="AX117" s="13" t="s">
        <v>82</v>
      </c>
      <c r="AY117" s="168" t="s">
        <v>151</v>
      </c>
    </row>
    <row r="118" spans="2:65" s="1" customFormat="1" ht="37.8" customHeight="1">
      <c r="B118" s="33"/>
      <c r="C118" s="132" t="s">
        <v>166</v>
      </c>
      <c r="D118" s="132" t="s">
        <v>153</v>
      </c>
      <c r="E118" s="133" t="s">
        <v>766</v>
      </c>
      <c r="F118" s="134" t="s">
        <v>767</v>
      </c>
      <c r="G118" s="135" t="s">
        <v>214</v>
      </c>
      <c r="H118" s="136">
        <v>43.7</v>
      </c>
      <c r="I118" s="137"/>
      <c r="J118" s="138">
        <f>ROUND(I118*H118,2)</f>
        <v>0</v>
      </c>
      <c r="K118" s="134" t="s">
        <v>215</v>
      </c>
      <c r="L118" s="33"/>
      <c r="M118" s="139" t="s">
        <v>19</v>
      </c>
      <c r="N118" s="140" t="s">
        <v>46</v>
      </c>
      <c r="P118" s="141">
        <f>O118*H118</f>
        <v>0</v>
      </c>
      <c r="Q118" s="141">
        <v>0</v>
      </c>
      <c r="R118" s="141">
        <f>Q118*H118</f>
        <v>0</v>
      </c>
      <c r="S118" s="141">
        <v>0</v>
      </c>
      <c r="T118" s="142">
        <f>S118*H118</f>
        <v>0</v>
      </c>
      <c r="AR118" s="143" t="s">
        <v>160</v>
      </c>
      <c r="AT118" s="143" t="s">
        <v>153</v>
      </c>
      <c r="AU118" s="143" t="s">
        <v>82</v>
      </c>
      <c r="AY118" s="18" t="s">
        <v>151</v>
      </c>
      <c r="BE118" s="144">
        <f>IF(N118="základní",J118,0)</f>
        <v>0</v>
      </c>
      <c r="BF118" s="144">
        <f>IF(N118="snížená",J118,0)</f>
        <v>0</v>
      </c>
      <c r="BG118" s="144">
        <f>IF(N118="zákl. přenesená",J118,0)</f>
        <v>0</v>
      </c>
      <c r="BH118" s="144">
        <f>IF(N118="sníž. přenesená",J118,0)</f>
        <v>0</v>
      </c>
      <c r="BI118" s="144">
        <f>IF(N118="nulová",J118,0)</f>
        <v>0</v>
      </c>
      <c r="BJ118" s="18" t="s">
        <v>82</v>
      </c>
      <c r="BK118" s="144">
        <f>ROUND(I118*H118,2)</f>
        <v>0</v>
      </c>
      <c r="BL118" s="18" t="s">
        <v>160</v>
      </c>
      <c r="BM118" s="143" t="s">
        <v>442</v>
      </c>
    </row>
    <row r="119" spans="2:47" s="1" customFormat="1" ht="10.15">
      <c r="B119" s="33"/>
      <c r="D119" s="174" t="s">
        <v>217</v>
      </c>
      <c r="F119" s="175" t="s">
        <v>768</v>
      </c>
      <c r="I119" s="176"/>
      <c r="L119" s="33"/>
      <c r="M119" s="177"/>
      <c r="T119" s="54"/>
      <c r="AT119" s="18" t="s">
        <v>217</v>
      </c>
      <c r="AU119" s="18" t="s">
        <v>82</v>
      </c>
    </row>
    <row r="120" spans="2:51" s="13" customFormat="1" ht="10.15">
      <c r="B120" s="167"/>
      <c r="D120" s="161" t="s">
        <v>196</v>
      </c>
      <c r="E120" s="168" t="s">
        <v>19</v>
      </c>
      <c r="F120" s="169" t="s">
        <v>769</v>
      </c>
      <c r="H120" s="170">
        <v>43.7</v>
      </c>
      <c r="I120" s="171"/>
      <c r="L120" s="167"/>
      <c r="M120" s="172"/>
      <c r="T120" s="173"/>
      <c r="AT120" s="168" t="s">
        <v>196</v>
      </c>
      <c r="AU120" s="168" t="s">
        <v>82</v>
      </c>
      <c r="AV120" s="13" t="s">
        <v>84</v>
      </c>
      <c r="AW120" s="13" t="s">
        <v>36</v>
      </c>
      <c r="AX120" s="13" t="s">
        <v>82</v>
      </c>
      <c r="AY120" s="168" t="s">
        <v>151</v>
      </c>
    </row>
    <row r="121" spans="2:65" s="1" customFormat="1" ht="24.2" customHeight="1">
      <c r="B121" s="33"/>
      <c r="C121" s="132" t="s">
        <v>294</v>
      </c>
      <c r="D121" s="132" t="s">
        <v>153</v>
      </c>
      <c r="E121" s="133" t="s">
        <v>383</v>
      </c>
      <c r="F121" s="134" t="s">
        <v>384</v>
      </c>
      <c r="G121" s="135" t="s">
        <v>214</v>
      </c>
      <c r="H121" s="136">
        <v>46.7</v>
      </c>
      <c r="I121" s="137"/>
      <c r="J121" s="138">
        <f>ROUND(I121*H121,2)</f>
        <v>0</v>
      </c>
      <c r="K121" s="134" t="s">
        <v>215</v>
      </c>
      <c r="L121" s="33"/>
      <c r="M121" s="139" t="s">
        <v>19</v>
      </c>
      <c r="N121" s="140" t="s">
        <v>46</v>
      </c>
      <c r="P121" s="141">
        <f>O121*H121</f>
        <v>0</v>
      </c>
      <c r="Q121" s="141">
        <v>0</v>
      </c>
      <c r="R121" s="141">
        <f>Q121*H121</f>
        <v>0</v>
      </c>
      <c r="S121" s="141">
        <v>0</v>
      </c>
      <c r="T121" s="142">
        <f>S121*H121</f>
        <v>0</v>
      </c>
      <c r="AR121" s="143" t="s">
        <v>160</v>
      </c>
      <c r="AT121" s="143" t="s">
        <v>153</v>
      </c>
      <c r="AU121" s="143" t="s">
        <v>82</v>
      </c>
      <c r="AY121" s="18" t="s">
        <v>151</v>
      </c>
      <c r="BE121" s="144">
        <f>IF(N121="základní",J121,0)</f>
        <v>0</v>
      </c>
      <c r="BF121" s="144">
        <f>IF(N121="snížená",J121,0)</f>
        <v>0</v>
      </c>
      <c r="BG121" s="144">
        <f>IF(N121="zákl. přenesená",J121,0)</f>
        <v>0</v>
      </c>
      <c r="BH121" s="144">
        <f>IF(N121="sníž. přenesená",J121,0)</f>
        <v>0</v>
      </c>
      <c r="BI121" s="144">
        <f>IF(N121="nulová",J121,0)</f>
        <v>0</v>
      </c>
      <c r="BJ121" s="18" t="s">
        <v>82</v>
      </c>
      <c r="BK121" s="144">
        <f>ROUND(I121*H121,2)</f>
        <v>0</v>
      </c>
      <c r="BL121" s="18" t="s">
        <v>160</v>
      </c>
      <c r="BM121" s="143" t="s">
        <v>461</v>
      </c>
    </row>
    <row r="122" spans="2:47" s="1" customFormat="1" ht="10.15">
      <c r="B122" s="33"/>
      <c r="D122" s="174" t="s">
        <v>217</v>
      </c>
      <c r="F122" s="175" t="s">
        <v>386</v>
      </c>
      <c r="I122" s="176"/>
      <c r="L122" s="33"/>
      <c r="M122" s="177"/>
      <c r="T122" s="54"/>
      <c r="AT122" s="18" t="s">
        <v>217</v>
      </c>
      <c r="AU122" s="18" t="s">
        <v>82</v>
      </c>
    </row>
    <row r="123" spans="2:65" s="1" customFormat="1" ht="21.75" customHeight="1">
      <c r="B123" s="33"/>
      <c r="C123" s="132" t="s">
        <v>170</v>
      </c>
      <c r="D123" s="132" t="s">
        <v>153</v>
      </c>
      <c r="E123" s="133" t="s">
        <v>414</v>
      </c>
      <c r="F123" s="134" t="s">
        <v>415</v>
      </c>
      <c r="G123" s="135" t="s">
        <v>416</v>
      </c>
      <c r="H123" s="136">
        <v>458</v>
      </c>
      <c r="I123" s="137"/>
      <c r="J123" s="138">
        <f>ROUND(I123*H123,2)</f>
        <v>0</v>
      </c>
      <c r="K123" s="134" t="s">
        <v>215</v>
      </c>
      <c r="L123" s="33"/>
      <c r="M123" s="139" t="s">
        <v>19</v>
      </c>
      <c r="N123" s="140" t="s">
        <v>46</v>
      </c>
      <c r="P123" s="141">
        <f>O123*H123</f>
        <v>0</v>
      </c>
      <c r="Q123" s="141">
        <v>0</v>
      </c>
      <c r="R123" s="141">
        <f>Q123*H123</f>
        <v>0</v>
      </c>
      <c r="S123" s="141">
        <v>0</v>
      </c>
      <c r="T123" s="142">
        <f>S123*H123</f>
        <v>0</v>
      </c>
      <c r="AR123" s="143" t="s">
        <v>160</v>
      </c>
      <c r="AT123" s="143" t="s">
        <v>153</v>
      </c>
      <c r="AU123" s="143" t="s">
        <v>82</v>
      </c>
      <c r="AY123" s="18" t="s">
        <v>151</v>
      </c>
      <c r="BE123" s="144">
        <f>IF(N123="základní",J123,0)</f>
        <v>0</v>
      </c>
      <c r="BF123" s="144">
        <f>IF(N123="snížená",J123,0)</f>
        <v>0</v>
      </c>
      <c r="BG123" s="144">
        <f>IF(N123="zákl. přenesená",J123,0)</f>
        <v>0</v>
      </c>
      <c r="BH123" s="144">
        <f>IF(N123="sníž. přenesená",J123,0)</f>
        <v>0</v>
      </c>
      <c r="BI123" s="144">
        <f>IF(N123="nulová",J123,0)</f>
        <v>0</v>
      </c>
      <c r="BJ123" s="18" t="s">
        <v>82</v>
      </c>
      <c r="BK123" s="144">
        <f>ROUND(I123*H123,2)</f>
        <v>0</v>
      </c>
      <c r="BL123" s="18" t="s">
        <v>160</v>
      </c>
      <c r="BM123" s="143" t="s">
        <v>488</v>
      </c>
    </row>
    <row r="124" spans="2:47" s="1" customFormat="1" ht="10.15">
      <c r="B124" s="33"/>
      <c r="D124" s="174" t="s">
        <v>217</v>
      </c>
      <c r="F124" s="175" t="s">
        <v>418</v>
      </c>
      <c r="I124" s="176"/>
      <c r="L124" s="33"/>
      <c r="M124" s="177"/>
      <c r="T124" s="54"/>
      <c r="AT124" s="18" t="s">
        <v>217</v>
      </c>
      <c r="AU124" s="18" t="s">
        <v>82</v>
      </c>
    </row>
    <row r="125" spans="2:51" s="13" customFormat="1" ht="10.15">
      <c r="B125" s="167"/>
      <c r="D125" s="161" t="s">
        <v>196</v>
      </c>
      <c r="E125" s="168" t="s">
        <v>19</v>
      </c>
      <c r="F125" s="169" t="s">
        <v>770</v>
      </c>
      <c r="H125" s="170">
        <v>458</v>
      </c>
      <c r="I125" s="171"/>
      <c r="L125" s="167"/>
      <c r="M125" s="172"/>
      <c r="T125" s="173"/>
      <c r="AT125" s="168" t="s">
        <v>196</v>
      </c>
      <c r="AU125" s="168" t="s">
        <v>82</v>
      </c>
      <c r="AV125" s="13" t="s">
        <v>84</v>
      </c>
      <c r="AW125" s="13" t="s">
        <v>36</v>
      </c>
      <c r="AX125" s="13" t="s">
        <v>82</v>
      </c>
      <c r="AY125" s="168" t="s">
        <v>151</v>
      </c>
    </row>
    <row r="126" spans="2:65" s="1" customFormat="1" ht="24.2" customHeight="1">
      <c r="B126" s="33"/>
      <c r="C126" s="132" t="s">
        <v>306</v>
      </c>
      <c r="D126" s="132" t="s">
        <v>153</v>
      </c>
      <c r="E126" s="133" t="s">
        <v>771</v>
      </c>
      <c r="F126" s="134" t="s">
        <v>772</v>
      </c>
      <c r="G126" s="135" t="s">
        <v>416</v>
      </c>
      <c r="H126" s="136">
        <v>110</v>
      </c>
      <c r="I126" s="137"/>
      <c r="J126" s="138">
        <f>ROUND(I126*H126,2)</f>
        <v>0</v>
      </c>
      <c r="K126" s="134" t="s">
        <v>215</v>
      </c>
      <c r="L126" s="33"/>
      <c r="M126" s="139" t="s">
        <v>19</v>
      </c>
      <c r="N126" s="140" t="s">
        <v>46</v>
      </c>
      <c r="P126" s="141">
        <f>O126*H126</f>
        <v>0</v>
      </c>
      <c r="Q126" s="141">
        <v>0</v>
      </c>
      <c r="R126" s="141">
        <f>Q126*H126</f>
        <v>0</v>
      </c>
      <c r="S126" s="141">
        <v>0</v>
      </c>
      <c r="T126" s="142">
        <f>S126*H126</f>
        <v>0</v>
      </c>
      <c r="AR126" s="143" t="s">
        <v>160</v>
      </c>
      <c r="AT126" s="143" t="s">
        <v>153</v>
      </c>
      <c r="AU126" s="143" t="s">
        <v>82</v>
      </c>
      <c r="AY126" s="18" t="s">
        <v>151</v>
      </c>
      <c r="BE126" s="144">
        <f>IF(N126="základní",J126,0)</f>
        <v>0</v>
      </c>
      <c r="BF126" s="144">
        <f>IF(N126="snížená",J126,0)</f>
        <v>0</v>
      </c>
      <c r="BG126" s="144">
        <f>IF(N126="zákl. přenesená",J126,0)</f>
        <v>0</v>
      </c>
      <c r="BH126" s="144">
        <f>IF(N126="sníž. přenesená",J126,0)</f>
        <v>0</v>
      </c>
      <c r="BI126" s="144">
        <f>IF(N126="nulová",J126,0)</f>
        <v>0</v>
      </c>
      <c r="BJ126" s="18" t="s">
        <v>82</v>
      </c>
      <c r="BK126" s="144">
        <f>ROUND(I126*H126,2)</f>
        <v>0</v>
      </c>
      <c r="BL126" s="18" t="s">
        <v>160</v>
      </c>
      <c r="BM126" s="143" t="s">
        <v>501</v>
      </c>
    </row>
    <row r="127" spans="2:47" s="1" customFormat="1" ht="10.15">
      <c r="B127" s="33"/>
      <c r="D127" s="174" t="s">
        <v>217</v>
      </c>
      <c r="F127" s="175" t="s">
        <v>773</v>
      </c>
      <c r="I127" s="176"/>
      <c r="L127" s="33"/>
      <c r="M127" s="177"/>
      <c r="T127" s="54"/>
      <c r="AT127" s="18" t="s">
        <v>217</v>
      </c>
      <c r="AU127" s="18" t="s">
        <v>82</v>
      </c>
    </row>
    <row r="128" spans="2:51" s="12" customFormat="1" ht="10.15">
      <c r="B128" s="160"/>
      <c r="D128" s="161" t="s">
        <v>196</v>
      </c>
      <c r="E128" s="162" t="s">
        <v>19</v>
      </c>
      <c r="F128" s="163" t="s">
        <v>774</v>
      </c>
      <c r="H128" s="162" t="s">
        <v>19</v>
      </c>
      <c r="I128" s="164"/>
      <c r="L128" s="160"/>
      <c r="M128" s="165"/>
      <c r="T128" s="166"/>
      <c r="AT128" s="162" t="s">
        <v>196</v>
      </c>
      <c r="AU128" s="162" t="s">
        <v>82</v>
      </c>
      <c r="AV128" s="12" t="s">
        <v>82</v>
      </c>
      <c r="AW128" s="12" t="s">
        <v>36</v>
      </c>
      <c r="AX128" s="12" t="s">
        <v>75</v>
      </c>
      <c r="AY128" s="162" t="s">
        <v>151</v>
      </c>
    </row>
    <row r="129" spans="2:51" s="13" customFormat="1" ht="10.15">
      <c r="B129" s="167"/>
      <c r="D129" s="161" t="s">
        <v>196</v>
      </c>
      <c r="E129" s="168" t="s">
        <v>19</v>
      </c>
      <c r="F129" s="169" t="s">
        <v>775</v>
      </c>
      <c r="H129" s="170">
        <v>110</v>
      </c>
      <c r="I129" s="171"/>
      <c r="L129" s="167"/>
      <c r="M129" s="172"/>
      <c r="T129" s="173"/>
      <c r="AT129" s="168" t="s">
        <v>196</v>
      </c>
      <c r="AU129" s="168" t="s">
        <v>82</v>
      </c>
      <c r="AV129" s="13" t="s">
        <v>84</v>
      </c>
      <c r="AW129" s="13" t="s">
        <v>36</v>
      </c>
      <c r="AX129" s="13" t="s">
        <v>82</v>
      </c>
      <c r="AY129" s="168" t="s">
        <v>151</v>
      </c>
    </row>
    <row r="130" spans="2:65" s="1" customFormat="1" ht="16.5" customHeight="1">
      <c r="B130" s="33"/>
      <c r="C130" s="145" t="s">
        <v>8</v>
      </c>
      <c r="D130" s="145" t="s">
        <v>157</v>
      </c>
      <c r="E130" s="146" t="s">
        <v>776</v>
      </c>
      <c r="F130" s="147" t="s">
        <v>777</v>
      </c>
      <c r="G130" s="148" t="s">
        <v>244</v>
      </c>
      <c r="H130" s="149">
        <v>24.75</v>
      </c>
      <c r="I130" s="150"/>
      <c r="J130" s="151">
        <f>ROUND(I130*H130,2)</f>
        <v>0</v>
      </c>
      <c r="K130" s="147" t="s">
        <v>215</v>
      </c>
      <c r="L130" s="152"/>
      <c r="M130" s="153" t="s">
        <v>19</v>
      </c>
      <c r="N130" s="154" t="s">
        <v>46</v>
      </c>
      <c r="P130" s="141">
        <f>O130*H130</f>
        <v>0</v>
      </c>
      <c r="Q130" s="141">
        <v>1</v>
      </c>
      <c r="R130" s="141">
        <f>Q130*H130</f>
        <v>24.75</v>
      </c>
      <c r="S130" s="141">
        <v>0</v>
      </c>
      <c r="T130" s="142">
        <f>S130*H130</f>
        <v>0</v>
      </c>
      <c r="AR130" s="143" t="s">
        <v>166</v>
      </c>
      <c r="AT130" s="143" t="s">
        <v>157</v>
      </c>
      <c r="AU130" s="143" t="s">
        <v>82</v>
      </c>
      <c r="AY130" s="18" t="s">
        <v>151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8" t="s">
        <v>82</v>
      </c>
      <c r="BK130" s="144">
        <f>ROUND(I130*H130,2)</f>
        <v>0</v>
      </c>
      <c r="BL130" s="18" t="s">
        <v>160</v>
      </c>
      <c r="BM130" s="143" t="s">
        <v>778</v>
      </c>
    </row>
    <row r="131" spans="2:51" s="12" customFormat="1" ht="10.15">
      <c r="B131" s="160"/>
      <c r="D131" s="161" t="s">
        <v>196</v>
      </c>
      <c r="E131" s="162" t="s">
        <v>19</v>
      </c>
      <c r="F131" s="163" t="s">
        <v>779</v>
      </c>
      <c r="H131" s="162" t="s">
        <v>19</v>
      </c>
      <c r="I131" s="164"/>
      <c r="L131" s="160"/>
      <c r="M131" s="165"/>
      <c r="T131" s="166"/>
      <c r="AT131" s="162" t="s">
        <v>196</v>
      </c>
      <c r="AU131" s="162" t="s">
        <v>82</v>
      </c>
      <c r="AV131" s="12" t="s">
        <v>82</v>
      </c>
      <c r="AW131" s="12" t="s">
        <v>36</v>
      </c>
      <c r="AX131" s="12" t="s">
        <v>75</v>
      </c>
      <c r="AY131" s="162" t="s">
        <v>151</v>
      </c>
    </row>
    <row r="132" spans="2:51" s="13" customFormat="1" ht="10.15">
      <c r="B132" s="167"/>
      <c r="D132" s="161" t="s">
        <v>196</v>
      </c>
      <c r="E132" s="168" t="s">
        <v>19</v>
      </c>
      <c r="F132" s="169" t="s">
        <v>780</v>
      </c>
      <c r="H132" s="170">
        <v>24.75</v>
      </c>
      <c r="I132" s="171"/>
      <c r="L132" s="167"/>
      <c r="M132" s="172"/>
      <c r="T132" s="173"/>
      <c r="AT132" s="168" t="s">
        <v>196</v>
      </c>
      <c r="AU132" s="168" t="s">
        <v>82</v>
      </c>
      <c r="AV132" s="13" t="s">
        <v>84</v>
      </c>
      <c r="AW132" s="13" t="s">
        <v>36</v>
      </c>
      <c r="AX132" s="13" t="s">
        <v>82</v>
      </c>
      <c r="AY132" s="168" t="s">
        <v>151</v>
      </c>
    </row>
    <row r="133" spans="2:65" s="1" customFormat="1" ht="24.2" customHeight="1">
      <c r="B133" s="33"/>
      <c r="C133" s="132" t="s">
        <v>422</v>
      </c>
      <c r="D133" s="132" t="s">
        <v>153</v>
      </c>
      <c r="E133" s="133" t="s">
        <v>781</v>
      </c>
      <c r="F133" s="134" t="s">
        <v>782</v>
      </c>
      <c r="G133" s="135" t="s">
        <v>416</v>
      </c>
      <c r="H133" s="136">
        <v>110</v>
      </c>
      <c r="I133" s="137"/>
      <c r="J133" s="138">
        <f>ROUND(I133*H133,2)</f>
        <v>0</v>
      </c>
      <c r="K133" s="134" t="s">
        <v>215</v>
      </c>
      <c r="L133" s="33"/>
      <c r="M133" s="139" t="s">
        <v>19</v>
      </c>
      <c r="N133" s="140" t="s">
        <v>46</v>
      </c>
      <c r="P133" s="141">
        <f>O133*H133</f>
        <v>0</v>
      </c>
      <c r="Q133" s="141">
        <v>0</v>
      </c>
      <c r="R133" s="141">
        <f>Q133*H133</f>
        <v>0</v>
      </c>
      <c r="S133" s="141">
        <v>0</v>
      </c>
      <c r="T133" s="142">
        <f>S133*H133</f>
        <v>0</v>
      </c>
      <c r="AR133" s="143" t="s">
        <v>160</v>
      </c>
      <c r="AT133" s="143" t="s">
        <v>153</v>
      </c>
      <c r="AU133" s="143" t="s">
        <v>82</v>
      </c>
      <c r="AY133" s="18" t="s">
        <v>151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18" t="s">
        <v>82</v>
      </c>
      <c r="BK133" s="144">
        <f>ROUND(I133*H133,2)</f>
        <v>0</v>
      </c>
      <c r="BL133" s="18" t="s">
        <v>160</v>
      </c>
      <c r="BM133" s="143" t="s">
        <v>528</v>
      </c>
    </row>
    <row r="134" spans="2:47" s="1" customFormat="1" ht="10.15">
      <c r="B134" s="33"/>
      <c r="D134" s="174" t="s">
        <v>217</v>
      </c>
      <c r="F134" s="175" t="s">
        <v>783</v>
      </c>
      <c r="I134" s="176"/>
      <c r="L134" s="33"/>
      <c r="M134" s="177"/>
      <c r="T134" s="54"/>
      <c r="AT134" s="18" t="s">
        <v>217</v>
      </c>
      <c r="AU134" s="18" t="s">
        <v>82</v>
      </c>
    </row>
    <row r="135" spans="2:65" s="1" customFormat="1" ht="16.5" customHeight="1">
      <c r="B135" s="33"/>
      <c r="C135" s="145" t="s">
        <v>428</v>
      </c>
      <c r="D135" s="145" t="s">
        <v>157</v>
      </c>
      <c r="E135" s="146" t="s">
        <v>784</v>
      </c>
      <c r="F135" s="147" t="s">
        <v>785</v>
      </c>
      <c r="G135" s="148" t="s">
        <v>786</v>
      </c>
      <c r="H135" s="149">
        <v>39.655</v>
      </c>
      <c r="I135" s="150"/>
      <c r="J135" s="151">
        <f>ROUND(I135*H135,2)</f>
        <v>0</v>
      </c>
      <c r="K135" s="147" t="s">
        <v>215</v>
      </c>
      <c r="L135" s="152"/>
      <c r="M135" s="153" t="s">
        <v>19</v>
      </c>
      <c r="N135" s="154" t="s">
        <v>46</v>
      </c>
      <c r="P135" s="141">
        <f>O135*H135</f>
        <v>0</v>
      </c>
      <c r="Q135" s="141">
        <v>0.001</v>
      </c>
      <c r="R135" s="141">
        <f>Q135*H135</f>
        <v>0.039655</v>
      </c>
      <c r="S135" s="141">
        <v>0</v>
      </c>
      <c r="T135" s="142">
        <f>S135*H135</f>
        <v>0</v>
      </c>
      <c r="AR135" s="143" t="s">
        <v>166</v>
      </c>
      <c r="AT135" s="143" t="s">
        <v>157</v>
      </c>
      <c r="AU135" s="143" t="s">
        <v>82</v>
      </c>
      <c r="AY135" s="18" t="s">
        <v>151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8" t="s">
        <v>82</v>
      </c>
      <c r="BK135" s="144">
        <f>ROUND(I135*H135,2)</f>
        <v>0</v>
      </c>
      <c r="BL135" s="18" t="s">
        <v>160</v>
      </c>
      <c r="BM135" s="143" t="s">
        <v>545</v>
      </c>
    </row>
    <row r="136" spans="2:51" s="13" customFormat="1" ht="10.15">
      <c r="B136" s="167"/>
      <c r="D136" s="161" t="s">
        <v>196</v>
      </c>
      <c r="E136" s="168" t="s">
        <v>19</v>
      </c>
      <c r="F136" s="169" t="s">
        <v>787</v>
      </c>
      <c r="H136" s="170">
        <v>39.655</v>
      </c>
      <c r="I136" s="171"/>
      <c r="L136" s="167"/>
      <c r="M136" s="172"/>
      <c r="T136" s="173"/>
      <c r="AT136" s="168" t="s">
        <v>196</v>
      </c>
      <c r="AU136" s="168" t="s">
        <v>82</v>
      </c>
      <c r="AV136" s="13" t="s">
        <v>84</v>
      </c>
      <c r="AW136" s="13" t="s">
        <v>36</v>
      </c>
      <c r="AX136" s="13" t="s">
        <v>82</v>
      </c>
      <c r="AY136" s="168" t="s">
        <v>151</v>
      </c>
    </row>
    <row r="137" spans="2:63" s="11" customFormat="1" ht="25.9" customHeight="1">
      <c r="B137" s="120"/>
      <c r="D137" s="121" t="s">
        <v>74</v>
      </c>
      <c r="E137" s="122" t="s">
        <v>167</v>
      </c>
      <c r="F137" s="122" t="s">
        <v>595</v>
      </c>
      <c r="I137" s="123"/>
      <c r="J137" s="124">
        <f>BK137</f>
        <v>0</v>
      </c>
      <c r="L137" s="120"/>
      <c r="M137" s="125"/>
      <c r="P137" s="126">
        <f>SUM(P138:P162)</f>
        <v>0</v>
      </c>
      <c r="R137" s="126">
        <f>SUM(R138:R162)</f>
        <v>268.13558</v>
      </c>
      <c r="T137" s="127">
        <f>SUM(T138:T162)</f>
        <v>0</v>
      </c>
      <c r="AR137" s="121" t="s">
        <v>82</v>
      </c>
      <c r="AT137" s="128" t="s">
        <v>74</v>
      </c>
      <c r="AU137" s="128" t="s">
        <v>75</v>
      </c>
      <c r="AY137" s="121" t="s">
        <v>151</v>
      </c>
      <c r="BK137" s="129">
        <f>SUM(BK138:BK162)</f>
        <v>0</v>
      </c>
    </row>
    <row r="138" spans="2:65" s="1" customFormat="1" ht="44.25" customHeight="1">
      <c r="B138" s="33"/>
      <c r="C138" s="132" t="s">
        <v>435</v>
      </c>
      <c r="D138" s="132" t="s">
        <v>153</v>
      </c>
      <c r="E138" s="133" t="s">
        <v>788</v>
      </c>
      <c r="F138" s="134" t="s">
        <v>789</v>
      </c>
      <c r="G138" s="135" t="s">
        <v>416</v>
      </c>
      <c r="H138" s="136">
        <v>89</v>
      </c>
      <c r="I138" s="137"/>
      <c r="J138" s="138">
        <f>ROUND(I138*H138,2)</f>
        <v>0</v>
      </c>
      <c r="K138" s="134" t="s">
        <v>215</v>
      </c>
      <c r="L138" s="33"/>
      <c r="M138" s="139" t="s">
        <v>19</v>
      </c>
      <c r="N138" s="140" t="s">
        <v>46</v>
      </c>
      <c r="P138" s="141">
        <f>O138*H138</f>
        <v>0</v>
      </c>
      <c r="Q138" s="141">
        <v>0.08922</v>
      </c>
      <c r="R138" s="141">
        <f>Q138*H138</f>
        <v>7.94058</v>
      </c>
      <c r="S138" s="141">
        <v>0</v>
      </c>
      <c r="T138" s="142">
        <f>S138*H138</f>
        <v>0</v>
      </c>
      <c r="AR138" s="143" t="s">
        <v>160</v>
      </c>
      <c r="AT138" s="143" t="s">
        <v>153</v>
      </c>
      <c r="AU138" s="143" t="s">
        <v>82</v>
      </c>
      <c r="AY138" s="18" t="s">
        <v>151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8" t="s">
        <v>82</v>
      </c>
      <c r="BK138" s="144">
        <f>ROUND(I138*H138,2)</f>
        <v>0</v>
      </c>
      <c r="BL138" s="18" t="s">
        <v>160</v>
      </c>
      <c r="BM138" s="143" t="s">
        <v>559</v>
      </c>
    </row>
    <row r="139" spans="2:47" s="1" customFormat="1" ht="10.15">
      <c r="B139" s="33"/>
      <c r="D139" s="174" t="s">
        <v>217</v>
      </c>
      <c r="F139" s="175" t="s">
        <v>790</v>
      </c>
      <c r="I139" s="176"/>
      <c r="L139" s="33"/>
      <c r="M139" s="177"/>
      <c r="T139" s="54"/>
      <c r="AT139" s="18" t="s">
        <v>217</v>
      </c>
      <c r="AU139" s="18" t="s">
        <v>82</v>
      </c>
    </row>
    <row r="140" spans="2:51" s="13" customFormat="1" ht="10.15">
      <c r="B140" s="167"/>
      <c r="D140" s="161" t="s">
        <v>196</v>
      </c>
      <c r="E140" s="168" t="s">
        <v>19</v>
      </c>
      <c r="F140" s="169" t="s">
        <v>791</v>
      </c>
      <c r="H140" s="170">
        <v>16</v>
      </c>
      <c r="I140" s="171"/>
      <c r="L140" s="167"/>
      <c r="M140" s="172"/>
      <c r="T140" s="173"/>
      <c r="AT140" s="168" t="s">
        <v>196</v>
      </c>
      <c r="AU140" s="168" t="s">
        <v>82</v>
      </c>
      <c r="AV140" s="13" t="s">
        <v>84</v>
      </c>
      <c r="AW140" s="13" t="s">
        <v>36</v>
      </c>
      <c r="AX140" s="13" t="s">
        <v>75</v>
      </c>
      <c r="AY140" s="168" t="s">
        <v>151</v>
      </c>
    </row>
    <row r="141" spans="2:51" s="13" customFormat="1" ht="10.15">
      <c r="B141" s="167"/>
      <c r="D141" s="161" t="s">
        <v>196</v>
      </c>
      <c r="E141" s="168" t="s">
        <v>19</v>
      </c>
      <c r="F141" s="169" t="s">
        <v>792</v>
      </c>
      <c r="H141" s="170">
        <v>5</v>
      </c>
      <c r="I141" s="171"/>
      <c r="L141" s="167"/>
      <c r="M141" s="172"/>
      <c r="T141" s="173"/>
      <c r="AT141" s="168" t="s">
        <v>196</v>
      </c>
      <c r="AU141" s="168" t="s">
        <v>82</v>
      </c>
      <c r="AV141" s="13" t="s">
        <v>84</v>
      </c>
      <c r="AW141" s="13" t="s">
        <v>36</v>
      </c>
      <c r="AX141" s="13" t="s">
        <v>75</v>
      </c>
      <c r="AY141" s="168" t="s">
        <v>151</v>
      </c>
    </row>
    <row r="142" spans="2:51" s="13" customFormat="1" ht="10.15">
      <c r="B142" s="167"/>
      <c r="D142" s="161" t="s">
        <v>196</v>
      </c>
      <c r="E142" s="168" t="s">
        <v>19</v>
      </c>
      <c r="F142" s="169" t="s">
        <v>793</v>
      </c>
      <c r="H142" s="170">
        <v>59</v>
      </c>
      <c r="I142" s="171"/>
      <c r="L142" s="167"/>
      <c r="M142" s="172"/>
      <c r="T142" s="173"/>
      <c r="AT142" s="168" t="s">
        <v>196</v>
      </c>
      <c r="AU142" s="168" t="s">
        <v>82</v>
      </c>
      <c r="AV142" s="13" t="s">
        <v>84</v>
      </c>
      <c r="AW142" s="13" t="s">
        <v>36</v>
      </c>
      <c r="AX142" s="13" t="s">
        <v>75</v>
      </c>
      <c r="AY142" s="168" t="s">
        <v>151</v>
      </c>
    </row>
    <row r="143" spans="2:51" s="13" customFormat="1" ht="10.15">
      <c r="B143" s="167"/>
      <c r="D143" s="161" t="s">
        <v>196</v>
      </c>
      <c r="E143" s="168" t="s">
        <v>19</v>
      </c>
      <c r="F143" s="169" t="s">
        <v>794</v>
      </c>
      <c r="H143" s="170">
        <v>9</v>
      </c>
      <c r="I143" s="171"/>
      <c r="L143" s="167"/>
      <c r="M143" s="172"/>
      <c r="T143" s="173"/>
      <c r="AT143" s="168" t="s">
        <v>196</v>
      </c>
      <c r="AU143" s="168" t="s">
        <v>82</v>
      </c>
      <c r="AV143" s="13" t="s">
        <v>84</v>
      </c>
      <c r="AW143" s="13" t="s">
        <v>36</v>
      </c>
      <c r="AX143" s="13" t="s">
        <v>75</v>
      </c>
      <c r="AY143" s="168" t="s">
        <v>151</v>
      </c>
    </row>
    <row r="144" spans="2:51" s="14" customFormat="1" ht="10.15">
      <c r="B144" s="179"/>
      <c r="D144" s="161" t="s">
        <v>196</v>
      </c>
      <c r="E144" s="180" t="s">
        <v>19</v>
      </c>
      <c r="F144" s="181" t="s">
        <v>256</v>
      </c>
      <c r="H144" s="182">
        <v>89</v>
      </c>
      <c r="I144" s="183"/>
      <c r="L144" s="179"/>
      <c r="M144" s="184"/>
      <c r="T144" s="185"/>
      <c r="AT144" s="180" t="s">
        <v>196</v>
      </c>
      <c r="AU144" s="180" t="s">
        <v>82</v>
      </c>
      <c r="AV144" s="14" t="s">
        <v>160</v>
      </c>
      <c r="AW144" s="14" t="s">
        <v>36</v>
      </c>
      <c r="AX144" s="14" t="s">
        <v>82</v>
      </c>
      <c r="AY144" s="180" t="s">
        <v>151</v>
      </c>
    </row>
    <row r="145" spans="2:65" s="1" customFormat="1" ht="16.5" customHeight="1">
      <c r="B145" s="33"/>
      <c r="C145" s="145" t="s">
        <v>442</v>
      </c>
      <c r="D145" s="145" t="s">
        <v>157</v>
      </c>
      <c r="E145" s="146" t="s">
        <v>795</v>
      </c>
      <c r="F145" s="147" t="s">
        <v>796</v>
      </c>
      <c r="G145" s="148" t="s">
        <v>416</v>
      </c>
      <c r="H145" s="149">
        <v>59.59</v>
      </c>
      <c r="I145" s="150"/>
      <c r="J145" s="151">
        <f>ROUND(I145*H145,2)</f>
        <v>0</v>
      </c>
      <c r="K145" s="147" t="s">
        <v>215</v>
      </c>
      <c r="L145" s="152"/>
      <c r="M145" s="153" t="s">
        <v>19</v>
      </c>
      <c r="N145" s="154" t="s">
        <v>46</v>
      </c>
      <c r="P145" s="141">
        <f>O145*H145</f>
        <v>0</v>
      </c>
      <c r="Q145" s="141">
        <v>0.131</v>
      </c>
      <c r="R145" s="141">
        <f>Q145*H145</f>
        <v>7.806290000000001</v>
      </c>
      <c r="S145" s="141">
        <v>0</v>
      </c>
      <c r="T145" s="142">
        <f>S145*H145</f>
        <v>0</v>
      </c>
      <c r="AR145" s="143" t="s">
        <v>166</v>
      </c>
      <c r="AT145" s="143" t="s">
        <v>157</v>
      </c>
      <c r="AU145" s="143" t="s">
        <v>82</v>
      </c>
      <c r="AY145" s="18" t="s">
        <v>151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8" t="s">
        <v>82</v>
      </c>
      <c r="BK145" s="144">
        <f>ROUND(I145*H145,2)</f>
        <v>0</v>
      </c>
      <c r="BL145" s="18" t="s">
        <v>160</v>
      </c>
      <c r="BM145" s="143" t="s">
        <v>575</v>
      </c>
    </row>
    <row r="146" spans="2:51" s="13" customFormat="1" ht="10.15">
      <c r="B146" s="167"/>
      <c r="D146" s="161" t="s">
        <v>196</v>
      </c>
      <c r="E146" s="168" t="s">
        <v>19</v>
      </c>
      <c r="F146" s="169" t="s">
        <v>797</v>
      </c>
      <c r="H146" s="170">
        <v>59.59</v>
      </c>
      <c r="I146" s="171"/>
      <c r="L146" s="167"/>
      <c r="M146" s="172"/>
      <c r="T146" s="173"/>
      <c r="AT146" s="168" t="s">
        <v>196</v>
      </c>
      <c r="AU146" s="168" t="s">
        <v>82</v>
      </c>
      <c r="AV146" s="13" t="s">
        <v>84</v>
      </c>
      <c r="AW146" s="13" t="s">
        <v>36</v>
      </c>
      <c r="AX146" s="13" t="s">
        <v>82</v>
      </c>
      <c r="AY146" s="168" t="s">
        <v>151</v>
      </c>
    </row>
    <row r="147" spans="2:65" s="1" customFormat="1" ht="16.5" customHeight="1">
      <c r="B147" s="33"/>
      <c r="C147" s="145" t="s">
        <v>450</v>
      </c>
      <c r="D147" s="145" t="s">
        <v>157</v>
      </c>
      <c r="E147" s="146" t="s">
        <v>798</v>
      </c>
      <c r="F147" s="147" t="s">
        <v>799</v>
      </c>
      <c r="G147" s="148" t="s">
        <v>416</v>
      </c>
      <c r="H147" s="149">
        <v>14.14</v>
      </c>
      <c r="I147" s="150"/>
      <c r="J147" s="151">
        <f>ROUND(I147*H147,2)</f>
        <v>0</v>
      </c>
      <c r="K147" s="147" t="s">
        <v>215</v>
      </c>
      <c r="L147" s="152"/>
      <c r="M147" s="153" t="s">
        <v>19</v>
      </c>
      <c r="N147" s="154" t="s">
        <v>46</v>
      </c>
      <c r="P147" s="141">
        <f>O147*H147</f>
        <v>0</v>
      </c>
      <c r="Q147" s="141">
        <v>0.131</v>
      </c>
      <c r="R147" s="141">
        <f>Q147*H147</f>
        <v>1.85234</v>
      </c>
      <c r="S147" s="141">
        <v>0</v>
      </c>
      <c r="T147" s="142">
        <f>S147*H147</f>
        <v>0</v>
      </c>
      <c r="AR147" s="143" t="s">
        <v>166</v>
      </c>
      <c r="AT147" s="143" t="s">
        <v>157</v>
      </c>
      <c r="AU147" s="143" t="s">
        <v>82</v>
      </c>
      <c r="AY147" s="18" t="s">
        <v>151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8" t="s">
        <v>82</v>
      </c>
      <c r="BK147" s="144">
        <f>ROUND(I147*H147,2)</f>
        <v>0</v>
      </c>
      <c r="BL147" s="18" t="s">
        <v>160</v>
      </c>
      <c r="BM147" s="143" t="s">
        <v>590</v>
      </c>
    </row>
    <row r="148" spans="2:51" s="13" customFormat="1" ht="10.15">
      <c r="B148" s="167"/>
      <c r="D148" s="161" t="s">
        <v>196</v>
      </c>
      <c r="E148" s="168" t="s">
        <v>19</v>
      </c>
      <c r="F148" s="169" t="s">
        <v>800</v>
      </c>
      <c r="H148" s="170">
        <v>5.05</v>
      </c>
      <c r="I148" s="171"/>
      <c r="L148" s="167"/>
      <c r="M148" s="172"/>
      <c r="T148" s="173"/>
      <c r="AT148" s="168" t="s">
        <v>196</v>
      </c>
      <c r="AU148" s="168" t="s">
        <v>82</v>
      </c>
      <c r="AV148" s="13" t="s">
        <v>84</v>
      </c>
      <c r="AW148" s="13" t="s">
        <v>36</v>
      </c>
      <c r="AX148" s="13" t="s">
        <v>75</v>
      </c>
      <c r="AY148" s="168" t="s">
        <v>151</v>
      </c>
    </row>
    <row r="149" spans="2:51" s="13" customFormat="1" ht="10.15">
      <c r="B149" s="167"/>
      <c r="D149" s="161" t="s">
        <v>196</v>
      </c>
      <c r="E149" s="168" t="s">
        <v>19</v>
      </c>
      <c r="F149" s="169" t="s">
        <v>801</v>
      </c>
      <c r="H149" s="170">
        <v>9.09</v>
      </c>
      <c r="I149" s="171"/>
      <c r="L149" s="167"/>
      <c r="M149" s="172"/>
      <c r="T149" s="173"/>
      <c r="AT149" s="168" t="s">
        <v>196</v>
      </c>
      <c r="AU149" s="168" t="s">
        <v>82</v>
      </c>
      <c r="AV149" s="13" t="s">
        <v>84</v>
      </c>
      <c r="AW149" s="13" t="s">
        <v>36</v>
      </c>
      <c r="AX149" s="13" t="s">
        <v>75</v>
      </c>
      <c r="AY149" s="168" t="s">
        <v>151</v>
      </c>
    </row>
    <row r="150" spans="2:51" s="14" customFormat="1" ht="10.15">
      <c r="B150" s="179"/>
      <c r="D150" s="161" t="s">
        <v>196</v>
      </c>
      <c r="E150" s="180" t="s">
        <v>19</v>
      </c>
      <c r="F150" s="181" t="s">
        <v>256</v>
      </c>
      <c r="H150" s="182">
        <v>14.14</v>
      </c>
      <c r="I150" s="183"/>
      <c r="L150" s="179"/>
      <c r="M150" s="184"/>
      <c r="T150" s="185"/>
      <c r="AT150" s="180" t="s">
        <v>196</v>
      </c>
      <c r="AU150" s="180" t="s">
        <v>82</v>
      </c>
      <c r="AV150" s="14" t="s">
        <v>160</v>
      </c>
      <c r="AW150" s="14" t="s">
        <v>36</v>
      </c>
      <c r="AX150" s="14" t="s">
        <v>82</v>
      </c>
      <c r="AY150" s="180" t="s">
        <v>151</v>
      </c>
    </row>
    <row r="151" spans="2:65" s="1" customFormat="1" ht="44.25" customHeight="1">
      <c r="B151" s="33"/>
      <c r="C151" s="132" t="s">
        <v>461</v>
      </c>
      <c r="D151" s="132" t="s">
        <v>153</v>
      </c>
      <c r="E151" s="133" t="s">
        <v>609</v>
      </c>
      <c r="F151" s="134" t="s">
        <v>610</v>
      </c>
      <c r="G151" s="135" t="s">
        <v>416</v>
      </c>
      <c r="H151" s="136">
        <v>369</v>
      </c>
      <c r="I151" s="137"/>
      <c r="J151" s="138">
        <f>ROUND(I151*H151,2)</f>
        <v>0</v>
      </c>
      <c r="K151" s="134" t="s">
        <v>215</v>
      </c>
      <c r="L151" s="33"/>
      <c r="M151" s="139" t="s">
        <v>19</v>
      </c>
      <c r="N151" s="140" t="s">
        <v>46</v>
      </c>
      <c r="P151" s="141">
        <f>O151*H151</f>
        <v>0</v>
      </c>
      <c r="Q151" s="141">
        <v>0.08922</v>
      </c>
      <c r="R151" s="141">
        <f>Q151*H151</f>
        <v>32.92218</v>
      </c>
      <c r="S151" s="141">
        <v>0</v>
      </c>
      <c r="T151" s="142">
        <f>S151*H151</f>
        <v>0</v>
      </c>
      <c r="AR151" s="143" t="s">
        <v>160</v>
      </c>
      <c r="AT151" s="143" t="s">
        <v>153</v>
      </c>
      <c r="AU151" s="143" t="s">
        <v>82</v>
      </c>
      <c r="AY151" s="18" t="s">
        <v>151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18" t="s">
        <v>82</v>
      </c>
      <c r="BK151" s="144">
        <f>ROUND(I151*H151,2)</f>
        <v>0</v>
      </c>
      <c r="BL151" s="18" t="s">
        <v>160</v>
      </c>
      <c r="BM151" s="143" t="s">
        <v>603</v>
      </c>
    </row>
    <row r="152" spans="2:47" s="1" customFormat="1" ht="10.15">
      <c r="B152" s="33"/>
      <c r="D152" s="174" t="s">
        <v>217</v>
      </c>
      <c r="F152" s="175" t="s">
        <v>612</v>
      </c>
      <c r="I152" s="176"/>
      <c r="L152" s="33"/>
      <c r="M152" s="177"/>
      <c r="T152" s="54"/>
      <c r="AT152" s="18" t="s">
        <v>217</v>
      </c>
      <c r="AU152" s="18" t="s">
        <v>82</v>
      </c>
    </row>
    <row r="153" spans="2:51" s="13" customFormat="1" ht="10.15">
      <c r="B153" s="167"/>
      <c r="D153" s="161" t="s">
        <v>196</v>
      </c>
      <c r="E153" s="168" t="s">
        <v>19</v>
      </c>
      <c r="F153" s="169" t="s">
        <v>802</v>
      </c>
      <c r="H153" s="170">
        <v>369</v>
      </c>
      <c r="I153" s="171"/>
      <c r="L153" s="167"/>
      <c r="M153" s="172"/>
      <c r="T153" s="173"/>
      <c r="AT153" s="168" t="s">
        <v>196</v>
      </c>
      <c r="AU153" s="168" t="s">
        <v>82</v>
      </c>
      <c r="AV153" s="13" t="s">
        <v>84</v>
      </c>
      <c r="AW153" s="13" t="s">
        <v>36</v>
      </c>
      <c r="AX153" s="13" t="s">
        <v>82</v>
      </c>
      <c r="AY153" s="168" t="s">
        <v>151</v>
      </c>
    </row>
    <row r="154" spans="2:65" s="1" customFormat="1" ht="16.5" customHeight="1">
      <c r="B154" s="33"/>
      <c r="C154" s="145" t="s">
        <v>471</v>
      </c>
      <c r="D154" s="145" t="s">
        <v>157</v>
      </c>
      <c r="E154" s="146" t="s">
        <v>604</v>
      </c>
      <c r="F154" s="147" t="s">
        <v>605</v>
      </c>
      <c r="G154" s="148" t="s">
        <v>416</v>
      </c>
      <c r="H154" s="149">
        <v>372.69</v>
      </c>
      <c r="I154" s="150"/>
      <c r="J154" s="151">
        <f>ROUND(I154*H154,2)</f>
        <v>0</v>
      </c>
      <c r="K154" s="147" t="s">
        <v>215</v>
      </c>
      <c r="L154" s="152"/>
      <c r="M154" s="153" t="s">
        <v>19</v>
      </c>
      <c r="N154" s="154" t="s">
        <v>46</v>
      </c>
      <c r="P154" s="141">
        <f>O154*H154</f>
        <v>0</v>
      </c>
      <c r="Q154" s="141">
        <v>0.131</v>
      </c>
      <c r="R154" s="141">
        <f>Q154*H154</f>
        <v>48.82239</v>
      </c>
      <c r="S154" s="141">
        <v>0</v>
      </c>
      <c r="T154" s="142">
        <f>S154*H154</f>
        <v>0</v>
      </c>
      <c r="AR154" s="143" t="s">
        <v>166</v>
      </c>
      <c r="AT154" s="143" t="s">
        <v>157</v>
      </c>
      <c r="AU154" s="143" t="s">
        <v>82</v>
      </c>
      <c r="AY154" s="18" t="s">
        <v>151</v>
      </c>
      <c r="BE154" s="144">
        <f>IF(N154="základní",J154,0)</f>
        <v>0</v>
      </c>
      <c r="BF154" s="144">
        <f>IF(N154="snížená",J154,0)</f>
        <v>0</v>
      </c>
      <c r="BG154" s="144">
        <f>IF(N154="zákl. přenesená",J154,0)</f>
        <v>0</v>
      </c>
      <c r="BH154" s="144">
        <f>IF(N154="sníž. přenesená",J154,0)</f>
        <v>0</v>
      </c>
      <c r="BI154" s="144">
        <f>IF(N154="nulová",J154,0)</f>
        <v>0</v>
      </c>
      <c r="BJ154" s="18" t="s">
        <v>82</v>
      </c>
      <c r="BK154" s="144">
        <f>ROUND(I154*H154,2)</f>
        <v>0</v>
      </c>
      <c r="BL154" s="18" t="s">
        <v>160</v>
      </c>
      <c r="BM154" s="143" t="s">
        <v>614</v>
      </c>
    </row>
    <row r="155" spans="2:65" s="1" customFormat="1" ht="21.75" customHeight="1">
      <c r="B155" s="33"/>
      <c r="C155" s="132" t="s">
        <v>477</v>
      </c>
      <c r="D155" s="132" t="s">
        <v>153</v>
      </c>
      <c r="E155" s="133" t="s">
        <v>803</v>
      </c>
      <c r="F155" s="134" t="s">
        <v>804</v>
      </c>
      <c r="G155" s="135" t="s">
        <v>416</v>
      </c>
      <c r="H155" s="136">
        <v>458</v>
      </c>
      <c r="I155" s="137"/>
      <c r="J155" s="138">
        <f>ROUND(I155*H155,2)</f>
        <v>0</v>
      </c>
      <c r="K155" s="134" t="s">
        <v>215</v>
      </c>
      <c r="L155" s="33"/>
      <c r="M155" s="139" t="s">
        <v>19</v>
      </c>
      <c r="N155" s="140" t="s">
        <v>46</v>
      </c>
      <c r="P155" s="141">
        <f>O155*H155</f>
        <v>0</v>
      </c>
      <c r="Q155" s="141">
        <v>0.345</v>
      </c>
      <c r="R155" s="141">
        <f>Q155*H155</f>
        <v>158.01</v>
      </c>
      <c r="S155" s="141">
        <v>0</v>
      </c>
      <c r="T155" s="142">
        <f>S155*H155</f>
        <v>0</v>
      </c>
      <c r="AR155" s="143" t="s">
        <v>160</v>
      </c>
      <c r="AT155" s="143" t="s">
        <v>153</v>
      </c>
      <c r="AU155" s="143" t="s">
        <v>82</v>
      </c>
      <c r="AY155" s="18" t="s">
        <v>151</v>
      </c>
      <c r="BE155" s="144">
        <f>IF(N155="základní",J155,0)</f>
        <v>0</v>
      </c>
      <c r="BF155" s="144">
        <f>IF(N155="snížená",J155,0)</f>
        <v>0</v>
      </c>
      <c r="BG155" s="144">
        <f>IF(N155="zákl. přenesená",J155,0)</f>
        <v>0</v>
      </c>
      <c r="BH155" s="144">
        <f>IF(N155="sníž. přenesená",J155,0)</f>
        <v>0</v>
      </c>
      <c r="BI155" s="144">
        <f>IF(N155="nulová",J155,0)</f>
        <v>0</v>
      </c>
      <c r="BJ155" s="18" t="s">
        <v>82</v>
      </c>
      <c r="BK155" s="144">
        <f>ROUND(I155*H155,2)</f>
        <v>0</v>
      </c>
      <c r="BL155" s="18" t="s">
        <v>160</v>
      </c>
      <c r="BM155" s="143" t="s">
        <v>626</v>
      </c>
    </row>
    <row r="156" spans="2:47" s="1" customFormat="1" ht="10.15">
      <c r="B156" s="33"/>
      <c r="D156" s="174" t="s">
        <v>217</v>
      </c>
      <c r="F156" s="175" t="s">
        <v>805</v>
      </c>
      <c r="I156" s="176"/>
      <c r="L156" s="33"/>
      <c r="M156" s="177"/>
      <c r="T156" s="54"/>
      <c r="AT156" s="18" t="s">
        <v>217</v>
      </c>
      <c r="AU156" s="18" t="s">
        <v>82</v>
      </c>
    </row>
    <row r="157" spans="2:51" s="13" customFormat="1" ht="10.15">
      <c r="B157" s="167"/>
      <c r="D157" s="161" t="s">
        <v>196</v>
      </c>
      <c r="E157" s="168" t="s">
        <v>19</v>
      </c>
      <c r="F157" s="169" t="s">
        <v>770</v>
      </c>
      <c r="H157" s="170">
        <v>458</v>
      </c>
      <c r="I157" s="171"/>
      <c r="L157" s="167"/>
      <c r="M157" s="172"/>
      <c r="T157" s="173"/>
      <c r="AT157" s="168" t="s">
        <v>196</v>
      </c>
      <c r="AU157" s="168" t="s">
        <v>82</v>
      </c>
      <c r="AV157" s="13" t="s">
        <v>84</v>
      </c>
      <c r="AW157" s="13" t="s">
        <v>36</v>
      </c>
      <c r="AX157" s="13" t="s">
        <v>82</v>
      </c>
      <c r="AY157" s="168" t="s">
        <v>151</v>
      </c>
    </row>
    <row r="158" spans="2:65" s="1" customFormat="1" ht="24.2" customHeight="1">
      <c r="B158" s="33"/>
      <c r="C158" s="132" t="s">
        <v>7</v>
      </c>
      <c r="D158" s="132" t="s">
        <v>153</v>
      </c>
      <c r="E158" s="133" t="s">
        <v>806</v>
      </c>
      <c r="F158" s="134" t="s">
        <v>807</v>
      </c>
      <c r="G158" s="135" t="s">
        <v>416</v>
      </c>
      <c r="H158" s="136">
        <v>20</v>
      </c>
      <c r="I158" s="137"/>
      <c r="J158" s="138">
        <f>ROUND(I158*H158,2)</f>
        <v>0</v>
      </c>
      <c r="K158" s="134" t="s">
        <v>215</v>
      </c>
      <c r="L158" s="33"/>
      <c r="M158" s="139" t="s">
        <v>19</v>
      </c>
      <c r="N158" s="140" t="s">
        <v>46</v>
      </c>
      <c r="P158" s="141">
        <f>O158*H158</f>
        <v>0</v>
      </c>
      <c r="Q158" s="141">
        <v>0.53189</v>
      </c>
      <c r="R158" s="141">
        <f>Q158*H158</f>
        <v>10.637799999999999</v>
      </c>
      <c r="S158" s="141">
        <v>0</v>
      </c>
      <c r="T158" s="142">
        <f>S158*H158</f>
        <v>0</v>
      </c>
      <c r="AR158" s="143" t="s">
        <v>160</v>
      </c>
      <c r="AT158" s="143" t="s">
        <v>153</v>
      </c>
      <c r="AU158" s="143" t="s">
        <v>82</v>
      </c>
      <c r="AY158" s="18" t="s">
        <v>151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8" t="s">
        <v>82</v>
      </c>
      <c r="BK158" s="144">
        <f>ROUND(I158*H158,2)</f>
        <v>0</v>
      </c>
      <c r="BL158" s="18" t="s">
        <v>160</v>
      </c>
      <c r="BM158" s="143" t="s">
        <v>638</v>
      </c>
    </row>
    <row r="159" spans="2:47" s="1" customFormat="1" ht="10.15">
      <c r="B159" s="33"/>
      <c r="D159" s="174" t="s">
        <v>217</v>
      </c>
      <c r="F159" s="175" t="s">
        <v>808</v>
      </c>
      <c r="I159" s="176"/>
      <c r="L159" s="33"/>
      <c r="M159" s="177"/>
      <c r="T159" s="54"/>
      <c r="AT159" s="18" t="s">
        <v>217</v>
      </c>
      <c r="AU159" s="18" t="s">
        <v>82</v>
      </c>
    </row>
    <row r="160" spans="2:51" s="13" customFormat="1" ht="10.15">
      <c r="B160" s="167"/>
      <c r="D160" s="161" t="s">
        <v>196</v>
      </c>
      <c r="E160" s="168" t="s">
        <v>19</v>
      </c>
      <c r="F160" s="169" t="s">
        <v>809</v>
      </c>
      <c r="H160" s="170">
        <v>20</v>
      </c>
      <c r="I160" s="171"/>
      <c r="L160" s="167"/>
      <c r="M160" s="172"/>
      <c r="T160" s="173"/>
      <c r="AT160" s="168" t="s">
        <v>196</v>
      </c>
      <c r="AU160" s="168" t="s">
        <v>82</v>
      </c>
      <c r="AV160" s="13" t="s">
        <v>84</v>
      </c>
      <c r="AW160" s="13" t="s">
        <v>36</v>
      </c>
      <c r="AX160" s="13" t="s">
        <v>82</v>
      </c>
      <c r="AY160" s="168" t="s">
        <v>151</v>
      </c>
    </row>
    <row r="161" spans="2:65" s="1" customFormat="1" ht="16.5" customHeight="1">
      <c r="B161" s="33"/>
      <c r="C161" s="132" t="s">
        <v>488</v>
      </c>
      <c r="D161" s="132" t="s">
        <v>153</v>
      </c>
      <c r="E161" s="133" t="s">
        <v>810</v>
      </c>
      <c r="F161" s="134" t="s">
        <v>811</v>
      </c>
      <c r="G161" s="135" t="s">
        <v>445</v>
      </c>
      <c r="H161" s="136">
        <v>40</v>
      </c>
      <c r="I161" s="137"/>
      <c r="J161" s="138">
        <f>ROUND(I161*H161,2)</f>
        <v>0</v>
      </c>
      <c r="K161" s="134" t="s">
        <v>215</v>
      </c>
      <c r="L161" s="33"/>
      <c r="M161" s="139" t="s">
        <v>19</v>
      </c>
      <c r="N161" s="140" t="s">
        <v>46</v>
      </c>
      <c r="P161" s="141">
        <f>O161*H161</f>
        <v>0</v>
      </c>
      <c r="Q161" s="141">
        <v>0.0036</v>
      </c>
      <c r="R161" s="141">
        <f>Q161*H161</f>
        <v>0.144</v>
      </c>
      <c r="S161" s="141">
        <v>0</v>
      </c>
      <c r="T161" s="142">
        <f>S161*H161</f>
        <v>0</v>
      </c>
      <c r="AR161" s="143" t="s">
        <v>160</v>
      </c>
      <c r="AT161" s="143" t="s">
        <v>153</v>
      </c>
      <c r="AU161" s="143" t="s">
        <v>82</v>
      </c>
      <c r="AY161" s="18" t="s">
        <v>151</v>
      </c>
      <c r="BE161" s="144">
        <f>IF(N161="základní",J161,0)</f>
        <v>0</v>
      </c>
      <c r="BF161" s="144">
        <f>IF(N161="snížená",J161,0)</f>
        <v>0</v>
      </c>
      <c r="BG161" s="144">
        <f>IF(N161="zákl. přenesená",J161,0)</f>
        <v>0</v>
      </c>
      <c r="BH161" s="144">
        <f>IF(N161="sníž. přenesená",J161,0)</f>
        <v>0</v>
      </c>
      <c r="BI161" s="144">
        <f>IF(N161="nulová",J161,0)</f>
        <v>0</v>
      </c>
      <c r="BJ161" s="18" t="s">
        <v>82</v>
      </c>
      <c r="BK161" s="144">
        <f>ROUND(I161*H161,2)</f>
        <v>0</v>
      </c>
      <c r="BL161" s="18" t="s">
        <v>160</v>
      </c>
      <c r="BM161" s="143" t="s">
        <v>646</v>
      </c>
    </row>
    <row r="162" spans="2:47" s="1" customFormat="1" ht="10.15">
      <c r="B162" s="33"/>
      <c r="D162" s="174" t="s">
        <v>217</v>
      </c>
      <c r="F162" s="175" t="s">
        <v>812</v>
      </c>
      <c r="I162" s="176"/>
      <c r="L162" s="33"/>
      <c r="M162" s="177"/>
      <c r="T162" s="54"/>
      <c r="AT162" s="18" t="s">
        <v>217</v>
      </c>
      <c r="AU162" s="18" t="s">
        <v>82</v>
      </c>
    </row>
    <row r="163" spans="2:63" s="11" customFormat="1" ht="25.9" customHeight="1">
      <c r="B163" s="120"/>
      <c r="D163" s="121" t="s">
        <v>74</v>
      </c>
      <c r="E163" s="122" t="s">
        <v>294</v>
      </c>
      <c r="F163" s="122" t="s">
        <v>656</v>
      </c>
      <c r="I163" s="123"/>
      <c r="J163" s="124">
        <f>BK163</f>
        <v>0</v>
      </c>
      <c r="L163" s="120"/>
      <c r="M163" s="125"/>
      <c r="P163" s="126">
        <f>SUM(P164:P222)</f>
        <v>0</v>
      </c>
      <c r="R163" s="126">
        <f>SUM(R164:R222)</f>
        <v>29.670067999999997</v>
      </c>
      <c r="T163" s="127">
        <f>SUM(T164:T222)</f>
        <v>48.082</v>
      </c>
      <c r="AR163" s="121" t="s">
        <v>82</v>
      </c>
      <c r="AT163" s="128" t="s">
        <v>74</v>
      </c>
      <c r="AU163" s="128" t="s">
        <v>75</v>
      </c>
      <c r="AY163" s="121" t="s">
        <v>151</v>
      </c>
      <c r="BK163" s="129">
        <f>SUM(BK164:BK222)</f>
        <v>0</v>
      </c>
    </row>
    <row r="164" spans="2:65" s="1" customFormat="1" ht="16.5" customHeight="1">
      <c r="B164" s="33"/>
      <c r="C164" s="132" t="s">
        <v>495</v>
      </c>
      <c r="D164" s="132" t="s">
        <v>153</v>
      </c>
      <c r="E164" s="133" t="s">
        <v>813</v>
      </c>
      <c r="F164" s="134" t="s">
        <v>814</v>
      </c>
      <c r="G164" s="135" t="s">
        <v>156</v>
      </c>
      <c r="H164" s="136">
        <v>2</v>
      </c>
      <c r="I164" s="137"/>
      <c r="J164" s="138">
        <f>ROUND(I164*H164,2)</f>
        <v>0</v>
      </c>
      <c r="K164" s="134" t="s">
        <v>215</v>
      </c>
      <c r="L164" s="33"/>
      <c r="M164" s="139" t="s">
        <v>19</v>
      </c>
      <c r="N164" s="140" t="s">
        <v>46</v>
      </c>
      <c r="P164" s="141">
        <f>O164*H164</f>
        <v>0</v>
      </c>
      <c r="Q164" s="141">
        <v>0.0007</v>
      </c>
      <c r="R164" s="141">
        <f>Q164*H164</f>
        <v>0.0014</v>
      </c>
      <c r="S164" s="141">
        <v>0</v>
      </c>
      <c r="T164" s="142">
        <f>S164*H164</f>
        <v>0</v>
      </c>
      <c r="AR164" s="143" t="s">
        <v>160</v>
      </c>
      <c r="AT164" s="143" t="s">
        <v>153</v>
      </c>
      <c r="AU164" s="143" t="s">
        <v>82</v>
      </c>
      <c r="AY164" s="18" t="s">
        <v>151</v>
      </c>
      <c r="BE164" s="144">
        <f>IF(N164="základní",J164,0)</f>
        <v>0</v>
      </c>
      <c r="BF164" s="144">
        <f>IF(N164="snížená",J164,0)</f>
        <v>0</v>
      </c>
      <c r="BG164" s="144">
        <f>IF(N164="zákl. přenesená",J164,0)</f>
        <v>0</v>
      </c>
      <c r="BH164" s="144">
        <f>IF(N164="sníž. přenesená",J164,0)</f>
        <v>0</v>
      </c>
      <c r="BI164" s="144">
        <f>IF(N164="nulová",J164,0)</f>
        <v>0</v>
      </c>
      <c r="BJ164" s="18" t="s">
        <v>82</v>
      </c>
      <c r="BK164" s="144">
        <f>ROUND(I164*H164,2)</f>
        <v>0</v>
      </c>
      <c r="BL164" s="18" t="s">
        <v>160</v>
      </c>
      <c r="BM164" s="143" t="s">
        <v>657</v>
      </c>
    </row>
    <row r="165" spans="2:47" s="1" customFormat="1" ht="10.15">
      <c r="B165" s="33"/>
      <c r="D165" s="174" t="s">
        <v>217</v>
      </c>
      <c r="F165" s="175" t="s">
        <v>815</v>
      </c>
      <c r="I165" s="176"/>
      <c r="L165" s="33"/>
      <c r="M165" s="177"/>
      <c r="T165" s="54"/>
      <c r="AT165" s="18" t="s">
        <v>217</v>
      </c>
      <c r="AU165" s="18" t="s">
        <v>82</v>
      </c>
    </row>
    <row r="166" spans="2:51" s="13" customFormat="1" ht="10.15">
      <c r="B166" s="167"/>
      <c r="D166" s="161" t="s">
        <v>196</v>
      </c>
      <c r="E166" s="168" t="s">
        <v>19</v>
      </c>
      <c r="F166" s="169" t="s">
        <v>816</v>
      </c>
      <c r="H166" s="170">
        <v>2</v>
      </c>
      <c r="I166" s="171"/>
      <c r="L166" s="167"/>
      <c r="M166" s="172"/>
      <c r="T166" s="173"/>
      <c r="AT166" s="168" t="s">
        <v>196</v>
      </c>
      <c r="AU166" s="168" t="s">
        <v>82</v>
      </c>
      <c r="AV166" s="13" t="s">
        <v>84</v>
      </c>
      <c r="AW166" s="13" t="s">
        <v>36</v>
      </c>
      <c r="AX166" s="13" t="s">
        <v>82</v>
      </c>
      <c r="AY166" s="168" t="s">
        <v>151</v>
      </c>
    </row>
    <row r="167" spans="2:65" s="1" customFormat="1" ht="16.5" customHeight="1">
      <c r="B167" s="33"/>
      <c r="C167" s="132" t="s">
        <v>501</v>
      </c>
      <c r="D167" s="132" t="s">
        <v>153</v>
      </c>
      <c r="E167" s="133" t="s">
        <v>817</v>
      </c>
      <c r="F167" s="134" t="s">
        <v>818</v>
      </c>
      <c r="G167" s="135" t="s">
        <v>156</v>
      </c>
      <c r="H167" s="136">
        <v>2</v>
      </c>
      <c r="I167" s="137"/>
      <c r="J167" s="138">
        <f>ROUND(I167*H167,2)</f>
        <v>0</v>
      </c>
      <c r="K167" s="134" t="s">
        <v>215</v>
      </c>
      <c r="L167" s="33"/>
      <c r="M167" s="139" t="s">
        <v>19</v>
      </c>
      <c r="N167" s="140" t="s">
        <v>46</v>
      </c>
      <c r="P167" s="141">
        <f>O167*H167</f>
        <v>0</v>
      </c>
      <c r="Q167" s="141">
        <v>0.11241</v>
      </c>
      <c r="R167" s="141">
        <f>Q167*H167</f>
        <v>0.22482</v>
      </c>
      <c r="S167" s="141">
        <v>0</v>
      </c>
      <c r="T167" s="142">
        <f>S167*H167</f>
        <v>0</v>
      </c>
      <c r="AR167" s="143" t="s">
        <v>160</v>
      </c>
      <c r="AT167" s="143" t="s">
        <v>153</v>
      </c>
      <c r="AU167" s="143" t="s">
        <v>82</v>
      </c>
      <c r="AY167" s="18" t="s">
        <v>151</v>
      </c>
      <c r="BE167" s="144">
        <f>IF(N167="základní",J167,0)</f>
        <v>0</v>
      </c>
      <c r="BF167" s="144">
        <f>IF(N167="snížená",J167,0)</f>
        <v>0</v>
      </c>
      <c r="BG167" s="144">
        <f>IF(N167="zákl. přenesená",J167,0)</f>
        <v>0</v>
      </c>
      <c r="BH167" s="144">
        <f>IF(N167="sníž. přenesená",J167,0)</f>
        <v>0</v>
      </c>
      <c r="BI167" s="144">
        <f>IF(N167="nulová",J167,0)</f>
        <v>0</v>
      </c>
      <c r="BJ167" s="18" t="s">
        <v>82</v>
      </c>
      <c r="BK167" s="144">
        <f>ROUND(I167*H167,2)</f>
        <v>0</v>
      </c>
      <c r="BL167" s="18" t="s">
        <v>160</v>
      </c>
      <c r="BM167" s="143" t="s">
        <v>668</v>
      </c>
    </row>
    <row r="168" spans="2:47" s="1" customFormat="1" ht="10.15">
      <c r="B168" s="33"/>
      <c r="D168" s="174" t="s">
        <v>217</v>
      </c>
      <c r="F168" s="175" t="s">
        <v>819</v>
      </c>
      <c r="I168" s="176"/>
      <c r="L168" s="33"/>
      <c r="M168" s="177"/>
      <c r="T168" s="54"/>
      <c r="AT168" s="18" t="s">
        <v>217</v>
      </c>
      <c r="AU168" s="18" t="s">
        <v>82</v>
      </c>
    </row>
    <row r="169" spans="2:65" s="1" customFormat="1" ht="16.5" customHeight="1">
      <c r="B169" s="33"/>
      <c r="C169" s="145" t="s">
        <v>506</v>
      </c>
      <c r="D169" s="145" t="s">
        <v>157</v>
      </c>
      <c r="E169" s="146" t="s">
        <v>820</v>
      </c>
      <c r="F169" s="147" t="s">
        <v>821</v>
      </c>
      <c r="G169" s="148" t="s">
        <v>156</v>
      </c>
      <c r="H169" s="149">
        <v>2</v>
      </c>
      <c r="I169" s="150"/>
      <c r="J169" s="151">
        <f aca="true" t="shared" si="0" ref="J169:J174">ROUND(I169*H169,2)</f>
        <v>0</v>
      </c>
      <c r="K169" s="147" t="s">
        <v>215</v>
      </c>
      <c r="L169" s="152"/>
      <c r="M169" s="153" t="s">
        <v>19</v>
      </c>
      <c r="N169" s="154" t="s">
        <v>46</v>
      </c>
      <c r="P169" s="141">
        <f aca="true" t="shared" si="1" ref="P169:P174">O169*H169</f>
        <v>0</v>
      </c>
      <c r="Q169" s="141">
        <v>0.0033</v>
      </c>
      <c r="R169" s="141">
        <f aca="true" t="shared" si="2" ref="R169:R174">Q169*H169</f>
        <v>0.0066</v>
      </c>
      <c r="S169" s="141">
        <v>0</v>
      </c>
      <c r="T169" s="142">
        <f aca="true" t="shared" si="3" ref="T169:T174">S169*H169</f>
        <v>0</v>
      </c>
      <c r="AR169" s="143" t="s">
        <v>166</v>
      </c>
      <c r="AT169" s="143" t="s">
        <v>157</v>
      </c>
      <c r="AU169" s="143" t="s">
        <v>82</v>
      </c>
      <c r="AY169" s="18" t="s">
        <v>151</v>
      </c>
      <c r="BE169" s="144">
        <f aca="true" t="shared" si="4" ref="BE169:BE174">IF(N169="základní",J169,0)</f>
        <v>0</v>
      </c>
      <c r="BF169" s="144">
        <f aca="true" t="shared" si="5" ref="BF169:BF174">IF(N169="snížená",J169,0)</f>
        <v>0</v>
      </c>
      <c r="BG169" s="144">
        <f aca="true" t="shared" si="6" ref="BG169:BG174">IF(N169="zákl. přenesená",J169,0)</f>
        <v>0</v>
      </c>
      <c r="BH169" s="144">
        <f aca="true" t="shared" si="7" ref="BH169:BH174">IF(N169="sníž. přenesená",J169,0)</f>
        <v>0</v>
      </c>
      <c r="BI169" s="144">
        <f aca="true" t="shared" si="8" ref="BI169:BI174">IF(N169="nulová",J169,0)</f>
        <v>0</v>
      </c>
      <c r="BJ169" s="18" t="s">
        <v>82</v>
      </c>
      <c r="BK169" s="144">
        <f aca="true" t="shared" si="9" ref="BK169:BK174">ROUND(I169*H169,2)</f>
        <v>0</v>
      </c>
      <c r="BL169" s="18" t="s">
        <v>160</v>
      </c>
      <c r="BM169" s="143" t="s">
        <v>680</v>
      </c>
    </row>
    <row r="170" spans="2:65" s="1" customFormat="1" ht="16.5" customHeight="1">
      <c r="B170" s="33"/>
      <c r="C170" s="132" t="s">
        <v>512</v>
      </c>
      <c r="D170" s="132" t="s">
        <v>153</v>
      </c>
      <c r="E170" s="133" t="s">
        <v>822</v>
      </c>
      <c r="F170" s="134" t="s">
        <v>823</v>
      </c>
      <c r="G170" s="135" t="s">
        <v>156</v>
      </c>
      <c r="H170" s="136">
        <v>2</v>
      </c>
      <c r="I170" s="137"/>
      <c r="J170" s="138">
        <f t="shared" si="0"/>
        <v>0</v>
      </c>
      <c r="K170" s="134" t="s">
        <v>194</v>
      </c>
      <c r="L170" s="33"/>
      <c r="M170" s="139" t="s">
        <v>19</v>
      </c>
      <c r="N170" s="140" t="s">
        <v>46</v>
      </c>
      <c r="P170" s="141">
        <f t="shared" si="1"/>
        <v>0</v>
      </c>
      <c r="Q170" s="141">
        <v>0.011</v>
      </c>
      <c r="R170" s="141">
        <f t="shared" si="2"/>
        <v>0.022</v>
      </c>
      <c r="S170" s="141">
        <v>0</v>
      </c>
      <c r="T170" s="142">
        <f t="shared" si="3"/>
        <v>0</v>
      </c>
      <c r="AR170" s="143" t="s">
        <v>160</v>
      </c>
      <c r="AT170" s="143" t="s">
        <v>153</v>
      </c>
      <c r="AU170" s="143" t="s">
        <v>82</v>
      </c>
      <c r="AY170" s="18" t="s">
        <v>151</v>
      </c>
      <c r="BE170" s="144">
        <f t="shared" si="4"/>
        <v>0</v>
      </c>
      <c r="BF170" s="144">
        <f t="shared" si="5"/>
        <v>0</v>
      </c>
      <c r="BG170" s="144">
        <f t="shared" si="6"/>
        <v>0</v>
      </c>
      <c r="BH170" s="144">
        <f t="shared" si="7"/>
        <v>0</v>
      </c>
      <c r="BI170" s="144">
        <f t="shared" si="8"/>
        <v>0</v>
      </c>
      <c r="BJ170" s="18" t="s">
        <v>82</v>
      </c>
      <c r="BK170" s="144">
        <f t="shared" si="9"/>
        <v>0</v>
      </c>
      <c r="BL170" s="18" t="s">
        <v>160</v>
      </c>
      <c r="BM170" s="143" t="s">
        <v>697</v>
      </c>
    </row>
    <row r="171" spans="2:65" s="1" customFormat="1" ht="16.5" customHeight="1">
      <c r="B171" s="33"/>
      <c r="C171" s="145" t="s">
        <v>521</v>
      </c>
      <c r="D171" s="145" t="s">
        <v>157</v>
      </c>
      <c r="E171" s="146" t="s">
        <v>824</v>
      </c>
      <c r="F171" s="147" t="s">
        <v>825</v>
      </c>
      <c r="G171" s="148" t="s">
        <v>156</v>
      </c>
      <c r="H171" s="149">
        <v>2</v>
      </c>
      <c r="I171" s="150"/>
      <c r="J171" s="151">
        <f t="shared" si="0"/>
        <v>0</v>
      </c>
      <c r="K171" s="147" t="s">
        <v>215</v>
      </c>
      <c r="L171" s="152"/>
      <c r="M171" s="153" t="s">
        <v>19</v>
      </c>
      <c r="N171" s="154" t="s">
        <v>46</v>
      </c>
      <c r="P171" s="141">
        <f t="shared" si="1"/>
        <v>0</v>
      </c>
      <c r="Q171" s="141">
        <v>0.0065</v>
      </c>
      <c r="R171" s="141">
        <f t="shared" si="2"/>
        <v>0.013</v>
      </c>
      <c r="S171" s="141">
        <v>0</v>
      </c>
      <c r="T171" s="142">
        <f t="shared" si="3"/>
        <v>0</v>
      </c>
      <c r="AR171" s="143" t="s">
        <v>166</v>
      </c>
      <c r="AT171" s="143" t="s">
        <v>157</v>
      </c>
      <c r="AU171" s="143" t="s">
        <v>82</v>
      </c>
      <c r="AY171" s="18" t="s">
        <v>151</v>
      </c>
      <c r="BE171" s="144">
        <f t="shared" si="4"/>
        <v>0</v>
      </c>
      <c r="BF171" s="144">
        <f t="shared" si="5"/>
        <v>0</v>
      </c>
      <c r="BG171" s="144">
        <f t="shared" si="6"/>
        <v>0</v>
      </c>
      <c r="BH171" s="144">
        <f t="shared" si="7"/>
        <v>0</v>
      </c>
      <c r="BI171" s="144">
        <f t="shared" si="8"/>
        <v>0</v>
      </c>
      <c r="BJ171" s="18" t="s">
        <v>82</v>
      </c>
      <c r="BK171" s="144">
        <f t="shared" si="9"/>
        <v>0</v>
      </c>
      <c r="BL171" s="18" t="s">
        <v>160</v>
      </c>
      <c r="BM171" s="143" t="s">
        <v>708</v>
      </c>
    </row>
    <row r="172" spans="2:65" s="1" customFormat="1" ht="16.5" customHeight="1">
      <c r="B172" s="33"/>
      <c r="C172" s="145" t="s">
        <v>528</v>
      </c>
      <c r="D172" s="145" t="s">
        <v>157</v>
      </c>
      <c r="E172" s="146" t="s">
        <v>826</v>
      </c>
      <c r="F172" s="147" t="s">
        <v>827</v>
      </c>
      <c r="G172" s="148" t="s">
        <v>156</v>
      </c>
      <c r="H172" s="149">
        <v>2</v>
      </c>
      <c r="I172" s="150"/>
      <c r="J172" s="151">
        <f t="shared" si="0"/>
        <v>0</v>
      </c>
      <c r="K172" s="147" t="s">
        <v>215</v>
      </c>
      <c r="L172" s="152"/>
      <c r="M172" s="153" t="s">
        <v>19</v>
      </c>
      <c r="N172" s="154" t="s">
        <v>46</v>
      </c>
      <c r="P172" s="141">
        <f t="shared" si="1"/>
        <v>0</v>
      </c>
      <c r="Q172" s="141">
        <v>0.00015</v>
      </c>
      <c r="R172" s="141">
        <f t="shared" si="2"/>
        <v>0.0003</v>
      </c>
      <c r="S172" s="141">
        <v>0</v>
      </c>
      <c r="T172" s="142">
        <f t="shared" si="3"/>
        <v>0</v>
      </c>
      <c r="AR172" s="143" t="s">
        <v>166</v>
      </c>
      <c r="AT172" s="143" t="s">
        <v>157</v>
      </c>
      <c r="AU172" s="143" t="s">
        <v>82</v>
      </c>
      <c r="AY172" s="18" t="s">
        <v>151</v>
      </c>
      <c r="BE172" s="144">
        <f t="shared" si="4"/>
        <v>0</v>
      </c>
      <c r="BF172" s="144">
        <f t="shared" si="5"/>
        <v>0</v>
      </c>
      <c r="BG172" s="144">
        <f t="shared" si="6"/>
        <v>0</v>
      </c>
      <c r="BH172" s="144">
        <f t="shared" si="7"/>
        <v>0</v>
      </c>
      <c r="BI172" s="144">
        <f t="shared" si="8"/>
        <v>0</v>
      </c>
      <c r="BJ172" s="18" t="s">
        <v>82</v>
      </c>
      <c r="BK172" s="144">
        <f t="shared" si="9"/>
        <v>0</v>
      </c>
      <c r="BL172" s="18" t="s">
        <v>160</v>
      </c>
      <c r="BM172" s="143" t="s">
        <v>718</v>
      </c>
    </row>
    <row r="173" spans="2:65" s="1" customFormat="1" ht="16.5" customHeight="1">
      <c r="B173" s="33"/>
      <c r="C173" s="145" t="s">
        <v>538</v>
      </c>
      <c r="D173" s="145" t="s">
        <v>157</v>
      </c>
      <c r="E173" s="146" t="s">
        <v>828</v>
      </c>
      <c r="F173" s="147" t="s">
        <v>829</v>
      </c>
      <c r="G173" s="148" t="s">
        <v>156</v>
      </c>
      <c r="H173" s="149">
        <v>8</v>
      </c>
      <c r="I173" s="150"/>
      <c r="J173" s="151">
        <f t="shared" si="0"/>
        <v>0</v>
      </c>
      <c r="K173" s="147" t="s">
        <v>215</v>
      </c>
      <c r="L173" s="152"/>
      <c r="M173" s="153" t="s">
        <v>19</v>
      </c>
      <c r="N173" s="154" t="s">
        <v>46</v>
      </c>
      <c r="P173" s="141">
        <f t="shared" si="1"/>
        <v>0</v>
      </c>
      <c r="Q173" s="141">
        <v>0.0004</v>
      </c>
      <c r="R173" s="141">
        <f t="shared" si="2"/>
        <v>0.0032</v>
      </c>
      <c r="S173" s="141">
        <v>0</v>
      </c>
      <c r="T173" s="142">
        <f t="shared" si="3"/>
        <v>0</v>
      </c>
      <c r="AR173" s="143" t="s">
        <v>166</v>
      </c>
      <c r="AT173" s="143" t="s">
        <v>157</v>
      </c>
      <c r="AU173" s="143" t="s">
        <v>82</v>
      </c>
      <c r="AY173" s="18" t="s">
        <v>151</v>
      </c>
      <c r="BE173" s="144">
        <f t="shared" si="4"/>
        <v>0</v>
      </c>
      <c r="BF173" s="144">
        <f t="shared" si="5"/>
        <v>0</v>
      </c>
      <c r="BG173" s="144">
        <f t="shared" si="6"/>
        <v>0</v>
      </c>
      <c r="BH173" s="144">
        <f t="shared" si="7"/>
        <v>0</v>
      </c>
      <c r="BI173" s="144">
        <f t="shared" si="8"/>
        <v>0</v>
      </c>
      <c r="BJ173" s="18" t="s">
        <v>82</v>
      </c>
      <c r="BK173" s="144">
        <f t="shared" si="9"/>
        <v>0</v>
      </c>
      <c r="BL173" s="18" t="s">
        <v>160</v>
      </c>
      <c r="BM173" s="143" t="s">
        <v>731</v>
      </c>
    </row>
    <row r="174" spans="2:65" s="1" customFormat="1" ht="21.75" customHeight="1">
      <c r="B174" s="33"/>
      <c r="C174" s="132" t="s">
        <v>545</v>
      </c>
      <c r="D174" s="132" t="s">
        <v>153</v>
      </c>
      <c r="E174" s="133" t="s">
        <v>830</v>
      </c>
      <c r="F174" s="134" t="s">
        <v>831</v>
      </c>
      <c r="G174" s="135" t="s">
        <v>416</v>
      </c>
      <c r="H174" s="136">
        <v>15</v>
      </c>
      <c r="I174" s="137"/>
      <c r="J174" s="138">
        <f t="shared" si="0"/>
        <v>0</v>
      </c>
      <c r="K174" s="134" t="s">
        <v>215</v>
      </c>
      <c r="L174" s="33"/>
      <c r="M174" s="139" t="s">
        <v>19</v>
      </c>
      <c r="N174" s="140" t="s">
        <v>46</v>
      </c>
      <c r="P174" s="141">
        <f t="shared" si="1"/>
        <v>0</v>
      </c>
      <c r="Q174" s="141">
        <v>0.0016</v>
      </c>
      <c r="R174" s="141">
        <f t="shared" si="2"/>
        <v>0.024</v>
      </c>
      <c r="S174" s="141">
        <v>0</v>
      </c>
      <c r="T174" s="142">
        <f t="shared" si="3"/>
        <v>0</v>
      </c>
      <c r="AR174" s="143" t="s">
        <v>160</v>
      </c>
      <c r="AT174" s="143" t="s">
        <v>153</v>
      </c>
      <c r="AU174" s="143" t="s">
        <v>82</v>
      </c>
      <c r="AY174" s="18" t="s">
        <v>151</v>
      </c>
      <c r="BE174" s="144">
        <f t="shared" si="4"/>
        <v>0</v>
      </c>
      <c r="BF174" s="144">
        <f t="shared" si="5"/>
        <v>0</v>
      </c>
      <c r="BG174" s="144">
        <f t="shared" si="6"/>
        <v>0</v>
      </c>
      <c r="BH174" s="144">
        <f t="shared" si="7"/>
        <v>0</v>
      </c>
      <c r="BI174" s="144">
        <f t="shared" si="8"/>
        <v>0</v>
      </c>
      <c r="BJ174" s="18" t="s">
        <v>82</v>
      </c>
      <c r="BK174" s="144">
        <f t="shared" si="9"/>
        <v>0</v>
      </c>
      <c r="BL174" s="18" t="s">
        <v>160</v>
      </c>
      <c r="BM174" s="143" t="s">
        <v>832</v>
      </c>
    </row>
    <row r="175" spans="2:47" s="1" customFormat="1" ht="10.15">
      <c r="B175" s="33"/>
      <c r="D175" s="174" t="s">
        <v>217</v>
      </c>
      <c r="F175" s="175" t="s">
        <v>833</v>
      </c>
      <c r="I175" s="176"/>
      <c r="L175" s="33"/>
      <c r="M175" s="177"/>
      <c r="T175" s="54"/>
      <c r="AT175" s="18" t="s">
        <v>217</v>
      </c>
      <c r="AU175" s="18" t="s">
        <v>82</v>
      </c>
    </row>
    <row r="176" spans="2:65" s="1" customFormat="1" ht="24.2" customHeight="1">
      <c r="B176" s="33"/>
      <c r="C176" s="132" t="s">
        <v>554</v>
      </c>
      <c r="D176" s="132" t="s">
        <v>153</v>
      </c>
      <c r="E176" s="133" t="s">
        <v>834</v>
      </c>
      <c r="F176" s="134" t="s">
        <v>835</v>
      </c>
      <c r="G176" s="135" t="s">
        <v>416</v>
      </c>
      <c r="H176" s="136">
        <v>15</v>
      </c>
      <c r="I176" s="137"/>
      <c r="J176" s="138">
        <f>ROUND(I176*H176,2)</f>
        <v>0</v>
      </c>
      <c r="K176" s="134" t="s">
        <v>215</v>
      </c>
      <c r="L176" s="33"/>
      <c r="M176" s="139" t="s">
        <v>19</v>
      </c>
      <c r="N176" s="140" t="s">
        <v>46</v>
      </c>
      <c r="P176" s="141">
        <f>O176*H176</f>
        <v>0</v>
      </c>
      <c r="Q176" s="141">
        <v>1E-05</v>
      </c>
      <c r="R176" s="141">
        <f>Q176*H176</f>
        <v>0.00015000000000000001</v>
      </c>
      <c r="S176" s="141">
        <v>0</v>
      </c>
      <c r="T176" s="142">
        <f>S176*H176</f>
        <v>0</v>
      </c>
      <c r="AR176" s="143" t="s">
        <v>160</v>
      </c>
      <c r="AT176" s="143" t="s">
        <v>153</v>
      </c>
      <c r="AU176" s="143" t="s">
        <v>82</v>
      </c>
      <c r="AY176" s="18" t="s">
        <v>151</v>
      </c>
      <c r="BE176" s="144">
        <f>IF(N176="základní",J176,0)</f>
        <v>0</v>
      </c>
      <c r="BF176" s="144">
        <f>IF(N176="snížená",J176,0)</f>
        <v>0</v>
      </c>
      <c r="BG176" s="144">
        <f>IF(N176="zákl. přenesená",J176,0)</f>
        <v>0</v>
      </c>
      <c r="BH176" s="144">
        <f>IF(N176="sníž. přenesená",J176,0)</f>
        <v>0</v>
      </c>
      <c r="BI176" s="144">
        <f>IF(N176="nulová",J176,0)</f>
        <v>0</v>
      </c>
      <c r="BJ176" s="18" t="s">
        <v>82</v>
      </c>
      <c r="BK176" s="144">
        <f>ROUND(I176*H176,2)</f>
        <v>0</v>
      </c>
      <c r="BL176" s="18" t="s">
        <v>160</v>
      </c>
      <c r="BM176" s="143" t="s">
        <v>180</v>
      </c>
    </row>
    <row r="177" spans="2:47" s="1" customFormat="1" ht="10.15">
      <c r="B177" s="33"/>
      <c r="D177" s="174" t="s">
        <v>217</v>
      </c>
      <c r="F177" s="175" t="s">
        <v>836</v>
      </c>
      <c r="I177" s="176"/>
      <c r="L177" s="33"/>
      <c r="M177" s="177"/>
      <c r="T177" s="54"/>
      <c r="AT177" s="18" t="s">
        <v>217</v>
      </c>
      <c r="AU177" s="18" t="s">
        <v>82</v>
      </c>
    </row>
    <row r="178" spans="2:65" s="1" customFormat="1" ht="37.8" customHeight="1">
      <c r="B178" s="33"/>
      <c r="C178" s="132" t="s">
        <v>559</v>
      </c>
      <c r="D178" s="132" t="s">
        <v>153</v>
      </c>
      <c r="E178" s="133" t="s">
        <v>837</v>
      </c>
      <c r="F178" s="134" t="s">
        <v>838</v>
      </c>
      <c r="G178" s="135" t="s">
        <v>445</v>
      </c>
      <c r="H178" s="136">
        <v>40</v>
      </c>
      <c r="I178" s="137"/>
      <c r="J178" s="138">
        <f>ROUND(I178*H178,2)</f>
        <v>0</v>
      </c>
      <c r="K178" s="134" t="s">
        <v>215</v>
      </c>
      <c r="L178" s="33"/>
      <c r="M178" s="139" t="s">
        <v>19</v>
      </c>
      <c r="N178" s="140" t="s">
        <v>46</v>
      </c>
      <c r="P178" s="141">
        <f>O178*H178</f>
        <v>0</v>
      </c>
      <c r="Q178" s="141">
        <v>0.08978</v>
      </c>
      <c r="R178" s="141">
        <f>Q178*H178</f>
        <v>3.5911999999999997</v>
      </c>
      <c r="S178" s="141">
        <v>0</v>
      </c>
      <c r="T178" s="142">
        <f>S178*H178</f>
        <v>0</v>
      </c>
      <c r="AR178" s="143" t="s">
        <v>160</v>
      </c>
      <c r="AT178" s="143" t="s">
        <v>153</v>
      </c>
      <c r="AU178" s="143" t="s">
        <v>82</v>
      </c>
      <c r="AY178" s="18" t="s">
        <v>151</v>
      </c>
      <c r="BE178" s="144">
        <f>IF(N178="základní",J178,0)</f>
        <v>0</v>
      </c>
      <c r="BF178" s="144">
        <f>IF(N178="snížená",J178,0)</f>
        <v>0</v>
      </c>
      <c r="BG178" s="144">
        <f>IF(N178="zákl. přenesená",J178,0)</f>
        <v>0</v>
      </c>
      <c r="BH178" s="144">
        <f>IF(N178="sníž. přenesená",J178,0)</f>
        <v>0</v>
      </c>
      <c r="BI178" s="144">
        <f>IF(N178="nulová",J178,0)</f>
        <v>0</v>
      </c>
      <c r="BJ178" s="18" t="s">
        <v>82</v>
      </c>
      <c r="BK178" s="144">
        <f>ROUND(I178*H178,2)</f>
        <v>0</v>
      </c>
      <c r="BL178" s="18" t="s">
        <v>160</v>
      </c>
      <c r="BM178" s="143" t="s">
        <v>839</v>
      </c>
    </row>
    <row r="179" spans="2:47" s="1" customFormat="1" ht="10.15">
      <c r="B179" s="33"/>
      <c r="D179" s="174" t="s">
        <v>217</v>
      </c>
      <c r="F179" s="175" t="s">
        <v>840</v>
      </c>
      <c r="I179" s="176"/>
      <c r="L179" s="33"/>
      <c r="M179" s="177"/>
      <c r="T179" s="54"/>
      <c r="AT179" s="18" t="s">
        <v>217</v>
      </c>
      <c r="AU179" s="18" t="s">
        <v>82</v>
      </c>
    </row>
    <row r="180" spans="2:65" s="1" customFormat="1" ht="16.5" customHeight="1">
      <c r="B180" s="33"/>
      <c r="C180" s="145" t="s">
        <v>570</v>
      </c>
      <c r="D180" s="145" t="s">
        <v>157</v>
      </c>
      <c r="E180" s="146" t="s">
        <v>841</v>
      </c>
      <c r="F180" s="147" t="s">
        <v>842</v>
      </c>
      <c r="G180" s="148" t="s">
        <v>416</v>
      </c>
      <c r="H180" s="149">
        <v>8.16</v>
      </c>
      <c r="I180" s="150"/>
      <c r="J180" s="151">
        <f>ROUND(I180*H180,2)</f>
        <v>0</v>
      </c>
      <c r="K180" s="147" t="s">
        <v>215</v>
      </c>
      <c r="L180" s="152"/>
      <c r="M180" s="153" t="s">
        <v>19</v>
      </c>
      <c r="N180" s="154" t="s">
        <v>46</v>
      </c>
      <c r="P180" s="141">
        <f>O180*H180</f>
        <v>0</v>
      </c>
      <c r="Q180" s="141">
        <v>0.222</v>
      </c>
      <c r="R180" s="141">
        <f>Q180*H180</f>
        <v>1.81152</v>
      </c>
      <c r="S180" s="141">
        <v>0</v>
      </c>
      <c r="T180" s="142">
        <f>S180*H180</f>
        <v>0</v>
      </c>
      <c r="AR180" s="143" t="s">
        <v>166</v>
      </c>
      <c r="AT180" s="143" t="s">
        <v>157</v>
      </c>
      <c r="AU180" s="143" t="s">
        <v>82</v>
      </c>
      <c r="AY180" s="18" t="s">
        <v>151</v>
      </c>
      <c r="BE180" s="144">
        <f>IF(N180="základní",J180,0)</f>
        <v>0</v>
      </c>
      <c r="BF180" s="144">
        <f>IF(N180="snížená",J180,0)</f>
        <v>0</v>
      </c>
      <c r="BG180" s="144">
        <f>IF(N180="zákl. přenesená",J180,0)</f>
        <v>0</v>
      </c>
      <c r="BH180" s="144">
        <f>IF(N180="sníž. přenesená",J180,0)</f>
        <v>0</v>
      </c>
      <c r="BI180" s="144">
        <f>IF(N180="nulová",J180,0)</f>
        <v>0</v>
      </c>
      <c r="BJ180" s="18" t="s">
        <v>82</v>
      </c>
      <c r="BK180" s="144">
        <f>ROUND(I180*H180,2)</f>
        <v>0</v>
      </c>
      <c r="BL180" s="18" t="s">
        <v>160</v>
      </c>
      <c r="BM180" s="143" t="s">
        <v>843</v>
      </c>
    </row>
    <row r="181" spans="2:51" s="13" customFormat="1" ht="10.15">
      <c r="B181" s="167"/>
      <c r="D181" s="161" t="s">
        <v>196</v>
      </c>
      <c r="E181" s="168" t="s">
        <v>19</v>
      </c>
      <c r="F181" s="169" t="s">
        <v>844</v>
      </c>
      <c r="H181" s="170">
        <v>8.16</v>
      </c>
      <c r="I181" s="171"/>
      <c r="L181" s="167"/>
      <c r="M181" s="172"/>
      <c r="T181" s="173"/>
      <c r="AT181" s="168" t="s">
        <v>196</v>
      </c>
      <c r="AU181" s="168" t="s">
        <v>82</v>
      </c>
      <c r="AV181" s="13" t="s">
        <v>84</v>
      </c>
      <c r="AW181" s="13" t="s">
        <v>36</v>
      </c>
      <c r="AX181" s="13" t="s">
        <v>82</v>
      </c>
      <c r="AY181" s="168" t="s">
        <v>151</v>
      </c>
    </row>
    <row r="182" spans="2:65" s="1" customFormat="1" ht="24.2" customHeight="1">
      <c r="B182" s="33"/>
      <c r="C182" s="132" t="s">
        <v>575</v>
      </c>
      <c r="D182" s="132" t="s">
        <v>153</v>
      </c>
      <c r="E182" s="133" t="s">
        <v>845</v>
      </c>
      <c r="F182" s="134" t="s">
        <v>846</v>
      </c>
      <c r="G182" s="135" t="s">
        <v>445</v>
      </c>
      <c r="H182" s="136">
        <v>40</v>
      </c>
      <c r="I182" s="137"/>
      <c r="J182" s="138">
        <f>ROUND(I182*H182,2)</f>
        <v>0</v>
      </c>
      <c r="K182" s="134" t="s">
        <v>215</v>
      </c>
      <c r="L182" s="33"/>
      <c r="M182" s="139" t="s">
        <v>19</v>
      </c>
      <c r="N182" s="140" t="s">
        <v>46</v>
      </c>
      <c r="P182" s="141">
        <f>O182*H182</f>
        <v>0</v>
      </c>
      <c r="Q182" s="141">
        <v>0.1554</v>
      </c>
      <c r="R182" s="141">
        <f>Q182*H182</f>
        <v>6.216</v>
      </c>
      <c r="S182" s="141">
        <v>0</v>
      </c>
      <c r="T182" s="142">
        <f>S182*H182</f>
        <v>0</v>
      </c>
      <c r="AR182" s="143" t="s">
        <v>160</v>
      </c>
      <c r="AT182" s="143" t="s">
        <v>153</v>
      </c>
      <c r="AU182" s="143" t="s">
        <v>82</v>
      </c>
      <c r="AY182" s="18" t="s">
        <v>151</v>
      </c>
      <c r="BE182" s="144">
        <f>IF(N182="základní",J182,0)</f>
        <v>0</v>
      </c>
      <c r="BF182" s="144">
        <f>IF(N182="snížená",J182,0)</f>
        <v>0</v>
      </c>
      <c r="BG182" s="144">
        <f>IF(N182="zákl. přenesená",J182,0)</f>
        <v>0</v>
      </c>
      <c r="BH182" s="144">
        <f>IF(N182="sníž. přenesená",J182,0)</f>
        <v>0</v>
      </c>
      <c r="BI182" s="144">
        <f>IF(N182="nulová",J182,0)</f>
        <v>0</v>
      </c>
      <c r="BJ182" s="18" t="s">
        <v>82</v>
      </c>
      <c r="BK182" s="144">
        <f>ROUND(I182*H182,2)</f>
        <v>0</v>
      </c>
      <c r="BL182" s="18" t="s">
        <v>160</v>
      </c>
      <c r="BM182" s="143" t="s">
        <v>847</v>
      </c>
    </row>
    <row r="183" spans="2:47" s="1" customFormat="1" ht="10.15">
      <c r="B183" s="33"/>
      <c r="D183" s="174" t="s">
        <v>217</v>
      </c>
      <c r="F183" s="175" t="s">
        <v>848</v>
      </c>
      <c r="I183" s="176"/>
      <c r="L183" s="33"/>
      <c r="M183" s="177"/>
      <c r="T183" s="54"/>
      <c r="AT183" s="18" t="s">
        <v>217</v>
      </c>
      <c r="AU183" s="18" t="s">
        <v>82</v>
      </c>
    </row>
    <row r="184" spans="2:51" s="13" customFormat="1" ht="10.15">
      <c r="B184" s="167"/>
      <c r="D184" s="161" t="s">
        <v>196</v>
      </c>
      <c r="E184" s="168" t="s">
        <v>19</v>
      </c>
      <c r="F184" s="169" t="s">
        <v>849</v>
      </c>
      <c r="H184" s="170">
        <v>40</v>
      </c>
      <c r="I184" s="171"/>
      <c r="L184" s="167"/>
      <c r="M184" s="172"/>
      <c r="T184" s="173"/>
      <c r="AT184" s="168" t="s">
        <v>196</v>
      </c>
      <c r="AU184" s="168" t="s">
        <v>82</v>
      </c>
      <c r="AV184" s="13" t="s">
        <v>84</v>
      </c>
      <c r="AW184" s="13" t="s">
        <v>36</v>
      </c>
      <c r="AX184" s="13" t="s">
        <v>82</v>
      </c>
      <c r="AY184" s="168" t="s">
        <v>151</v>
      </c>
    </row>
    <row r="185" spans="2:65" s="1" customFormat="1" ht="16.5" customHeight="1">
      <c r="B185" s="33"/>
      <c r="C185" s="145" t="s">
        <v>584</v>
      </c>
      <c r="D185" s="145" t="s">
        <v>157</v>
      </c>
      <c r="E185" s="146" t="s">
        <v>850</v>
      </c>
      <c r="F185" s="147" t="s">
        <v>851</v>
      </c>
      <c r="G185" s="148" t="s">
        <v>445</v>
      </c>
      <c r="H185" s="149">
        <v>24.24</v>
      </c>
      <c r="I185" s="150"/>
      <c r="J185" s="151">
        <f>ROUND(I185*H185,2)</f>
        <v>0</v>
      </c>
      <c r="K185" s="147" t="s">
        <v>215</v>
      </c>
      <c r="L185" s="152"/>
      <c r="M185" s="153" t="s">
        <v>19</v>
      </c>
      <c r="N185" s="154" t="s">
        <v>46</v>
      </c>
      <c r="P185" s="141">
        <f>O185*H185</f>
        <v>0</v>
      </c>
      <c r="Q185" s="141">
        <v>0.08</v>
      </c>
      <c r="R185" s="141">
        <f>Q185*H185</f>
        <v>1.9391999999999998</v>
      </c>
      <c r="S185" s="141">
        <v>0</v>
      </c>
      <c r="T185" s="142">
        <f>S185*H185</f>
        <v>0</v>
      </c>
      <c r="AR185" s="143" t="s">
        <v>166</v>
      </c>
      <c r="AT185" s="143" t="s">
        <v>157</v>
      </c>
      <c r="AU185" s="143" t="s">
        <v>82</v>
      </c>
      <c r="AY185" s="18" t="s">
        <v>151</v>
      </c>
      <c r="BE185" s="144">
        <f>IF(N185="základní",J185,0)</f>
        <v>0</v>
      </c>
      <c r="BF185" s="144">
        <f>IF(N185="snížená",J185,0)</f>
        <v>0</v>
      </c>
      <c r="BG185" s="144">
        <f>IF(N185="zákl. přenesená",J185,0)</f>
        <v>0</v>
      </c>
      <c r="BH185" s="144">
        <f>IF(N185="sníž. přenesená",J185,0)</f>
        <v>0</v>
      </c>
      <c r="BI185" s="144">
        <f>IF(N185="nulová",J185,0)</f>
        <v>0</v>
      </c>
      <c r="BJ185" s="18" t="s">
        <v>82</v>
      </c>
      <c r="BK185" s="144">
        <f>ROUND(I185*H185,2)</f>
        <v>0</v>
      </c>
      <c r="BL185" s="18" t="s">
        <v>160</v>
      </c>
      <c r="BM185" s="143" t="s">
        <v>852</v>
      </c>
    </row>
    <row r="186" spans="2:65" s="1" customFormat="1" ht="16.5" customHeight="1">
      <c r="B186" s="33"/>
      <c r="C186" s="145" t="s">
        <v>590</v>
      </c>
      <c r="D186" s="145" t="s">
        <v>157</v>
      </c>
      <c r="E186" s="146" t="s">
        <v>853</v>
      </c>
      <c r="F186" s="147" t="s">
        <v>854</v>
      </c>
      <c r="G186" s="148" t="s">
        <v>445</v>
      </c>
      <c r="H186" s="149">
        <v>11.11</v>
      </c>
      <c r="I186" s="150"/>
      <c r="J186" s="151">
        <f>ROUND(I186*H186,2)</f>
        <v>0</v>
      </c>
      <c r="K186" s="147" t="s">
        <v>215</v>
      </c>
      <c r="L186" s="152"/>
      <c r="M186" s="153" t="s">
        <v>19</v>
      </c>
      <c r="N186" s="154" t="s">
        <v>46</v>
      </c>
      <c r="P186" s="141">
        <f>O186*H186</f>
        <v>0</v>
      </c>
      <c r="Q186" s="141">
        <v>0.0483</v>
      </c>
      <c r="R186" s="141">
        <f>Q186*H186</f>
        <v>0.536613</v>
      </c>
      <c r="S186" s="141">
        <v>0</v>
      </c>
      <c r="T186" s="142">
        <f>S186*H186</f>
        <v>0</v>
      </c>
      <c r="AR186" s="143" t="s">
        <v>166</v>
      </c>
      <c r="AT186" s="143" t="s">
        <v>157</v>
      </c>
      <c r="AU186" s="143" t="s">
        <v>82</v>
      </c>
      <c r="AY186" s="18" t="s">
        <v>151</v>
      </c>
      <c r="BE186" s="144">
        <f>IF(N186="základní",J186,0)</f>
        <v>0</v>
      </c>
      <c r="BF186" s="144">
        <f>IF(N186="snížená",J186,0)</f>
        <v>0</v>
      </c>
      <c r="BG186" s="144">
        <f>IF(N186="zákl. přenesená",J186,0)</f>
        <v>0</v>
      </c>
      <c r="BH186" s="144">
        <f>IF(N186="sníž. přenesená",J186,0)</f>
        <v>0</v>
      </c>
      <c r="BI186" s="144">
        <f>IF(N186="nulová",J186,0)</f>
        <v>0</v>
      </c>
      <c r="BJ186" s="18" t="s">
        <v>82</v>
      </c>
      <c r="BK186" s="144">
        <f>ROUND(I186*H186,2)</f>
        <v>0</v>
      </c>
      <c r="BL186" s="18" t="s">
        <v>160</v>
      </c>
      <c r="BM186" s="143" t="s">
        <v>855</v>
      </c>
    </row>
    <row r="187" spans="2:51" s="13" customFormat="1" ht="10.15">
      <c r="B187" s="167"/>
      <c r="D187" s="161" t="s">
        <v>196</v>
      </c>
      <c r="E187" s="168" t="s">
        <v>19</v>
      </c>
      <c r="F187" s="169" t="s">
        <v>856</v>
      </c>
      <c r="H187" s="170">
        <v>11.11</v>
      </c>
      <c r="I187" s="171"/>
      <c r="L187" s="167"/>
      <c r="M187" s="172"/>
      <c r="T187" s="173"/>
      <c r="AT187" s="168" t="s">
        <v>196</v>
      </c>
      <c r="AU187" s="168" t="s">
        <v>82</v>
      </c>
      <c r="AV187" s="13" t="s">
        <v>84</v>
      </c>
      <c r="AW187" s="13" t="s">
        <v>36</v>
      </c>
      <c r="AX187" s="13" t="s">
        <v>82</v>
      </c>
      <c r="AY187" s="168" t="s">
        <v>151</v>
      </c>
    </row>
    <row r="188" spans="2:65" s="1" customFormat="1" ht="16.5" customHeight="1">
      <c r="B188" s="33"/>
      <c r="C188" s="145" t="s">
        <v>596</v>
      </c>
      <c r="D188" s="145" t="s">
        <v>157</v>
      </c>
      <c r="E188" s="146" t="s">
        <v>857</v>
      </c>
      <c r="F188" s="147" t="s">
        <v>858</v>
      </c>
      <c r="G188" s="148" t="s">
        <v>445</v>
      </c>
      <c r="H188" s="149">
        <v>5.05</v>
      </c>
      <c r="I188" s="150"/>
      <c r="J188" s="151">
        <f>ROUND(I188*H188,2)</f>
        <v>0</v>
      </c>
      <c r="K188" s="147" t="s">
        <v>215</v>
      </c>
      <c r="L188" s="152"/>
      <c r="M188" s="153" t="s">
        <v>19</v>
      </c>
      <c r="N188" s="154" t="s">
        <v>46</v>
      </c>
      <c r="P188" s="141">
        <f>O188*H188</f>
        <v>0</v>
      </c>
      <c r="Q188" s="141">
        <v>0.06567</v>
      </c>
      <c r="R188" s="141">
        <f>Q188*H188</f>
        <v>0.3316335</v>
      </c>
      <c r="S188" s="141">
        <v>0</v>
      </c>
      <c r="T188" s="142">
        <f>S188*H188</f>
        <v>0</v>
      </c>
      <c r="AR188" s="143" t="s">
        <v>166</v>
      </c>
      <c r="AT188" s="143" t="s">
        <v>157</v>
      </c>
      <c r="AU188" s="143" t="s">
        <v>82</v>
      </c>
      <c r="AY188" s="18" t="s">
        <v>151</v>
      </c>
      <c r="BE188" s="144">
        <f>IF(N188="základní",J188,0)</f>
        <v>0</v>
      </c>
      <c r="BF188" s="144">
        <f>IF(N188="snížená",J188,0)</f>
        <v>0</v>
      </c>
      <c r="BG188" s="144">
        <f>IF(N188="zákl. přenesená",J188,0)</f>
        <v>0</v>
      </c>
      <c r="BH188" s="144">
        <f>IF(N188="sníž. přenesená",J188,0)</f>
        <v>0</v>
      </c>
      <c r="BI188" s="144">
        <f>IF(N188="nulová",J188,0)</f>
        <v>0</v>
      </c>
      <c r="BJ188" s="18" t="s">
        <v>82</v>
      </c>
      <c r="BK188" s="144">
        <f>ROUND(I188*H188,2)</f>
        <v>0</v>
      </c>
      <c r="BL188" s="18" t="s">
        <v>160</v>
      </c>
      <c r="BM188" s="143" t="s">
        <v>859</v>
      </c>
    </row>
    <row r="189" spans="2:51" s="13" customFormat="1" ht="10.15">
      <c r="B189" s="167"/>
      <c r="D189" s="161" t="s">
        <v>196</v>
      </c>
      <c r="E189" s="168" t="s">
        <v>19</v>
      </c>
      <c r="F189" s="169" t="s">
        <v>860</v>
      </c>
      <c r="H189" s="170">
        <v>5.05</v>
      </c>
      <c r="I189" s="171"/>
      <c r="L189" s="167"/>
      <c r="M189" s="172"/>
      <c r="T189" s="173"/>
      <c r="AT189" s="168" t="s">
        <v>196</v>
      </c>
      <c r="AU189" s="168" t="s">
        <v>82</v>
      </c>
      <c r="AV189" s="13" t="s">
        <v>84</v>
      </c>
      <c r="AW189" s="13" t="s">
        <v>36</v>
      </c>
      <c r="AX189" s="13" t="s">
        <v>82</v>
      </c>
      <c r="AY189" s="168" t="s">
        <v>151</v>
      </c>
    </row>
    <row r="190" spans="2:65" s="1" customFormat="1" ht="24.2" customHeight="1">
      <c r="B190" s="33"/>
      <c r="C190" s="132" t="s">
        <v>603</v>
      </c>
      <c r="D190" s="132" t="s">
        <v>153</v>
      </c>
      <c r="E190" s="133" t="s">
        <v>861</v>
      </c>
      <c r="F190" s="134" t="s">
        <v>862</v>
      </c>
      <c r="G190" s="135" t="s">
        <v>445</v>
      </c>
      <c r="H190" s="136">
        <v>55</v>
      </c>
      <c r="I190" s="137"/>
      <c r="J190" s="138">
        <f>ROUND(I190*H190,2)</f>
        <v>0</v>
      </c>
      <c r="K190" s="134" t="s">
        <v>215</v>
      </c>
      <c r="L190" s="33"/>
      <c r="M190" s="139" t="s">
        <v>19</v>
      </c>
      <c r="N190" s="140" t="s">
        <v>46</v>
      </c>
      <c r="P190" s="141">
        <f>O190*H190</f>
        <v>0</v>
      </c>
      <c r="Q190" s="141">
        <v>0.10095</v>
      </c>
      <c r="R190" s="141">
        <f>Q190*H190</f>
        <v>5.55225</v>
      </c>
      <c r="S190" s="141">
        <v>0</v>
      </c>
      <c r="T190" s="142">
        <f>S190*H190</f>
        <v>0</v>
      </c>
      <c r="AR190" s="143" t="s">
        <v>160</v>
      </c>
      <c r="AT190" s="143" t="s">
        <v>153</v>
      </c>
      <c r="AU190" s="143" t="s">
        <v>82</v>
      </c>
      <c r="AY190" s="18" t="s">
        <v>151</v>
      </c>
      <c r="BE190" s="144">
        <f>IF(N190="základní",J190,0)</f>
        <v>0</v>
      </c>
      <c r="BF190" s="144">
        <f>IF(N190="snížená",J190,0)</f>
        <v>0</v>
      </c>
      <c r="BG190" s="144">
        <f>IF(N190="zákl. přenesená",J190,0)</f>
        <v>0</v>
      </c>
      <c r="BH190" s="144">
        <f>IF(N190="sníž. přenesená",J190,0)</f>
        <v>0</v>
      </c>
      <c r="BI190" s="144">
        <f>IF(N190="nulová",J190,0)</f>
        <v>0</v>
      </c>
      <c r="BJ190" s="18" t="s">
        <v>82</v>
      </c>
      <c r="BK190" s="144">
        <f>ROUND(I190*H190,2)</f>
        <v>0</v>
      </c>
      <c r="BL190" s="18" t="s">
        <v>160</v>
      </c>
      <c r="BM190" s="143" t="s">
        <v>863</v>
      </c>
    </row>
    <row r="191" spans="2:47" s="1" customFormat="1" ht="10.15">
      <c r="B191" s="33"/>
      <c r="D191" s="174" t="s">
        <v>217</v>
      </c>
      <c r="F191" s="175" t="s">
        <v>864</v>
      </c>
      <c r="I191" s="176"/>
      <c r="L191" s="33"/>
      <c r="M191" s="177"/>
      <c r="T191" s="54"/>
      <c r="AT191" s="18" t="s">
        <v>217</v>
      </c>
      <c r="AU191" s="18" t="s">
        <v>82</v>
      </c>
    </row>
    <row r="192" spans="2:65" s="1" customFormat="1" ht="16.5" customHeight="1">
      <c r="B192" s="33"/>
      <c r="C192" s="145" t="s">
        <v>608</v>
      </c>
      <c r="D192" s="145" t="s">
        <v>157</v>
      </c>
      <c r="E192" s="146" t="s">
        <v>865</v>
      </c>
      <c r="F192" s="147" t="s">
        <v>866</v>
      </c>
      <c r="G192" s="148" t="s">
        <v>445</v>
      </c>
      <c r="H192" s="149">
        <v>55.55</v>
      </c>
      <c r="I192" s="150"/>
      <c r="J192" s="151">
        <f>ROUND(I192*H192,2)</f>
        <v>0</v>
      </c>
      <c r="K192" s="147" t="s">
        <v>215</v>
      </c>
      <c r="L192" s="152"/>
      <c r="M192" s="153" t="s">
        <v>19</v>
      </c>
      <c r="N192" s="154" t="s">
        <v>46</v>
      </c>
      <c r="P192" s="141">
        <f>O192*H192</f>
        <v>0</v>
      </c>
      <c r="Q192" s="141">
        <v>0.028</v>
      </c>
      <c r="R192" s="141">
        <f>Q192*H192</f>
        <v>1.5554</v>
      </c>
      <c r="S192" s="141">
        <v>0</v>
      </c>
      <c r="T192" s="142">
        <f>S192*H192</f>
        <v>0</v>
      </c>
      <c r="AR192" s="143" t="s">
        <v>166</v>
      </c>
      <c r="AT192" s="143" t="s">
        <v>157</v>
      </c>
      <c r="AU192" s="143" t="s">
        <v>82</v>
      </c>
      <c r="AY192" s="18" t="s">
        <v>151</v>
      </c>
      <c r="BE192" s="144">
        <f>IF(N192="základní",J192,0)</f>
        <v>0</v>
      </c>
      <c r="BF192" s="144">
        <f>IF(N192="snížená",J192,0)</f>
        <v>0</v>
      </c>
      <c r="BG192" s="144">
        <f>IF(N192="zákl. přenesená",J192,0)</f>
        <v>0</v>
      </c>
      <c r="BH192" s="144">
        <f>IF(N192="sníž. přenesená",J192,0)</f>
        <v>0</v>
      </c>
      <c r="BI192" s="144">
        <f>IF(N192="nulová",J192,0)</f>
        <v>0</v>
      </c>
      <c r="BJ192" s="18" t="s">
        <v>82</v>
      </c>
      <c r="BK192" s="144">
        <f>ROUND(I192*H192,2)</f>
        <v>0</v>
      </c>
      <c r="BL192" s="18" t="s">
        <v>160</v>
      </c>
      <c r="BM192" s="143" t="s">
        <v>867</v>
      </c>
    </row>
    <row r="193" spans="2:65" s="1" customFormat="1" ht="16.5" customHeight="1">
      <c r="B193" s="33"/>
      <c r="C193" s="132" t="s">
        <v>614</v>
      </c>
      <c r="D193" s="132" t="s">
        <v>153</v>
      </c>
      <c r="E193" s="133" t="s">
        <v>868</v>
      </c>
      <c r="F193" s="134" t="s">
        <v>869</v>
      </c>
      <c r="G193" s="135" t="s">
        <v>214</v>
      </c>
      <c r="H193" s="136">
        <v>3.475</v>
      </c>
      <c r="I193" s="137"/>
      <c r="J193" s="138">
        <f>ROUND(I193*H193,2)</f>
        <v>0</v>
      </c>
      <c r="K193" s="134" t="s">
        <v>215</v>
      </c>
      <c r="L193" s="33"/>
      <c r="M193" s="139" t="s">
        <v>19</v>
      </c>
      <c r="N193" s="140" t="s">
        <v>46</v>
      </c>
      <c r="P193" s="141">
        <f>O193*H193</f>
        <v>0</v>
      </c>
      <c r="Q193" s="141">
        <v>2.25634</v>
      </c>
      <c r="R193" s="141">
        <f>Q193*H193</f>
        <v>7.840781499999999</v>
      </c>
      <c r="S193" s="141">
        <v>0</v>
      </c>
      <c r="T193" s="142">
        <f>S193*H193</f>
        <v>0</v>
      </c>
      <c r="AR193" s="143" t="s">
        <v>160</v>
      </c>
      <c r="AT193" s="143" t="s">
        <v>153</v>
      </c>
      <c r="AU193" s="143" t="s">
        <v>82</v>
      </c>
      <c r="AY193" s="18" t="s">
        <v>151</v>
      </c>
      <c r="BE193" s="144">
        <f>IF(N193="základní",J193,0)</f>
        <v>0</v>
      </c>
      <c r="BF193" s="144">
        <f>IF(N193="snížená",J193,0)</f>
        <v>0</v>
      </c>
      <c r="BG193" s="144">
        <f>IF(N193="zákl. přenesená",J193,0)</f>
        <v>0</v>
      </c>
      <c r="BH193" s="144">
        <f>IF(N193="sníž. přenesená",J193,0)</f>
        <v>0</v>
      </c>
      <c r="BI193" s="144">
        <f>IF(N193="nulová",J193,0)</f>
        <v>0</v>
      </c>
      <c r="BJ193" s="18" t="s">
        <v>82</v>
      </c>
      <c r="BK193" s="144">
        <f>ROUND(I193*H193,2)</f>
        <v>0</v>
      </c>
      <c r="BL193" s="18" t="s">
        <v>160</v>
      </c>
      <c r="BM193" s="143" t="s">
        <v>870</v>
      </c>
    </row>
    <row r="194" spans="2:47" s="1" customFormat="1" ht="10.15">
      <c r="B194" s="33"/>
      <c r="D194" s="174" t="s">
        <v>217</v>
      </c>
      <c r="F194" s="175" t="s">
        <v>871</v>
      </c>
      <c r="I194" s="176"/>
      <c r="L194" s="33"/>
      <c r="M194" s="177"/>
      <c r="T194" s="54"/>
      <c r="AT194" s="18" t="s">
        <v>217</v>
      </c>
      <c r="AU194" s="18" t="s">
        <v>82</v>
      </c>
    </row>
    <row r="195" spans="2:51" s="13" customFormat="1" ht="10.15">
      <c r="B195" s="167"/>
      <c r="D195" s="161" t="s">
        <v>196</v>
      </c>
      <c r="E195" s="168" t="s">
        <v>19</v>
      </c>
      <c r="F195" s="169" t="s">
        <v>872</v>
      </c>
      <c r="H195" s="170">
        <v>2.1</v>
      </c>
      <c r="I195" s="171"/>
      <c r="L195" s="167"/>
      <c r="M195" s="172"/>
      <c r="T195" s="173"/>
      <c r="AT195" s="168" t="s">
        <v>196</v>
      </c>
      <c r="AU195" s="168" t="s">
        <v>82</v>
      </c>
      <c r="AV195" s="13" t="s">
        <v>84</v>
      </c>
      <c r="AW195" s="13" t="s">
        <v>36</v>
      </c>
      <c r="AX195" s="13" t="s">
        <v>75</v>
      </c>
      <c r="AY195" s="168" t="s">
        <v>151</v>
      </c>
    </row>
    <row r="196" spans="2:51" s="13" customFormat="1" ht="10.15">
      <c r="B196" s="167"/>
      <c r="D196" s="161" t="s">
        <v>196</v>
      </c>
      <c r="E196" s="168" t="s">
        <v>19</v>
      </c>
      <c r="F196" s="169" t="s">
        <v>873</v>
      </c>
      <c r="H196" s="170">
        <v>1.375</v>
      </c>
      <c r="I196" s="171"/>
      <c r="L196" s="167"/>
      <c r="M196" s="172"/>
      <c r="T196" s="173"/>
      <c r="AT196" s="168" t="s">
        <v>196</v>
      </c>
      <c r="AU196" s="168" t="s">
        <v>82</v>
      </c>
      <c r="AV196" s="13" t="s">
        <v>84</v>
      </c>
      <c r="AW196" s="13" t="s">
        <v>36</v>
      </c>
      <c r="AX196" s="13" t="s">
        <v>75</v>
      </c>
      <c r="AY196" s="168" t="s">
        <v>151</v>
      </c>
    </row>
    <row r="197" spans="2:51" s="14" customFormat="1" ht="10.15">
      <c r="B197" s="179"/>
      <c r="D197" s="161" t="s">
        <v>196</v>
      </c>
      <c r="E197" s="180" t="s">
        <v>19</v>
      </c>
      <c r="F197" s="181" t="s">
        <v>256</v>
      </c>
      <c r="H197" s="182">
        <v>3.475</v>
      </c>
      <c r="I197" s="183"/>
      <c r="L197" s="179"/>
      <c r="M197" s="184"/>
      <c r="T197" s="185"/>
      <c r="AT197" s="180" t="s">
        <v>196</v>
      </c>
      <c r="AU197" s="180" t="s">
        <v>82</v>
      </c>
      <c r="AV197" s="14" t="s">
        <v>160</v>
      </c>
      <c r="AW197" s="14" t="s">
        <v>36</v>
      </c>
      <c r="AX197" s="14" t="s">
        <v>82</v>
      </c>
      <c r="AY197" s="180" t="s">
        <v>151</v>
      </c>
    </row>
    <row r="198" spans="2:65" s="1" customFormat="1" ht="16.5" customHeight="1">
      <c r="B198" s="33"/>
      <c r="C198" s="132" t="s">
        <v>621</v>
      </c>
      <c r="D198" s="132" t="s">
        <v>153</v>
      </c>
      <c r="E198" s="133" t="s">
        <v>874</v>
      </c>
      <c r="F198" s="134" t="s">
        <v>875</v>
      </c>
      <c r="G198" s="135" t="s">
        <v>445</v>
      </c>
      <c r="H198" s="136">
        <v>40</v>
      </c>
      <c r="I198" s="137"/>
      <c r="J198" s="138">
        <f>ROUND(I198*H198,2)</f>
        <v>0</v>
      </c>
      <c r="K198" s="134" t="s">
        <v>215</v>
      </c>
      <c r="L198" s="33"/>
      <c r="M198" s="139" t="s">
        <v>19</v>
      </c>
      <c r="N198" s="140" t="s">
        <v>46</v>
      </c>
      <c r="P198" s="141">
        <f>O198*H198</f>
        <v>0</v>
      </c>
      <c r="Q198" s="141">
        <v>0</v>
      </c>
      <c r="R198" s="141">
        <f>Q198*H198</f>
        <v>0</v>
      </c>
      <c r="S198" s="141">
        <v>0</v>
      </c>
      <c r="T198" s="142">
        <f>S198*H198</f>
        <v>0</v>
      </c>
      <c r="AR198" s="143" t="s">
        <v>160</v>
      </c>
      <c r="AT198" s="143" t="s">
        <v>153</v>
      </c>
      <c r="AU198" s="143" t="s">
        <v>82</v>
      </c>
      <c r="AY198" s="18" t="s">
        <v>151</v>
      </c>
      <c r="BE198" s="144">
        <f>IF(N198="základní",J198,0)</f>
        <v>0</v>
      </c>
      <c r="BF198" s="144">
        <f>IF(N198="snížená",J198,0)</f>
        <v>0</v>
      </c>
      <c r="BG198" s="144">
        <f>IF(N198="zákl. přenesená",J198,0)</f>
        <v>0</v>
      </c>
      <c r="BH198" s="144">
        <f>IF(N198="sníž. přenesená",J198,0)</f>
        <v>0</v>
      </c>
      <c r="BI198" s="144">
        <f>IF(N198="nulová",J198,0)</f>
        <v>0</v>
      </c>
      <c r="BJ198" s="18" t="s">
        <v>82</v>
      </c>
      <c r="BK198" s="144">
        <f>ROUND(I198*H198,2)</f>
        <v>0</v>
      </c>
      <c r="BL198" s="18" t="s">
        <v>160</v>
      </c>
      <c r="BM198" s="143" t="s">
        <v>876</v>
      </c>
    </row>
    <row r="199" spans="2:47" s="1" customFormat="1" ht="10.15">
      <c r="B199" s="33"/>
      <c r="D199" s="174" t="s">
        <v>217</v>
      </c>
      <c r="F199" s="175" t="s">
        <v>877</v>
      </c>
      <c r="I199" s="176"/>
      <c r="L199" s="33"/>
      <c r="M199" s="177"/>
      <c r="T199" s="54"/>
      <c r="AT199" s="18" t="s">
        <v>217</v>
      </c>
      <c r="AU199" s="18" t="s">
        <v>82</v>
      </c>
    </row>
    <row r="200" spans="2:65" s="1" customFormat="1" ht="37.8" customHeight="1">
      <c r="B200" s="33"/>
      <c r="C200" s="132" t="s">
        <v>626</v>
      </c>
      <c r="D200" s="132" t="s">
        <v>153</v>
      </c>
      <c r="E200" s="133" t="s">
        <v>878</v>
      </c>
      <c r="F200" s="134" t="s">
        <v>879</v>
      </c>
      <c r="G200" s="135" t="s">
        <v>416</v>
      </c>
      <c r="H200" s="136">
        <v>21</v>
      </c>
      <c r="I200" s="137"/>
      <c r="J200" s="138">
        <f>ROUND(I200*H200,2)</f>
        <v>0</v>
      </c>
      <c r="K200" s="134" t="s">
        <v>215</v>
      </c>
      <c r="L200" s="33"/>
      <c r="M200" s="139" t="s">
        <v>19</v>
      </c>
      <c r="N200" s="140" t="s">
        <v>46</v>
      </c>
      <c r="P200" s="141">
        <f>O200*H200</f>
        <v>0</v>
      </c>
      <c r="Q200" s="141">
        <v>0</v>
      </c>
      <c r="R200" s="141">
        <f>Q200*H200</f>
        <v>0</v>
      </c>
      <c r="S200" s="141">
        <v>0</v>
      </c>
      <c r="T200" s="142">
        <f>S200*H200</f>
        <v>0</v>
      </c>
      <c r="AR200" s="143" t="s">
        <v>160</v>
      </c>
      <c r="AT200" s="143" t="s">
        <v>153</v>
      </c>
      <c r="AU200" s="143" t="s">
        <v>82</v>
      </c>
      <c r="AY200" s="18" t="s">
        <v>151</v>
      </c>
      <c r="BE200" s="144">
        <f>IF(N200="základní",J200,0)</f>
        <v>0</v>
      </c>
      <c r="BF200" s="144">
        <f>IF(N200="snížená",J200,0)</f>
        <v>0</v>
      </c>
      <c r="BG200" s="144">
        <f>IF(N200="zákl. přenesená",J200,0)</f>
        <v>0</v>
      </c>
      <c r="BH200" s="144">
        <f>IF(N200="sníž. přenesená",J200,0)</f>
        <v>0</v>
      </c>
      <c r="BI200" s="144">
        <f>IF(N200="nulová",J200,0)</f>
        <v>0</v>
      </c>
      <c r="BJ200" s="18" t="s">
        <v>82</v>
      </c>
      <c r="BK200" s="144">
        <f>ROUND(I200*H200,2)</f>
        <v>0</v>
      </c>
      <c r="BL200" s="18" t="s">
        <v>160</v>
      </c>
      <c r="BM200" s="143" t="s">
        <v>880</v>
      </c>
    </row>
    <row r="201" spans="2:47" s="1" customFormat="1" ht="10.15">
      <c r="B201" s="33"/>
      <c r="D201" s="174" t="s">
        <v>217</v>
      </c>
      <c r="F201" s="175" t="s">
        <v>881</v>
      </c>
      <c r="I201" s="176"/>
      <c r="L201" s="33"/>
      <c r="M201" s="177"/>
      <c r="T201" s="54"/>
      <c r="AT201" s="18" t="s">
        <v>217</v>
      </c>
      <c r="AU201" s="18" t="s">
        <v>82</v>
      </c>
    </row>
    <row r="202" spans="2:51" s="13" customFormat="1" ht="10.15">
      <c r="B202" s="167"/>
      <c r="D202" s="161" t="s">
        <v>196</v>
      </c>
      <c r="E202" s="168" t="s">
        <v>19</v>
      </c>
      <c r="F202" s="169" t="s">
        <v>882</v>
      </c>
      <c r="H202" s="170">
        <v>21</v>
      </c>
      <c r="I202" s="171"/>
      <c r="L202" s="167"/>
      <c r="M202" s="172"/>
      <c r="T202" s="173"/>
      <c r="AT202" s="168" t="s">
        <v>196</v>
      </c>
      <c r="AU202" s="168" t="s">
        <v>82</v>
      </c>
      <c r="AV202" s="13" t="s">
        <v>84</v>
      </c>
      <c r="AW202" s="13" t="s">
        <v>36</v>
      </c>
      <c r="AX202" s="13" t="s">
        <v>82</v>
      </c>
      <c r="AY202" s="168" t="s">
        <v>151</v>
      </c>
    </row>
    <row r="203" spans="2:65" s="1" customFormat="1" ht="33" customHeight="1">
      <c r="B203" s="33"/>
      <c r="C203" s="132" t="s">
        <v>633</v>
      </c>
      <c r="D203" s="132" t="s">
        <v>153</v>
      </c>
      <c r="E203" s="133" t="s">
        <v>883</v>
      </c>
      <c r="F203" s="134" t="s">
        <v>884</v>
      </c>
      <c r="G203" s="135" t="s">
        <v>156</v>
      </c>
      <c r="H203" s="136">
        <v>1</v>
      </c>
      <c r="I203" s="137"/>
      <c r="J203" s="138">
        <f>ROUND(I203*H203,2)</f>
        <v>0</v>
      </c>
      <c r="K203" s="134" t="s">
        <v>215</v>
      </c>
      <c r="L203" s="33"/>
      <c r="M203" s="139" t="s">
        <v>19</v>
      </c>
      <c r="N203" s="140" t="s">
        <v>46</v>
      </c>
      <c r="P203" s="141">
        <f>O203*H203</f>
        <v>0</v>
      </c>
      <c r="Q203" s="141">
        <v>0</v>
      </c>
      <c r="R203" s="141">
        <f>Q203*H203</f>
        <v>0</v>
      </c>
      <c r="S203" s="141">
        <v>0.082</v>
      </c>
      <c r="T203" s="142">
        <f>S203*H203</f>
        <v>0.082</v>
      </c>
      <c r="AR203" s="143" t="s">
        <v>160</v>
      </c>
      <c r="AT203" s="143" t="s">
        <v>153</v>
      </c>
      <c r="AU203" s="143" t="s">
        <v>82</v>
      </c>
      <c r="AY203" s="18" t="s">
        <v>151</v>
      </c>
      <c r="BE203" s="144">
        <f>IF(N203="základní",J203,0)</f>
        <v>0</v>
      </c>
      <c r="BF203" s="144">
        <f>IF(N203="snížená",J203,0)</f>
        <v>0</v>
      </c>
      <c r="BG203" s="144">
        <f>IF(N203="zákl. přenesená",J203,0)</f>
        <v>0</v>
      </c>
      <c r="BH203" s="144">
        <f>IF(N203="sníž. přenesená",J203,0)</f>
        <v>0</v>
      </c>
      <c r="BI203" s="144">
        <f>IF(N203="nulová",J203,0)</f>
        <v>0</v>
      </c>
      <c r="BJ203" s="18" t="s">
        <v>82</v>
      </c>
      <c r="BK203" s="144">
        <f>ROUND(I203*H203,2)</f>
        <v>0</v>
      </c>
      <c r="BL203" s="18" t="s">
        <v>160</v>
      </c>
      <c r="BM203" s="143" t="s">
        <v>885</v>
      </c>
    </row>
    <row r="204" spans="2:47" s="1" customFormat="1" ht="10.15">
      <c r="B204" s="33"/>
      <c r="D204" s="174" t="s">
        <v>217</v>
      </c>
      <c r="F204" s="175" t="s">
        <v>886</v>
      </c>
      <c r="I204" s="176"/>
      <c r="L204" s="33"/>
      <c r="M204" s="177"/>
      <c r="T204" s="54"/>
      <c r="AT204" s="18" t="s">
        <v>217</v>
      </c>
      <c r="AU204" s="18" t="s">
        <v>82</v>
      </c>
    </row>
    <row r="205" spans="2:65" s="1" customFormat="1" ht="16.5" customHeight="1">
      <c r="B205" s="33"/>
      <c r="C205" s="132" t="s">
        <v>638</v>
      </c>
      <c r="D205" s="132" t="s">
        <v>153</v>
      </c>
      <c r="E205" s="133" t="s">
        <v>887</v>
      </c>
      <c r="F205" s="134" t="s">
        <v>888</v>
      </c>
      <c r="G205" s="135" t="s">
        <v>214</v>
      </c>
      <c r="H205" s="136">
        <v>20</v>
      </c>
      <c r="I205" s="137"/>
      <c r="J205" s="138">
        <f>ROUND(I205*H205,2)</f>
        <v>0</v>
      </c>
      <c r="K205" s="134" t="s">
        <v>215</v>
      </c>
      <c r="L205" s="33"/>
      <c r="M205" s="139" t="s">
        <v>19</v>
      </c>
      <c r="N205" s="140" t="s">
        <v>46</v>
      </c>
      <c r="P205" s="141">
        <f>O205*H205</f>
        <v>0</v>
      </c>
      <c r="Q205" s="141">
        <v>0</v>
      </c>
      <c r="R205" s="141">
        <f>Q205*H205</f>
        <v>0</v>
      </c>
      <c r="S205" s="141">
        <v>2.4</v>
      </c>
      <c r="T205" s="142">
        <f>S205*H205</f>
        <v>48</v>
      </c>
      <c r="AR205" s="143" t="s">
        <v>160</v>
      </c>
      <c r="AT205" s="143" t="s">
        <v>153</v>
      </c>
      <c r="AU205" s="143" t="s">
        <v>82</v>
      </c>
      <c r="AY205" s="18" t="s">
        <v>151</v>
      </c>
      <c r="BE205" s="144">
        <f>IF(N205="základní",J205,0)</f>
        <v>0</v>
      </c>
      <c r="BF205" s="144">
        <f>IF(N205="snížená",J205,0)</f>
        <v>0</v>
      </c>
      <c r="BG205" s="144">
        <f>IF(N205="zákl. přenesená",J205,0)</f>
        <v>0</v>
      </c>
      <c r="BH205" s="144">
        <f>IF(N205="sníž. přenesená",J205,0)</f>
        <v>0</v>
      </c>
      <c r="BI205" s="144">
        <f>IF(N205="nulová",J205,0)</f>
        <v>0</v>
      </c>
      <c r="BJ205" s="18" t="s">
        <v>82</v>
      </c>
      <c r="BK205" s="144">
        <f>ROUND(I205*H205,2)</f>
        <v>0</v>
      </c>
      <c r="BL205" s="18" t="s">
        <v>160</v>
      </c>
      <c r="BM205" s="143" t="s">
        <v>889</v>
      </c>
    </row>
    <row r="206" spans="2:47" s="1" customFormat="1" ht="10.15">
      <c r="B206" s="33"/>
      <c r="D206" s="174" t="s">
        <v>217</v>
      </c>
      <c r="F206" s="175" t="s">
        <v>890</v>
      </c>
      <c r="I206" s="176"/>
      <c r="L206" s="33"/>
      <c r="M206" s="177"/>
      <c r="T206" s="54"/>
      <c r="AT206" s="18" t="s">
        <v>217</v>
      </c>
      <c r="AU206" s="18" t="s">
        <v>82</v>
      </c>
    </row>
    <row r="207" spans="2:65" s="1" customFormat="1" ht="16.5" customHeight="1">
      <c r="B207" s="33"/>
      <c r="C207" s="132" t="s">
        <v>642</v>
      </c>
      <c r="D207" s="132" t="s">
        <v>153</v>
      </c>
      <c r="E207" s="133" t="s">
        <v>891</v>
      </c>
      <c r="F207" s="134" t="s">
        <v>892</v>
      </c>
      <c r="G207" s="135" t="s">
        <v>156</v>
      </c>
      <c r="H207" s="136">
        <v>3</v>
      </c>
      <c r="I207" s="137"/>
      <c r="J207" s="138">
        <f>ROUND(I207*H207,2)</f>
        <v>0</v>
      </c>
      <c r="K207" s="134" t="s">
        <v>194</v>
      </c>
      <c r="L207" s="33"/>
      <c r="M207" s="139" t="s">
        <v>19</v>
      </c>
      <c r="N207" s="140" t="s">
        <v>46</v>
      </c>
      <c r="P207" s="141">
        <f>O207*H207</f>
        <v>0</v>
      </c>
      <c r="Q207" s="141">
        <v>0</v>
      </c>
      <c r="R207" s="141">
        <f>Q207*H207</f>
        <v>0</v>
      </c>
      <c r="S207" s="141">
        <v>0</v>
      </c>
      <c r="T207" s="142">
        <f>S207*H207</f>
        <v>0</v>
      </c>
      <c r="AR207" s="143" t="s">
        <v>160</v>
      </c>
      <c r="AT207" s="143" t="s">
        <v>153</v>
      </c>
      <c r="AU207" s="143" t="s">
        <v>82</v>
      </c>
      <c r="AY207" s="18" t="s">
        <v>151</v>
      </c>
      <c r="BE207" s="144">
        <f>IF(N207="základní",J207,0)</f>
        <v>0</v>
      </c>
      <c r="BF207" s="144">
        <f>IF(N207="snížená",J207,0)</f>
        <v>0</v>
      </c>
      <c r="BG207" s="144">
        <f>IF(N207="zákl. přenesená",J207,0)</f>
        <v>0</v>
      </c>
      <c r="BH207" s="144">
        <f>IF(N207="sníž. přenesená",J207,0)</f>
        <v>0</v>
      </c>
      <c r="BI207" s="144">
        <f>IF(N207="nulová",J207,0)</f>
        <v>0</v>
      </c>
      <c r="BJ207" s="18" t="s">
        <v>82</v>
      </c>
      <c r="BK207" s="144">
        <f>ROUND(I207*H207,2)</f>
        <v>0</v>
      </c>
      <c r="BL207" s="18" t="s">
        <v>160</v>
      </c>
      <c r="BM207" s="143" t="s">
        <v>893</v>
      </c>
    </row>
    <row r="208" spans="2:65" s="1" customFormat="1" ht="16.5" customHeight="1">
      <c r="B208" s="33"/>
      <c r="C208" s="132" t="s">
        <v>646</v>
      </c>
      <c r="D208" s="132" t="s">
        <v>153</v>
      </c>
      <c r="E208" s="133" t="s">
        <v>894</v>
      </c>
      <c r="F208" s="134" t="s">
        <v>895</v>
      </c>
      <c r="G208" s="135" t="s">
        <v>156</v>
      </c>
      <c r="H208" s="136">
        <v>2</v>
      </c>
      <c r="I208" s="137"/>
      <c r="J208" s="138">
        <f>ROUND(I208*H208,2)</f>
        <v>0</v>
      </c>
      <c r="K208" s="134" t="s">
        <v>194</v>
      </c>
      <c r="L208" s="33"/>
      <c r="M208" s="139" t="s">
        <v>19</v>
      </c>
      <c r="N208" s="140" t="s">
        <v>46</v>
      </c>
      <c r="P208" s="141">
        <f>O208*H208</f>
        <v>0</v>
      </c>
      <c r="Q208" s="141">
        <v>0</v>
      </c>
      <c r="R208" s="141">
        <f>Q208*H208</f>
        <v>0</v>
      </c>
      <c r="S208" s="141">
        <v>0</v>
      </c>
      <c r="T208" s="142">
        <f>S208*H208</f>
        <v>0</v>
      </c>
      <c r="AR208" s="143" t="s">
        <v>160</v>
      </c>
      <c r="AT208" s="143" t="s">
        <v>153</v>
      </c>
      <c r="AU208" s="143" t="s">
        <v>82</v>
      </c>
      <c r="AY208" s="18" t="s">
        <v>151</v>
      </c>
      <c r="BE208" s="144">
        <f>IF(N208="základní",J208,0)</f>
        <v>0</v>
      </c>
      <c r="BF208" s="144">
        <f>IF(N208="snížená",J208,0)</f>
        <v>0</v>
      </c>
      <c r="BG208" s="144">
        <f>IF(N208="zákl. přenesená",J208,0)</f>
        <v>0</v>
      </c>
      <c r="BH208" s="144">
        <f>IF(N208="sníž. přenesená",J208,0)</f>
        <v>0</v>
      </c>
      <c r="BI208" s="144">
        <f>IF(N208="nulová",J208,0)</f>
        <v>0</v>
      </c>
      <c r="BJ208" s="18" t="s">
        <v>82</v>
      </c>
      <c r="BK208" s="144">
        <f>ROUND(I208*H208,2)</f>
        <v>0</v>
      </c>
      <c r="BL208" s="18" t="s">
        <v>160</v>
      </c>
      <c r="BM208" s="143" t="s">
        <v>896</v>
      </c>
    </row>
    <row r="209" spans="2:65" s="1" customFormat="1" ht="16.5" customHeight="1">
      <c r="B209" s="33"/>
      <c r="C209" s="132" t="s">
        <v>652</v>
      </c>
      <c r="D209" s="132" t="s">
        <v>153</v>
      </c>
      <c r="E209" s="133" t="s">
        <v>897</v>
      </c>
      <c r="F209" s="134" t="s">
        <v>898</v>
      </c>
      <c r="G209" s="135" t="s">
        <v>156</v>
      </c>
      <c r="H209" s="136">
        <v>2</v>
      </c>
      <c r="I209" s="137"/>
      <c r="J209" s="138">
        <f>ROUND(I209*H209,2)</f>
        <v>0</v>
      </c>
      <c r="K209" s="134" t="s">
        <v>194</v>
      </c>
      <c r="L209" s="33"/>
      <c r="M209" s="139" t="s">
        <v>19</v>
      </c>
      <c r="N209" s="140" t="s">
        <v>46</v>
      </c>
      <c r="P209" s="141">
        <f>O209*H209</f>
        <v>0</v>
      </c>
      <c r="Q209" s="141">
        <v>0</v>
      </c>
      <c r="R209" s="141">
        <f>Q209*H209</f>
        <v>0</v>
      </c>
      <c r="S209" s="141">
        <v>0</v>
      </c>
      <c r="T209" s="142">
        <f>S209*H209</f>
        <v>0</v>
      </c>
      <c r="AR209" s="143" t="s">
        <v>160</v>
      </c>
      <c r="AT209" s="143" t="s">
        <v>153</v>
      </c>
      <c r="AU209" s="143" t="s">
        <v>82</v>
      </c>
      <c r="AY209" s="18" t="s">
        <v>151</v>
      </c>
      <c r="BE209" s="144">
        <f>IF(N209="základní",J209,0)</f>
        <v>0</v>
      </c>
      <c r="BF209" s="144">
        <f>IF(N209="snížená",J209,0)</f>
        <v>0</v>
      </c>
      <c r="BG209" s="144">
        <f>IF(N209="zákl. přenesená",J209,0)</f>
        <v>0</v>
      </c>
      <c r="BH209" s="144">
        <f>IF(N209="sníž. přenesená",J209,0)</f>
        <v>0</v>
      </c>
      <c r="BI209" s="144">
        <f>IF(N209="nulová",J209,0)</f>
        <v>0</v>
      </c>
      <c r="BJ209" s="18" t="s">
        <v>82</v>
      </c>
      <c r="BK209" s="144">
        <f>ROUND(I209*H209,2)</f>
        <v>0</v>
      </c>
      <c r="BL209" s="18" t="s">
        <v>160</v>
      </c>
      <c r="BM209" s="143" t="s">
        <v>899</v>
      </c>
    </row>
    <row r="210" spans="2:65" s="1" customFormat="1" ht="21.75" customHeight="1">
      <c r="B210" s="33"/>
      <c r="C210" s="132" t="s">
        <v>657</v>
      </c>
      <c r="D210" s="132" t="s">
        <v>153</v>
      </c>
      <c r="E210" s="133" t="s">
        <v>900</v>
      </c>
      <c r="F210" s="134" t="s">
        <v>901</v>
      </c>
      <c r="G210" s="135" t="s">
        <v>244</v>
      </c>
      <c r="H210" s="136">
        <v>185.872</v>
      </c>
      <c r="I210" s="137"/>
      <c r="J210" s="138">
        <f>ROUND(I210*H210,2)</f>
        <v>0</v>
      </c>
      <c r="K210" s="134" t="s">
        <v>215</v>
      </c>
      <c r="L210" s="33"/>
      <c r="M210" s="139" t="s">
        <v>19</v>
      </c>
      <c r="N210" s="140" t="s">
        <v>46</v>
      </c>
      <c r="P210" s="141">
        <f>O210*H210</f>
        <v>0</v>
      </c>
      <c r="Q210" s="141">
        <v>0</v>
      </c>
      <c r="R210" s="141">
        <f>Q210*H210</f>
        <v>0</v>
      </c>
      <c r="S210" s="141">
        <v>0</v>
      </c>
      <c r="T210" s="142">
        <f>S210*H210</f>
        <v>0</v>
      </c>
      <c r="AR210" s="143" t="s">
        <v>160</v>
      </c>
      <c r="AT210" s="143" t="s">
        <v>153</v>
      </c>
      <c r="AU210" s="143" t="s">
        <v>82</v>
      </c>
      <c r="AY210" s="18" t="s">
        <v>151</v>
      </c>
      <c r="BE210" s="144">
        <f>IF(N210="základní",J210,0)</f>
        <v>0</v>
      </c>
      <c r="BF210" s="144">
        <f>IF(N210="snížená",J210,0)</f>
        <v>0</v>
      </c>
      <c r="BG210" s="144">
        <f>IF(N210="zákl. přenesená",J210,0)</f>
        <v>0</v>
      </c>
      <c r="BH210" s="144">
        <f>IF(N210="sníž. přenesená",J210,0)</f>
        <v>0</v>
      </c>
      <c r="BI210" s="144">
        <f>IF(N210="nulová",J210,0)</f>
        <v>0</v>
      </c>
      <c r="BJ210" s="18" t="s">
        <v>82</v>
      </c>
      <c r="BK210" s="144">
        <f>ROUND(I210*H210,2)</f>
        <v>0</v>
      </c>
      <c r="BL210" s="18" t="s">
        <v>160</v>
      </c>
      <c r="BM210" s="143" t="s">
        <v>902</v>
      </c>
    </row>
    <row r="211" spans="2:47" s="1" customFormat="1" ht="10.15">
      <c r="B211" s="33"/>
      <c r="D211" s="174" t="s">
        <v>217</v>
      </c>
      <c r="F211" s="175" t="s">
        <v>903</v>
      </c>
      <c r="I211" s="176"/>
      <c r="L211" s="33"/>
      <c r="M211" s="177"/>
      <c r="T211" s="54"/>
      <c r="AT211" s="18" t="s">
        <v>217</v>
      </c>
      <c r="AU211" s="18" t="s">
        <v>82</v>
      </c>
    </row>
    <row r="212" spans="2:51" s="12" customFormat="1" ht="10.15">
      <c r="B212" s="160"/>
      <c r="D212" s="161" t="s">
        <v>196</v>
      </c>
      <c r="E212" s="162" t="s">
        <v>19</v>
      </c>
      <c r="F212" s="163" t="s">
        <v>904</v>
      </c>
      <c r="H212" s="162" t="s">
        <v>19</v>
      </c>
      <c r="I212" s="164"/>
      <c r="L212" s="160"/>
      <c r="M212" s="165"/>
      <c r="T212" s="166"/>
      <c r="AT212" s="162" t="s">
        <v>196</v>
      </c>
      <c r="AU212" s="162" t="s">
        <v>82</v>
      </c>
      <c r="AV212" s="12" t="s">
        <v>82</v>
      </c>
      <c r="AW212" s="12" t="s">
        <v>36</v>
      </c>
      <c r="AX212" s="12" t="s">
        <v>75</v>
      </c>
      <c r="AY212" s="162" t="s">
        <v>151</v>
      </c>
    </row>
    <row r="213" spans="2:51" s="13" customFormat="1" ht="10.15">
      <c r="B213" s="167"/>
      <c r="D213" s="161" t="s">
        <v>196</v>
      </c>
      <c r="E213" s="168" t="s">
        <v>19</v>
      </c>
      <c r="F213" s="169" t="s">
        <v>905</v>
      </c>
      <c r="H213" s="170">
        <v>51.312</v>
      </c>
      <c r="I213" s="171"/>
      <c r="L213" s="167"/>
      <c r="M213" s="172"/>
      <c r="T213" s="173"/>
      <c r="AT213" s="168" t="s">
        <v>196</v>
      </c>
      <c r="AU213" s="168" t="s">
        <v>82</v>
      </c>
      <c r="AV213" s="13" t="s">
        <v>84</v>
      </c>
      <c r="AW213" s="13" t="s">
        <v>36</v>
      </c>
      <c r="AX213" s="13" t="s">
        <v>75</v>
      </c>
      <c r="AY213" s="168" t="s">
        <v>151</v>
      </c>
    </row>
    <row r="214" spans="2:51" s="13" customFormat="1" ht="10.15">
      <c r="B214" s="167"/>
      <c r="D214" s="161" t="s">
        <v>196</v>
      </c>
      <c r="E214" s="168" t="s">
        <v>19</v>
      </c>
      <c r="F214" s="169" t="s">
        <v>906</v>
      </c>
      <c r="H214" s="170">
        <v>134.56</v>
      </c>
      <c r="I214" s="171"/>
      <c r="L214" s="167"/>
      <c r="M214" s="172"/>
      <c r="T214" s="173"/>
      <c r="AT214" s="168" t="s">
        <v>196</v>
      </c>
      <c r="AU214" s="168" t="s">
        <v>82</v>
      </c>
      <c r="AV214" s="13" t="s">
        <v>84</v>
      </c>
      <c r="AW214" s="13" t="s">
        <v>36</v>
      </c>
      <c r="AX214" s="13" t="s">
        <v>75</v>
      </c>
      <c r="AY214" s="168" t="s">
        <v>151</v>
      </c>
    </row>
    <row r="215" spans="2:51" s="14" customFormat="1" ht="10.15">
      <c r="B215" s="179"/>
      <c r="D215" s="161" t="s">
        <v>196</v>
      </c>
      <c r="E215" s="180" t="s">
        <v>19</v>
      </c>
      <c r="F215" s="181" t="s">
        <v>256</v>
      </c>
      <c r="H215" s="182">
        <v>185.872</v>
      </c>
      <c r="I215" s="183"/>
      <c r="L215" s="179"/>
      <c r="M215" s="184"/>
      <c r="T215" s="185"/>
      <c r="AT215" s="180" t="s">
        <v>196</v>
      </c>
      <c r="AU215" s="180" t="s">
        <v>82</v>
      </c>
      <c r="AV215" s="14" t="s">
        <v>160</v>
      </c>
      <c r="AW215" s="14" t="s">
        <v>36</v>
      </c>
      <c r="AX215" s="14" t="s">
        <v>82</v>
      </c>
      <c r="AY215" s="180" t="s">
        <v>151</v>
      </c>
    </row>
    <row r="216" spans="2:65" s="1" customFormat="1" ht="24.2" customHeight="1">
      <c r="B216" s="33"/>
      <c r="C216" s="132" t="s">
        <v>663</v>
      </c>
      <c r="D216" s="132" t="s">
        <v>153</v>
      </c>
      <c r="E216" s="133" t="s">
        <v>907</v>
      </c>
      <c r="F216" s="134" t="s">
        <v>908</v>
      </c>
      <c r="G216" s="135" t="s">
        <v>244</v>
      </c>
      <c r="H216" s="136">
        <v>1858.72</v>
      </c>
      <c r="I216" s="137"/>
      <c r="J216" s="138">
        <f>ROUND(I216*H216,2)</f>
        <v>0</v>
      </c>
      <c r="K216" s="134" t="s">
        <v>215</v>
      </c>
      <c r="L216" s="33"/>
      <c r="M216" s="139" t="s">
        <v>19</v>
      </c>
      <c r="N216" s="140" t="s">
        <v>46</v>
      </c>
      <c r="P216" s="141">
        <f>O216*H216</f>
        <v>0</v>
      </c>
      <c r="Q216" s="141">
        <v>0</v>
      </c>
      <c r="R216" s="141">
        <f>Q216*H216</f>
        <v>0</v>
      </c>
      <c r="S216" s="141">
        <v>0</v>
      </c>
      <c r="T216" s="142">
        <f>S216*H216</f>
        <v>0</v>
      </c>
      <c r="AR216" s="143" t="s">
        <v>160</v>
      </c>
      <c r="AT216" s="143" t="s">
        <v>153</v>
      </c>
      <c r="AU216" s="143" t="s">
        <v>82</v>
      </c>
      <c r="AY216" s="18" t="s">
        <v>151</v>
      </c>
      <c r="BE216" s="144">
        <f>IF(N216="základní",J216,0)</f>
        <v>0</v>
      </c>
      <c r="BF216" s="144">
        <f>IF(N216="snížená",J216,0)</f>
        <v>0</v>
      </c>
      <c r="BG216" s="144">
        <f>IF(N216="zákl. přenesená",J216,0)</f>
        <v>0</v>
      </c>
      <c r="BH216" s="144">
        <f>IF(N216="sníž. přenesená",J216,0)</f>
        <v>0</v>
      </c>
      <c r="BI216" s="144">
        <f>IF(N216="nulová",J216,0)</f>
        <v>0</v>
      </c>
      <c r="BJ216" s="18" t="s">
        <v>82</v>
      </c>
      <c r="BK216" s="144">
        <f>ROUND(I216*H216,2)</f>
        <v>0</v>
      </c>
      <c r="BL216" s="18" t="s">
        <v>160</v>
      </c>
      <c r="BM216" s="143" t="s">
        <v>909</v>
      </c>
    </row>
    <row r="217" spans="2:47" s="1" customFormat="1" ht="10.15">
      <c r="B217" s="33"/>
      <c r="D217" s="174" t="s">
        <v>217</v>
      </c>
      <c r="F217" s="175" t="s">
        <v>910</v>
      </c>
      <c r="I217" s="176"/>
      <c r="L217" s="33"/>
      <c r="M217" s="177"/>
      <c r="T217" s="54"/>
      <c r="AT217" s="18" t="s">
        <v>217</v>
      </c>
      <c r="AU217" s="18" t="s">
        <v>82</v>
      </c>
    </row>
    <row r="218" spans="2:51" s="13" customFormat="1" ht="10.15">
      <c r="B218" s="167"/>
      <c r="D218" s="161" t="s">
        <v>196</v>
      </c>
      <c r="E218" s="168" t="s">
        <v>19</v>
      </c>
      <c r="F218" s="169" t="s">
        <v>911</v>
      </c>
      <c r="H218" s="170">
        <v>1858.72</v>
      </c>
      <c r="I218" s="171"/>
      <c r="L218" s="167"/>
      <c r="M218" s="172"/>
      <c r="T218" s="173"/>
      <c r="AT218" s="168" t="s">
        <v>196</v>
      </c>
      <c r="AU218" s="168" t="s">
        <v>82</v>
      </c>
      <c r="AV218" s="13" t="s">
        <v>84</v>
      </c>
      <c r="AW218" s="13" t="s">
        <v>36</v>
      </c>
      <c r="AX218" s="13" t="s">
        <v>82</v>
      </c>
      <c r="AY218" s="168" t="s">
        <v>151</v>
      </c>
    </row>
    <row r="219" spans="2:65" s="1" customFormat="1" ht="24.2" customHeight="1">
      <c r="B219" s="33"/>
      <c r="C219" s="132" t="s">
        <v>668</v>
      </c>
      <c r="D219" s="132" t="s">
        <v>153</v>
      </c>
      <c r="E219" s="133" t="s">
        <v>912</v>
      </c>
      <c r="F219" s="134" t="s">
        <v>375</v>
      </c>
      <c r="G219" s="135" t="s">
        <v>244</v>
      </c>
      <c r="H219" s="136">
        <v>134.56</v>
      </c>
      <c r="I219" s="137"/>
      <c r="J219" s="138">
        <f>ROUND(I219*H219,2)</f>
        <v>0</v>
      </c>
      <c r="K219" s="134" t="s">
        <v>215</v>
      </c>
      <c r="L219" s="33"/>
      <c r="M219" s="139" t="s">
        <v>19</v>
      </c>
      <c r="N219" s="140" t="s">
        <v>46</v>
      </c>
      <c r="P219" s="141">
        <f>O219*H219</f>
        <v>0</v>
      </c>
      <c r="Q219" s="141">
        <v>0</v>
      </c>
      <c r="R219" s="141">
        <f>Q219*H219</f>
        <v>0</v>
      </c>
      <c r="S219" s="141">
        <v>0</v>
      </c>
      <c r="T219" s="142">
        <f>S219*H219</f>
        <v>0</v>
      </c>
      <c r="AR219" s="143" t="s">
        <v>160</v>
      </c>
      <c r="AT219" s="143" t="s">
        <v>153</v>
      </c>
      <c r="AU219" s="143" t="s">
        <v>82</v>
      </c>
      <c r="AY219" s="18" t="s">
        <v>151</v>
      </c>
      <c r="BE219" s="144">
        <f>IF(N219="základní",J219,0)</f>
        <v>0</v>
      </c>
      <c r="BF219" s="144">
        <f>IF(N219="snížená",J219,0)</f>
        <v>0</v>
      </c>
      <c r="BG219" s="144">
        <f>IF(N219="zákl. přenesená",J219,0)</f>
        <v>0</v>
      </c>
      <c r="BH219" s="144">
        <f>IF(N219="sníž. přenesená",J219,0)</f>
        <v>0</v>
      </c>
      <c r="BI219" s="144">
        <f>IF(N219="nulová",J219,0)</f>
        <v>0</v>
      </c>
      <c r="BJ219" s="18" t="s">
        <v>82</v>
      </c>
      <c r="BK219" s="144">
        <f>ROUND(I219*H219,2)</f>
        <v>0</v>
      </c>
      <c r="BL219" s="18" t="s">
        <v>160</v>
      </c>
      <c r="BM219" s="143" t="s">
        <v>913</v>
      </c>
    </row>
    <row r="220" spans="2:47" s="1" customFormat="1" ht="10.15">
      <c r="B220" s="33"/>
      <c r="D220" s="174" t="s">
        <v>217</v>
      </c>
      <c r="F220" s="175" t="s">
        <v>914</v>
      </c>
      <c r="I220" s="176"/>
      <c r="L220" s="33"/>
      <c r="M220" s="177"/>
      <c r="T220" s="54"/>
      <c r="AT220" s="18" t="s">
        <v>217</v>
      </c>
      <c r="AU220" s="18" t="s">
        <v>82</v>
      </c>
    </row>
    <row r="221" spans="2:65" s="1" customFormat="1" ht="24.2" customHeight="1">
      <c r="B221" s="33"/>
      <c r="C221" s="132" t="s">
        <v>674</v>
      </c>
      <c r="D221" s="132" t="s">
        <v>153</v>
      </c>
      <c r="E221" s="133" t="s">
        <v>915</v>
      </c>
      <c r="F221" s="134" t="s">
        <v>430</v>
      </c>
      <c r="G221" s="135" t="s">
        <v>244</v>
      </c>
      <c r="H221" s="136">
        <v>51.312</v>
      </c>
      <c r="I221" s="137"/>
      <c r="J221" s="138">
        <f>ROUND(I221*H221,2)</f>
        <v>0</v>
      </c>
      <c r="K221" s="134" t="s">
        <v>215</v>
      </c>
      <c r="L221" s="33"/>
      <c r="M221" s="139" t="s">
        <v>19</v>
      </c>
      <c r="N221" s="140" t="s">
        <v>46</v>
      </c>
      <c r="P221" s="141">
        <f>O221*H221</f>
        <v>0</v>
      </c>
      <c r="Q221" s="141">
        <v>0</v>
      </c>
      <c r="R221" s="141">
        <f>Q221*H221</f>
        <v>0</v>
      </c>
      <c r="S221" s="141">
        <v>0</v>
      </c>
      <c r="T221" s="142">
        <f>S221*H221</f>
        <v>0</v>
      </c>
      <c r="AR221" s="143" t="s">
        <v>160</v>
      </c>
      <c r="AT221" s="143" t="s">
        <v>153</v>
      </c>
      <c r="AU221" s="143" t="s">
        <v>82</v>
      </c>
      <c r="AY221" s="18" t="s">
        <v>151</v>
      </c>
      <c r="BE221" s="144">
        <f>IF(N221="základní",J221,0)</f>
        <v>0</v>
      </c>
      <c r="BF221" s="144">
        <f>IF(N221="snížená",J221,0)</f>
        <v>0</v>
      </c>
      <c r="BG221" s="144">
        <f>IF(N221="zákl. přenesená",J221,0)</f>
        <v>0</v>
      </c>
      <c r="BH221" s="144">
        <f>IF(N221="sníž. přenesená",J221,0)</f>
        <v>0</v>
      </c>
      <c r="BI221" s="144">
        <f>IF(N221="nulová",J221,0)</f>
        <v>0</v>
      </c>
      <c r="BJ221" s="18" t="s">
        <v>82</v>
      </c>
      <c r="BK221" s="144">
        <f>ROUND(I221*H221,2)</f>
        <v>0</v>
      </c>
      <c r="BL221" s="18" t="s">
        <v>160</v>
      </c>
      <c r="BM221" s="143" t="s">
        <v>916</v>
      </c>
    </row>
    <row r="222" spans="2:47" s="1" customFormat="1" ht="10.15">
      <c r="B222" s="33"/>
      <c r="D222" s="174" t="s">
        <v>217</v>
      </c>
      <c r="F222" s="175" t="s">
        <v>917</v>
      </c>
      <c r="I222" s="176"/>
      <c r="L222" s="33"/>
      <c r="M222" s="177"/>
      <c r="T222" s="54"/>
      <c r="AT222" s="18" t="s">
        <v>217</v>
      </c>
      <c r="AU222" s="18" t="s">
        <v>82</v>
      </c>
    </row>
    <row r="223" spans="2:63" s="11" customFormat="1" ht="25.9" customHeight="1">
      <c r="B223" s="120"/>
      <c r="D223" s="121" t="s">
        <v>74</v>
      </c>
      <c r="E223" s="122" t="s">
        <v>918</v>
      </c>
      <c r="F223" s="122" t="s">
        <v>919</v>
      </c>
      <c r="I223" s="123"/>
      <c r="J223" s="124">
        <f>BK223</f>
        <v>0</v>
      </c>
      <c r="L223" s="120"/>
      <c r="M223" s="125"/>
      <c r="P223" s="126">
        <f>SUM(P224:P225)</f>
        <v>0</v>
      </c>
      <c r="R223" s="126">
        <f>SUM(R224:R225)</f>
        <v>0</v>
      </c>
      <c r="T223" s="127">
        <f>SUM(T224:T225)</f>
        <v>0</v>
      </c>
      <c r="AR223" s="121" t="s">
        <v>82</v>
      </c>
      <c r="AT223" s="128" t="s">
        <v>74</v>
      </c>
      <c r="AU223" s="128" t="s">
        <v>75</v>
      </c>
      <c r="AY223" s="121" t="s">
        <v>151</v>
      </c>
      <c r="BK223" s="129">
        <f>SUM(BK224:BK225)</f>
        <v>0</v>
      </c>
    </row>
    <row r="224" spans="2:65" s="1" customFormat="1" ht="24.2" customHeight="1">
      <c r="B224" s="33"/>
      <c r="C224" s="132" t="s">
        <v>680</v>
      </c>
      <c r="D224" s="132" t="s">
        <v>153</v>
      </c>
      <c r="E224" s="133" t="s">
        <v>920</v>
      </c>
      <c r="F224" s="134" t="s">
        <v>921</v>
      </c>
      <c r="G224" s="135" t="s">
        <v>244</v>
      </c>
      <c r="H224" s="136">
        <v>298.003</v>
      </c>
      <c r="I224" s="137"/>
      <c r="J224" s="138">
        <f>ROUND(I224*H224,2)</f>
        <v>0</v>
      </c>
      <c r="K224" s="134" t="s">
        <v>215</v>
      </c>
      <c r="L224" s="33"/>
      <c r="M224" s="139" t="s">
        <v>19</v>
      </c>
      <c r="N224" s="140" t="s">
        <v>46</v>
      </c>
      <c r="P224" s="141">
        <f>O224*H224</f>
        <v>0</v>
      </c>
      <c r="Q224" s="141">
        <v>0</v>
      </c>
      <c r="R224" s="141">
        <f>Q224*H224</f>
        <v>0</v>
      </c>
      <c r="S224" s="141">
        <v>0</v>
      </c>
      <c r="T224" s="142">
        <f>S224*H224</f>
        <v>0</v>
      </c>
      <c r="AR224" s="143" t="s">
        <v>160</v>
      </c>
      <c r="AT224" s="143" t="s">
        <v>153</v>
      </c>
      <c r="AU224" s="143" t="s">
        <v>82</v>
      </c>
      <c r="AY224" s="18" t="s">
        <v>151</v>
      </c>
      <c r="BE224" s="144">
        <f>IF(N224="základní",J224,0)</f>
        <v>0</v>
      </c>
      <c r="BF224" s="144">
        <f>IF(N224="snížená",J224,0)</f>
        <v>0</v>
      </c>
      <c r="BG224" s="144">
        <f>IF(N224="zákl. přenesená",J224,0)</f>
        <v>0</v>
      </c>
      <c r="BH224" s="144">
        <f>IF(N224="sníž. přenesená",J224,0)</f>
        <v>0</v>
      </c>
      <c r="BI224" s="144">
        <f>IF(N224="nulová",J224,0)</f>
        <v>0</v>
      </c>
      <c r="BJ224" s="18" t="s">
        <v>82</v>
      </c>
      <c r="BK224" s="144">
        <f>ROUND(I224*H224,2)</f>
        <v>0</v>
      </c>
      <c r="BL224" s="18" t="s">
        <v>160</v>
      </c>
      <c r="BM224" s="143" t="s">
        <v>922</v>
      </c>
    </row>
    <row r="225" spans="2:47" s="1" customFormat="1" ht="10.15">
      <c r="B225" s="33"/>
      <c r="D225" s="174" t="s">
        <v>217</v>
      </c>
      <c r="F225" s="175" t="s">
        <v>923</v>
      </c>
      <c r="I225" s="176"/>
      <c r="L225" s="33"/>
      <c r="M225" s="196"/>
      <c r="N225" s="157"/>
      <c r="O225" s="157"/>
      <c r="P225" s="157"/>
      <c r="Q225" s="157"/>
      <c r="R225" s="157"/>
      <c r="S225" s="157"/>
      <c r="T225" s="197"/>
      <c r="AT225" s="18" t="s">
        <v>217</v>
      </c>
      <c r="AU225" s="18" t="s">
        <v>82</v>
      </c>
    </row>
    <row r="226" spans="2:12" s="1" customFormat="1" ht="6.95" customHeight="1">
      <c r="B226" s="42"/>
      <c r="C226" s="43"/>
      <c r="D226" s="43"/>
      <c r="E226" s="43"/>
      <c r="F226" s="43"/>
      <c r="G226" s="43"/>
      <c r="H226" s="43"/>
      <c r="I226" s="43"/>
      <c r="J226" s="43"/>
      <c r="K226" s="43"/>
      <c r="L226" s="33"/>
    </row>
  </sheetData>
  <sheetProtection algorithmName="SHA-512" hashValue="3RieAmZPbe6U63fZz+0J2D2RuttZNGl+VR2fdcIl9zkOSycXNtcnmGjuM4PB6QsFNmR9FHdQzFylIO/K0v0fvg==" saltValue="1UAU1hWPgddI5NSUxC4w5fJ1p5137lxxUxUHAzIqRNM5fOC0E4VaF9ZnWxNzV87BGzOkakcxL/y0lTiLZ47VTg==" spinCount="100000" sheet="1" objects="1" scenarios="1" formatColumns="0" formatRows="0" autoFilter="0"/>
  <autoFilter ref="C88:K225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hyperlinks>
    <hyperlink ref="F92" r:id="rId1" display="https://podminky.urs.cz/item/CS_URS_2023_01/113106121"/>
    <hyperlink ref="F96" r:id="rId2" display="https://podminky.urs.cz/item/CS_URS_2023_01/113107122"/>
    <hyperlink ref="F100" r:id="rId3" display="https://podminky.urs.cz/item/CS_URS_2023_01/113107162"/>
    <hyperlink ref="F106" r:id="rId4" display="https://podminky.urs.cz/item/CS_URS_2023_01/113202111"/>
    <hyperlink ref="F109" r:id="rId5" display="https://podminky.urs.cz/item/CS_URS_2023_01/122251104"/>
    <hyperlink ref="F113" r:id="rId6" display="https://podminky.urs.cz/item/CS_URS_2023_01/167151101"/>
    <hyperlink ref="F115" r:id="rId7" display="https://podminky.urs.cz/item/CS_URS_2023_01/162751117"/>
    <hyperlink ref="F119" r:id="rId8" display="https://podminky.urs.cz/item/CS_URS_2023_01/162751119"/>
    <hyperlink ref="F122" r:id="rId9" display="https://podminky.urs.cz/item/CS_URS_2023_01/171251201"/>
    <hyperlink ref="F124" r:id="rId10" display="https://podminky.urs.cz/item/CS_URS_2023_01/181951112"/>
    <hyperlink ref="F127" r:id="rId11" display="https://podminky.urs.cz/item/CS_URS_2023_01/181311103"/>
    <hyperlink ref="F134" r:id="rId12" display="https://podminky.urs.cz/item/CS_URS_2023_01/181411131"/>
    <hyperlink ref="F139" r:id="rId13" display="https://podminky.urs.cz/item/CS_URS_2023_01/596211121"/>
    <hyperlink ref="F152" r:id="rId14" display="https://podminky.urs.cz/item/CS_URS_2023_01/596211122"/>
    <hyperlink ref="F156" r:id="rId15" display="https://podminky.urs.cz/item/CS_URS_2023_01/564851111"/>
    <hyperlink ref="F159" r:id="rId16" display="https://podminky.urs.cz/item/CS_URS_2023_01/567133815"/>
    <hyperlink ref="F162" r:id="rId17" display="https://podminky.urs.cz/item/CS_URS_2023_01/599141111"/>
    <hyperlink ref="F165" r:id="rId18" display="https://podminky.urs.cz/item/CS_URS_2023_01/914111111"/>
    <hyperlink ref="F168" r:id="rId19" display="https://podminky.urs.cz/item/CS_URS_2023_01/914511112"/>
    <hyperlink ref="F175" r:id="rId20" display="https://podminky.urs.cz/item/CS_URS_2023_01/915231111"/>
    <hyperlink ref="F177" r:id="rId21" display="https://podminky.urs.cz/item/CS_URS_2023_01/915621111"/>
    <hyperlink ref="F179" r:id="rId22" display="https://podminky.urs.cz/item/CS_URS_2023_01/916111123"/>
    <hyperlink ref="F183" r:id="rId23" display="https://podminky.urs.cz/item/CS_URS_2023_01/916131213"/>
    <hyperlink ref="F191" r:id="rId24" display="https://podminky.urs.cz/item/CS_URS_2023_01/916331112"/>
    <hyperlink ref="F194" r:id="rId25" display="https://podminky.urs.cz/item/CS_URS_2023_01/916991121"/>
    <hyperlink ref="F199" r:id="rId26" display="https://podminky.urs.cz/item/CS_URS_2023_01/919735112"/>
    <hyperlink ref="F201" r:id="rId27" display="https://podminky.urs.cz/item/CS_URS_2023_01/979094441"/>
    <hyperlink ref="F204" r:id="rId28" display="https://podminky.urs.cz/item/CS_URS_2023_01/966006132"/>
    <hyperlink ref="F206" r:id="rId29" display="https://podminky.urs.cz/item/CS_URS_2023_01/961055111"/>
    <hyperlink ref="F211" r:id="rId30" display="https://podminky.urs.cz/item/CS_URS_2023_01/997231111"/>
    <hyperlink ref="F217" r:id="rId31" display="https://podminky.urs.cz/item/CS_URS_2023_01/997231119"/>
    <hyperlink ref="F220" r:id="rId32" display="https://podminky.urs.cz/item/CS_URS_2023_01/997221655"/>
    <hyperlink ref="F222" r:id="rId33" display="https://podminky.urs.cz/item/CS_URS_2023_01/997221615"/>
    <hyperlink ref="F225" r:id="rId34" display="https://podminky.urs.cz/item/CS_URS_2023_01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8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8" t="s">
        <v>104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ht="24.95" customHeight="1">
      <c r="B4" s="21"/>
      <c r="D4" s="22" t="s">
        <v>124</v>
      </c>
      <c r="L4" s="21"/>
      <c r="M4" s="91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27" t="str">
        <f>'Rekapitulace stavby'!K6</f>
        <v>Automatické parkovací zařízení pro kola v Nymburce</v>
      </c>
      <c r="F7" s="328"/>
      <c r="G7" s="328"/>
      <c r="H7" s="328"/>
      <c r="L7" s="21"/>
    </row>
    <row r="8" spans="2:12" ht="12" customHeight="1">
      <c r="B8" s="21"/>
      <c r="D8" s="28" t="s">
        <v>125</v>
      </c>
      <c r="L8" s="21"/>
    </row>
    <row r="9" spans="2:12" s="1" customFormat="1" ht="16.5" customHeight="1">
      <c r="B9" s="33"/>
      <c r="E9" s="327" t="s">
        <v>126</v>
      </c>
      <c r="F9" s="329"/>
      <c r="G9" s="329"/>
      <c r="H9" s="329"/>
      <c r="L9" s="33"/>
    </row>
    <row r="10" spans="2:12" s="1" customFormat="1" ht="12" customHeight="1">
      <c r="B10" s="33"/>
      <c r="D10" s="28" t="s">
        <v>127</v>
      </c>
      <c r="L10" s="33"/>
    </row>
    <row r="11" spans="2:12" s="1" customFormat="1" ht="16.5" customHeight="1">
      <c r="B11" s="33"/>
      <c r="E11" s="291" t="s">
        <v>924</v>
      </c>
      <c r="F11" s="329"/>
      <c r="G11" s="329"/>
      <c r="H11" s="329"/>
      <c r="L11" s="33"/>
    </row>
    <row r="12" spans="2:12" s="1" customFormat="1" ht="10.15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50" t="str">
        <f>'Rekapitulace stavby'!AN8</f>
        <v>30. 11. 2023</v>
      </c>
      <c r="L14" s="33"/>
    </row>
    <row r="15" spans="2:12" s="1" customFormat="1" ht="10.8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27</v>
      </c>
      <c r="L16" s="33"/>
    </row>
    <row r="17" spans="2:12" s="1" customFormat="1" ht="18" customHeight="1">
      <c r="B17" s="33"/>
      <c r="E17" s="26" t="s">
        <v>28</v>
      </c>
      <c r="I17" s="28" t="s">
        <v>29</v>
      </c>
      <c r="J17" s="26" t="s">
        <v>19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30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30" t="str">
        <f>'Rekapitulace stavby'!E14</f>
        <v>Vyplň údaj</v>
      </c>
      <c r="F20" s="297"/>
      <c r="G20" s="297"/>
      <c r="H20" s="297"/>
      <c r="I20" s="28" t="s">
        <v>29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32</v>
      </c>
      <c r="I22" s="28" t="s">
        <v>26</v>
      </c>
      <c r="J22" s="26" t="s">
        <v>33</v>
      </c>
      <c r="L22" s="33"/>
    </row>
    <row r="23" spans="2:12" s="1" customFormat="1" ht="18" customHeight="1">
      <c r="B23" s="33"/>
      <c r="E23" s="26" t="s">
        <v>34</v>
      </c>
      <c r="I23" s="28" t="s">
        <v>29</v>
      </c>
      <c r="J23" s="26" t="s">
        <v>35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37</v>
      </c>
      <c r="I25" s="28" t="s">
        <v>26</v>
      </c>
      <c r="J25" s="26" t="str">
        <f>IF('Rekapitulace stavby'!AN19="","",'Rekapitulace stavby'!AN19)</f>
        <v/>
      </c>
      <c r="L25" s="33"/>
    </row>
    <row r="26" spans="2:12" s="1" customFormat="1" ht="18" customHeight="1">
      <c r="B26" s="33"/>
      <c r="E26" s="26" t="str">
        <f>IF('Rekapitulace stavby'!E20="","",'Rekapitulace stavby'!E20)</f>
        <v xml:space="preserve"> </v>
      </c>
      <c r="I26" s="28" t="s">
        <v>29</v>
      </c>
      <c r="J26" s="26" t="str">
        <f>IF('Rekapitulace stavby'!AN20="","",'Rekapitulace stavby'!AN20)</f>
        <v/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39</v>
      </c>
      <c r="L28" s="33"/>
    </row>
    <row r="29" spans="2:12" s="7" customFormat="1" ht="16.5" customHeight="1">
      <c r="B29" s="92"/>
      <c r="E29" s="302" t="s">
        <v>19</v>
      </c>
      <c r="F29" s="302"/>
      <c r="G29" s="302"/>
      <c r="H29" s="302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5" customHeight="1">
      <c r="B32" s="33"/>
      <c r="D32" s="93" t="s">
        <v>41</v>
      </c>
      <c r="J32" s="64">
        <f>ROUND(J86,2)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43</v>
      </c>
      <c r="I34" s="36" t="s">
        <v>42</v>
      </c>
      <c r="J34" s="36" t="s">
        <v>44</v>
      </c>
      <c r="L34" s="33"/>
    </row>
    <row r="35" spans="2:12" s="1" customFormat="1" ht="14.45" customHeight="1">
      <c r="B35" s="33"/>
      <c r="D35" s="53" t="s">
        <v>45</v>
      </c>
      <c r="E35" s="28" t="s">
        <v>46</v>
      </c>
      <c r="F35" s="84">
        <f>ROUND((SUM(BE86:BE88)),2)</f>
        <v>0</v>
      </c>
      <c r="I35" s="94">
        <v>0.21</v>
      </c>
      <c r="J35" s="84">
        <f>ROUND(((SUM(BE86:BE88))*I35),2)</f>
        <v>0</v>
      </c>
      <c r="L35" s="33"/>
    </row>
    <row r="36" spans="2:12" s="1" customFormat="1" ht="14.45" customHeight="1">
      <c r="B36" s="33"/>
      <c r="E36" s="28" t="s">
        <v>47</v>
      </c>
      <c r="F36" s="84">
        <f>ROUND((SUM(BF86:BF88)),2)</f>
        <v>0</v>
      </c>
      <c r="I36" s="94">
        <v>0.12</v>
      </c>
      <c r="J36" s="84">
        <f>ROUND(((SUM(BF86:BF88))*I36),2)</f>
        <v>0</v>
      </c>
      <c r="L36" s="33"/>
    </row>
    <row r="37" spans="2:12" s="1" customFormat="1" ht="14.45" customHeight="1" hidden="1">
      <c r="B37" s="33"/>
      <c r="E37" s="28" t="s">
        <v>48</v>
      </c>
      <c r="F37" s="84">
        <f>ROUND((SUM(BG86:BG88)),2)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8" t="s">
        <v>49</v>
      </c>
      <c r="F38" s="84">
        <f>ROUND((SUM(BH86:BH88)),2)</f>
        <v>0</v>
      </c>
      <c r="I38" s="94">
        <v>0.12</v>
      </c>
      <c r="J38" s="84">
        <f>0</f>
        <v>0</v>
      </c>
      <c r="L38" s="33"/>
    </row>
    <row r="39" spans="2:12" s="1" customFormat="1" ht="14.45" customHeight="1" hidden="1">
      <c r="B39" s="33"/>
      <c r="E39" s="28" t="s">
        <v>50</v>
      </c>
      <c r="F39" s="84">
        <f>ROUND((SUM(BI86:BI88)),2)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5" customHeight="1">
      <c r="B41" s="33"/>
      <c r="C41" s="95"/>
      <c r="D41" s="96" t="s">
        <v>51</v>
      </c>
      <c r="E41" s="55"/>
      <c r="F41" s="55"/>
      <c r="G41" s="97" t="s">
        <v>52</v>
      </c>
      <c r="H41" s="98" t="s">
        <v>53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2" t="s">
        <v>129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27" t="str">
        <f>E7</f>
        <v>Automatické parkovací zařízení pro kola v Nymburce</v>
      </c>
      <c r="F50" s="328"/>
      <c r="G50" s="328"/>
      <c r="H50" s="328"/>
      <c r="L50" s="33"/>
    </row>
    <row r="51" spans="2:12" ht="12" customHeight="1">
      <c r="B51" s="21"/>
      <c r="C51" s="28" t="s">
        <v>125</v>
      </c>
      <c r="L51" s="21"/>
    </row>
    <row r="52" spans="2:12" s="1" customFormat="1" ht="16.5" customHeight="1">
      <c r="B52" s="33"/>
      <c r="E52" s="327" t="s">
        <v>126</v>
      </c>
      <c r="F52" s="329"/>
      <c r="G52" s="329"/>
      <c r="H52" s="329"/>
      <c r="L52" s="33"/>
    </row>
    <row r="53" spans="2:12" s="1" customFormat="1" ht="12" customHeight="1">
      <c r="B53" s="33"/>
      <c r="C53" s="28" t="s">
        <v>127</v>
      </c>
      <c r="L53" s="33"/>
    </row>
    <row r="54" spans="2:12" s="1" customFormat="1" ht="16.5" customHeight="1">
      <c r="B54" s="33"/>
      <c r="E54" s="291" t="str">
        <f>E11</f>
        <v>SO-03 - Kabelová přípojka NN - úprava distribuční sítě ČEZ</v>
      </c>
      <c r="F54" s="329"/>
      <c r="G54" s="329"/>
      <c r="H54" s="329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Nymburk</v>
      </c>
      <c r="I56" s="28" t="s">
        <v>23</v>
      </c>
      <c r="J56" s="50" t="str">
        <f>IF(J14="","",J14)</f>
        <v>30. 11. 2023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>Město Nymburk</v>
      </c>
      <c r="I58" s="28" t="s">
        <v>32</v>
      </c>
      <c r="J58" s="31" t="str">
        <f>E23</f>
        <v>OPTIMA, spol. s r.o.</v>
      </c>
      <c r="L58" s="33"/>
    </row>
    <row r="59" spans="2:12" s="1" customFormat="1" ht="15.2" customHeight="1">
      <c r="B59" s="33"/>
      <c r="C59" s="28" t="s">
        <v>30</v>
      </c>
      <c r="F59" s="26" t="str">
        <f>IF(E20="","",E20)</f>
        <v>Vyplň údaj</v>
      </c>
      <c r="I59" s="28" t="s">
        <v>37</v>
      </c>
      <c r="J59" s="31" t="str">
        <f>E26</f>
        <v xml:space="preserve"> 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130</v>
      </c>
      <c r="D61" s="95"/>
      <c r="E61" s="95"/>
      <c r="F61" s="95"/>
      <c r="G61" s="95"/>
      <c r="H61" s="95"/>
      <c r="I61" s="95"/>
      <c r="J61" s="102" t="s">
        <v>131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8" customHeight="1">
      <c r="B63" s="33"/>
      <c r="C63" s="103" t="s">
        <v>73</v>
      </c>
      <c r="J63" s="64">
        <f>J86</f>
        <v>0</v>
      </c>
      <c r="L63" s="33"/>
      <c r="AU63" s="18" t="s">
        <v>132</v>
      </c>
    </row>
    <row r="64" spans="2:12" s="8" customFormat="1" ht="24.95" customHeight="1">
      <c r="B64" s="104"/>
      <c r="D64" s="105" t="s">
        <v>925</v>
      </c>
      <c r="E64" s="106"/>
      <c r="F64" s="106"/>
      <c r="G64" s="106"/>
      <c r="H64" s="106"/>
      <c r="I64" s="106"/>
      <c r="J64" s="107">
        <f>J87</f>
        <v>0</v>
      </c>
      <c r="L64" s="104"/>
    </row>
    <row r="65" spans="2:12" s="1" customFormat="1" ht="21.85" customHeight="1">
      <c r="B65" s="33"/>
      <c r="L65" s="33"/>
    </row>
    <row r="66" spans="2:12" s="1" customFormat="1" ht="6.95" customHeight="1"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33"/>
    </row>
    <row r="70" spans="2:12" s="1" customFormat="1" ht="6.95" customHeight="1"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33"/>
    </row>
    <row r="71" spans="2:12" s="1" customFormat="1" ht="24.95" customHeight="1">
      <c r="B71" s="33"/>
      <c r="C71" s="22" t="s">
        <v>135</v>
      </c>
      <c r="L71" s="33"/>
    </row>
    <row r="72" spans="2:12" s="1" customFormat="1" ht="6.95" customHeight="1">
      <c r="B72" s="33"/>
      <c r="L72" s="33"/>
    </row>
    <row r="73" spans="2:12" s="1" customFormat="1" ht="12" customHeight="1">
      <c r="B73" s="33"/>
      <c r="C73" s="28" t="s">
        <v>16</v>
      </c>
      <c r="L73" s="33"/>
    </row>
    <row r="74" spans="2:12" s="1" customFormat="1" ht="16.5" customHeight="1">
      <c r="B74" s="33"/>
      <c r="E74" s="327" t="str">
        <f>E7</f>
        <v>Automatické parkovací zařízení pro kola v Nymburce</v>
      </c>
      <c r="F74" s="328"/>
      <c r="G74" s="328"/>
      <c r="H74" s="328"/>
      <c r="L74" s="33"/>
    </row>
    <row r="75" spans="2:12" ht="12" customHeight="1">
      <c r="B75" s="21"/>
      <c r="C75" s="28" t="s">
        <v>125</v>
      </c>
      <c r="L75" s="21"/>
    </row>
    <row r="76" spans="2:12" s="1" customFormat="1" ht="16.5" customHeight="1">
      <c r="B76" s="33"/>
      <c r="E76" s="327" t="s">
        <v>126</v>
      </c>
      <c r="F76" s="329"/>
      <c r="G76" s="329"/>
      <c r="H76" s="329"/>
      <c r="L76" s="33"/>
    </row>
    <row r="77" spans="2:12" s="1" customFormat="1" ht="12" customHeight="1">
      <c r="B77" s="33"/>
      <c r="C77" s="28" t="s">
        <v>127</v>
      </c>
      <c r="L77" s="33"/>
    </row>
    <row r="78" spans="2:12" s="1" customFormat="1" ht="16.5" customHeight="1">
      <c r="B78" s="33"/>
      <c r="E78" s="291" t="str">
        <f>E11</f>
        <v>SO-03 - Kabelová přípojka NN - úprava distribuční sítě ČEZ</v>
      </c>
      <c r="F78" s="329"/>
      <c r="G78" s="329"/>
      <c r="H78" s="329"/>
      <c r="L78" s="33"/>
    </row>
    <row r="79" spans="2:12" s="1" customFormat="1" ht="6.95" customHeight="1">
      <c r="B79" s="33"/>
      <c r="L79" s="33"/>
    </row>
    <row r="80" spans="2:12" s="1" customFormat="1" ht="12" customHeight="1">
      <c r="B80" s="33"/>
      <c r="C80" s="28" t="s">
        <v>21</v>
      </c>
      <c r="F80" s="26" t="str">
        <f>F14</f>
        <v>Nymburk</v>
      </c>
      <c r="I80" s="28" t="s">
        <v>23</v>
      </c>
      <c r="J80" s="50" t="str">
        <f>IF(J14="","",J14)</f>
        <v>30. 11. 2023</v>
      </c>
      <c r="L80" s="33"/>
    </row>
    <row r="81" spans="2:12" s="1" customFormat="1" ht="6.95" customHeight="1">
      <c r="B81" s="33"/>
      <c r="L81" s="33"/>
    </row>
    <row r="82" spans="2:12" s="1" customFormat="1" ht="15.2" customHeight="1">
      <c r="B82" s="33"/>
      <c r="C82" s="28" t="s">
        <v>25</v>
      </c>
      <c r="F82" s="26" t="str">
        <f>E17</f>
        <v>Město Nymburk</v>
      </c>
      <c r="I82" s="28" t="s">
        <v>32</v>
      </c>
      <c r="J82" s="31" t="str">
        <f>E23</f>
        <v>OPTIMA, spol. s r.o.</v>
      </c>
      <c r="L82" s="33"/>
    </row>
    <row r="83" spans="2:12" s="1" customFormat="1" ht="15.2" customHeight="1">
      <c r="B83" s="33"/>
      <c r="C83" s="28" t="s">
        <v>30</v>
      </c>
      <c r="F83" s="26" t="str">
        <f>IF(E20="","",E20)</f>
        <v>Vyplň údaj</v>
      </c>
      <c r="I83" s="28" t="s">
        <v>37</v>
      </c>
      <c r="J83" s="31" t="str">
        <f>E26</f>
        <v xml:space="preserve"> </v>
      </c>
      <c r="L83" s="33"/>
    </row>
    <row r="84" spans="2:12" s="1" customFormat="1" ht="10.35" customHeight="1">
      <c r="B84" s="33"/>
      <c r="L84" s="33"/>
    </row>
    <row r="85" spans="2:20" s="10" customFormat="1" ht="29.25" customHeight="1">
      <c r="B85" s="112"/>
      <c r="C85" s="113" t="s">
        <v>136</v>
      </c>
      <c r="D85" s="114" t="s">
        <v>60</v>
      </c>
      <c r="E85" s="114" t="s">
        <v>56</v>
      </c>
      <c r="F85" s="114" t="s">
        <v>57</v>
      </c>
      <c r="G85" s="114" t="s">
        <v>137</v>
      </c>
      <c r="H85" s="114" t="s">
        <v>138</v>
      </c>
      <c r="I85" s="114" t="s">
        <v>139</v>
      </c>
      <c r="J85" s="114" t="s">
        <v>131</v>
      </c>
      <c r="K85" s="115" t="s">
        <v>140</v>
      </c>
      <c r="L85" s="112"/>
      <c r="M85" s="57" t="s">
        <v>19</v>
      </c>
      <c r="N85" s="58" t="s">
        <v>45</v>
      </c>
      <c r="O85" s="58" t="s">
        <v>141</v>
      </c>
      <c r="P85" s="58" t="s">
        <v>142</v>
      </c>
      <c r="Q85" s="58" t="s">
        <v>143</v>
      </c>
      <c r="R85" s="58" t="s">
        <v>144</v>
      </c>
      <c r="S85" s="58" t="s">
        <v>145</v>
      </c>
      <c r="T85" s="59" t="s">
        <v>146</v>
      </c>
    </row>
    <row r="86" spans="2:63" s="1" customFormat="1" ht="22.8" customHeight="1">
      <c r="B86" s="33"/>
      <c r="C86" s="62" t="s">
        <v>147</v>
      </c>
      <c r="J86" s="116">
        <f>BK86</f>
        <v>0</v>
      </c>
      <c r="L86" s="33"/>
      <c r="M86" s="60"/>
      <c r="N86" s="51"/>
      <c r="O86" s="51"/>
      <c r="P86" s="117">
        <f>P87</f>
        <v>0</v>
      </c>
      <c r="Q86" s="51"/>
      <c r="R86" s="117">
        <f>R87</f>
        <v>0</v>
      </c>
      <c r="S86" s="51"/>
      <c r="T86" s="118">
        <f>T87</f>
        <v>0</v>
      </c>
      <c r="AT86" s="18" t="s">
        <v>74</v>
      </c>
      <c r="AU86" s="18" t="s">
        <v>132</v>
      </c>
      <c r="BK86" s="119">
        <f>BK87</f>
        <v>0</v>
      </c>
    </row>
    <row r="87" spans="2:63" s="11" customFormat="1" ht="25.9" customHeight="1">
      <c r="B87" s="120"/>
      <c r="D87" s="121" t="s">
        <v>74</v>
      </c>
      <c r="E87" s="122" t="s">
        <v>102</v>
      </c>
      <c r="F87" s="122" t="s">
        <v>926</v>
      </c>
      <c r="I87" s="123"/>
      <c r="J87" s="124">
        <f>BK87</f>
        <v>0</v>
      </c>
      <c r="L87" s="120"/>
      <c r="M87" s="125"/>
      <c r="P87" s="126">
        <f>P88</f>
        <v>0</v>
      </c>
      <c r="R87" s="126">
        <f>R88</f>
        <v>0</v>
      </c>
      <c r="T87" s="127">
        <f>T88</f>
        <v>0</v>
      </c>
      <c r="AR87" s="121" t="s">
        <v>82</v>
      </c>
      <c r="AT87" s="128" t="s">
        <v>74</v>
      </c>
      <c r="AU87" s="128" t="s">
        <v>75</v>
      </c>
      <c r="AY87" s="121" t="s">
        <v>151</v>
      </c>
      <c r="BK87" s="129">
        <f>BK88</f>
        <v>0</v>
      </c>
    </row>
    <row r="88" spans="2:65" s="1" customFormat="1" ht="24.2" customHeight="1">
      <c r="B88" s="33"/>
      <c r="C88" s="132" t="s">
        <v>82</v>
      </c>
      <c r="D88" s="132" t="s">
        <v>153</v>
      </c>
      <c r="E88" s="133" t="s">
        <v>927</v>
      </c>
      <c r="F88" s="134" t="s">
        <v>928</v>
      </c>
      <c r="G88" s="135" t="s">
        <v>173</v>
      </c>
      <c r="H88" s="136">
        <v>1</v>
      </c>
      <c r="I88" s="137"/>
      <c r="J88" s="138">
        <f>ROUND(I88*H88,2)</f>
        <v>0</v>
      </c>
      <c r="K88" s="134" t="s">
        <v>19</v>
      </c>
      <c r="L88" s="33"/>
      <c r="M88" s="155" t="s">
        <v>19</v>
      </c>
      <c r="N88" s="156" t="s">
        <v>46</v>
      </c>
      <c r="O88" s="157"/>
      <c r="P88" s="158">
        <f>O88*H88</f>
        <v>0</v>
      </c>
      <c r="Q88" s="158">
        <v>0</v>
      </c>
      <c r="R88" s="158">
        <f>Q88*H88</f>
        <v>0</v>
      </c>
      <c r="S88" s="158">
        <v>0</v>
      </c>
      <c r="T88" s="159">
        <f>S88*H88</f>
        <v>0</v>
      </c>
      <c r="AR88" s="143" t="s">
        <v>160</v>
      </c>
      <c r="AT88" s="143" t="s">
        <v>153</v>
      </c>
      <c r="AU88" s="143" t="s">
        <v>82</v>
      </c>
      <c r="AY88" s="18" t="s">
        <v>151</v>
      </c>
      <c r="BE88" s="144">
        <f>IF(N88="základní",J88,0)</f>
        <v>0</v>
      </c>
      <c r="BF88" s="144">
        <f>IF(N88="snížená",J88,0)</f>
        <v>0</v>
      </c>
      <c r="BG88" s="144">
        <f>IF(N88="zákl. přenesená",J88,0)</f>
        <v>0</v>
      </c>
      <c r="BH88" s="144">
        <f>IF(N88="sníž. přenesená",J88,0)</f>
        <v>0</v>
      </c>
      <c r="BI88" s="144">
        <f>IF(N88="nulová",J88,0)</f>
        <v>0</v>
      </c>
      <c r="BJ88" s="18" t="s">
        <v>82</v>
      </c>
      <c r="BK88" s="144">
        <f>ROUND(I88*H88,2)</f>
        <v>0</v>
      </c>
      <c r="BL88" s="18" t="s">
        <v>160</v>
      </c>
      <c r="BM88" s="143" t="s">
        <v>929</v>
      </c>
    </row>
    <row r="89" spans="2:12" s="1" customFormat="1" ht="6.95" customHeight="1"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33"/>
    </row>
  </sheetData>
  <sheetProtection algorithmName="SHA-512" hashValue="pk2hzXfpSCMKcSdvpatQNfTjXDTl1ZchMHKNgc7AS7gS8tWMGacGYj1URwY6NffhviPoHYqv+S7gNE40cR10KA==" saltValue="SqgiUm+twfkP1xJB0XJuCbYjc7cnQjITjDh7UI3w89wspGTuWCi1BOEadAZyn+68pSa/InSrtuof00rQI5cD+A==" spinCount="100000" sheet="1" objects="1" scenarios="1" formatColumns="0" formatRows="0" autoFilter="0"/>
  <autoFilter ref="C85:K88"/>
  <mergeCells count="12">
    <mergeCell ref="E78:H78"/>
    <mergeCell ref="L2:V2"/>
    <mergeCell ref="E50:H50"/>
    <mergeCell ref="E52:H52"/>
    <mergeCell ref="E54:H54"/>
    <mergeCell ref="E74:H74"/>
    <mergeCell ref="E76:H7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1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8" t="s">
        <v>110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ht="24.95" customHeight="1">
      <c r="B4" s="21"/>
      <c r="D4" s="22" t="s">
        <v>124</v>
      </c>
      <c r="L4" s="21"/>
      <c r="M4" s="91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27" t="str">
        <f>'Rekapitulace stavby'!K6</f>
        <v>Automatické parkovací zařízení pro kola v Nymburce</v>
      </c>
      <c r="F7" s="328"/>
      <c r="G7" s="328"/>
      <c r="H7" s="328"/>
      <c r="L7" s="21"/>
    </row>
    <row r="8" spans="2:12" ht="12" customHeight="1">
      <c r="B8" s="21"/>
      <c r="D8" s="28" t="s">
        <v>125</v>
      </c>
      <c r="L8" s="21"/>
    </row>
    <row r="9" spans="2:12" s="1" customFormat="1" ht="16.5" customHeight="1">
      <c r="B9" s="33"/>
      <c r="E9" s="327" t="s">
        <v>930</v>
      </c>
      <c r="F9" s="329"/>
      <c r="G9" s="329"/>
      <c r="H9" s="329"/>
      <c r="L9" s="33"/>
    </row>
    <row r="10" spans="2:12" s="1" customFormat="1" ht="12" customHeight="1">
      <c r="B10" s="33"/>
      <c r="D10" s="28" t="s">
        <v>127</v>
      </c>
      <c r="L10" s="33"/>
    </row>
    <row r="11" spans="2:12" s="1" customFormat="1" ht="16.5" customHeight="1">
      <c r="B11" s="33"/>
      <c r="E11" s="291" t="s">
        <v>931</v>
      </c>
      <c r="F11" s="329"/>
      <c r="G11" s="329"/>
      <c r="H11" s="329"/>
      <c r="L11" s="33"/>
    </row>
    <row r="12" spans="2:12" s="1" customFormat="1" ht="10.15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50" t="str">
        <f>'Rekapitulace stavby'!AN8</f>
        <v>30. 11. 2023</v>
      </c>
      <c r="L14" s="33"/>
    </row>
    <row r="15" spans="2:12" s="1" customFormat="1" ht="10.8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27</v>
      </c>
      <c r="L16" s="33"/>
    </row>
    <row r="17" spans="2:12" s="1" customFormat="1" ht="18" customHeight="1">
      <c r="B17" s="33"/>
      <c r="E17" s="26" t="s">
        <v>28</v>
      </c>
      <c r="I17" s="28" t="s">
        <v>29</v>
      </c>
      <c r="J17" s="26" t="s">
        <v>19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30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30" t="str">
        <f>'Rekapitulace stavby'!E14</f>
        <v>Vyplň údaj</v>
      </c>
      <c r="F20" s="297"/>
      <c r="G20" s="297"/>
      <c r="H20" s="297"/>
      <c r="I20" s="28" t="s">
        <v>29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32</v>
      </c>
      <c r="I22" s="28" t="s">
        <v>26</v>
      </c>
      <c r="J22" s="26" t="s">
        <v>33</v>
      </c>
      <c r="L22" s="33"/>
    </row>
    <row r="23" spans="2:12" s="1" customFormat="1" ht="18" customHeight="1">
      <c r="B23" s="33"/>
      <c r="E23" s="26" t="s">
        <v>34</v>
      </c>
      <c r="I23" s="28" t="s">
        <v>29</v>
      </c>
      <c r="J23" s="26" t="s">
        <v>35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37</v>
      </c>
      <c r="I25" s="28" t="s">
        <v>26</v>
      </c>
      <c r="J25" s="26" t="str">
        <f>IF('Rekapitulace stavby'!AN19="","",'Rekapitulace stavby'!AN19)</f>
        <v/>
      </c>
      <c r="L25" s="33"/>
    </row>
    <row r="26" spans="2:12" s="1" customFormat="1" ht="18" customHeight="1">
      <c r="B26" s="33"/>
      <c r="E26" s="26" t="str">
        <f>IF('Rekapitulace stavby'!E20="","",'Rekapitulace stavby'!E20)</f>
        <v xml:space="preserve"> </v>
      </c>
      <c r="I26" s="28" t="s">
        <v>29</v>
      </c>
      <c r="J26" s="26" t="str">
        <f>IF('Rekapitulace stavby'!AN20="","",'Rekapitulace stavby'!AN20)</f>
        <v/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39</v>
      </c>
      <c r="L28" s="33"/>
    </row>
    <row r="29" spans="2:12" s="7" customFormat="1" ht="47.25" customHeight="1">
      <c r="B29" s="92"/>
      <c r="E29" s="302" t="s">
        <v>40</v>
      </c>
      <c r="F29" s="302"/>
      <c r="G29" s="302"/>
      <c r="H29" s="302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5" customHeight="1">
      <c r="B32" s="33"/>
      <c r="D32" s="93" t="s">
        <v>41</v>
      </c>
      <c r="J32" s="64">
        <f>ROUND(J90,2)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43</v>
      </c>
      <c r="I34" s="36" t="s">
        <v>42</v>
      </c>
      <c r="J34" s="36" t="s">
        <v>44</v>
      </c>
      <c r="L34" s="33"/>
    </row>
    <row r="35" spans="2:12" s="1" customFormat="1" ht="14.45" customHeight="1">
      <c r="B35" s="33"/>
      <c r="D35" s="53" t="s">
        <v>45</v>
      </c>
      <c r="E35" s="28" t="s">
        <v>46</v>
      </c>
      <c r="F35" s="84">
        <f>ROUND((SUM(BE90:BE117)),2)</f>
        <v>0</v>
      </c>
      <c r="I35" s="94">
        <v>0.21</v>
      </c>
      <c r="J35" s="84">
        <f>ROUND(((SUM(BE90:BE117))*I35),2)</f>
        <v>0</v>
      </c>
      <c r="L35" s="33"/>
    </row>
    <row r="36" spans="2:12" s="1" customFormat="1" ht="14.45" customHeight="1">
      <c r="B36" s="33"/>
      <c r="E36" s="28" t="s">
        <v>47</v>
      </c>
      <c r="F36" s="84">
        <f>ROUND((SUM(BF90:BF117)),2)</f>
        <v>0</v>
      </c>
      <c r="I36" s="94">
        <v>0.12</v>
      </c>
      <c r="J36" s="84">
        <f>ROUND(((SUM(BF90:BF117))*I36),2)</f>
        <v>0</v>
      </c>
      <c r="L36" s="33"/>
    </row>
    <row r="37" spans="2:12" s="1" customFormat="1" ht="14.45" customHeight="1" hidden="1">
      <c r="B37" s="33"/>
      <c r="E37" s="28" t="s">
        <v>48</v>
      </c>
      <c r="F37" s="84">
        <f>ROUND((SUM(BG90:BG117)),2)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8" t="s">
        <v>49</v>
      </c>
      <c r="F38" s="84">
        <f>ROUND((SUM(BH90:BH117)),2)</f>
        <v>0</v>
      </c>
      <c r="I38" s="94">
        <v>0.12</v>
      </c>
      <c r="J38" s="84">
        <f>0</f>
        <v>0</v>
      </c>
      <c r="L38" s="33"/>
    </row>
    <row r="39" spans="2:12" s="1" customFormat="1" ht="14.45" customHeight="1" hidden="1">
      <c r="B39" s="33"/>
      <c r="E39" s="28" t="s">
        <v>50</v>
      </c>
      <c r="F39" s="84">
        <f>ROUND((SUM(BI90:BI117)),2)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5" customHeight="1">
      <c r="B41" s="33"/>
      <c r="C41" s="95"/>
      <c r="D41" s="96" t="s">
        <v>51</v>
      </c>
      <c r="E41" s="55"/>
      <c r="F41" s="55"/>
      <c r="G41" s="97" t="s">
        <v>52</v>
      </c>
      <c r="H41" s="98" t="s">
        <v>53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2" t="s">
        <v>129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27" t="str">
        <f>E7</f>
        <v>Automatické parkovací zařízení pro kola v Nymburce</v>
      </c>
      <c r="F50" s="328"/>
      <c r="G50" s="328"/>
      <c r="H50" s="328"/>
      <c r="L50" s="33"/>
    </row>
    <row r="51" spans="2:12" ht="12" customHeight="1">
      <c r="B51" s="21"/>
      <c r="C51" s="28" t="s">
        <v>125</v>
      </c>
      <c r="L51" s="21"/>
    </row>
    <row r="52" spans="2:12" s="1" customFormat="1" ht="16.5" customHeight="1">
      <c r="B52" s="33"/>
      <c r="E52" s="327" t="s">
        <v>930</v>
      </c>
      <c r="F52" s="329"/>
      <c r="G52" s="329"/>
      <c r="H52" s="329"/>
      <c r="L52" s="33"/>
    </row>
    <row r="53" spans="2:12" s="1" customFormat="1" ht="12" customHeight="1">
      <c r="B53" s="33"/>
      <c r="C53" s="28" t="s">
        <v>127</v>
      </c>
      <c r="L53" s="33"/>
    </row>
    <row r="54" spans="2:12" s="1" customFormat="1" ht="16.5" customHeight="1">
      <c r="B54" s="33"/>
      <c r="E54" s="291" t="str">
        <f>E11</f>
        <v>VON-K - Vedlejší a ostatní náklady kolárna</v>
      </c>
      <c r="F54" s="329"/>
      <c r="G54" s="329"/>
      <c r="H54" s="329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Nymburk</v>
      </c>
      <c r="I56" s="28" t="s">
        <v>23</v>
      </c>
      <c r="J56" s="50" t="str">
        <f>IF(J14="","",J14)</f>
        <v>30. 11. 2023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>Město Nymburk</v>
      </c>
      <c r="I58" s="28" t="s">
        <v>32</v>
      </c>
      <c r="J58" s="31" t="str">
        <f>E23</f>
        <v>OPTIMA, spol. s r.o.</v>
      </c>
      <c r="L58" s="33"/>
    </row>
    <row r="59" spans="2:12" s="1" customFormat="1" ht="15.2" customHeight="1">
      <c r="B59" s="33"/>
      <c r="C59" s="28" t="s">
        <v>30</v>
      </c>
      <c r="F59" s="26" t="str">
        <f>IF(E20="","",E20)</f>
        <v>Vyplň údaj</v>
      </c>
      <c r="I59" s="28" t="s">
        <v>37</v>
      </c>
      <c r="J59" s="31" t="str">
        <f>E26</f>
        <v xml:space="preserve"> 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130</v>
      </c>
      <c r="D61" s="95"/>
      <c r="E61" s="95"/>
      <c r="F61" s="95"/>
      <c r="G61" s="95"/>
      <c r="H61" s="95"/>
      <c r="I61" s="95"/>
      <c r="J61" s="102" t="s">
        <v>131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8" customHeight="1">
      <c r="B63" s="33"/>
      <c r="C63" s="103" t="s">
        <v>73</v>
      </c>
      <c r="J63" s="64">
        <f>J90</f>
        <v>0</v>
      </c>
      <c r="L63" s="33"/>
      <c r="AU63" s="18" t="s">
        <v>132</v>
      </c>
    </row>
    <row r="64" spans="2:12" s="8" customFormat="1" ht="24.95" customHeight="1">
      <c r="B64" s="104"/>
      <c r="D64" s="105" t="s">
        <v>932</v>
      </c>
      <c r="E64" s="106"/>
      <c r="F64" s="106"/>
      <c r="G64" s="106"/>
      <c r="H64" s="106"/>
      <c r="I64" s="106"/>
      <c r="J64" s="107">
        <f>J91</f>
        <v>0</v>
      </c>
      <c r="L64" s="104"/>
    </row>
    <row r="65" spans="2:12" s="9" customFormat="1" ht="19.9" customHeight="1">
      <c r="B65" s="108"/>
      <c r="D65" s="109" t="s">
        <v>933</v>
      </c>
      <c r="E65" s="110"/>
      <c r="F65" s="110"/>
      <c r="G65" s="110"/>
      <c r="H65" s="110"/>
      <c r="I65" s="110"/>
      <c r="J65" s="111">
        <f>J92</f>
        <v>0</v>
      </c>
      <c r="L65" s="108"/>
    </row>
    <row r="66" spans="2:12" s="9" customFormat="1" ht="19.9" customHeight="1">
      <c r="B66" s="108"/>
      <c r="D66" s="109" t="s">
        <v>934</v>
      </c>
      <c r="E66" s="110"/>
      <c r="F66" s="110"/>
      <c r="G66" s="110"/>
      <c r="H66" s="110"/>
      <c r="I66" s="110"/>
      <c r="J66" s="111">
        <f>J104</f>
        <v>0</v>
      </c>
      <c r="L66" s="108"/>
    </row>
    <row r="67" spans="2:12" s="9" customFormat="1" ht="19.9" customHeight="1">
      <c r="B67" s="108"/>
      <c r="D67" s="109" t="s">
        <v>935</v>
      </c>
      <c r="E67" s="110"/>
      <c r="F67" s="110"/>
      <c r="G67" s="110"/>
      <c r="H67" s="110"/>
      <c r="I67" s="110"/>
      <c r="J67" s="111">
        <f>J107</f>
        <v>0</v>
      </c>
      <c r="L67" s="108"/>
    </row>
    <row r="68" spans="2:12" s="9" customFormat="1" ht="19.9" customHeight="1">
      <c r="B68" s="108"/>
      <c r="D68" s="109" t="s">
        <v>936</v>
      </c>
      <c r="E68" s="110"/>
      <c r="F68" s="110"/>
      <c r="G68" s="110"/>
      <c r="H68" s="110"/>
      <c r="I68" s="110"/>
      <c r="J68" s="111">
        <f>J110</f>
        <v>0</v>
      </c>
      <c r="L68" s="108"/>
    </row>
    <row r="69" spans="2:12" s="1" customFormat="1" ht="21.85" customHeight="1">
      <c r="B69" s="33"/>
      <c r="L69" s="33"/>
    </row>
    <row r="70" spans="2:12" s="1" customFormat="1" ht="6.9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33"/>
    </row>
    <row r="74" spans="2:12" s="1" customFormat="1" ht="6.95" customHeight="1"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33"/>
    </row>
    <row r="75" spans="2:12" s="1" customFormat="1" ht="24.95" customHeight="1">
      <c r="B75" s="33"/>
      <c r="C75" s="22" t="s">
        <v>135</v>
      </c>
      <c r="L75" s="33"/>
    </row>
    <row r="76" spans="2:12" s="1" customFormat="1" ht="6.95" customHeight="1">
      <c r="B76" s="33"/>
      <c r="L76" s="33"/>
    </row>
    <row r="77" spans="2:12" s="1" customFormat="1" ht="12" customHeight="1">
      <c r="B77" s="33"/>
      <c r="C77" s="28" t="s">
        <v>16</v>
      </c>
      <c r="L77" s="33"/>
    </row>
    <row r="78" spans="2:12" s="1" customFormat="1" ht="16.5" customHeight="1">
      <c r="B78" s="33"/>
      <c r="E78" s="327" t="str">
        <f>E7</f>
        <v>Automatické parkovací zařízení pro kola v Nymburce</v>
      </c>
      <c r="F78" s="328"/>
      <c r="G78" s="328"/>
      <c r="H78" s="328"/>
      <c r="L78" s="33"/>
    </row>
    <row r="79" spans="2:12" ht="12" customHeight="1">
      <c r="B79" s="21"/>
      <c r="C79" s="28" t="s">
        <v>125</v>
      </c>
      <c r="L79" s="21"/>
    </row>
    <row r="80" spans="2:12" s="1" customFormat="1" ht="16.5" customHeight="1">
      <c r="B80" s="33"/>
      <c r="E80" s="327" t="s">
        <v>930</v>
      </c>
      <c r="F80" s="329"/>
      <c r="G80" s="329"/>
      <c r="H80" s="329"/>
      <c r="L80" s="33"/>
    </row>
    <row r="81" spans="2:12" s="1" customFormat="1" ht="12" customHeight="1">
      <c r="B81" s="33"/>
      <c r="C81" s="28" t="s">
        <v>127</v>
      </c>
      <c r="L81" s="33"/>
    </row>
    <row r="82" spans="2:12" s="1" customFormat="1" ht="16.5" customHeight="1">
      <c r="B82" s="33"/>
      <c r="E82" s="291" t="str">
        <f>E11</f>
        <v>VON-K - Vedlejší a ostatní náklady kolárna</v>
      </c>
      <c r="F82" s="329"/>
      <c r="G82" s="329"/>
      <c r="H82" s="329"/>
      <c r="L82" s="33"/>
    </row>
    <row r="83" spans="2:12" s="1" customFormat="1" ht="6.95" customHeight="1">
      <c r="B83" s="33"/>
      <c r="L83" s="33"/>
    </row>
    <row r="84" spans="2:12" s="1" customFormat="1" ht="12" customHeight="1">
      <c r="B84" s="33"/>
      <c r="C84" s="28" t="s">
        <v>21</v>
      </c>
      <c r="F84" s="26" t="str">
        <f>F14</f>
        <v>Nymburk</v>
      </c>
      <c r="I84" s="28" t="s">
        <v>23</v>
      </c>
      <c r="J84" s="50" t="str">
        <f>IF(J14="","",J14)</f>
        <v>30. 11. 2023</v>
      </c>
      <c r="L84" s="33"/>
    </row>
    <row r="85" spans="2:12" s="1" customFormat="1" ht="6.95" customHeight="1">
      <c r="B85" s="33"/>
      <c r="L85" s="33"/>
    </row>
    <row r="86" spans="2:12" s="1" customFormat="1" ht="15.2" customHeight="1">
      <c r="B86" s="33"/>
      <c r="C86" s="28" t="s">
        <v>25</v>
      </c>
      <c r="F86" s="26" t="str">
        <f>E17</f>
        <v>Město Nymburk</v>
      </c>
      <c r="I86" s="28" t="s">
        <v>32</v>
      </c>
      <c r="J86" s="31" t="str">
        <f>E23</f>
        <v>OPTIMA, spol. s r.o.</v>
      </c>
      <c r="L86" s="33"/>
    </row>
    <row r="87" spans="2:12" s="1" customFormat="1" ht="15.2" customHeight="1">
      <c r="B87" s="33"/>
      <c r="C87" s="28" t="s">
        <v>30</v>
      </c>
      <c r="F87" s="26" t="str">
        <f>IF(E20="","",E20)</f>
        <v>Vyplň údaj</v>
      </c>
      <c r="I87" s="28" t="s">
        <v>37</v>
      </c>
      <c r="J87" s="31" t="str">
        <f>E26</f>
        <v xml:space="preserve"> </v>
      </c>
      <c r="L87" s="33"/>
    </row>
    <row r="88" spans="2:12" s="1" customFormat="1" ht="10.35" customHeight="1">
      <c r="B88" s="33"/>
      <c r="L88" s="33"/>
    </row>
    <row r="89" spans="2:20" s="10" customFormat="1" ht="29.25" customHeight="1">
      <c r="B89" s="112"/>
      <c r="C89" s="113" t="s">
        <v>136</v>
      </c>
      <c r="D89" s="114" t="s">
        <v>60</v>
      </c>
      <c r="E89" s="114" t="s">
        <v>56</v>
      </c>
      <c r="F89" s="114" t="s">
        <v>57</v>
      </c>
      <c r="G89" s="114" t="s">
        <v>137</v>
      </c>
      <c r="H89" s="114" t="s">
        <v>138</v>
      </c>
      <c r="I89" s="114" t="s">
        <v>139</v>
      </c>
      <c r="J89" s="114" t="s">
        <v>131</v>
      </c>
      <c r="K89" s="115" t="s">
        <v>140</v>
      </c>
      <c r="L89" s="112"/>
      <c r="M89" s="57" t="s">
        <v>19</v>
      </c>
      <c r="N89" s="58" t="s">
        <v>45</v>
      </c>
      <c r="O89" s="58" t="s">
        <v>141</v>
      </c>
      <c r="P89" s="58" t="s">
        <v>142</v>
      </c>
      <c r="Q89" s="58" t="s">
        <v>143</v>
      </c>
      <c r="R89" s="58" t="s">
        <v>144</v>
      </c>
      <c r="S89" s="58" t="s">
        <v>145</v>
      </c>
      <c r="T89" s="59" t="s">
        <v>146</v>
      </c>
    </row>
    <row r="90" spans="2:63" s="1" customFormat="1" ht="22.8" customHeight="1">
      <c r="B90" s="33"/>
      <c r="C90" s="62" t="s">
        <v>147</v>
      </c>
      <c r="J90" s="116">
        <f>BK90</f>
        <v>0</v>
      </c>
      <c r="L90" s="33"/>
      <c r="M90" s="60"/>
      <c r="N90" s="51"/>
      <c r="O90" s="51"/>
      <c r="P90" s="117">
        <f>P91</f>
        <v>0</v>
      </c>
      <c r="Q90" s="51"/>
      <c r="R90" s="117">
        <f>R91</f>
        <v>0</v>
      </c>
      <c r="S90" s="51"/>
      <c r="T90" s="118">
        <f>T91</f>
        <v>0</v>
      </c>
      <c r="AT90" s="18" t="s">
        <v>74</v>
      </c>
      <c r="AU90" s="18" t="s">
        <v>132</v>
      </c>
      <c r="BK90" s="119">
        <f>BK91</f>
        <v>0</v>
      </c>
    </row>
    <row r="91" spans="2:63" s="11" customFormat="1" ht="25.9" customHeight="1">
      <c r="B91" s="120"/>
      <c r="D91" s="121" t="s">
        <v>74</v>
      </c>
      <c r="E91" s="122" t="s">
        <v>937</v>
      </c>
      <c r="F91" s="122" t="s">
        <v>938</v>
      </c>
      <c r="I91" s="123"/>
      <c r="J91" s="124">
        <f>BK91</f>
        <v>0</v>
      </c>
      <c r="L91" s="120"/>
      <c r="M91" s="125"/>
      <c r="P91" s="126">
        <f>P92+P104+P107+P110</f>
        <v>0</v>
      </c>
      <c r="R91" s="126">
        <f>R92+R104+R107+R110</f>
        <v>0</v>
      </c>
      <c r="T91" s="127">
        <f>T92+T104+T107+T110</f>
        <v>0</v>
      </c>
      <c r="AR91" s="121" t="s">
        <v>167</v>
      </c>
      <c r="AT91" s="128" t="s">
        <v>74</v>
      </c>
      <c r="AU91" s="128" t="s">
        <v>75</v>
      </c>
      <c r="AY91" s="121" t="s">
        <v>151</v>
      </c>
      <c r="BK91" s="129">
        <f>BK92+BK104+BK107+BK110</f>
        <v>0</v>
      </c>
    </row>
    <row r="92" spans="2:63" s="11" customFormat="1" ht="22.8" customHeight="1">
      <c r="B92" s="120"/>
      <c r="D92" s="121" t="s">
        <v>74</v>
      </c>
      <c r="E92" s="130" t="s">
        <v>939</v>
      </c>
      <c r="F92" s="130" t="s">
        <v>940</v>
      </c>
      <c r="I92" s="123"/>
      <c r="J92" s="131">
        <f>BK92</f>
        <v>0</v>
      </c>
      <c r="L92" s="120"/>
      <c r="M92" s="125"/>
      <c r="P92" s="126">
        <f>SUM(P93:P103)</f>
        <v>0</v>
      </c>
      <c r="R92" s="126">
        <f>SUM(R93:R103)</f>
        <v>0</v>
      </c>
      <c r="T92" s="127">
        <f>SUM(T93:T103)</f>
        <v>0</v>
      </c>
      <c r="AR92" s="121" t="s">
        <v>167</v>
      </c>
      <c r="AT92" s="128" t="s">
        <v>74</v>
      </c>
      <c r="AU92" s="128" t="s">
        <v>82</v>
      </c>
      <c r="AY92" s="121" t="s">
        <v>151</v>
      </c>
      <c r="BK92" s="129">
        <f>SUM(BK93:BK103)</f>
        <v>0</v>
      </c>
    </row>
    <row r="93" spans="2:65" s="1" customFormat="1" ht="16.5" customHeight="1">
      <c r="B93" s="33"/>
      <c r="C93" s="132" t="s">
        <v>82</v>
      </c>
      <c r="D93" s="132" t="s">
        <v>153</v>
      </c>
      <c r="E93" s="133" t="s">
        <v>941</v>
      </c>
      <c r="F93" s="134" t="s">
        <v>942</v>
      </c>
      <c r="G93" s="135" t="s">
        <v>193</v>
      </c>
      <c r="H93" s="136">
        <v>1</v>
      </c>
      <c r="I93" s="137"/>
      <c r="J93" s="138">
        <f>ROUND(I93*H93,2)</f>
        <v>0</v>
      </c>
      <c r="K93" s="134" t="s">
        <v>943</v>
      </c>
      <c r="L93" s="33"/>
      <c r="M93" s="139" t="s">
        <v>19</v>
      </c>
      <c r="N93" s="140" t="s">
        <v>46</v>
      </c>
      <c r="P93" s="141">
        <f>O93*H93</f>
        <v>0</v>
      </c>
      <c r="Q93" s="141">
        <v>0</v>
      </c>
      <c r="R93" s="141">
        <f>Q93*H93</f>
        <v>0</v>
      </c>
      <c r="S93" s="141">
        <v>0</v>
      </c>
      <c r="T93" s="142">
        <f>S93*H93</f>
        <v>0</v>
      </c>
      <c r="AR93" s="143" t="s">
        <v>160</v>
      </c>
      <c r="AT93" s="143" t="s">
        <v>153</v>
      </c>
      <c r="AU93" s="143" t="s">
        <v>84</v>
      </c>
      <c r="AY93" s="18" t="s">
        <v>151</v>
      </c>
      <c r="BE93" s="144">
        <f>IF(N93="základní",J93,0)</f>
        <v>0</v>
      </c>
      <c r="BF93" s="144">
        <f>IF(N93="snížená",J93,0)</f>
        <v>0</v>
      </c>
      <c r="BG93" s="144">
        <f>IF(N93="zákl. přenesená",J93,0)</f>
        <v>0</v>
      </c>
      <c r="BH93" s="144">
        <f>IF(N93="sníž. přenesená",J93,0)</f>
        <v>0</v>
      </c>
      <c r="BI93" s="144">
        <f>IF(N93="nulová",J93,0)</f>
        <v>0</v>
      </c>
      <c r="BJ93" s="18" t="s">
        <v>82</v>
      </c>
      <c r="BK93" s="144">
        <f>ROUND(I93*H93,2)</f>
        <v>0</v>
      </c>
      <c r="BL93" s="18" t="s">
        <v>160</v>
      </c>
      <c r="BM93" s="143" t="s">
        <v>944</v>
      </c>
    </row>
    <row r="94" spans="2:65" s="1" customFormat="1" ht="16.5" customHeight="1">
      <c r="B94" s="33"/>
      <c r="C94" s="132" t="s">
        <v>84</v>
      </c>
      <c r="D94" s="132" t="s">
        <v>153</v>
      </c>
      <c r="E94" s="133" t="s">
        <v>945</v>
      </c>
      <c r="F94" s="134" t="s">
        <v>946</v>
      </c>
      <c r="G94" s="135" t="s">
        <v>193</v>
      </c>
      <c r="H94" s="136">
        <v>1</v>
      </c>
      <c r="I94" s="137"/>
      <c r="J94" s="138">
        <f>ROUND(I94*H94,2)</f>
        <v>0</v>
      </c>
      <c r="K94" s="134" t="s">
        <v>215</v>
      </c>
      <c r="L94" s="33"/>
      <c r="M94" s="139" t="s">
        <v>19</v>
      </c>
      <c r="N94" s="140" t="s">
        <v>46</v>
      </c>
      <c r="P94" s="141">
        <f>O94*H94</f>
        <v>0</v>
      </c>
      <c r="Q94" s="141">
        <v>0</v>
      </c>
      <c r="R94" s="141">
        <f>Q94*H94</f>
        <v>0</v>
      </c>
      <c r="S94" s="141">
        <v>0</v>
      </c>
      <c r="T94" s="142">
        <f>S94*H94</f>
        <v>0</v>
      </c>
      <c r="AR94" s="143" t="s">
        <v>160</v>
      </c>
      <c r="AT94" s="143" t="s">
        <v>153</v>
      </c>
      <c r="AU94" s="143" t="s">
        <v>84</v>
      </c>
      <c r="AY94" s="18" t="s">
        <v>151</v>
      </c>
      <c r="BE94" s="144">
        <f>IF(N94="základní",J94,0)</f>
        <v>0</v>
      </c>
      <c r="BF94" s="144">
        <f>IF(N94="snížená",J94,0)</f>
        <v>0</v>
      </c>
      <c r="BG94" s="144">
        <f>IF(N94="zákl. přenesená",J94,0)</f>
        <v>0</v>
      </c>
      <c r="BH94" s="144">
        <f>IF(N94="sníž. přenesená",J94,0)</f>
        <v>0</v>
      </c>
      <c r="BI94" s="144">
        <f>IF(N94="nulová",J94,0)</f>
        <v>0</v>
      </c>
      <c r="BJ94" s="18" t="s">
        <v>82</v>
      </c>
      <c r="BK94" s="144">
        <f>ROUND(I94*H94,2)</f>
        <v>0</v>
      </c>
      <c r="BL94" s="18" t="s">
        <v>160</v>
      </c>
      <c r="BM94" s="143" t="s">
        <v>947</v>
      </c>
    </row>
    <row r="95" spans="2:47" s="1" customFormat="1" ht="10.15">
      <c r="B95" s="33"/>
      <c r="D95" s="174" t="s">
        <v>217</v>
      </c>
      <c r="F95" s="175" t="s">
        <v>948</v>
      </c>
      <c r="I95" s="176"/>
      <c r="L95" s="33"/>
      <c r="M95" s="177"/>
      <c r="T95" s="54"/>
      <c r="AT95" s="18" t="s">
        <v>217</v>
      </c>
      <c r="AU95" s="18" t="s">
        <v>84</v>
      </c>
    </row>
    <row r="96" spans="2:65" s="1" customFormat="1" ht="16.5" customHeight="1">
      <c r="B96" s="33"/>
      <c r="C96" s="132" t="s">
        <v>150</v>
      </c>
      <c r="D96" s="132" t="s">
        <v>153</v>
      </c>
      <c r="E96" s="133" t="s">
        <v>949</v>
      </c>
      <c r="F96" s="134" t="s">
        <v>950</v>
      </c>
      <c r="G96" s="135" t="s">
        <v>193</v>
      </c>
      <c r="H96" s="136">
        <v>1</v>
      </c>
      <c r="I96" s="137"/>
      <c r="J96" s="138">
        <f>ROUND(I96*H96,2)</f>
        <v>0</v>
      </c>
      <c r="K96" s="134" t="s">
        <v>215</v>
      </c>
      <c r="L96" s="33"/>
      <c r="M96" s="139" t="s">
        <v>19</v>
      </c>
      <c r="N96" s="140" t="s">
        <v>46</v>
      </c>
      <c r="P96" s="141">
        <f>O96*H96</f>
        <v>0</v>
      </c>
      <c r="Q96" s="141">
        <v>0</v>
      </c>
      <c r="R96" s="141">
        <f>Q96*H96</f>
        <v>0</v>
      </c>
      <c r="S96" s="141">
        <v>0</v>
      </c>
      <c r="T96" s="142">
        <f>S96*H96</f>
        <v>0</v>
      </c>
      <c r="AR96" s="143" t="s">
        <v>160</v>
      </c>
      <c r="AT96" s="143" t="s">
        <v>153</v>
      </c>
      <c r="AU96" s="143" t="s">
        <v>84</v>
      </c>
      <c r="AY96" s="18" t="s">
        <v>151</v>
      </c>
      <c r="BE96" s="144">
        <f>IF(N96="základní",J96,0)</f>
        <v>0</v>
      </c>
      <c r="BF96" s="144">
        <f>IF(N96="snížená",J96,0)</f>
        <v>0</v>
      </c>
      <c r="BG96" s="144">
        <f>IF(N96="zákl. přenesená",J96,0)</f>
        <v>0</v>
      </c>
      <c r="BH96" s="144">
        <f>IF(N96="sníž. přenesená",J96,0)</f>
        <v>0</v>
      </c>
      <c r="BI96" s="144">
        <f>IF(N96="nulová",J96,0)</f>
        <v>0</v>
      </c>
      <c r="BJ96" s="18" t="s">
        <v>82</v>
      </c>
      <c r="BK96" s="144">
        <f>ROUND(I96*H96,2)</f>
        <v>0</v>
      </c>
      <c r="BL96" s="18" t="s">
        <v>160</v>
      </c>
      <c r="BM96" s="143" t="s">
        <v>951</v>
      </c>
    </row>
    <row r="97" spans="2:47" s="1" customFormat="1" ht="10.15">
      <c r="B97" s="33"/>
      <c r="D97" s="174" t="s">
        <v>217</v>
      </c>
      <c r="F97" s="175" t="s">
        <v>952</v>
      </c>
      <c r="I97" s="176"/>
      <c r="L97" s="33"/>
      <c r="M97" s="177"/>
      <c r="T97" s="54"/>
      <c r="AT97" s="18" t="s">
        <v>217</v>
      </c>
      <c r="AU97" s="18" t="s">
        <v>84</v>
      </c>
    </row>
    <row r="98" spans="2:65" s="1" customFormat="1" ht="16.5" customHeight="1">
      <c r="B98" s="33"/>
      <c r="C98" s="132" t="s">
        <v>160</v>
      </c>
      <c r="D98" s="132" t="s">
        <v>153</v>
      </c>
      <c r="E98" s="133" t="s">
        <v>953</v>
      </c>
      <c r="F98" s="134" t="s">
        <v>954</v>
      </c>
      <c r="G98" s="135" t="s">
        <v>193</v>
      </c>
      <c r="H98" s="136">
        <v>1</v>
      </c>
      <c r="I98" s="137"/>
      <c r="J98" s="138">
        <f>ROUND(I98*H98,2)</f>
        <v>0</v>
      </c>
      <c r="K98" s="134" t="s">
        <v>215</v>
      </c>
      <c r="L98" s="33"/>
      <c r="M98" s="139" t="s">
        <v>19</v>
      </c>
      <c r="N98" s="140" t="s">
        <v>46</v>
      </c>
      <c r="P98" s="141">
        <f>O98*H98</f>
        <v>0</v>
      </c>
      <c r="Q98" s="141">
        <v>0</v>
      </c>
      <c r="R98" s="141">
        <f>Q98*H98</f>
        <v>0</v>
      </c>
      <c r="S98" s="141">
        <v>0</v>
      </c>
      <c r="T98" s="142">
        <f>S98*H98</f>
        <v>0</v>
      </c>
      <c r="AR98" s="143" t="s">
        <v>160</v>
      </c>
      <c r="AT98" s="143" t="s">
        <v>153</v>
      </c>
      <c r="AU98" s="143" t="s">
        <v>84</v>
      </c>
      <c r="AY98" s="18" t="s">
        <v>151</v>
      </c>
      <c r="BE98" s="144">
        <f>IF(N98="základní",J98,0)</f>
        <v>0</v>
      </c>
      <c r="BF98" s="144">
        <f>IF(N98="snížená",J98,0)</f>
        <v>0</v>
      </c>
      <c r="BG98" s="144">
        <f>IF(N98="zákl. přenesená",J98,0)</f>
        <v>0</v>
      </c>
      <c r="BH98" s="144">
        <f>IF(N98="sníž. přenesená",J98,0)</f>
        <v>0</v>
      </c>
      <c r="BI98" s="144">
        <f>IF(N98="nulová",J98,0)</f>
        <v>0</v>
      </c>
      <c r="BJ98" s="18" t="s">
        <v>82</v>
      </c>
      <c r="BK98" s="144">
        <f>ROUND(I98*H98,2)</f>
        <v>0</v>
      </c>
      <c r="BL98" s="18" t="s">
        <v>160</v>
      </c>
      <c r="BM98" s="143" t="s">
        <v>955</v>
      </c>
    </row>
    <row r="99" spans="2:47" s="1" customFormat="1" ht="10.15">
      <c r="B99" s="33"/>
      <c r="D99" s="174" t="s">
        <v>217</v>
      </c>
      <c r="F99" s="175" t="s">
        <v>956</v>
      </c>
      <c r="I99" s="176"/>
      <c r="L99" s="33"/>
      <c r="M99" s="177"/>
      <c r="T99" s="54"/>
      <c r="AT99" s="18" t="s">
        <v>217</v>
      </c>
      <c r="AU99" s="18" t="s">
        <v>84</v>
      </c>
    </row>
    <row r="100" spans="2:65" s="1" customFormat="1" ht="16.5" customHeight="1">
      <c r="B100" s="33"/>
      <c r="C100" s="132" t="s">
        <v>167</v>
      </c>
      <c r="D100" s="132" t="s">
        <v>153</v>
      </c>
      <c r="E100" s="133" t="s">
        <v>957</v>
      </c>
      <c r="F100" s="134" t="s">
        <v>958</v>
      </c>
      <c r="G100" s="135" t="s">
        <v>193</v>
      </c>
      <c r="H100" s="136">
        <v>1</v>
      </c>
      <c r="I100" s="137"/>
      <c r="J100" s="138">
        <f>ROUND(I100*H100,2)</f>
        <v>0</v>
      </c>
      <c r="K100" s="134" t="s">
        <v>215</v>
      </c>
      <c r="L100" s="33"/>
      <c r="M100" s="139" t="s">
        <v>19</v>
      </c>
      <c r="N100" s="140" t="s">
        <v>46</v>
      </c>
      <c r="P100" s="141">
        <f>O100*H100</f>
        <v>0</v>
      </c>
      <c r="Q100" s="141">
        <v>0</v>
      </c>
      <c r="R100" s="141">
        <f>Q100*H100</f>
        <v>0</v>
      </c>
      <c r="S100" s="141">
        <v>0</v>
      </c>
      <c r="T100" s="142">
        <f>S100*H100</f>
        <v>0</v>
      </c>
      <c r="AR100" s="143" t="s">
        <v>160</v>
      </c>
      <c r="AT100" s="143" t="s">
        <v>153</v>
      </c>
      <c r="AU100" s="143" t="s">
        <v>84</v>
      </c>
      <c r="AY100" s="18" t="s">
        <v>151</v>
      </c>
      <c r="BE100" s="144">
        <f>IF(N100="základní",J100,0)</f>
        <v>0</v>
      </c>
      <c r="BF100" s="144">
        <f>IF(N100="snížená",J100,0)</f>
        <v>0</v>
      </c>
      <c r="BG100" s="144">
        <f>IF(N100="zákl. přenesená",J100,0)</f>
        <v>0</v>
      </c>
      <c r="BH100" s="144">
        <f>IF(N100="sníž. přenesená",J100,0)</f>
        <v>0</v>
      </c>
      <c r="BI100" s="144">
        <f>IF(N100="nulová",J100,0)</f>
        <v>0</v>
      </c>
      <c r="BJ100" s="18" t="s">
        <v>82</v>
      </c>
      <c r="BK100" s="144">
        <f>ROUND(I100*H100,2)</f>
        <v>0</v>
      </c>
      <c r="BL100" s="18" t="s">
        <v>160</v>
      </c>
      <c r="BM100" s="143" t="s">
        <v>959</v>
      </c>
    </row>
    <row r="101" spans="2:47" s="1" customFormat="1" ht="10.15">
      <c r="B101" s="33"/>
      <c r="D101" s="174" t="s">
        <v>217</v>
      </c>
      <c r="F101" s="175" t="s">
        <v>960</v>
      </c>
      <c r="I101" s="176"/>
      <c r="L101" s="33"/>
      <c r="M101" s="177"/>
      <c r="T101" s="54"/>
      <c r="AT101" s="18" t="s">
        <v>217</v>
      </c>
      <c r="AU101" s="18" t="s">
        <v>84</v>
      </c>
    </row>
    <row r="102" spans="2:65" s="1" customFormat="1" ht="16.5" customHeight="1">
      <c r="B102" s="33"/>
      <c r="C102" s="132" t="s">
        <v>163</v>
      </c>
      <c r="D102" s="132" t="s">
        <v>153</v>
      </c>
      <c r="E102" s="133" t="s">
        <v>961</v>
      </c>
      <c r="F102" s="134" t="s">
        <v>962</v>
      </c>
      <c r="G102" s="135" t="s">
        <v>193</v>
      </c>
      <c r="H102" s="136">
        <v>1</v>
      </c>
      <c r="I102" s="137"/>
      <c r="J102" s="138">
        <f>ROUND(I102*H102,2)</f>
        <v>0</v>
      </c>
      <c r="K102" s="134" t="s">
        <v>215</v>
      </c>
      <c r="L102" s="33"/>
      <c r="M102" s="139" t="s">
        <v>19</v>
      </c>
      <c r="N102" s="140" t="s">
        <v>46</v>
      </c>
      <c r="P102" s="141">
        <f>O102*H102</f>
        <v>0</v>
      </c>
      <c r="Q102" s="141">
        <v>0</v>
      </c>
      <c r="R102" s="141">
        <f>Q102*H102</f>
        <v>0</v>
      </c>
      <c r="S102" s="141">
        <v>0</v>
      </c>
      <c r="T102" s="142">
        <f>S102*H102</f>
        <v>0</v>
      </c>
      <c r="AR102" s="143" t="s">
        <v>963</v>
      </c>
      <c r="AT102" s="143" t="s">
        <v>153</v>
      </c>
      <c r="AU102" s="143" t="s">
        <v>84</v>
      </c>
      <c r="AY102" s="18" t="s">
        <v>151</v>
      </c>
      <c r="BE102" s="144">
        <f>IF(N102="základní",J102,0)</f>
        <v>0</v>
      </c>
      <c r="BF102" s="144">
        <f>IF(N102="snížená",J102,0)</f>
        <v>0</v>
      </c>
      <c r="BG102" s="144">
        <f>IF(N102="zákl. přenesená",J102,0)</f>
        <v>0</v>
      </c>
      <c r="BH102" s="144">
        <f>IF(N102="sníž. přenesená",J102,0)</f>
        <v>0</v>
      </c>
      <c r="BI102" s="144">
        <f>IF(N102="nulová",J102,0)</f>
        <v>0</v>
      </c>
      <c r="BJ102" s="18" t="s">
        <v>82</v>
      </c>
      <c r="BK102" s="144">
        <f>ROUND(I102*H102,2)</f>
        <v>0</v>
      </c>
      <c r="BL102" s="18" t="s">
        <v>963</v>
      </c>
      <c r="BM102" s="143" t="s">
        <v>964</v>
      </c>
    </row>
    <row r="103" spans="2:47" s="1" customFormat="1" ht="10.15">
      <c r="B103" s="33"/>
      <c r="D103" s="174" t="s">
        <v>217</v>
      </c>
      <c r="F103" s="175" t="s">
        <v>965</v>
      </c>
      <c r="I103" s="176"/>
      <c r="L103" s="33"/>
      <c r="M103" s="177"/>
      <c r="T103" s="54"/>
      <c r="AT103" s="18" t="s">
        <v>217</v>
      </c>
      <c r="AU103" s="18" t="s">
        <v>84</v>
      </c>
    </row>
    <row r="104" spans="2:63" s="11" customFormat="1" ht="22.8" customHeight="1">
      <c r="B104" s="120"/>
      <c r="D104" s="121" t="s">
        <v>74</v>
      </c>
      <c r="E104" s="130" t="s">
        <v>966</v>
      </c>
      <c r="F104" s="130" t="s">
        <v>967</v>
      </c>
      <c r="I104" s="123"/>
      <c r="J104" s="131">
        <f>BK104</f>
        <v>0</v>
      </c>
      <c r="L104" s="120"/>
      <c r="M104" s="125"/>
      <c r="P104" s="126">
        <f>SUM(P105:P106)</f>
        <v>0</v>
      </c>
      <c r="R104" s="126">
        <f>SUM(R105:R106)</f>
        <v>0</v>
      </c>
      <c r="T104" s="127">
        <f>SUM(T105:T106)</f>
        <v>0</v>
      </c>
      <c r="AR104" s="121" t="s">
        <v>167</v>
      </c>
      <c r="AT104" s="128" t="s">
        <v>74</v>
      </c>
      <c r="AU104" s="128" t="s">
        <v>82</v>
      </c>
      <c r="AY104" s="121" t="s">
        <v>151</v>
      </c>
      <c r="BK104" s="129">
        <f>SUM(BK105:BK106)</f>
        <v>0</v>
      </c>
    </row>
    <row r="105" spans="2:65" s="1" customFormat="1" ht="16.5" customHeight="1">
      <c r="B105" s="33"/>
      <c r="C105" s="132" t="s">
        <v>281</v>
      </c>
      <c r="D105" s="132" t="s">
        <v>153</v>
      </c>
      <c r="E105" s="133" t="s">
        <v>968</v>
      </c>
      <c r="F105" s="134" t="s">
        <v>969</v>
      </c>
      <c r="G105" s="135" t="s">
        <v>193</v>
      </c>
      <c r="H105" s="136">
        <v>1</v>
      </c>
      <c r="I105" s="137"/>
      <c r="J105" s="138">
        <f>ROUND(I105*H105,2)</f>
        <v>0</v>
      </c>
      <c r="K105" s="134" t="s">
        <v>215</v>
      </c>
      <c r="L105" s="33"/>
      <c r="M105" s="139" t="s">
        <v>19</v>
      </c>
      <c r="N105" s="140" t="s">
        <v>46</v>
      </c>
      <c r="P105" s="141">
        <f>O105*H105</f>
        <v>0</v>
      </c>
      <c r="Q105" s="141">
        <v>0</v>
      </c>
      <c r="R105" s="141">
        <f>Q105*H105</f>
        <v>0</v>
      </c>
      <c r="S105" s="141">
        <v>0</v>
      </c>
      <c r="T105" s="142">
        <f>S105*H105</f>
        <v>0</v>
      </c>
      <c r="AR105" s="143" t="s">
        <v>160</v>
      </c>
      <c r="AT105" s="143" t="s">
        <v>153</v>
      </c>
      <c r="AU105" s="143" t="s">
        <v>84</v>
      </c>
      <c r="AY105" s="18" t="s">
        <v>151</v>
      </c>
      <c r="BE105" s="144">
        <f>IF(N105="základní",J105,0)</f>
        <v>0</v>
      </c>
      <c r="BF105" s="144">
        <f>IF(N105="snížená",J105,0)</f>
        <v>0</v>
      </c>
      <c r="BG105" s="144">
        <f>IF(N105="zákl. přenesená",J105,0)</f>
        <v>0</v>
      </c>
      <c r="BH105" s="144">
        <f>IF(N105="sníž. přenesená",J105,0)</f>
        <v>0</v>
      </c>
      <c r="BI105" s="144">
        <f>IF(N105="nulová",J105,0)</f>
        <v>0</v>
      </c>
      <c r="BJ105" s="18" t="s">
        <v>82</v>
      </c>
      <c r="BK105" s="144">
        <f>ROUND(I105*H105,2)</f>
        <v>0</v>
      </c>
      <c r="BL105" s="18" t="s">
        <v>160</v>
      </c>
      <c r="BM105" s="143" t="s">
        <v>970</v>
      </c>
    </row>
    <row r="106" spans="2:47" s="1" customFormat="1" ht="10.15">
      <c r="B106" s="33"/>
      <c r="D106" s="174" t="s">
        <v>217</v>
      </c>
      <c r="F106" s="175" t="s">
        <v>971</v>
      </c>
      <c r="I106" s="176"/>
      <c r="L106" s="33"/>
      <c r="M106" s="177"/>
      <c r="T106" s="54"/>
      <c r="AT106" s="18" t="s">
        <v>217</v>
      </c>
      <c r="AU106" s="18" t="s">
        <v>84</v>
      </c>
    </row>
    <row r="107" spans="2:63" s="11" customFormat="1" ht="22.8" customHeight="1">
      <c r="B107" s="120"/>
      <c r="D107" s="121" t="s">
        <v>74</v>
      </c>
      <c r="E107" s="130" t="s">
        <v>972</v>
      </c>
      <c r="F107" s="130" t="s">
        <v>973</v>
      </c>
      <c r="I107" s="123"/>
      <c r="J107" s="131">
        <f>BK107</f>
        <v>0</v>
      </c>
      <c r="L107" s="120"/>
      <c r="M107" s="125"/>
      <c r="P107" s="126">
        <f>SUM(P108:P109)</f>
        <v>0</v>
      </c>
      <c r="R107" s="126">
        <f>SUM(R108:R109)</f>
        <v>0</v>
      </c>
      <c r="T107" s="127">
        <f>SUM(T108:T109)</f>
        <v>0</v>
      </c>
      <c r="AR107" s="121" t="s">
        <v>167</v>
      </c>
      <c r="AT107" s="128" t="s">
        <v>74</v>
      </c>
      <c r="AU107" s="128" t="s">
        <v>82</v>
      </c>
      <c r="AY107" s="121" t="s">
        <v>151</v>
      </c>
      <c r="BK107" s="129">
        <f>SUM(BK108:BK109)</f>
        <v>0</v>
      </c>
    </row>
    <row r="108" spans="2:65" s="1" customFormat="1" ht="16.5" customHeight="1">
      <c r="B108" s="33"/>
      <c r="C108" s="132" t="s">
        <v>166</v>
      </c>
      <c r="D108" s="132" t="s">
        <v>153</v>
      </c>
      <c r="E108" s="133" t="s">
        <v>974</v>
      </c>
      <c r="F108" s="134" t="s">
        <v>975</v>
      </c>
      <c r="G108" s="135" t="s">
        <v>193</v>
      </c>
      <c r="H108" s="136">
        <v>1</v>
      </c>
      <c r="I108" s="137"/>
      <c r="J108" s="138">
        <f>ROUND(I108*H108,2)</f>
        <v>0</v>
      </c>
      <c r="K108" s="134" t="s">
        <v>215</v>
      </c>
      <c r="L108" s="33"/>
      <c r="M108" s="139" t="s">
        <v>19</v>
      </c>
      <c r="N108" s="140" t="s">
        <v>46</v>
      </c>
      <c r="P108" s="141">
        <f>O108*H108</f>
        <v>0</v>
      </c>
      <c r="Q108" s="141">
        <v>0</v>
      </c>
      <c r="R108" s="141">
        <f>Q108*H108</f>
        <v>0</v>
      </c>
      <c r="S108" s="141">
        <v>0</v>
      </c>
      <c r="T108" s="142">
        <f>S108*H108</f>
        <v>0</v>
      </c>
      <c r="AR108" s="143" t="s">
        <v>160</v>
      </c>
      <c r="AT108" s="143" t="s">
        <v>153</v>
      </c>
      <c r="AU108" s="143" t="s">
        <v>84</v>
      </c>
      <c r="AY108" s="18" t="s">
        <v>151</v>
      </c>
      <c r="BE108" s="144">
        <f>IF(N108="základní",J108,0)</f>
        <v>0</v>
      </c>
      <c r="BF108" s="144">
        <f>IF(N108="snížená",J108,0)</f>
        <v>0</v>
      </c>
      <c r="BG108" s="144">
        <f>IF(N108="zákl. přenesená",J108,0)</f>
        <v>0</v>
      </c>
      <c r="BH108" s="144">
        <f>IF(N108="sníž. přenesená",J108,0)</f>
        <v>0</v>
      </c>
      <c r="BI108" s="144">
        <f>IF(N108="nulová",J108,0)</f>
        <v>0</v>
      </c>
      <c r="BJ108" s="18" t="s">
        <v>82</v>
      </c>
      <c r="BK108" s="144">
        <f>ROUND(I108*H108,2)</f>
        <v>0</v>
      </c>
      <c r="BL108" s="18" t="s">
        <v>160</v>
      </c>
      <c r="BM108" s="143" t="s">
        <v>976</v>
      </c>
    </row>
    <row r="109" spans="2:47" s="1" customFormat="1" ht="10.15">
      <c r="B109" s="33"/>
      <c r="D109" s="174" t="s">
        <v>217</v>
      </c>
      <c r="F109" s="175" t="s">
        <v>977</v>
      </c>
      <c r="I109" s="176"/>
      <c r="L109" s="33"/>
      <c r="M109" s="177"/>
      <c r="T109" s="54"/>
      <c r="AT109" s="18" t="s">
        <v>217</v>
      </c>
      <c r="AU109" s="18" t="s">
        <v>84</v>
      </c>
    </row>
    <row r="110" spans="2:63" s="11" customFormat="1" ht="22.8" customHeight="1">
      <c r="B110" s="120"/>
      <c r="D110" s="121" t="s">
        <v>74</v>
      </c>
      <c r="E110" s="130" t="s">
        <v>978</v>
      </c>
      <c r="F110" s="130" t="s">
        <v>979</v>
      </c>
      <c r="I110" s="123"/>
      <c r="J110" s="131">
        <f>BK110</f>
        <v>0</v>
      </c>
      <c r="L110" s="120"/>
      <c r="M110" s="125"/>
      <c r="P110" s="126">
        <f>SUM(P111:P117)</f>
        <v>0</v>
      </c>
      <c r="R110" s="126">
        <f>SUM(R111:R117)</f>
        <v>0</v>
      </c>
      <c r="T110" s="127">
        <f>SUM(T111:T117)</f>
        <v>0</v>
      </c>
      <c r="AR110" s="121" t="s">
        <v>167</v>
      </c>
      <c r="AT110" s="128" t="s">
        <v>74</v>
      </c>
      <c r="AU110" s="128" t="s">
        <v>82</v>
      </c>
      <c r="AY110" s="121" t="s">
        <v>151</v>
      </c>
      <c r="BK110" s="129">
        <f>SUM(BK111:BK117)</f>
        <v>0</v>
      </c>
    </row>
    <row r="111" spans="2:65" s="1" customFormat="1" ht="16.5" customHeight="1">
      <c r="B111" s="33"/>
      <c r="C111" s="132" t="s">
        <v>294</v>
      </c>
      <c r="D111" s="132" t="s">
        <v>153</v>
      </c>
      <c r="E111" s="133" t="s">
        <v>980</v>
      </c>
      <c r="F111" s="134" t="s">
        <v>981</v>
      </c>
      <c r="G111" s="135" t="s">
        <v>193</v>
      </c>
      <c r="H111" s="136">
        <v>1</v>
      </c>
      <c r="I111" s="137"/>
      <c r="J111" s="138">
        <f>ROUND(I111*H111,2)</f>
        <v>0</v>
      </c>
      <c r="K111" s="134" t="s">
        <v>215</v>
      </c>
      <c r="L111" s="33"/>
      <c r="M111" s="139" t="s">
        <v>19</v>
      </c>
      <c r="N111" s="140" t="s">
        <v>46</v>
      </c>
      <c r="P111" s="141">
        <f>O111*H111</f>
        <v>0</v>
      </c>
      <c r="Q111" s="141">
        <v>0</v>
      </c>
      <c r="R111" s="141">
        <f>Q111*H111</f>
        <v>0</v>
      </c>
      <c r="S111" s="141">
        <v>0</v>
      </c>
      <c r="T111" s="142">
        <f>S111*H111</f>
        <v>0</v>
      </c>
      <c r="AR111" s="143" t="s">
        <v>963</v>
      </c>
      <c r="AT111" s="143" t="s">
        <v>153</v>
      </c>
      <c r="AU111" s="143" t="s">
        <v>84</v>
      </c>
      <c r="AY111" s="18" t="s">
        <v>151</v>
      </c>
      <c r="BE111" s="144">
        <f>IF(N111="základní",J111,0)</f>
        <v>0</v>
      </c>
      <c r="BF111" s="144">
        <f>IF(N111="snížená",J111,0)</f>
        <v>0</v>
      </c>
      <c r="BG111" s="144">
        <f>IF(N111="zákl. přenesená",J111,0)</f>
        <v>0</v>
      </c>
      <c r="BH111" s="144">
        <f>IF(N111="sníž. přenesená",J111,0)</f>
        <v>0</v>
      </c>
      <c r="BI111" s="144">
        <f>IF(N111="nulová",J111,0)</f>
        <v>0</v>
      </c>
      <c r="BJ111" s="18" t="s">
        <v>82</v>
      </c>
      <c r="BK111" s="144">
        <f>ROUND(I111*H111,2)</f>
        <v>0</v>
      </c>
      <c r="BL111" s="18" t="s">
        <v>963</v>
      </c>
      <c r="BM111" s="143" t="s">
        <v>982</v>
      </c>
    </row>
    <row r="112" spans="2:47" s="1" customFormat="1" ht="10.15">
      <c r="B112" s="33"/>
      <c r="D112" s="174" t="s">
        <v>217</v>
      </c>
      <c r="F112" s="175" t="s">
        <v>983</v>
      </c>
      <c r="I112" s="176"/>
      <c r="L112" s="33"/>
      <c r="M112" s="177"/>
      <c r="T112" s="54"/>
      <c r="AT112" s="18" t="s">
        <v>217</v>
      </c>
      <c r="AU112" s="18" t="s">
        <v>84</v>
      </c>
    </row>
    <row r="113" spans="2:51" s="12" customFormat="1" ht="10.15">
      <c r="B113" s="160"/>
      <c r="D113" s="161" t="s">
        <v>196</v>
      </c>
      <c r="E113" s="162" t="s">
        <v>19</v>
      </c>
      <c r="F113" s="163" t="s">
        <v>984</v>
      </c>
      <c r="H113" s="162" t="s">
        <v>19</v>
      </c>
      <c r="I113" s="164"/>
      <c r="L113" s="160"/>
      <c r="M113" s="165"/>
      <c r="T113" s="166"/>
      <c r="AT113" s="162" t="s">
        <v>196</v>
      </c>
      <c r="AU113" s="162" t="s">
        <v>84</v>
      </c>
      <c r="AV113" s="12" t="s">
        <v>82</v>
      </c>
      <c r="AW113" s="12" t="s">
        <v>36</v>
      </c>
      <c r="AX113" s="12" t="s">
        <v>75</v>
      </c>
      <c r="AY113" s="162" t="s">
        <v>151</v>
      </c>
    </row>
    <row r="114" spans="2:51" s="12" customFormat="1" ht="10.15">
      <c r="B114" s="160"/>
      <c r="D114" s="161" t="s">
        <v>196</v>
      </c>
      <c r="E114" s="162" t="s">
        <v>19</v>
      </c>
      <c r="F114" s="163" t="s">
        <v>985</v>
      </c>
      <c r="H114" s="162" t="s">
        <v>19</v>
      </c>
      <c r="I114" s="164"/>
      <c r="L114" s="160"/>
      <c r="M114" s="165"/>
      <c r="T114" s="166"/>
      <c r="AT114" s="162" t="s">
        <v>196</v>
      </c>
      <c r="AU114" s="162" t="s">
        <v>84</v>
      </c>
      <c r="AV114" s="12" t="s">
        <v>82</v>
      </c>
      <c r="AW114" s="12" t="s">
        <v>36</v>
      </c>
      <c r="AX114" s="12" t="s">
        <v>75</v>
      </c>
      <c r="AY114" s="162" t="s">
        <v>151</v>
      </c>
    </row>
    <row r="115" spans="2:51" s="12" customFormat="1" ht="10.15">
      <c r="B115" s="160"/>
      <c r="D115" s="161" t="s">
        <v>196</v>
      </c>
      <c r="E115" s="162" t="s">
        <v>19</v>
      </c>
      <c r="F115" s="163" t="s">
        <v>986</v>
      </c>
      <c r="H115" s="162" t="s">
        <v>19</v>
      </c>
      <c r="I115" s="164"/>
      <c r="L115" s="160"/>
      <c r="M115" s="165"/>
      <c r="T115" s="166"/>
      <c r="AT115" s="162" t="s">
        <v>196</v>
      </c>
      <c r="AU115" s="162" t="s">
        <v>84</v>
      </c>
      <c r="AV115" s="12" t="s">
        <v>82</v>
      </c>
      <c r="AW115" s="12" t="s">
        <v>36</v>
      </c>
      <c r="AX115" s="12" t="s">
        <v>75</v>
      </c>
      <c r="AY115" s="162" t="s">
        <v>151</v>
      </c>
    </row>
    <row r="116" spans="2:51" s="12" customFormat="1" ht="10.15">
      <c r="B116" s="160"/>
      <c r="D116" s="161" t="s">
        <v>196</v>
      </c>
      <c r="E116" s="162" t="s">
        <v>19</v>
      </c>
      <c r="F116" s="163" t="s">
        <v>987</v>
      </c>
      <c r="H116" s="162" t="s">
        <v>19</v>
      </c>
      <c r="I116" s="164"/>
      <c r="L116" s="160"/>
      <c r="M116" s="165"/>
      <c r="T116" s="166"/>
      <c r="AT116" s="162" t="s">
        <v>196</v>
      </c>
      <c r="AU116" s="162" t="s">
        <v>84</v>
      </c>
      <c r="AV116" s="12" t="s">
        <v>82</v>
      </c>
      <c r="AW116" s="12" t="s">
        <v>36</v>
      </c>
      <c r="AX116" s="12" t="s">
        <v>75</v>
      </c>
      <c r="AY116" s="162" t="s">
        <v>151</v>
      </c>
    </row>
    <row r="117" spans="2:51" s="13" customFormat="1" ht="10.15">
      <c r="B117" s="167"/>
      <c r="D117" s="161" t="s">
        <v>196</v>
      </c>
      <c r="E117" s="168" t="s">
        <v>19</v>
      </c>
      <c r="F117" s="169" t="s">
        <v>988</v>
      </c>
      <c r="H117" s="170">
        <v>1</v>
      </c>
      <c r="I117" s="171"/>
      <c r="L117" s="167"/>
      <c r="M117" s="198"/>
      <c r="N117" s="199"/>
      <c r="O117" s="199"/>
      <c r="P117" s="199"/>
      <c r="Q117" s="199"/>
      <c r="R117" s="199"/>
      <c r="S117" s="199"/>
      <c r="T117" s="200"/>
      <c r="AT117" s="168" t="s">
        <v>196</v>
      </c>
      <c r="AU117" s="168" t="s">
        <v>84</v>
      </c>
      <c r="AV117" s="13" t="s">
        <v>84</v>
      </c>
      <c r="AW117" s="13" t="s">
        <v>36</v>
      </c>
      <c r="AX117" s="13" t="s">
        <v>82</v>
      </c>
      <c r="AY117" s="168" t="s">
        <v>151</v>
      </c>
    </row>
    <row r="118" spans="2:12" s="1" customFormat="1" ht="6.95" customHeight="1">
      <c r="B118" s="42"/>
      <c r="C118" s="43"/>
      <c r="D118" s="43"/>
      <c r="E118" s="43"/>
      <c r="F118" s="43"/>
      <c r="G118" s="43"/>
      <c r="H118" s="43"/>
      <c r="I118" s="43"/>
      <c r="J118" s="43"/>
      <c r="K118" s="43"/>
      <c r="L118" s="33"/>
    </row>
  </sheetData>
  <sheetProtection algorithmName="SHA-512" hashValue="JK7GbKjlfSyiisX+KlI1+4dj/IC4tuPQF/hPWxiacLLnHPUk0avJH6h/vjI1BaB2gnPK8nBHRKzMC0681TxKQg==" saltValue="RT/xumhW+qy9OOrAuFJ84VNLrBIEoUCNxY1mDkqpRI17isOb8tDChtK1yq+aw4CjrNH+Vsq0q3/6jI02TSYkeQ==" spinCount="100000" sheet="1" objects="1" scenarios="1" formatColumns="0" formatRows="0" autoFilter="0"/>
  <autoFilter ref="C89:K117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hyperlinks>
    <hyperlink ref="F95" r:id="rId1" display="https://podminky.urs.cz/item/CS_URS_2023_01/012103000"/>
    <hyperlink ref="F97" r:id="rId2" display="https://podminky.urs.cz/item/CS_URS_2023_01/012203000"/>
    <hyperlink ref="F99" r:id="rId3" display="https://podminky.urs.cz/item/CS_URS_2023_01/012303000"/>
    <hyperlink ref="F101" r:id="rId4" display="https://podminky.urs.cz/item/CS_URS_2023_01/013254000"/>
    <hyperlink ref="F103" r:id="rId5" display="https://podminky.urs.cz/item/CS_URS_2023_01/013274000"/>
    <hyperlink ref="F106" r:id="rId6" display="https://podminky.urs.cz/item/CS_URS_2023_01/045002000"/>
    <hyperlink ref="F109" r:id="rId7" display="https://podminky.urs.cz/item/CS_URS_2023_01/062002000"/>
    <hyperlink ref="F112" r:id="rId8" display="https://podminky.urs.cz/item/CS_URS_2023_01/0721030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9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8" t="s">
        <v>114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ht="24.95" customHeight="1">
      <c r="B4" s="21"/>
      <c r="D4" s="22" t="s">
        <v>124</v>
      </c>
      <c r="L4" s="21"/>
      <c r="M4" s="91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27" t="str">
        <f>'Rekapitulace stavby'!K6</f>
        <v>Automatické parkovací zařízení pro kola v Nymburce</v>
      </c>
      <c r="F7" s="328"/>
      <c r="G7" s="328"/>
      <c r="H7" s="328"/>
      <c r="L7" s="21"/>
    </row>
    <row r="8" spans="2:12" ht="12" customHeight="1">
      <c r="B8" s="21"/>
      <c r="D8" s="28" t="s">
        <v>125</v>
      </c>
      <c r="L8" s="21"/>
    </row>
    <row r="9" spans="2:12" s="1" customFormat="1" ht="16.5" customHeight="1">
      <c r="B9" s="33"/>
      <c r="E9" s="327" t="s">
        <v>989</v>
      </c>
      <c r="F9" s="329"/>
      <c r="G9" s="329"/>
      <c r="H9" s="329"/>
      <c r="L9" s="33"/>
    </row>
    <row r="10" spans="2:12" s="1" customFormat="1" ht="12" customHeight="1">
      <c r="B10" s="33"/>
      <c r="D10" s="28" t="s">
        <v>127</v>
      </c>
      <c r="L10" s="33"/>
    </row>
    <row r="11" spans="2:12" s="1" customFormat="1" ht="16.5" customHeight="1">
      <c r="B11" s="33"/>
      <c r="E11" s="291" t="s">
        <v>128</v>
      </c>
      <c r="F11" s="329"/>
      <c r="G11" s="329"/>
      <c r="H11" s="329"/>
      <c r="L11" s="33"/>
    </row>
    <row r="12" spans="2:12" s="1" customFormat="1" ht="10.15">
      <c r="B12" s="33"/>
      <c r="L12" s="33"/>
    </row>
    <row r="13" spans="2:12" s="1" customFormat="1" ht="12" customHeight="1">
      <c r="B13" s="33"/>
      <c r="D13" s="28" t="s">
        <v>18</v>
      </c>
      <c r="F13" s="26" t="s">
        <v>19</v>
      </c>
      <c r="I13" s="28" t="s">
        <v>20</v>
      </c>
      <c r="J13" s="26" t="s">
        <v>19</v>
      </c>
      <c r="L13" s="33"/>
    </row>
    <row r="14" spans="2:12" s="1" customFormat="1" ht="12" customHeight="1">
      <c r="B14" s="33"/>
      <c r="D14" s="28" t="s">
        <v>21</v>
      </c>
      <c r="F14" s="26" t="s">
        <v>22</v>
      </c>
      <c r="I14" s="28" t="s">
        <v>23</v>
      </c>
      <c r="J14" s="50" t="str">
        <f>'Rekapitulace stavby'!AN8</f>
        <v>30. 11. 2023</v>
      </c>
      <c r="L14" s="33"/>
    </row>
    <row r="15" spans="2:12" s="1" customFormat="1" ht="10.8" customHeight="1">
      <c r="B15" s="33"/>
      <c r="L15" s="33"/>
    </row>
    <row r="16" spans="2:12" s="1" customFormat="1" ht="12" customHeight="1">
      <c r="B16" s="33"/>
      <c r="D16" s="28" t="s">
        <v>25</v>
      </c>
      <c r="I16" s="28" t="s">
        <v>26</v>
      </c>
      <c r="J16" s="26" t="s">
        <v>27</v>
      </c>
      <c r="L16" s="33"/>
    </row>
    <row r="17" spans="2:12" s="1" customFormat="1" ht="18" customHeight="1">
      <c r="B17" s="33"/>
      <c r="E17" s="26" t="s">
        <v>28</v>
      </c>
      <c r="I17" s="28" t="s">
        <v>29</v>
      </c>
      <c r="J17" s="26" t="s">
        <v>19</v>
      </c>
      <c r="L17" s="33"/>
    </row>
    <row r="18" spans="2:12" s="1" customFormat="1" ht="6.95" customHeight="1">
      <c r="B18" s="33"/>
      <c r="L18" s="33"/>
    </row>
    <row r="19" spans="2:12" s="1" customFormat="1" ht="12" customHeight="1">
      <c r="B19" s="33"/>
      <c r="D19" s="28" t="s">
        <v>30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30" t="str">
        <f>'Rekapitulace stavby'!E14</f>
        <v>Vyplň údaj</v>
      </c>
      <c r="F20" s="297"/>
      <c r="G20" s="297"/>
      <c r="H20" s="297"/>
      <c r="I20" s="28" t="s">
        <v>29</v>
      </c>
      <c r="J20" s="29" t="str">
        <f>'Rekapitulace stavby'!AN14</f>
        <v>Vyplň údaj</v>
      </c>
      <c r="L20" s="33"/>
    </row>
    <row r="21" spans="2:12" s="1" customFormat="1" ht="6.95" customHeight="1">
      <c r="B21" s="33"/>
      <c r="L21" s="33"/>
    </row>
    <row r="22" spans="2:12" s="1" customFormat="1" ht="12" customHeight="1">
      <c r="B22" s="33"/>
      <c r="D22" s="28" t="s">
        <v>32</v>
      </c>
      <c r="I22" s="28" t="s">
        <v>26</v>
      </c>
      <c r="J22" s="26" t="s">
        <v>33</v>
      </c>
      <c r="L22" s="33"/>
    </row>
    <row r="23" spans="2:12" s="1" customFormat="1" ht="18" customHeight="1">
      <c r="B23" s="33"/>
      <c r="E23" s="26" t="s">
        <v>34</v>
      </c>
      <c r="I23" s="28" t="s">
        <v>29</v>
      </c>
      <c r="J23" s="26" t="s">
        <v>35</v>
      </c>
      <c r="L23" s="33"/>
    </row>
    <row r="24" spans="2:12" s="1" customFormat="1" ht="6.95" customHeight="1">
      <c r="B24" s="33"/>
      <c r="L24" s="33"/>
    </row>
    <row r="25" spans="2:12" s="1" customFormat="1" ht="12" customHeight="1">
      <c r="B25" s="33"/>
      <c r="D25" s="28" t="s">
        <v>37</v>
      </c>
      <c r="I25" s="28" t="s">
        <v>26</v>
      </c>
      <c r="J25" s="26" t="str">
        <f>IF('Rekapitulace stavby'!AN19="","",'Rekapitulace stavby'!AN19)</f>
        <v/>
      </c>
      <c r="L25" s="33"/>
    </row>
    <row r="26" spans="2:12" s="1" customFormat="1" ht="18" customHeight="1">
      <c r="B26" s="33"/>
      <c r="E26" s="26" t="str">
        <f>IF('Rekapitulace stavby'!E20="","",'Rekapitulace stavby'!E20)</f>
        <v xml:space="preserve"> </v>
      </c>
      <c r="I26" s="28" t="s">
        <v>29</v>
      </c>
      <c r="J26" s="26" t="str">
        <f>IF('Rekapitulace stavby'!AN20="","",'Rekapitulace stavby'!AN20)</f>
        <v/>
      </c>
      <c r="L26" s="33"/>
    </row>
    <row r="27" spans="2:12" s="1" customFormat="1" ht="6.95" customHeight="1">
      <c r="B27" s="33"/>
      <c r="L27" s="33"/>
    </row>
    <row r="28" spans="2:12" s="1" customFormat="1" ht="12" customHeight="1">
      <c r="B28" s="33"/>
      <c r="D28" s="28" t="s">
        <v>39</v>
      </c>
      <c r="L28" s="33"/>
    </row>
    <row r="29" spans="2:12" s="7" customFormat="1" ht="16.5" customHeight="1">
      <c r="B29" s="92"/>
      <c r="E29" s="302" t="s">
        <v>19</v>
      </c>
      <c r="F29" s="302"/>
      <c r="G29" s="302"/>
      <c r="H29" s="302"/>
      <c r="L29" s="92"/>
    </row>
    <row r="30" spans="2:12" s="1" customFormat="1" ht="6.95" customHeight="1">
      <c r="B30" s="33"/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5" customHeight="1">
      <c r="B32" s="33"/>
      <c r="D32" s="93" t="s">
        <v>41</v>
      </c>
      <c r="J32" s="64">
        <f>ROUND(J87,2)</f>
        <v>0</v>
      </c>
      <c r="L32" s="33"/>
    </row>
    <row r="33" spans="2:12" s="1" customFormat="1" ht="6.95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5" customHeight="1">
      <c r="B34" s="33"/>
      <c r="F34" s="36" t="s">
        <v>43</v>
      </c>
      <c r="I34" s="36" t="s">
        <v>42</v>
      </c>
      <c r="J34" s="36" t="s">
        <v>44</v>
      </c>
      <c r="L34" s="33"/>
    </row>
    <row r="35" spans="2:12" s="1" customFormat="1" ht="14.45" customHeight="1">
      <c r="B35" s="33"/>
      <c r="D35" s="53" t="s">
        <v>45</v>
      </c>
      <c r="E35" s="28" t="s">
        <v>46</v>
      </c>
      <c r="F35" s="84">
        <f>ROUND((SUM(BE87:BE91)),2)</f>
        <v>0</v>
      </c>
      <c r="I35" s="94">
        <v>0.21</v>
      </c>
      <c r="J35" s="84">
        <f>ROUND(((SUM(BE87:BE91))*I35),2)</f>
        <v>0</v>
      </c>
      <c r="L35" s="33"/>
    </row>
    <row r="36" spans="2:12" s="1" customFormat="1" ht="14.45" customHeight="1">
      <c r="B36" s="33"/>
      <c r="E36" s="28" t="s">
        <v>47</v>
      </c>
      <c r="F36" s="84">
        <f>ROUND((SUM(BF87:BF91)),2)</f>
        <v>0</v>
      </c>
      <c r="I36" s="94">
        <v>0.12</v>
      </c>
      <c r="J36" s="84">
        <f>ROUND(((SUM(BF87:BF91))*I36),2)</f>
        <v>0</v>
      </c>
      <c r="L36" s="33"/>
    </row>
    <row r="37" spans="2:12" s="1" customFormat="1" ht="14.45" customHeight="1" hidden="1">
      <c r="B37" s="33"/>
      <c r="E37" s="28" t="s">
        <v>48</v>
      </c>
      <c r="F37" s="84">
        <f>ROUND((SUM(BG87:BG91)),2)</f>
        <v>0</v>
      </c>
      <c r="I37" s="94">
        <v>0.21</v>
      </c>
      <c r="J37" s="84">
        <f>0</f>
        <v>0</v>
      </c>
      <c r="L37" s="33"/>
    </row>
    <row r="38" spans="2:12" s="1" customFormat="1" ht="14.45" customHeight="1" hidden="1">
      <c r="B38" s="33"/>
      <c r="E38" s="28" t="s">
        <v>49</v>
      </c>
      <c r="F38" s="84">
        <f>ROUND((SUM(BH87:BH91)),2)</f>
        <v>0</v>
      </c>
      <c r="I38" s="94">
        <v>0.12</v>
      </c>
      <c r="J38" s="84">
        <f>0</f>
        <v>0</v>
      </c>
      <c r="L38" s="33"/>
    </row>
    <row r="39" spans="2:12" s="1" customFormat="1" ht="14.45" customHeight="1" hidden="1">
      <c r="B39" s="33"/>
      <c r="E39" s="28" t="s">
        <v>50</v>
      </c>
      <c r="F39" s="84">
        <f>ROUND((SUM(BI87:BI91)),2)</f>
        <v>0</v>
      </c>
      <c r="I39" s="94">
        <v>0</v>
      </c>
      <c r="J39" s="84">
        <f>0</f>
        <v>0</v>
      </c>
      <c r="L39" s="33"/>
    </row>
    <row r="40" spans="2:12" s="1" customFormat="1" ht="6.95" customHeight="1">
      <c r="B40" s="33"/>
      <c r="L40" s="33"/>
    </row>
    <row r="41" spans="2:12" s="1" customFormat="1" ht="25.5" customHeight="1">
      <c r="B41" s="33"/>
      <c r="C41" s="95"/>
      <c r="D41" s="96" t="s">
        <v>51</v>
      </c>
      <c r="E41" s="55"/>
      <c r="F41" s="55"/>
      <c r="G41" s="97" t="s">
        <v>52</v>
      </c>
      <c r="H41" s="98" t="s">
        <v>53</v>
      </c>
      <c r="I41" s="55"/>
      <c r="J41" s="99">
        <f>SUM(J32:J39)</f>
        <v>0</v>
      </c>
      <c r="K41" s="100"/>
      <c r="L41" s="33"/>
    </row>
    <row r="42" spans="2:12" s="1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5" customHeight="1">
      <c r="B47" s="33"/>
      <c r="C47" s="22" t="s">
        <v>129</v>
      </c>
      <c r="L47" s="33"/>
    </row>
    <row r="48" spans="2:12" s="1" customFormat="1" ht="6.95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27" t="str">
        <f>E7</f>
        <v>Automatické parkovací zařízení pro kola v Nymburce</v>
      </c>
      <c r="F50" s="328"/>
      <c r="G50" s="328"/>
      <c r="H50" s="328"/>
      <c r="L50" s="33"/>
    </row>
    <row r="51" spans="2:12" ht="12" customHeight="1">
      <c r="B51" s="21"/>
      <c r="C51" s="28" t="s">
        <v>125</v>
      </c>
      <c r="L51" s="21"/>
    </row>
    <row r="52" spans="2:12" s="1" customFormat="1" ht="16.5" customHeight="1">
      <c r="B52" s="33"/>
      <c r="E52" s="327" t="s">
        <v>989</v>
      </c>
      <c r="F52" s="329"/>
      <c r="G52" s="329"/>
      <c r="H52" s="329"/>
      <c r="L52" s="33"/>
    </row>
    <row r="53" spans="2:12" s="1" customFormat="1" ht="12" customHeight="1">
      <c r="B53" s="33"/>
      <c r="C53" s="28" t="s">
        <v>127</v>
      </c>
      <c r="L53" s="33"/>
    </row>
    <row r="54" spans="2:12" s="1" customFormat="1" ht="16.5" customHeight="1">
      <c r="B54" s="33"/>
      <c r="E54" s="291" t="str">
        <f>E11</f>
        <v>PS-01 - Automatická kolárna - provozní soubor</v>
      </c>
      <c r="F54" s="329"/>
      <c r="G54" s="329"/>
      <c r="H54" s="329"/>
      <c r="L54" s="33"/>
    </row>
    <row r="55" spans="2:12" s="1" customFormat="1" ht="6.95" customHeight="1">
      <c r="B55" s="33"/>
      <c r="L55" s="33"/>
    </row>
    <row r="56" spans="2:12" s="1" customFormat="1" ht="12" customHeight="1">
      <c r="B56" s="33"/>
      <c r="C56" s="28" t="s">
        <v>21</v>
      </c>
      <c r="F56" s="26" t="str">
        <f>F14</f>
        <v>Nymburk</v>
      </c>
      <c r="I56" s="28" t="s">
        <v>23</v>
      </c>
      <c r="J56" s="50" t="str">
        <f>IF(J14="","",J14)</f>
        <v>30. 11. 2023</v>
      </c>
      <c r="L56" s="33"/>
    </row>
    <row r="57" spans="2:12" s="1" customFormat="1" ht="6.95" customHeight="1">
      <c r="B57" s="33"/>
      <c r="L57" s="33"/>
    </row>
    <row r="58" spans="2:12" s="1" customFormat="1" ht="15.2" customHeight="1">
      <c r="B58" s="33"/>
      <c r="C58" s="28" t="s">
        <v>25</v>
      </c>
      <c r="F58" s="26" t="str">
        <f>E17</f>
        <v>Město Nymburk</v>
      </c>
      <c r="I58" s="28" t="s">
        <v>32</v>
      </c>
      <c r="J58" s="31" t="str">
        <f>E23</f>
        <v>OPTIMA, spol. s r.o.</v>
      </c>
      <c r="L58" s="33"/>
    </row>
    <row r="59" spans="2:12" s="1" customFormat="1" ht="15.2" customHeight="1">
      <c r="B59" s="33"/>
      <c r="C59" s="28" t="s">
        <v>30</v>
      </c>
      <c r="F59" s="26" t="str">
        <f>IF(E20="","",E20)</f>
        <v>Vyplň údaj</v>
      </c>
      <c r="I59" s="28" t="s">
        <v>37</v>
      </c>
      <c r="J59" s="31" t="str">
        <f>E26</f>
        <v xml:space="preserve"> </v>
      </c>
      <c r="L59" s="33"/>
    </row>
    <row r="60" spans="2:12" s="1" customFormat="1" ht="10.35" customHeight="1">
      <c r="B60" s="33"/>
      <c r="L60" s="33"/>
    </row>
    <row r="61" spans="2:12" s="1" customFormat="1" ht="29.25" customHeight="1">
      <c r="B61" s="33"/>
      <c r="C61" s="101" t="s">
        <v>130</v>
      </c>
      <c r="D61" s="95"/>
      <c r="E61" s="95"/>
      <c r="F61" s="95"/>
      <c r="G61" s="95"/>
      <c r="H61" s="95"/>
      <c r="I61" s="95"/>
      <c r="J61" s="102" t="s">
        <v>131</v>
      </c>
      <c r="K61" s="95"/>
      <c r="L61" s="33"/>
    </row>
    <row r="62" spans="2:12" s="1" customFormat="1" ht="10.35" customHeight="1">
      <c r="B62" s="33"/>
      <c r="L62" s="33"/>
    </row>
    <row r="63" spans="2:47" s="1" customFormat="1" ht="22.8" customHeight="1">
      <c r="B63" s="33"/>
      <c r="C63" s="103" t="s">
        <v>73</v>
      </c>
      <c r="J63" s="64">
        <f>J87</f>
        <v>0</v>
      </c>
      <c r="L63" s="33"/>
      <c r="AU63" s="18" t="s">
        <v>132</v>
      </c>
    </row>
    <row r="64" spans="2:12" s="8" customFormat="1" ht="24.95" customHeight="1">
      <c r="B64" s="104"/>
      <c r="D64" s="105" t="s">
        <v>133</v>
      </c>
      <c r="E64" s="106"/>
      <c r="F64" s="106"/>
      <c r="G64" s="106"/>
      <c r="H64" s="106"/>
      <c r="I64" s="106"/>
      <c r="J64" s="107">
        <f>J88</f>
        <v>0</v>
      </c>
      <c r="L64" s="104"/>
    </row>
    <row r="65" spans="2:12" s="9" customFormat="1" ht="19.9" customHeight="1">
      <c r="B65" s="108"/>
      <c r="D65" s="109" t="s">
        <v>134</v>
      </c>
      <c r="E65" s="110"/>
      <c r="F65" s="110"/>
      <c r="G65" s="110"/>
      <c r="H65" s="110"/>
      <c r="I65" s="110"/>
      <c r="J65" s="111">
        <f>J89</f>
        <v>0</v>
      </c>
      <c r="L65" s="108"/>
    </row>
    <row r="66" spans="2:12" s="1" customFormat="1" ht="21.85" customHeight="1">
      <c r="B66" s="33"/>
      <c r="L66" s="33"/>
    </row>
    <row r="67" spans="2:12" s="1" customFormat="1" ht="6.95" customHeight="1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33"/>
    </row>
    <row r="71" spans="2:12" s="1" customFormat="1" ht="6.9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33"/>
    </row>
    <row r="72" spans="2:12" s="1" customFormat="1" ht="24.95" customHeight="1">
      <c r="B72" s="33"/>
      <c r="C72" s="22" t="s">
        <v>135</v>
      </c>
      <c r="L72" s="33"/>
    </row>
    <row r="73" spans="2:12" s="1" customFormat="1" ht="6.95" customHeight="1">
      <c r="B73" s="33"/>
      <c r="L73" s="33"/>
    </row>
    <row r="74" spans="2:12" s="1" customFormat="1" ht="12" customHeight="1">
      <c r="B74" s="33"/>
      <c r="C74" s="28" t="s">
        <v>16</v>
      </c>
      <c r="L74" s="33"/>
    </row>
    <row r="75" spans="2:12" s="1" customFormat="1" ht="16.5" customHeight="1">
      <c r="B75" s="33"/>
      <c r="E75" s="327" t="str">
        <f>E7</f>
        <v>Automatické parkovací zařízení pro kola v Nymburce</v>
      </c>
      <c r="F75" s="328"/>
      <c r="G75" s="328"/>
      <c r="H75" s="328"/>
      <c r="L75" s="33"/>
    </row>
    <row r="76" spans="2:12" ht="12" customHeight="1">
      <c r="B76" s="21"/>
      <c r="C76" s="28" t="s">
        <v>125</v>
      </c>
      <c r="L76" s="21"/>
    </row>
    <row r="77" spans="2:12" s="1" customFormat="1" ht="16.5" customHeight="1">
      <c r="B77" s="33"/>
      <c r="E77" s="327" t="s">
        <v>989</v>
      </c>
      <c r="F77" s="329"/>
      <c r="G77" s="329"/>
      <c r="H77" s="329"/>
      <c r="L77" s="33"/>
    </row>
    <row r="78" spans="2:12" s="1" customFormat="1" ht="12" customHeight="1">
      <c r="B78" s="33"/>
      <c r="C78" s="28" t="s">
        <v>127</v>
      </c>
      <c r="L78" s="33"/>
    </row>
    <row r="79" spans="2:12" s="1" customFormat="1" ht="16.5" customHeight="1">
      <c r="B79" s="33"/>
      <c r="E79" s="291" t="str">
        <f>E11</f>
        <v>PS-01 - Automatická kolárna - provozní soubor</v>
      </c>
      <c r="F79" s="329"/>
      <c r="G79" s="329"/>
      <c r="H79" s="329"/>
      <c r="L79" s="33"/>
    </row>
    <row r="80" spans="2:12" s="1" customFormat="1" ht="6.95" customHeight="1">
      <c r="B80" s="33"/>
      <c r="L80" s="33"/>
    </row>
    <row r="81" spans="2:12" s="1" customFormat="1" ht="12" customHeight="1">
      <c r="B81" s="33"/>
      <c r="C81" s="28" t="s">
        <v>21</v>
      </c>
      <c r="F81" s="26" t="str">
        <f>F14</f>
        <v>Nymburk</v>
      </c>
      <c r="I81" s="28" t="s">
        <v>23</v>
      </c>
      <c r="J81" s="50" t="str">
        <f>IF(J14="","",J14)</f>
        <v>30. 11. 2023</v>
      </c>
      <c r="L81" s="33"/>
    </row>
    <row r="82" spans="2:12" s="1" customFormat="1" ht="6.95" customHeight="1">
      <c r="B82" s="33"/>
      <c r="L82" s="33"/>
    </row>
    <row r="83" spans="2:12" s="1" customFormat="1" ht="15.2" customHeight="1">
      <c r="B83" s="33"/>
      <c r="C83" s="28" t="s">
        <v>25</v>
      </c>
      <c r="F83" s="26" t="str">
        <f>E17</f>
        <v>Město Nymburk</v>
      </c>
      <c r="I83" s="28" t="s">
        <v>32</v>
      </c>
      <c r="J83" s="31" t="str">
        <f>E23</f>
        <v>OPTIMA, spol. s r.o.</v>
      </c>
      <c r="L83" s="33"/>
    </row>
    <row r="84" spans="2:12" s="1" customFormat="1" ht="15.2" customHeight="1">
      <c r="B84" s="33"/>
      <c r="C84" s="28" t="s">
        <v>30</v>
      </c>
      <c r="F84" s="26" t="str">
        <f>IF(E20="","",E20)</f>
        <v>Vyplň údaj</v>
      </c>
      <c r="I84" s="28" t="s">
        <v>37</v>
      </c>
      <c r="J84" s="31" t="str">
        <f>E26</f>
        <v xml:space="preserve"> </v>
      </c>
      <c r="L84" s="33"/>
    </row>
    <row r="85" spans="2:12" s="1" customFormat="1" ht="10.35" customHeight="1">
      <c r="B85" s="33"/>
      <c r="L85" s="33"/>
    </row>
    <row r="86" spans="2:20" s="10" customFormat="1" ht="29.25" customHeight="1">
      <c r="B86" s="112"/>
      <c r="C86" s="113" t="s">
        <v>136</v>
      </c>
      <c r="D86" s="114" t="s">
        <v>60</v>
      </c>
      <c r="E86" s="114" t="s">
        <v>56</v>
      </c>
      <c r="F86" s="114" t="s">
        <v>57</v>
      </c>
      <c r="G86" s="114" t="s">
        <v>137</v>
      </c>
      <c r="H86" s="114" t="s">
        <v>138</v>
      </c>
      <c r="I86" s="114" t="s">
        <v>139</v>
      </c>
      <c r="J86" s="114" t="s">
        <v>131</v>
      </c>
      <c r="K86" s="115" t="s">
        <v>140</v>
      </c>
      <c r="L86" s="112"/>
      <c r="M86" s="57" t="s">
        <v>19</v>
      </c>
      <c r="N86" s="58" t="s">
        <v>45</v>
      </c>
      <c r="O86" s="58" t="s">
        <v>141</v>
      </c>
      <c r="P86" s="58" t="s">
        <v>142</v>
      </c>
      <c r="Q86" s="58" t="s">
        <v>143</v>
      </c>
      <c r="R86" s="58" t="s">
        <v>144</v>
      </c>
      <c r="S86" s="58" t="s">
        <v>145</v>
      </c>
      <c r="T86" s="59" t="s">
        <v>146</v>
      </c>
    </row>
    <row r="87" spans="2:63" s="1" customFormat="1" ht="22.8" customHeight="1">
      <c r="B87" s="33"/>
      <c r="C87" s="62" t="s">
        <v>147</v>
      </c>
      <c r="J87" s="116">
        <f>BK87</f>
        <v>0</v>
      </c>
      <c r="L87" s="33"/>
      <c r="M87" s="60"/>
      <c r="N87" s="51"/>
      <c r="O87" s="51"/>
      <c r="P87" s="117">
        <f>P88</f>
        <v>0</v>
      </c>
      <c r="Q87" s="51"/>
      <c r="R87" s="117">
        <f>R88</f>
        <v>0</v>
      </c>
      <c r="S87" s="51"/>
      <c r="T87" s="118">
        <f>T88</f>
        <v>0</v>
      </c>
      <c r="AT87" s="18" t="s">
        <v>74</v>
      </c>
      <c r="AU87" s="18" t="s">
        <v>132</v>
      </c>
      <c r="BK87" s="119">
        <f>BK88</f>
        <v>0</v>
      </c>
    </row>
    <row r="88" spans="2:63" s="11" customFormat="1" ht="25.9" customHeight="1">
      <c r="B88" s="120"/>
      <c r="D88" s="121" t="s">
        <v>74</v>
      </c>
      <c r="E88" s="122" t="s">
        <v>148</v>
      </c>
      <c r="F88" s="122" t="s">
        <v>149</v>
      </c>
      <c r="I88" s="123"/>
      <c r="J88" s="124">
        <f>BK88</f>
        <v>0</v>
      </c>
      <c r="L88" s="120"/>
      <c r="M88" s="125"/>
      <c r="P88" s="126">
        <f>P89</f>
        <v>0</v>
      </c>
      <c r="R88" s="126">
        <f>R89</f>
        <v>0</v>
      </c>
      <c r="T88" s="127">
        <f>T89</f>
        <v>0</v>
      </c>
      <c r="AR88" s="121" t="s">
        <v>150</v>
      </c>
      <c r="AT88" s="128" t="s">
        <v>74</v>
      </c>
      <c r="AU88" s="128" t="s">
        <v>75</v>
      </c>
      <c r="AY88" s="121" t="s">
        <v>151</v>
      </c>
      <c r="BK88" s="129">
        <f>BK89</f>
        <v>0</v>
      </c>
    </row>
    <row r="89" spans="2:63" s="11" customFormat="1" ht="22.8" customHeight="1">
      <c r="B89" s="120"/>
      <c r="D89" s="121" t="s">
        <v>74</v>
      </c>
      <c r="E89" s="130" t="s">
        <v>86</v>
      </c>
      <c r="F89" s="130" t="s">
        <v>152</v>
      </c>
      <c r="I89" s="123"/>
      <c r="J89" s="131">
        <f>BK89</f>
        <v>0</v>
      </c>
      <c r="L89" s="120"/>
      <c r="M89" s="125"/>
      <c r="P89" s="126">
        <f>SUM(P90:P91)</f>
        <v>0</v>
      </c>
      <c r="R89" s="126">
        <f>SUM(R90:R91)</f>
        <v>0</v>
      </c>
      <c r="T89" s="127">
        <f>SUM(T90:T91)</f>
        <v>0</v>
      </c>
      <c r="AR89" s="121" t="s">
        <v>150</v>
      </c>
      <c r="AT89" s="128" t="s">
        <v>74</v>
      </c>
      <c r="AU89" s="128" t="s">
        <v>82</v>
      </c>
      <c r="AY89" s="121" t="s">
        <v>151</v>
      </c>
      <c r="BK89" s="129">
        <f>SUM(BK90:BK91)</f>
        <v>0</v>
      </c>
    </row>
    <row r="90" spans="2:65" s="1" customFormat="1" ht="16.5" customHeight="1">
      <c r="B90" s="33"/>
      <c r="C90" s="132" t="s">
        <v>82</v>
      </c>
      <c r="D90" s="132" t="s">
        <v>153</v>
      </c>
      <c r="E90" s="133" t="s">
        <v>990</v>
      </c>
      <c r="F90" s="134" t="s">
        <v>991</v>
      </c>
      <c r="G90" s="135" t="s">
        <v>173</v>
      </c>
      <c r="H90" s="136">
        <v>1</v>
      </c>
      <c r="I90" s="137"/>
      <c r="J90" s="138">
        <f>ROUND(I90*H90,2)</f>
        <v>0</v>
      </c>
      <c r="K90" s="134" t="s">
        <v>19</v>
      </c>
      <c r="L90" s="33"/>
      <c r="M90" s="139" t="s">
        <v>19</v>
      </c>
      <c r="N90" s="140" t="s">
        <v>46</v>
      </c>
      <c r="P90" s="141">
        <f>O90*H90</f>
        <v>0</v>
      </c>
      <c r="Q90" s="141">
        <v>0</v>
      </c>
      <c r="R90" s="141">
        <f>Q90*H90</f>
        <v>0</v>
      </c>
      <c r="S90" s="141">
        <v>0</v>
      </c>
      <c r="T90" s="142">
        <f>S90*H90</f>
        <v>0</v>
      </c>
      <c r="AR90" s="143" t="s">
        <v>82</v>
      </c>
      <c r="AT90" s="143" t="s">
        <v>153</v>
      </c>
      <c r="AU90" s="143" t="s">
        <v>84</v>
      </c>
      <c r="AY90" s="18" t="s">
        <v>151</v>
      </c>
      <c r="BE90" s="144">
        <f>IF(N90="základní",J90,0)</f>
        <v>0</v>
      </c>
      <c r="BF90" s="144">
        <f>IF(N90="snížená",J90,0)</f>
        <v>0</v>
      </c>
      <c r="BG90" s="144">
        <f>IF(N90="zákl. přenesená",J90,0)</f>
        <v>0</v>
      </c>
      <c r="BH90" s="144">
        <f>IF(N90="sníž. přenesená",J90,0)</f>
        <v>0</v>
      </c>
      <c r="BI90" s="144">
        <f>IF(N90="nulová",J90,0)</f>
        <v>0</v>
      </c>
      <c r="BJ90" s="18" t="s">
        <v>82</v>
      </c>
      <c r="BK90" s="144">
        <f>ROUND(I90*H90,2)</f>
        <v>0</v>
      </c>
      <c r="BL90" s="18" t="s">
        <v>82</v>
      </c>
      <c r="BM90" s="143" t="s">
        <v>992</v>
      </c>
    </row>
    <row r="91" spans="2:65" s="1" customFormat="1" ht="16.5" customHeight="1">
      <c r="B91" s="33"/>
      <c r="C91" s="132" t="s">
        <v>84</v>
      </c>
      <c r="D91" s="132" t="s">
        <v>153</v>
      </c>
      <c r="E91" s="133" t="s">
        <v>993</v>
      </c>
      <c r="F91" s="134" t="s">
        <v>994</v>
      </c>
      <c r="G91" s="135" t="s">
        <v>173</v>
      </c>
      <c r="H91" s="136">
        <v>1</v>
      </c>
      <c r="I91" s="137"/>
      <c r="J91" s="138">
        <f>ROUND(I91*H91,2)</f>
        <v>0</v>
      </c>
      <c r="K91" s="134" t="s">
        <v>19</v>
      </c>
      <c r="L91" s="33"/>
      <c r="M91" s="155" t="s">
        <v>19</v>
      </c>
      <c r="N91" s="156" t="s">
        <v>46</v>
      </c>
      <c r="O91" s="157"/>
      <c r="P91" s="158">
        <f>O91*H91</f>
        <v>0</v>
      </c>
      <c r="Q91" s="158">
        <v>0</v>
      </c>
      <c r="R91" s="158">
        <f>Q91*H91</f>
        <v>0</v>
      </c>
      <c r="S91" s="158">
        <v>0</v>
      </c>
      <c r="T91" s="159">
        <f>S91*H91</f>
        <v>0</v>
      </c>
      <c r="AR91" s="143" t="s">
        <v>82</v>
      </c>
      <c r="AT91" s="143" t="s">
        <v>153</v>
      </c>
      <c r="AU91" s="143" t="s">
        <v>84</v>
      </c>
      <c r="AY91" s="18" t="s">
        <v>151</v>
      </c>
      <c r="BE91" s="144">
        <f>IF(N91="základní",J91,0)</f>
        <v>0</v>
      </c>
      <c r="BF91" s="144">
        <f>IF(N91="snížená",J91,0)</f>
        <v>0</v>
      </c>
      <c r="BG91" s="144">
        <f>IF(N91="zákl. přenesená",J91,0)</f>
        <v>0</v>
      </c>
      <c r="BH91" s="144">
        <f>IF(N91="sníž. přenesená",J91,0)</f>
        <v>0</v>
      </c>
      <c r="BI91" s="144">
        <f>IF(N91="nulová",J91,0)</f>
        <v>0</v>
      </c>
      <c r="BJ91" s="18" t="s">
        <v>82</v>
      </c>
      <c r="BK91" s="144">
        <f>ROUND(I91*H91,2)</f>
        <v>0</v>
      </c>
      <c r="BL91" s="18" t="s">
        <v>82</v>
      </c>
      <c r="BM91" s="143" t="s">
        <v>995</v>
      </c>
    </row>
    <row r="92" spans="2:12" s="1" customFormat="1" ht="6.95" customHeight="1"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33"/>
    </row>
  </sheetData>
  <sheetProtection algorithmName="SHA-512" hashValue="CuEiwiZP7RSuln00jYlgKe0rHzGswEIYkdLY9B7p6A3TgcDVfhlF6ENnDmICeTArp69g07R9NfHwM1e3yiM0tg==" saltValue="LfBT/FAYmQ9gxf6e+nr9vOo23QJpSdIIRdvkEELUOSix0Gha2fxcAsFfkR4NwuhPJ1syCBVuf4vawioKjjaQUQ==" spinCount="100000" sheet="1" objects="1" scenarios="1" formatColumns="0" formatRows="0" autoFilter="0"/>
  <autoFilter ref="C86:K91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PC-KRAUS\Roman Kraus</dc:creator>
  <cp:keywords/>
  <dc:description/>
  <cp:lastModifiedBy>Roman Kraus</cp:lastModifiedBy>
  <dcterms:created xsi:type="dcterms:W3CDTF">2024-02-29T19:07:49Z</dcterms:created>
  <dcterms:modified xsi:type="dcterms:W3CDTF">2024-02-29T19:09:14Z</dcterms:modified>
  <cp:category/>
  <cp:version/>
  <cp:contentType/>
  <cp:contentStatus/>
</cp:coreProperties>
</file>