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605" activeTab="4"/>
  </bookViews>
  <sheets>
    <sheet name="Rekapitulace stavby" sheetId="1" r:id="rId1"/>
    <sheet name="676-18-1-0 - Vedlejší a o..." sheetId="2" r:id="rId2"/>
    <sheet name="676-18-1-1 - SO 101 Stezk..." sheetId="3" r:id="rId3"/>
    <sheet name="676-18-1-2 - SO 101 Stezk..." sheetId="4" r:id="rId4"/>
    <sheet name="676-18-1-3 - SO 202 Lávka" sheetId="5" r:id="rId5"/>
  </sheets>
  <definedNames>
    <definedName name="_xlnm._FilterDatabase" localSheetId="1" hidden="1">'676-18-1-0 - Vedlejší a o...'!$C$83:$K$121</definedName>
    <definedName name="_xlnm._FilterDatabase" localSheetId="2" hidden="1">'676-18-1-1 - SO 101 Stezk...'!$C$88:$K$387</definedName>
    <definedName name="_xlnm._FilterDatabase" localSheetId="3" hidden="1">'676-18-1-2 - SO 101 Stezk...'!$C$84:$K$272</definedName>
    <definedName name="_xlnm._FilterDatabase" localSheetId="4" hidden="1">'676-18-1-3 - SO 202 Lávka'!$C$84:$K$240</definedName>
    <definedName name="_xlnm.Print_Area" localSheetId="1">'676-18-1-0 - Vedlejší a o...'!$C$4:$J$39,'676-18-1-0 - Vedlejší a o...'!$C$45:$J$65,'676-18-1-0 - Vedlejší a o...'!$C$71:$K$121</definedName>
    <definedName name="_xlnm.Print_Area" localSheetId="2">'676-18-1-1 - SO 101 Stezk...'!$C$4:$J$39,'676-18-1-1 - SO 101 Stezk...'!$C$45:$J$70,'676-18-1-1 - SO 101 Stezk...'!$C$76:$K$387</definedName>
    <definedName name="_xlnm.Print_Area" localSheetId="3">'676-18-1-2 - SO 101 Stezk...'!$C$4:$J$39,'676-18-1-2 - SO 101 Stezk...'!$C$45:$J$66,'676-18-1-2 - SO 101 Stezk...'!$C$72:$K$272</definedName>
    <definedName name="_xlnm.Print_Area" localSheetId="4">'676-18-1-3 - SO 202 Lávka'!$C$4:$J$39,'676-18-1-3 - SO 202 Lávka'!$C$45:$J$66,'676-18-1-3 - SO 202 Lávka'!$C$72:$K$240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'676-18-1-0 - Vedlejší a o...'!$83:$83</definedName>
    <definedName name="_xlnm.Print_Titles" localSheetId="2">'676-18-1-1 - SO 101 Stezk...'!$88:$88</definedName>
    <definedName name="_xlnm.Print_Titles" localSheetId="3">'676-18-1-2 - SO 101 Stezk...'!$84:$84</definedName>
    <definedName name="_xlnm.Print_Titles" localSheetId="4">'676-18-1-3 - SO 202 Lávka'!$84:$84</definedName>
  </definedNames>
  <calcPr calcId="152511"/>
</workbook>
</file>

<file path=xl/sharedStrings.xml><?xml version="1.0" encoding="utf-8"?>
<sst xmlns="http://schemas.openxmlformats.org/spreadsheetml/2006/main" count="6271" uniqueCount="912">
  <si>
    <t>Export Komplet</t>
  </si>
  <si>
    <t>VZ</t>
  </si>
  <si>
    <t>2.0</t>
  </si>
  <si>
    <t/>
  </si>
  <si>
    <t>False</t>
  </si>
  <si>
    <t>{b2b42fc9-2602-4307-aa6d-5a3143348b6c}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</si>
  <si>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</si>
  <si>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</si>
  <si>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</si>
  <si>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</si>
  <si>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</si>
  <si>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</si>
  <si>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</si>
  <si>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</si>
  <si>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</si>
  <si>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676/18-1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</si>
  <si>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</si>
  <si>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</si>
  <si>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Nymburk – levobřežní cyklostezka s přemostěním Starého Labe</t>
  </si>
  <si>
    <t>KSO:</t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</si>
  <si>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</si>
  <si>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</si>
  <si>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</si>
  <si>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</si>
  <si>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</si>
  <si>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</si>
  <si>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</si>
  <si>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Město Nymburk</t>
  </si>
  <si>
    <t>DIČ:</t>
  </si>
  <si>
    <t>Uchazeč:</t>
  </si>
  <si>
    <t>Vyplň údaj</t>
  </si>
  <si>
    <t>Projektant: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</si>
  <si>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</si>
  <si>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</si>
  <si>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</si>
  <si>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</si>
  <si>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</si>
  <si>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</si>
  <si>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</si>
  <si>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</si>
  <si>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</si>
  <si>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</si>
  <si>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</si>
  <si>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</si>
  <si>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</si>
  <si>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</si>
  <si>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</si>
  <si>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</si>
  <si>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</si>
  <si>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</si>
  <si>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</si>
  <si>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</si>
  <si>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</si>
  <si>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</si>
  <si>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</si>
  <si>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</si>
  <si>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</si>
  <si>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</si>
  <si>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</si>
  <si>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</si>
  <si>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</si>
  <si>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</si>
  <si>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</si>
  <si>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</si>
  <si>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</si>
  <si>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</si>
  <si>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</si>
  <si>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</si>
  <si>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</si>
  <si>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</si>
  <si>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</si>
  <si>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</si>
  <si>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</si>
  <si>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</si>
  <si>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</si>
  <si>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</si>
  <si>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676/18-1-0</t>
  </si>
  <si>
    <t>Vedlejší a ostatní rozpočtové náklady</t>
  </si>
  <si>
    <t>VON</t>
  </si>
  <si>
    <t>1</t>
  </si>
  <si>
    <t>{c721ee19-ac6b-4b04-b187-9242ac188d2b}</t>
  </si>
  <si>
    <t>2</t>
  </si>
  <si>
    <t>676/18-1-1</t>
  </si>
  <si>
    <t>SO 101 Stezka - Uznatelné náklady</t>
  </si>
  <si>
    <t>STA</t>
  </si>
  <si>
    <t>{0cc16660-b0a9-425f-a40f-d19592beac3e}</t>
  </si>
  <si>
    <t>676/18-1-2</t>
  </si>
  <si>
    <t>SO 101 Stezka - Neuznatelné náklady</t>
  </si>
  <si>
    <t>{f697545a-1713-4bcb-9d7c-dc610a8f4f07}</t>
  </si>
  <si>
    <t>676/18-1-3</t>
  </si>
  <si>
    <t>SO 202 Lávka</t>
  </si>
  <si>
    <t>{0636fdc5-fcba-4e1e-ba2c-bcdc24d989a4}</t>
  </si>
  <si>
    <t>KRYCÍ LIST SOUPISU PRACÍ</t>
  </si>
  <si>
    <t>Objekt:</t>
  </si>
  <si>
    <t>676/18-1-0 - Vedlejší a ostatní rozpočtové náklady</t>
  </si>
  <si>
    <t>k.ú.Nymburk</t>
  </si>
  <si>
    <t>NDCon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</si>
  <si>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</si>
  <si>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</si>
  <si>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</si>
  <si>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</si>
  <si>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</si>
  <si>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</si>
  <si>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</si>
  <si>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</si>
  <si>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</si>
  <si>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</si>
  <si>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</si>
  <si>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</si>
  <si>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</si>
  <si>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</si>
  <si>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</si>
  <si>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</si>
  <si>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</si>
  <si>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</si>
  <si>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</si>
  <si>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</si>
  <si>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</si>
  <si>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</si>
  <si>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</si>
  <si>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</si>
  <si>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</si>
  <si>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</si>
  <si>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</si>
  <si>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</si>
  <si>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</si>
  <si>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</si>
  <si>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 - archeologický dohled</t>
  </si>
  <si>
    <t>soubor</t>
  </si>
  <si>
    <t>1024</t>
  </si>
  <si>
    <t>1311203884</t>
  </si>
  <si>
    <t>PP</t>
  </si>
  <si>
    <t>zajištění archeologického dohledu organizací s oprávněním včetně dokladu ke kolaudaci, vyhotovení nálezové zprávy</t>
  </si>
  <si>
    <t>011114000</t>
  </si>
  <si>
    <t>Geologické a statické práce během stavby</t>
  </si>
  <si>
    <t>1074221750</t>
  </si>
  <si>
    <t xml:space="preserve">Účast geologa/geotechnika/statika během stavby. Včetně upřesňujících případných rozborů zemin.
</t>
  </si>
  <si>
    <t>3</t>
  </si>
  <si>
    <t>012002000</t>
  </si>
  <si>
    <t>Geodetické práce</t>
  </si>
  <si>
    <t>-793133096</t>
  </si>
  <si>
    <t>Vytyčení stavby a geodetické práce během stavby</t>
  </si>
  <si>
    <t>4</t>
  </si>
  <si>
    <t>01325400R</t>
  </si>
  <si>
    <t>Realizační dokumentace stavby</t>
  </si>
  <si>
    <t>-521015197</t>
  </si>
  <si>
    <t>Realizační/výrobní dokumentace stavby, zejména lávky a hrazení.</t>
  </si>
  <si>
    <t>VRN3</t>
  </si>
  <si>
    <t>Zařízení staveniště</t>
  </si>
  <si>
    <t>030001000</t>
  </si>
  <si>
    <t>-592018213</t>
  </si>
  <si>
    <t>zařízení staveniště - zřízení, udržování, odstranění.</t>
  </si>
  <si>
    <t>6</t>
  </si>
  <si>
    <t>034203000</t>
  </si>
  <si>
    <t>Oplocení staveniště</t>
  </si>
  <si>
    <t>2091604161</t>
  </si>
  <si>
    <t>zabezpečení staveniště, oplocení staveniště</t>
  </si>
  <si>
    <t>7</t>
  </si>
  <si>
    <t>034503000</t>
  </si>
  <si>
    <t>Informační tabule na staveništi</t>
  </si>
  <si>
    <t>1589030030</t>
  </si>
  <si>
    <t>Výroba a instalace informační tabule na staveništi</t>
  </si>
  <si>
    <t>8</t>
  </si>
  <si>
    <t>R6</t>
  </si>
  <si>
    <t>DIO</t>
  </si>
  <si>
    <t>1465532431</t>
  </si>
  <si>
    <t xml:space="preserve">DIO - Zpracování, projednání, montáž a demontáž dočasných dopravních značek. Udržování po celou dobu stavby. Včetně dopravních značek. </t>
  </si>
  <si>
    <t>VRN4</t>
  </si>
  <si>
    <t>Inženýrská činnost</t>
  </si>
  <si>
    <t>9</t>
  </si>
  <si>
    <t>012303000</t>
  </si>
  <si>
    <t>Geodetické práce po výstavbě</t>
  </si>
  <si>
    <t>-533790204</t>
  </si>
  <si>
    <t>zaměření skutečného provedení stavby. Včetně vydání potřebného počtu výtisků.</t>
  </si>
  <si>
    <t>10</t>
  </si>
  <si>
    <t>013254000</t>
  </si>
  <si>
    <t>Dokumentace skutečného provedení stavby</t>
  </si>
  <si>
    <t>souborparé</t>
  </si>
  <si>
    <t>488678334</t>
  </si>
  <si>
    <t>Dokumentace skutečného provedení stavby (4x paré + 1xCD)</t>
  </si>
  <si>
    <t>11</t>
  </si>
  <si>
    <t>043002000</t>
  </si>
  <si>
    <t>Zkoušky a ostatní měření - hutnící zkoušky</t>
  </si>
  <si>
    <t>-2146928240</t>
  </si>
  <si>
    <t>hutnící zkoušky na pláni a štěrkových vrstvách, základová spára</t>
  </si>
  <si>
    <t>P</t>
  </si>
  <si>
    <t>Poznámka k položce:
předpokládán rozsah 1 zkouška na 1000 m2 pláně a každé nestmelené konstrukční vrstvy vozovky</t>
  </si>
  <si>
    <t>12</t>
  </si>
  <si>
    <t>049002000</t>
  </si>
  <si>
    <t>Ostatní inženýrská činnost</t>
  </si>
  <si>
    <t>-376460247</t>
  </si>
  <si>
    <t>Ostatní inženýrská činnost - aktualizace existencí sítí, jednání s DOSS a dalšími dotčenými subjekty pro potřeby provádění stavby.</t>
  </si>
  <si>
    <t>VRN7</t>
  </si>
  <si>
    <t>Provozní vlivy</t>
  </si>
  <si>
    <t>13</t>
  </si>
  <si>
    <t>071203000-1</t>
  </si>
  <si>
    <t>Provoz dalšího subjektu - pěší koridory</t>
  </si>
  <si>
    <t>-56145084</t>
  </si>
  <si>
    <t>zajištění a udržování pěších koridorů. Včetně příjezdových komunikací ke stavbě kde se předpkládá větší pohyb pěších.</t>
  </si>
  <si>
    <t>14</t>
  </si>
  <si>
    <t>075103000R</t>
  </si>
  <si>
    <t>Ochranná pásma elektrického a sdělovacího vedení</t>
  </si>
  <si>
    <t>784111469</t>
  </si>
  <si>
    <t>Ochranné pásmo sdělovacího a elktrického vedení</t>
  </si>
  <si>
    <t>VV</t>
  </si>
  <si>
    <t>075603000</t>
  </si>
  <si>
    <t>Jiná ochranná pásma</t>
  </si>
  <si>
    <t>357544336</t>
  </si>
  <si>
    <t>práce v záplavovém území</t>
  </si>
  <si>
    <t>ACO11</t>
  </si>
  <si>
    <t>Obrusná vrstva ACO11</t>
  </si>
  <si>
    <t>3658,775</t>
  </si>
  <si>
    <t>ACP16_50</t>
  </si>
  <si>
    <t>odkopávka</t>
  </si>
  <si>
    <t>676/18-1-1 - SO 101 Stezka - Uznatelné náklady</t>
  </si>
  <si>
    <t>k.ú. Nymburk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</si>
  <si>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</si>
  <si>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</si>
  <si>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</si>
  <si>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</si>
  <si>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</si>
  <si>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</si>
  <si>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99 - Přesuny hmot a suti</t>
  </si>
  <si>
    <t xml:space="preserve">    997 -  Přesun sutě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</si>
  <si>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</si>
  <si>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</si>
  <si>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</si>
  <si>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</si>
  <si>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</si>
  <si>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112101101</t>
  </si>
  <si>
    <t>Odstranění stromů listnatých průměru kmene přes 100 do 300 mm</t>
  </si>
  <si>
    <t>kus</t>
  </si>
  <si>
    <t>CS ÚRS 2023 02</t>
  </si>
  <si>
    <t>-531424618</t>
  </si>
  <si>
    <t>Odstranění stromů s odřezáním kmene a s odvětvením listnatých, průměru kmene přes 100 do 300 mm</t>
  </si>
  <si>
    <t>Online PSC</t>
  </si>
  <si>
    <t>https://podminky.urs.cz/item/CS_URS_2023_02/112101101</t>
  </si>
  <si>
    <t>112101102</t>
  </si>
  <si>
    <t>Odstranění stromů listnatých průměru kmene přes 300 do 500 mm</t>
  </si>
  <si>
    <t>-406198599</t>
  </si>
  <si>
    <t>Odstranění stromů s odřezáním kmene a s odvětvením listnatých, průměru kmene přes 300 do 500 mm</t>
  </si>
  <si>
    <t>https://podminky.urs.cz/item/CS_URS_2023_02/112101102</t>
  </si>
  <si>
    <t>112101103</t>
  </si>
  <si>
    <t>Odstranění stromů listnatých průměru kmene přes 500 do 700 mm</t>
  </si>
  <si>
    <t>659251008</t>
  </si>
  <si>
    <t>Odstranění stromů s odřezáním kmene a s odvětvením listnatých, průměru kmene přes 500 do 700 mm</t>
  </si>
  <si>
    <t>https://podminky.urs.cz/item/CS_URS_2023_02/112101103</t>
  </si>
  <si>
    <t>112101121</t>
  </si>
  <si>
    <t>Odstranění stromů jehličnatých průměru kmene přes 100 do 300 mm</t>
  </si>
  <si>
    <t>341423776</t>
  </si>
  <si>
    <t>Odstranění stromů s odřezáním kmene a s odvětvením jehličnatých bez odkornění, průměru kmene přes 100 do 300 mm</t>
  </si>
  <si>
    <t>https://podminky.urs.cz/item/CS_URS_2023_02/112101121</t>
  </si>
  <si>
    <t>112251101</t>
  </si>
  <si>
    <t>Odstranění pařezů průměru přes 100 do 300 mm</t>
  </si>
  <si>
    <t>1879001211</t>
  </si>
  <si>
    <t>Odstranění pařezů strojně s jejich vykopáním nebo vytrháním průměru přes 100 do 300 mm</t>
  </si>
  <si>
    <t>https://podminky.urs.cz/item/CS_URS_2023_02/112251101</t>
  </si>
  <si>
    <t>17</t>
  </si>
  <si>
    <t>112251102</t>
  </si>
  <si>
    <t>Odstranění pařezů průměru přes 300 do 500 mm</t>
  </si>
  <si>
    <t>1828819059</t>
  </si>
  <si>
    <t>Odstranění pařezů strojně s jejich vykopáním nebo vytrháním průměru přes 300 do 500 mm</t>
  </si>
  <si>
    <t>https://podminky.urs.cz/item/CS_URS_2023_02/112251102</t>
  </si>
  <si>
    <t>112251103</t>
  </si>
  <si>
    <t>Odstranění pařezů průměru přes 500 do 700 mm</t>
  </si>
  <si>
    <t>-281923243</t>
  </si>
  <si>
    <t>Odstranění pařezů strojně s jejich vykopáním nebo vytrháním průměru přes 500 do 700 mm</t>
  </si>
  <si>
    <t>https://podminky.urs.cz/item/CS_URS_2023_02/112251103</t>
  </si>
  <si>
    <t>113106292</t>
  </si>
  <si>
    <t>Rozebrání vozovek ze silničních dílců spáry zalité cementovou maltou strojně pl přes 50 do 200 m2</t>
  </si>
  <si>
    <t>m2</t>
  </si>
  <si>
    <t>-34387905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</si>
  <si>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50 m2 do 200 m2 se spárami zalitými cementovou maltou</t>
  </si>
  <si>
    <t>https://podminky.urs.cz/item/CS_URS_2023_02/113106292</t>
  </si>
  <si>
    <t>178</t>
  </si>
  <si>
    <t>113107241</t>
  </si>
  <si>
    <t>Odstranění podkladu živičného tl 50 mm strojně pl přes 200 m2</t>
  </si>
  <si>
    <t>-344425857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</si>
  <si>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</si>
  <si>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https://podminky.urs.cz/item/CS_URS_2023_02/113107241</t>
  </si>
  <si>
    <t>385</t>
  </si>
  <si>
    <t>113154225</t>
  </si>
  <si>
    <t>Frézování živičného krytu tl 200 mm pruh š přes 0,5 do 1 m pl přes 500 do 1000 m2 bez překážek v trase</t>
  </si>
  <si>
    <t>-1931707165</t>
  </si>
  <si>
    <t>Frézování živičného podkladu nebo krytu s naložením na dopravní prostředek plochy přes 500 do 1 000 m2 bez překážek v trase pruhu šířky do 1 m, tloušťky vrstvy 200 mm</t>
  </si>
  <si>
    <t>https://podminky.urs.cz/item/CS_URS_2023_02/113154225</t>
  </si>
  <si>
    <t>992,17</t>
  </si>
  <si>
    <t>113203111</t>
  </si>
  <si>
    <t>Vytrhání obrub z dlažebních kostek</t>
  </si>
  <si>
    <t>m</t>
  </si>
  <si>
    <t>1698082628</t>
  </si>
  <si>
    <t>Vytrhání obrub s vybouráním lože, s přemístěním hmot na skládku na vzdálenost do 3 m nebo s naložením na dopravní prostředek z dlažebních kostek</t>
  </si>
  <si>
    <t>https://podminky.urs.cz/item/CS_URS_2023_02/113203111</t>
  </si>
  <si>
    <t>427</t>
  </si>
  <si>
    <t>114203103</t>
  </si>
  <si>
    <t>Rozebrání dlažeb z lomového kamene nebo betonových tvárnic do cementové malty</t>
  </si>
  <si>
    <t>m3</t>
  </si>
  <si>
    <t>803953186</t>
  </si>
  <si>
    <t>Rozebrání dlažeb nebo záhozů s naložením na dopravní prostředek dlažeb z lomového kamene nebo betonových tvárnic do cementové malty se spárami zalitými cementovou maltou</t>
  </si>
  <si>
    <t>https://podminky.urs.cz/item/CS_URS_2023_02/114203103</t>
  </si>
  <si>
    <t>994,78*0,3</t>
  </si>
  <si>
    <t>114203202</t>
  </si>
  <si>
    <t>Očištění lomového kamene nebo betonových tvárnic od malty</t>
  </si>
  <si>
    <t>-1769922824</t>
  </si>
  <si>
    <t>Očištění lomového kamene nebo betonových tvárnic získaných při rozebrání dlažeb, záhozů, rovnanin a soustřeďovacích staveb od malty</t>
  </si>
  <si>
    <t>https://podminky.urs.cz/item/CS_URS_2023_02/114203202</t>
  </si>
  <si>
    <t>298,434</t>
  </si>
  <si>
    <t>Rozebraná dlažba</t>
  </si>
  <si>
    <t>122252205</t>
  </si>
  <si>
    <t>Odkopávky a prokopávky nezapažené pro silnice a dálnice v hornině třídy těžitelnosti I objem do 1000 m3 strojně</t>
  </si>
  <si>
    <t>-1198950986</t>
  </si>
  <si>
    <t>Odkopávky a prokopávky nezapažené pro silnice a dálnice strojně v hornině třídy těžitelnosti I přes 500 do 1 000 m3</t>
  </si>
  <si>
    <t>https://podminky.urs.cz/item/CS_URS_2023_02/122252205</t>
  </si>
  <si>
    <t>1109,89</t>
  </si>
  <si>
    <t>odkopávka sanace</t>
  </si>
  <si>
    <t>970,35</t>
  </si>
  <si>
    <t>Součet</t>
  </si>
  <si>
    <t>171151111</t>
  </si>
  <si>
    <t>Uložení sypaniny z hornin nesoudržných sypkých do násypů zhutněných strojně</t>
  </si>
  <si>
    <t>-1840658741</t>
  </si>
  <si>
    <t>Uložení sypanin do násypů strojně s rozprostřením sypaniny ve vrstvách a s hrubým urovnáním zhutněných z hornin nesoudržných sypkých</t>
  </si>
  <si>
    <t>https://podminky.urs.cz/item/CS_URS_2023_02/171151111</t>
  </si>
  <si>
    <t>násyp</t>
  </si>
  <si>
    <t>302,15</t>
  </si>
  <si>
    <t>16</t>
  </si>
  <si>
    <t>171151112</t>
  </si>
  <si>
    <t>Uložení sypaniny z hornin nesoudržných kamenitých do násypů zhutněných strojně</t>
  </si>
  <si>
    <t>-1831024027</t>
  </si>
  <si>
    <t>Uložení sypanin do násypů strojně s rozprostřením sypaniny ve vrstvách a s hrubým urovnáním zhutněných z hornin nesoudržných kamenitých</t>
  </si>
  <si>
    <t>https://podminky.urs.cz/item/CS_URS_2023_02/171151112</t>
  </si>
  <si>
    <t>sanace</t>
  </si>
  <si>
    <t>násyp_sanace</t>
  </si>
  <si>
    <t>552,11+431,11</t>
  </si>
  <si>
    <t>174151101</t>
  </si>
  <si>
    <t>Zásyp jam, šachet rýh nebo kolem objektů sypaninou se zhutněním</t>
  </si>
  <si>
    <t>-1113841547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</si>
  <si>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</si>
  <si>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</si>
  <si>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 xml:space="preserve">zásypy a dosypy podél vozovky </t>
  </si>
  <si>
    <t>zásyp</t>
  </si>
  <si>
    <t>65,65</t>
  </si>
  <si>
    <t>18</t>
  </si>
  <si>
    <t>181152302</t>
  </si>
  <si>
    <t>Úprava pláně pro silnice a dálnice v zářezech se zhutněním</t>
  </si>
  <si>
    <t>1592499594</t>
  </si>
  <si>
    <t>Úprava pláně na stavbách silnic a dálnic strojně v zářezech mimo skalních se zhutněním</t>
  </si>
  <si>
    <t>https://podminky.urs.cz/item/CS_URS_2023_02/181152302</t>
  </si>
  <si>
    <t>pláň</t>
  </si>
  <si>
    <t>1450,69+1364,96+30,72</t>
  </si>
  <si>
    <t>plocha pláně = plocha ochranné vrstvy+plocha výměny asfaltových vrstev(přehutnění šd vrstev pod asfaltem)</t>
  </si>
  <si>
    <t>19</t>
  </si>
  <si>
    <t>181411131</t>
  </si>
  <si>
    <t>Založení parkového trávníku výsevem pl do 1000 m2 v rovině a ve svahu do 1:5</t>
  </si>
  <si>
    <t>138393806</t>
  </si>
  <si>
    <t>Založení trávníku na půdě předem připravené plochy do 1000 m2 výsevem včetně utažení parkového v rovině nebo na svahu do 1:5</t>
  </si>
  <si>
    <t>https://podminky.urs.cz/item/CS_URS_2023_02/181411131</t>
  </si>
  <si>
    <t>1641,04</t>
  </si>
  <si>
    <t>zatravnění ploch podél stezky zasažených stavbou</t>
  </si>
  <si>
    <t>20</t>
  </si>
  <si>
    <t>M</t>
  </si>
  <si>
    <t>58344197</t>
  </si>
  <si>
    <t>štěrkodrť frakce 0/63</t>
  </si>
  <si>
    <t>t</t>
  </si>
  <si>
    <t>-1346477770</t>
  </si>
  <si>
    <t>násypový materiál sanace, přepočet z m3 na t</t>
  </si>
  <si>
    <t>431,11*2</t>
  </si>
  <si>
    <t>58380654</t>
  </si>
  <si>
    <t>kámen lomový neupravený třída I záhozový do 200kg</t>
  </si>
  <si>
    <t>757721918</t>
  </si>
  <si>
    <t>552,11*2</t>
  </si>
  <si>
    <t>22</t>
  </si>
  <si>
    <t>00572410</t>
  </si>
  <si>
    <t>osivo směs travní parková</t>
  </si>
  <si>
    <t>kg</t>
  </si>
  <si>
    <t>655275230</t>
  </si>
  <si>
    <t>zatravněná plocha</t>
  </si>
  <si>
    <t>1193,54*0,05</t>
  </si>
  <si>
    <t>23</t>
  </si>
  <si>
    <t>AG.R-1</t>
  </si>
  <si>
    <t>Likvidace výkopku dle platné legislativy</t>
  </si>
  <si>
    <t>-721469056</t>
  </si>
  <si>
    <t>Vodorovné přemístění výkopku po suchu na zvolenou skládku dle možností zhotovitele bez ohledu na dopravní vzdálenost, uložení na skládku (primárně recyklační), poplatku za skládkovné - likvidace dle platné legislativy vč. všech souvisejících činností</t>
  </si>
  <si>
    <t>Poznámka k položce:
1. V ceně jsou započteny i náhrady za jízdu loženého vozidla v terénu, ve výkopišti nebo na násypišti.
2. V ceně jsou započteny i náklady na vodorovné přemístění až na místo definitivního uložení na vzdálenost od těžiště nakládky do místa vykládky.
3. V cenách jsou započteny i náklady a) při vodorovné dopravě po suchu na přepravu za ztížených provozních podmínek, b) na požadovaný způsob uložení na skládce.
4. V ceně je započten i poplatek za uložení vybouraných hmot a sutí na uvažované řízené skládce odpadů dle zákona 541/2020 Sb.
5. Množství jednotek vybouraných hmot a sutí se určí v m3 původní konstrukce před zahájením bouracích prací.
6. Bude-li zhotovitelem zvoleno jiné místo uložení odsouhlasené objednatelem, bude v ceně započtena dopravní vzdálenost až na místo uložení, včetně všech souvisejících činností, poplatků, projednání apod.
7. Zhotovitel předloží objednateli doklad o likvidaci výkopku (vážné lístky, popř. čestné prohlášení).
8. Položka je uvažována včetně všech dalších souvisejících činností.</t>
  </si>
  <si>
    <t>+odkopávky</t>
  </si>
  <si>
    <t>+odkopávka sanace</t>
  </si>
  <si>
    <t>-obsypy, zásypy</t>
  </si>
  <si>
    <t>-65,65</t>
  </si>
  <si>
    <t>-násep</t>
  </si>
  <si>
    <t>-302,15</t>
  </si>
  <si>
    <t>24</t>
  </si>
  <si>
    <t>R.1</t>
  </si>
  <si>
    <t>Likvidace dřevní hmoty odstraněných křovin a stromů dle platné legislativy</t>
  </si>
  <si>
    <t>-1600125909</t>
  </si>
  <si>
    <t>Likvidace dřevní hmoty odstraněných křovin, stromů a pařezů dle platné legislativy včetně všech souvisejících činností</t>
  </si>
  <si>
    <t>Poznámka k položce:
1. Likvidovány budou pouze drobné porosty, větve a pařezy, které zůstávají k dispozici zhotoviteli - vše bude likvidováno dle platné legislativy.
2. Kmeny stromů zůstanou k dispozici vlastníkovi resp. městyse, přemístění zhotovitelem do 10 km dle jejich pokynů.
3. V případě štěpkování do kalkulace zahrnout zapůjčení štěpkovače na určitou dobu, dovoz a odvoz (km) štěpkovače, samotné štěpkování a následný odvoz štěpky do kompostárny.</t>
  </si>
  <si>
    <t>Zakládání</t>
  </si>
  <si>
    <t>25</t>
  </si>
  <si>
    <t>271542211</t>
  </si>
  <si>
    <t>Podsyp pod základové konstrukce se zhutněním z netříděné štěrkodrtě</t>
  </si>
  <si>
    <t>-988939384</t>
  </si>
  <si>
    <t>Podsyp pod základové konstrukce se zhutněním a urovnáním povrchu ze štěrkodrtě netříděné</t>
  </si>
  <si>
    <t>https://podminky.urs.cz/item/CS_URS_2023_02/271542211</t>
  </si>
  <si>
    <t>podsyp</t>
  </si>
  <si>
    <t>(510,3+161,2+26,52+135,48)*0,2</t>
  </si>
  <si>
    <t>Vodorovné konstrukce</t>
  </si>
  <si>
    <t>26</t>
  </si>
  <si>
    <t>451316112</t>
  </si>
  <si>
    <t>Podklad pod dlažbu z betonu prostého se zvýšenými nároky na prostředí C 25/30 tl přes 100 do 150 mm</t>
  </si>
  <si>
    <t>-814041217</t>
  </si>
  <si>
    <t>Podklad pod dlažbu z betonu prostého se zvýšenými nároky na prostředí tř. C 25/30 tl. přes 100 do 150 mm</t>
  </si>
  <si>
    <t>https://podminky.urs.cz/item/CS_URS_2023_02/451316112</t>
  </si>
  <si>
    <t>510,3</t>
  </si>
  <si>
    <t>27</t>
  </si>
  <si>
    <t>465513127</t>
  </si>
  <si>
    <t>Dlažba z lomového kamene na cementovou maltu s vyspárováním tl 200 mm</t>
  </si>
  <si>
    <t>-1461042047</t>
  </si>
  <si>
    <t>Dlažba z lomového kamene lomařsky upraveného na cementovou maltu, s vyspárováním cementovou maltou, tl. kamene 200 mm</t>
  </si>
  <si>
    <t>https://podminky.urs.cz/item/CS_URS_2023_02/465513127</t>
  </si>
  <si>
    <t>Komunikace</t>
  </si>
  <si>
    <t>28</t>
  </si>
  <si>
    <t>564861111</t>
  </si>
  <si>
    <t>Podklad ze štěrkodrtě ŠD plochy přes 100 m2 tl 200 mm</t>
  </si>
  <si>
    <t>433225780</t>
  </si>
  <si>
    <t>Podklad ze štěrkodrti ŠD s rozprostřením a zhutněním plochy přes 100 m2, po zhutnění tl. 200 mm</t>
  </si>
  <si>
    <t>https://podminky.urs.cz/item/CS_URS_2023_02/564861111</t>
  </si>
  <si>
    <t>Poznámka k položce:
ŠD fr. 0-32</t>
  </si>
  <si>
    <t>podklad_ŠD150</t>
  </si>
  <si>
    <t>1402,17</t>
  </si>
  <si>
    <t>plocha podkladní vrstvy = plocha ACO + plocha krajnic + rozšíření vrstvy</t>
  </si>
  <si>
    <t>29</t>
  </si>
  <si>
    <t>564871111</t>
  </si>
  <si>
    <t>Podklad ze štěrkodrtě ŠD plochy přes 100 m2 tl 250 mm</t>
  </si>
  <si>
    <t>60246803</t>
  </si>
  <si>
    <t>Podklad ze štěrkodrti ŠD s rozprostřením a zhutněním plochy přes 100 m2, po zhutnění tl. 250 mm</t>
  </si>
  <si>
    <t>https://podminky.urs.cz/item/CS_URS_2023_02/564871111</t>
  </si>
  <si>
    <t>1364,96</t>
  </si>
  <si>
    <t>30</t>
  </si>
  <si>
    <t>565135111</t>
  </si>
  <si>
    <t>Asfaltový beton vrstva podkladní ACP 16 (obalované kamenivo OKS) tl 50 mm š do 3 m</t>
  </si>
  <si>
    <t>-148787886</t>
  </si>
  <si>
    <t>Asfaltový beton vrstva podkladní ACP 16 (obalované kamenivo střednězrnné - OKS) s rozprostřením a zhutněním v pruhu šířky přes 1,5 do 3 m, po zhutnění tl. 50 mm</t>
  </si>
  <si>
    <t>https://podminky.urs.cz/item/CS_URS_2023_02/565135111</t>
  </si>
  <si>
    <t>plocha ACO11+rozšíření v úseku s krajnicí</t>
  </si>
  <si>
    <t>31</t>
  </si>
  <si>
    <t>567132113</t>
  </si>
  <si>
    <t>Podklad ze směsi stmelené cementem SC C 8/10 (KSC I) tl 180 mm</t>
  </si>
  <si>
    <t>-418390371</t>
  </si>
  <si>
    <t>Podklad ze směsi stmelené cementem SC bez dilatačních spár, s rozprostřením a zhutněním SC C 8/10 (KSC I), po zhutnění tl. 180 mm</t>
  </si>
  <si>
    <t>https://podminky.urs.cz/item/CS_URS_2023_02/567132113</t>
  </si>
  <si>
    <t>1198,37+132,4</t>
  </si>
  <si>
    <t>32</t>
  </si>
  <si>
    <t>573211107</t>
  </si>
  <si>
    <t>Postřik živičný spojovací z asfaltu v množství 0,30 kg/m2</t>
  </si>
  <si>
    <t>1122900602</t>
  </si>
  <si>
    <t>Postřik spojovací PS bez posypu kamenivem z asfaltu silničního, v množství 0,30 kg/m2</t>
  </si>
  <si>
    <t>https://podminky.urs.cz/item/CS_URS_2023_02/573211107</t>
  </si>
  <si>
    <t>plocha spojovacího postřiku = plocha obrusné</t>
  </si>
  <si>
    <t>33</t>
  </si>
  <si>
    <t>573211109</t>
  </si>
  <si>
    <t>Postřik živičný spojovací z asfaltu v množství 0,50 kg/m2</t>
  </si>
  <si>
    <t>374371048</t>
  </si>
  <si>
    <t>Postřik spojovací PS bez posypu kamenivem z asfaltu silničního, v množství 0,50 kg/m2</t>
  </si>
  <si>
    <t>https://podminky.urs.cz/item/CS_URS_2023_02/573211109</t>
  </si>
  <si>
    <t>plocha infiltračního postřiku = plocha podkladní asfaltové vrstvy</t>
  </si>
  <si>
    <t>34</t>
  </si>
  <si>
    <t>577144121</t>
  </si>
  <si>
    <t>Asfaltový beton vrstva obrusná ACO 11 (ABS) tř. I tl 50 mm š přes 3 m z nemodifikovaného asfaltu</t>
  </si>
  <si>
    <t>1509560647</t>
  </si>
  <si>
    <t>Asfaltový beton vrstva obrusná ACO 11 (ABS) s rozprostřením a se zhutněním z nemodifikovaného asfaltu v pruhu šířky přes 3 m tř. I, po zhutnění tl. 50 mm</t>
  </si>
  <si>
    <t>https://podminky.urs.cz/item/CS_URS_2023_02/577144121</t>
  </si>
  <si>
    <t>Poznámka k položce:
ACO 11 +</t>
  </si>
  <si>
    <t>161,2+1198,37+151,035+132,4+992,17+381,9+641,7</t>
  </si>
  <si>
    <t>plocha obrusné vrstvy - změřeno v elektronické PD</t>
  </si>
  <si>
    <t>35</t>
  </si>
  <si>
    <t>596212210</t>
  </si>
  <si>
    <t>Kladení zámkové dlažby pozemních komunikací ručně tl 80 mm skupiny A pl do 50 m2</t>
  </si>
  <si>
    <t>-497148522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</si>
  <si>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</si>
  <si>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https://podminky.urs.cz/item/CS_URS_2023_02/596212210</t>
  </si>
  <si>
    <t>Poznámka k položce:
varovné pásy</t>
  </si>
  <si>
    <t>41+8+26,52</t>
  </si>
  <si>
    <t>36</t>
  </si>
  <si>
    <t>59245226</t>
  </si>
  <si>
    <t>dlažba tvar obdélník betonová pro nevidomé 200x100x80mm barevná</t>
  </si>
  <si>
    <t>-1435924376</t>
  </si>
  <si>
    <t>plocha dlažby + ztratné</t>
  </si>
  <si>
    <t>41*1,05</t>
  </si>
  <si>
    <t>37</t>
  </si>
  <si>
    <t>59245020</t>
  </si>
  <si>
    <t>dlažba tvar obdélník betonová 200x100x80mm přírodní</t>
  </si>
  <si>
    <t>-574365548</t>
  </si>
  <si>
    <t>Poznámka k položce:
bez fazet</t>
  </si>
  <si>
    <t>26,52*1,05</t>
  </si>
  <si>
    <t>38</t>
  </si>
  <si>
    <t>592123R</t>
  </si>
  <si>
    <t xml:space="preserve">dlaždice betonová  s vodící linií </t>
  </si>
  <si>
    <t>-716589493</t>
  </si>
  <si>
    <t>dlaždice betonová s vodící linií 495x400x80mm</t>
  </si>
  <si>
    <t>Ostatní konstrukce a práce, bourání</t>
  </si>
  <si>
    <t>39</t>
  </si>
  <si>
    <t>914111111</t>
  </si>
  <si>
    <t>Montáž svislé dopravní značky do velikosti 1 m2 objímkami na sloupek nebo konzolu</t>
  </si>
  <si>
    <t>99620782</t>
  </si>
  <si>
    <t>Montáž svislé dopravní značky základní velikosti do 1 m2 objímkami na sloupky nebo konzoly</t>
  </si>
  <si>
    <t>https://podminky.urs.cz/item/CS_URS_2023_02/914111111</t>
  </si>
  <si>
    <t>40</t>
  </si>
  <si>
    <t>914511111</t>
  </si>
  <si>
    <t>Montáž sloupku dopravních značek délky do 3,5 m s betonovým základem</t>
  </si>
  <si>
    <t>966188978</t>
  </si>
  <si>
    <t>Montáž sloupku dopravních značek délky do 3,5 m do betonového základu</t>
  </si>
  <si>
    <t>https://podminky.urs.cz/item/CS_URS_2023_02/914511111</t>
  </si>
  <si>
    <t>41</t>
  </si>
  <si>
    <t>40445620</t>
  </si>
  <si>
    <t>zákazové, příkazové dopravní značky B1-B34, C1-15 700mm</t>
  </si>
  <si>
    <t>-187315720</t>
  </si>
  <si>
    <t>Poznámka k položce:
C9a a C9b</t>
  </si>
  <si>
    <t>C9a</t>
  </si>
  <si>
    <t>C9b</t>
  </si>
  <si>
    <t>42</t>
  </si>
  <si>
    <t>40445650</t>
  </si>
  <si>
    <t>dodatkové tabulky E7, E12, E13 500x300mm</t>
  </si>
  <si>
    <t>-627195261</t>
  </si>
  <si>
    <t>E13</t>
  </si>
  <si>
    <t>43</t>
  </si>
  <si>
    <t>40445225</t>
  </si>
  <si>
    <t>sloupek pro dopravní značku Zn D 60mm v 3,5m</t>
  </si>
  <si>
    <t>364895504</t>
  </si>
  <si>
    <t>44</t>
  </si>
  <si>
    <t>40445253</t>
  </si>
  <si>
    <t>víčko plastové na sloupek D 60mm</t>
  </si>
  <si>
    <t>-674770310</t>
  </si>
  <si>
    <t>45</t>
  </si>
  <si>
    <t>916131213</t>
  </si>
  <si>
    <t>Osazení silničního obrubníku betonového stojatého s boční opěrou do lože z betonu prostého</t>
  </si>
  <si>
    <t>-1054546532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</si>
  <si>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</si>
  <si>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</si>
  <si>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1648</t>
  </si>
  <si>
    <t>změřeno v digitální formě PD</t>
  </si>
  <si>
    <t>46</t>
  </si>
  <si>
    <t>59217016</t>
  </si>
  <si>
    <t>obrubník betonový chodníkový 1000x80x250mm</t>
  </si>
  <si>
    <t>866486649</t>
  </si>
  <si>
    <t>47</t>
  </si>
  <si>
    <t>919111114</t>
  </si>
  <si>
    <t>Řezání dilatačních spár š 4 mm hl přes 90 do 100 mm příčných nebo podélných v čerstvém CB krytu</t>
  </si>
  <si>
    <t>151119316</t>
  </si>
  <si>
    <t>Řezání dilatačních spár v čerstvém cementobetonovém krytu příčných nebo podélných, šířky 4 mm, hloubky přes 90 do 100 mm</t>
  </si>
  <si>
    <t>https://podminky.urs.cz/item/CS_URS_2023_02/919111114</t>
  </si>
  <si>
    <t>150</t>
  </si>
  <si>
    <t>spáry v Sc proti vývoji reflexních trhlin</t>
  </si>
  <si>
    <t>48</t>
  </si>
  <si>
    <t>919721221</t>
  </si>
  <si>
    <t>Geomříž pro vyztužení asfaltového povrchu ze skelných vláken</t>
  </si>
  <si>
    <t>-174929034</t>
  </si>
  <si>
    <t>https://podminky.urs.cz/item/CS_URS_2023_02/919721221</t>
  </si>
  <si>
    <t>992,17*1,1</t>
  </si>
  <si>
    <t>výztuž asfaltových vrstech proti trhlinám v etapě 4</t>
  </si>
  <si>
    <t>49</t>
  </si>
  <si>
    <t>919726123</t>
  </si>
  <si>
    <t>Geotextilie pro ochranu, separaci a filtraci netkaná měrná hm přes 300 do 500 g/m2</t>
  </si>
  <si>
    <t>-413014713</t>
  </si>
  <si>
    <t>Geotextilie netkaná pro ochranu, separaci nebo filtraci měrná hmotnost přes 300 do 500 g/m2</t>
  </si>
  <si>
    <t>https://podminky.urs.cz/item/CS_URS_2023_02/919726123</t>
  </si>
  <si>
    <t>3850,97*1,1</t>
  </si>
  <si>
    <t>separac od podloží, vytažení po stranách*překryvy</t>
  </si>
  <si>
    <t>50</t>
  </si>
  <si>
    <t>938909311</t>
  </si>
  <si>
    <t>Čištění vozovek metením strojně podkladu nebo krytu betonového nebo živičného</t>
  </si>
  <si>
    <t>-556528184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</si>
  <si>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</si>
  <si>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https://podminky.urs.cz/item/CS_URS_2023_02/938909311</t>
  </si>
  <si>
    <t>Poznámka k položce:
čištění nových i stávajících vozovek</t>
  </si>
  <si>
    <t>20000</t>
  </si>
  <si>
    <t>51</t>
  </si>
  <si>
    <t>919112213</t>
  </si>
  <si>
    <t>Řezání spár pro vytvoření komůrky š 10 mm hl 25 mm pro těsnící zálivku v živičném krytu</t>
  </si>
  <si>
    <t>2102859433</t>
  </si>
  <si>
    <t>Řezání dilatačních spár v živičném krytu vytvoření komůrky pro těsnící zálivku šířky 10 mm, hloubky 25 mm</t>
  </si>
  <si>
    <t>https://podminky.urs.cz/item/CS_URS_2023_02/919112213</t>
  </si>
  <si>
    <t>Poznámka k položce:
proříznutí spáry na stávající účelové komunikaci</t>
  </si>
  <si>
    <t>53</t>
  </si>
  <si>
    <t>52</t>
  </si>
  <si>
    <t>919122112</t>
  </si>
  <si>
    <t>Těsnění spár zálivkou za tepla pro komůrky š 10 mm hl 25 mm s těsnicím profilem</t>
  </si>
  <si>
    <t>-1820117940</t>
  </si>
  <si>
    <t>Utěsnění dilatačních spár zálivkou za tepla v cementobetonovém nebo živičném krytu včetně adhezního nátěru s těsnicím profilem pod zálivkou, pro komůrky šířky 10 mm, hloubky 25 mm</t>
  </si>
  <si>
    <t>https://podminky.urs.cz/item/CS_URS_2023_02/919122112</t>
  </si>
  <si>
    <t>Poznámka k položce:
zalití spáry v místě napojení nového krytu na stávající asfaltový povrch na účelové komunikaci</t>
  </si>
  <si>
    <t>919735112</t>
  </si>
  <si>
    <t>Řezání stávajícího živičného krytu hl přes 50 do 100 mm</t>
  </si>
  <si>
    <t>1496898425</t>
  </si>
  <si>
    <t>Řezání stávajícího živičného krytu nebo podkladu hloubky přes 50 do 100 mm</t>
  </si>
  <si>
    <t>https://podminky.urs.cz/item/CS_URS_2023_02/919735112</t>
  </si>
  <si>
    <t>Poznámka k položce:
zaříznutí asfaltu na stávající účelové komunikaci a u varovných pásů</t>
  </si>
  <si>
    <t>změřeno v digitální verzi PD - funkce měření délek</t>
  </si>
  <si>
    <t>99</t>
  </si>
  <si>
    <t>Přesuny hmot a suti</t>
  </si>
  <si>
    <t>54</t>
  </si>
  <si>
    <t>998225111</t>
  </si>
  <si>
    <t>Přesun hmot pro pozemní komunikace s krytem z kamene, monolitickým betonovým nebo živičným</t>
  </si>
  <si>
    <t>648634552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</si>
  <si>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</si>
  <si>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</si>
  <si>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997</t>
  </si>
  <si>
    <t xml:space="preserve"> Přesun sutě</t>
  </si>
  <si>
    <t>55</t>
  </si>
  <si>
    <t>997221571</t>
  </si>
  <si>
    <t>Vodorovná doprava vybouraných hmot do 1 km</t>
  </si>
  <si>
    <t>-1669327060</t>
  </si>
  <si>
    <t>Vodorovná doprava vybouraných hmot bez naložení, ale se složením a s hrubým urovnáním na vzdálenost do 1 km</t>
  </si>
  <si>
    <t>https://podminky.urs.cz/item/CS_URS_2023_02/997221571</t>
  </si>
  <si>
    <t>1185,908</t>
  </si>
  <si>
    <t>56</t>
  </si>
  <si>
    <t>997221579</t>
  </si>
  <si>
    <t>Příplatek ZKD 1 km u vodorovné dopravy vybouraných hmot</t>
  </si>
  <si>
    <t>-1574094795</t>
  </si>
  <si>
    <t>Vodorovná doprava vybouraných hmot bez naložení, ale se složením a s hrubým urovnáním na vzdálenost Příplatek k ceně za každý další i započatý 1 km přes 1 km</t>
  </si>
  <si>
    <t>https://podminky.urs.cz/item/CS_URS_2023_02/997221579</t>
  </si>
  <si>
    <t>1185,908*14</t>
  </si>
  <si>
    <t>57</t>
  </si>
  <si>
    <t>997221611</t>
  </si>
  <si>
    <t>Nakládání suti na dopravní prostředky pro vodorovnou dopravu</t>
  </si>
  <si>
    <t>-789587443</t>
  </si>
  <si>
    <t>Nakládání na dopravní prostředky pro vodorovnou dopravu suti</t>
  </si>
  <si>
    <t>https://podminky.urs.cz/item/CS_URS_2023_02/997221611</t>
  </si>
  <si>
    <t>odstraněné konstrukce, lomový kámen pokud nebude požit zpětně na stavbu, tak přemístění dle pokynů vlastníka</t>
  </si>
  <si>
    <t>75,65+37,73+456,398+49,105+567,025</t>
  </si>
  <si>
    <t>58</t>
  </si>
  <si>
    <t>997221862</t>
  </si>
  <si>
    <t>Poplatek za uložení na recyklační skládce (skládkovné) stavebního odpadu z armovaného betonu pod kódem 17 01 01</t>
  </si>
  <si>
    <t>-243009613</t>
  </si>
  <si>
    <t>Poplatek za uložení stavebního odpadu na recyklační skládce (skládkovné) z armovaného betonu zatříděného do Katalogu odpadů pod kódem 17 01 01</t>
  </si>
  <si>
    <t>https://podminky.urs.cz/item/CS_URS_2023_02/997221862</t>
  </si>
  <si>
    <t>75,65</t>
  </si>
  <si>
    <t>59</t>
  </si>
  <si>
    <t>997221873</t>
  </si>
  <si>
    <t>Poplatek za uložení na recyklační skládce (skládkovné) stavebního odpadu zeminy a kamení zatříděného do Katalogu odpadů pod kódem 17 05 04</t>
  </si>
  <si>
    <t>-103263016</t>
  </si>
  <si>
    <t>Poplatek za uložení stavebního odpadu na recyklační skládce (skládkovné) zeminy a kamení zatříděného do Katalogu odpadů pod kódem 17 05 04</t>
  </si>
  <si>
    <t>https://podminky.urs.cz/item/CS_URS_2023_02/997221873</t>
  </si>
  <si>
    <t>49,105</t>
  </si>
  <si>
    <t>60</t>
  </si>
  <si>
    <t>997221875</t>
  </si>
  <si>
    <t>Poplatek za uložení na recyklační skládce (skládkovné) stavebního odpadu asfaltového bez obsahu dehtu zatříděného do Katalogu odpadů pod kódem 17 03 02</t>
  </si>
  <si>
    <t>1933365560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</si>
  <si>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</si>
  <si>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</si>
  <si>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37,73+456,398</t>
  </si>
  <si>
    <t>Práce a dodávky M</t>
  </si>
  <si>
    <t>46-M</t>
  </si>
  <si>
    <t>Zemní práce při extr.mont.pracích</t>
  </si>
  <si>
    <t>61</t>
  </si>
  <si>
    <t>460742122</t>
  </si>
  <si>
    <t>Osazení kabelových prostupů z trub plastových do rýhy s obsypem z písku průměru přes 10 do 15 cm</t>
  </si>
  <si>
    <t>64</t>
  </si>
  <si>
    <t>1679403591</t>
  </si>
  <si>
    <t>Osazení kabelových prostupů včetně utěsnění a spárování z trub plastových do rýhy, bez výkopových prací s obsypem z písku, vnitřního průměru přes 10 do 15 cm</t>
  </si>
  <si>
    <t>https://podminky.urs.cz/item/CS_URS_2023_02/460742122</t>
  </si>
  <si>
    <t>11+5,5</t>
  </si>
  <si>
    <t>dělená + rezervní</t>
  </si>
  <si>
    <t>62</t>
  </si>
  <si>
    <t>34571098</t>
  </si>
  <si>
    <t>trubka elektroinstalační dělená (chránička) D 100/110mm, HDPE</t>
  </si>
  <si>
    <t>128</t>
  </si>
  <si>
    <t>1718521576</t>
  </si>
  <si>
    <t>63</t>
  </si>
  <si>
    <t>34571355</t>
  </si>
  <si>
    <t>trubka elektroinstalační ohebná dvouplášťová korugovaná (chránička) D 94/110mm, HDPE+LDPE</t>
  </si>
  <si>
    <t>1075275927</t>
  </si>
  <si>
    <t>rezervní chránička</t>
  </si>
  <si>
    <t>5,5</t>
  </si>
  <si>
    <t>3298,64</t>
  </si>
  <si>
    <t>3329,36</t>
  </si>
  <si>
    <t>676/18-1-2 - SO 101 Stezka - Neuznatelné náklady</t>
  </si>
  <si>
    <t>641,6</t>
  </si>
  <si>
    <t>113154224</t>
  </si>
  <si>
    <t>Frézování živičného krytu tl 100 mm pruh š přes 0,5 do 1 m pl přes 500 do 1000 m2 bez překážek v trase</t>
  </si>
  <si>
    <t>1518626596</t>
  </si>
  <si>
    <t>Frézování živičného podkladu nebo krytu s naložením na dopravní prostředek plochy přes 500 do 1 000 m2 bez překážek v trase pruhu šířky do 1 m, tloušťky vrstvy 100 mm</t>
  </si>
  <si>
    <t>https://podminky.urs.cz/item/CS_URS_2023_02/113154224</t>
  </si>
  <si>
    <t>589,72+378,50+1896,52</t>
  </si>
  <si>
    <t>308</t>
  </si>
  <si>
    <t>143,48</t>
  </si>
  <si>
    <t>221,65</t>
  </si>
  <si>
    <t>121,6+87,12</t>
  </si>
  <si>
    <t>17,9</t>
  </si>
  <si>
    <t>382,50+590+378,5+1896,52</t>
  </si>
  <si>
    <t>447,50</t>
  </si>
  <si>
    <t>87,12*2</t>
  </si>
  <si>
    <t>121,6*2</t>
  </si>
  <si>
    <t>447,5*0,05</t>
  </si>
  <si>
    <t>-17,9</t>
  </si>
  <si>
    <t>48,52</t>
  </si>
  <si>
    <t>382,50</t>
  </si>
  <si>
    <t>ACO11+192*0,08*2</t>
  </si>
  <si>
    <t>569831111</t>
  </si>
  <si>
    <t>Zpevnění krajnic štěrkodrtí tl 100 mm</t>
  </si>
  <si>
    <t>1506481705</t>
  </si>
  <si>
    <t>Zpevnění krajnic nebo komunikací pro pěší s rozprostřením a zhutněním, po zhutnění štěrkodrtí tl. 100 mm</t>
  </si>
  <si>
    <t>https://podminky.urs.cz/item/CS_URS_2023_02/569831111</t>
  </si>
  <si>
    <t>krajnice_asfR</t>
  </si>
  <si>
    <t>změřeno v elektronické PD</t>
  </si>
  <si>
    <t>87,15</t>
  </si>
  <si>
    <t>590+48,52+378,50+1896,52+385,1</t>
  </si>
  <si>
    <t>B11</t>
  </si>
  <si>
    <t>501,82*1,1</t>
  </si>
  <si>
    <t>10000</t>
  </si>
  <si>
    <t>120</t>
  </si>
  <si>
    <t>757,187</t>
  </si>
  <si>
    <t>757,187*14</t>
  </si>
  <si>
    <t>62,877+658,89+35,42</t>
  </si>
  <si>
    <t>35,42</t>
  </si>
  <si>
    <t>62,877+658,89</t>
  </si>
  <si>
    <t>676/18-1-3 - SO 202 Lávka</t>
  </si>
  <si>
    <t xml:space="preserve">    211 - Mostní konstrukce - Lávka</t>
  </si>
  <si>
    <t xml:space="preserve">    998 - Přesun hmot</t>
  </si>
  <si>
    <t>122251103</t>
  </si>
  <si>
    <t>Odkopávky a prokopávky nezapažené v hornině třídy těžitelnosti I skupiny 3 objem do 100 m3 strojně</t>
  </si>
  <si>
    <t>-1349413140</t>
  </si>
  <si>
    <t>Odkopávky a prokopávky nezapažené strojně v hornině třídy těžitelnosti I skupiny 3 přes 50 do 100 m3</t>
  </si>
  <si>
    <t>https://podminky.urs.cz/item/CS_URS_2023_02/122251103</t>
  </si>
  <si>
    <t>127751111</t>
  </si>
  <si>
    <t>Vykopávky pod vodou v hornině třídy těžitelnosti I a II skupiny 1 až 4 tl vrstvy přes 0,5 m objem do 1000 m3 strojně</t>
  </si>
  <si>
    <t>1100162630</t>
  </si>
  <si>
    <t>Vykopávky pod vodou strojně na hloubku do 5 m pod projektem stanovenou hladinou vody v horninách třídy těžitelnosti I a II skupiny 1 až 4, průměrné tloušťky projektované vrstvy přes 0,50 m do 1 000 m3</t>
  </si>
  <si>
    <t>https://podminky.urs.cz/item/CS_URS_2023_02/127751111</t>
  </si>
  <si>
    <t>167151101</t>
  </si>
  <si>
    <t>Nakládání výkopku z hornin třídy těžitelnosti I skupiny 1 až 3 do 100 m3</t>
  </si>
  <si>
    <t>-609408263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</si>
  <si>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</si>
  <si>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</si>
  <si>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výkop + zásyp</t>
  </si>
  <si>
    <t>60+30+31,5</t>
  </si>
  <si>
    <t>162451106</t>
  </si>
  <si>
    <t>Vodorovné přemístění přes 1 500 do 2000 m výkopku/sypaniny z horniny třídy těžitelnosti I skupiny 1 až 3</t>
  </si>
  <si>
    <t>31321797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</si>
  <si>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</si>
  <si>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https://podminky.urs.cz/item/CS_URS_2023_02/162451106</t>
  </si>
  <si>
    <t>odvoz a návoz výkopku pro zpetný zásyp</t>
  </si>
  <si>
    <t>31,5*2</t>
  </si>
  <si>
    <t>174151102</t>
  </si>
  <si>
    <t>Zásyp v prostoru s omezeným pohybem stroje sypaninou se zhutněním</t>
  </si>
  <si>
    <t>-479731481</t>
  </si>
  <si>
    <t>Zásyp sypaninou z jakékoliv horniny strojně s uložením výkopku ve vrstvách se zhutněním v prostorách s omezeným pohybem stroje s urovnáním povrchu zásypu</t>
  </si>
  <si>
    <t>https://podminky.urs.cz/item/CS_URS_2023_02/174151102</t>
  </si>
  <si>
    <t>31,5</t>
  </si>
  <si>
    <t>-630202079</t>
  </si>
  <si>
    <t>90-31,5</t>
  </si>
  <si>
    <t>1150011R1</t>
  </si>
  <si>
    <t>Zřízení hrázky z pytlů</t>
  </si>
  <si>
    <t>43345166</t>
  </si>
  <si>
    <t>Zřízení hráení z pytlů big bag naplněných zajílovaným pískem. Obsahuje veškěrý materiál a manipulaci.</t>
  </si>
  <si>
    <t>105</t>
  </si>
  <si>
    <t>115101201</t>
  </si>
  <si>
    <t>Čerpání vody na dopravní výšku do 10 m průměrný přítok do 500 l/min</t>
  </si>
  <si>
    <t>hod</t>
  </si>
  <si>
    <t>-42158826</t>
  </si>
  <si>
    <t>Čerpání vody na dopravní výšku do 10 m s uvažovaným průměrným přítokem do 500 l/min</t>
  </si>
  <si>
    <t>https://podminky.urs.cz/item/CS_URS_2023_02/115101201</t>
  </si>
  <si>
    <t>273321118</t>
  </si>
  <si>
    <t>Základové desky mostních konstrukcí ze ŽB C 30/37</t>
  </si>
  <si>
    <t>1758949320</t>
  </si>
  <si>
    <t>Základové konstrukce z betonu železového desky ve výkopu nebo na hlavách pilot C 30/37</t>
  </si>
  <si>
    <t>https://podminky.urs.cz/item/CS_URS_2023_02/273321118</t>
  </si>
  <si>
    <t>21,41</t>
  </si>
  <si>
    <t>273354111</t>
  </si>
  <si>
    <t>Bednění základových desek - zřízení</t>
  </si>
  <si>
    <t>1777768036</t>
  </si>
  <si>
    <t>Bednění základových konstrukcí desek zřízení</t>
  </si>
  <si>
    <t>https://podminky.urs.cz/item/CS_URS_2023_02/273354111</t>
  </si>
  <si>
    <t>273354211</t>
  </si>
  <si>
    <t>Bednění základových desek - odstranění</t>
  </si>
  <si>
    <t>897358790</t>
  </si>
  <si>
    <t>Bednění základových konstrukcí desek odstranění bednění</t>
  </si>
  <si>
    <t>https://podminky.urs.cz/item/CS_URS_2023_02/273354211</t>
  </si>
  <si>
    <t>273361116</t>
  </si>
  <si>
    <t>Výztuž základových desek z betonářské oceli 10 505</t>
  </si>
  <si>
    <t>-1736776145</t>
  </si>
  <si>
    <t>Výztuž základových konstrukcí desek z betonářské oceli 10 505 (R) nebo BSt 500</t>
  </si>
  <si>
    <t>https://podminky.urs.cz/item/CS_URS_2023_02/273361116</t>
  </si>
  <si>
    <t>2,25</t>
  </si>
  <si>
    <t>včetně 10% ztratné</t>
  </si>
  <si>
    <t>275311611</t>
  </si>
  <si>
    <t>Základové patky prokládané kamenem z betonu tř. C 16/20</t>
  </si>
  <si>
    <t>-2105205953</t>
  </si>
  <si>
    <t>Základy z betonu prostého patky a bloky z betonu kamenem prokládaného tř. C 16/20</t>
  </si>
  <si>
    <t>https://podminky.urs.cz/item/CS_URS_2023_02/275311611</t>
  </si>
  <si>
    <t>výplň pod dlažbu pod lávkou</t>
  </si>
  <si>
    <t>10,864</t>
  </si>
  <si>
    <t>279322511</t>
  </si>
  <si>
    <t>Základová zeď ze ŽB se zvýšenými nároky na prostředí tř. C 25/30 bez výztuže</t>
  </si>
  <si>
    <t>973831137</t>
  </si>
  <si>
    <t>Základové zdi z betonu železového (bez výztuže) se zvýšenými nároky na prostředí tř. C 25/30</t>
  </si>
  <si>
    <t>https://podminky.urs.cz/item/CS_URS_2023_02/279322511</t>
  </si>
  <si>
    <t>10,248</t>
  </si>
  <si>
    <t>279351121</t>
  </si>
  <si>
    <t>Zřízení oboustranného bednění základových zdí</t>
  </si>
  <si>
    <t>-867626460</t>
  </si>
  <si>
    <t>Bednění základových zdí rovné oboustranné za každou stranu zřízení</t>
  </si>
  <si>
    <t>https://podminky.urs.cz/item/CS_URS_2023_02/279351121</t>
  </si>
  <si>
    <t>279351122</t>
  </si>
  <si>
    <t>Odstranění oboustranného bednění základových zdí</t>
  </si>
  <si>
    <t>-977667682</t>
  </si>
  <si>
    <t>Bednění základových zdí rovné oboustranné za každou stranu odstranění</t>
  </si>
  <si>
    <t>https://podminky.urs.cz/item/CS_URS_2023_02/279351122</t>
  </si>
  <si>
    <t>279361821</t>
  </si>
  <si>
    <t>Výztuž základových zdí nosných betonářskou ocelí 10 505</t>
  </si>
  <si>
    <t>-1385862262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</si>
  <si>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</si>
  <si>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https://podminky.urs.cz/item/CS_URS_2023_02/279361821</t>
  </si>
  <si>
    <t>2,43</t>
  </si>
  <si>
    <t>211</t>
  </si>
  <si>
    <t>Mostní konstrukce - Lávka</t>
  </si>
  <si>
    <t>4.R.1</t>
  </si>
  <si>
    <t>Obloukový nosník - prvek SQ 100/8 dl. 11500mm</t>
  </si>
  <si>
    <t>ks</t>
  </si>
  <si>
    <t>-151342657</t>
  </si>
  <si>
    <t>4.R.2</t>
  </si>
  <si>
    <t>Příčník  - prvek STR 300/10 dl. 550 mm</t>
  </si>
  <si>
    <t>-1654302234</t>
  </si>
  <si>
    <t>4.R.3</t>
  </si>
  <si>
    <t>Příčník  - prvek U 100/30dl. 550 mm</t>
  </si>
  <si>
    <t>-99562974</t>
  </si>
  <si>
    <t>Příčník - prvek U 100/30dl. 550 mm</t>
  </si>
  <si>
    <t>4.R.4</t>
  </si>
  <si>
    <t>Příčník - prvek L 50/6 dl. 240mm</t>
  </si>
  <si>
    <t>1501937887</t>
  </si>
  <si>
    <t>4.R.5</t>
  </si>
  <si>
    <t>Příčník - prvek L 50/6 dl. 75mm</t>
  </si>
  <si>
    <t>-1323823604</t>
  </si>
  <si>
    <t>4.R.6</t>
  </si>
  <si>
    <t>Mostovka - prvek MD 40 dl 2040 mm</t>
  </si>
  <si>
    <t>819422480</t>
  </si>
  <si>
    <t>4.R.7</t>
  </si>
  <si>
    <t>Mostovka - prvek STR 500/6 dl 2040 mm</t>
  </si>
  <si>
    <t>-673988373</t>
  </si>
  <si>
    <t>4.R.8</t>
  </si>
  <si>
    <t>Zábradlí - prvek SQ 60/4 dl. 1900 mm</t>
  </si>
  <si>
    <t>1890930129</t>
  </si>
  <si>
    <t>4.R.9</t>
  </si>
  <si>
    <t>Zábradlí - prvek SQ 60/5 dl. 1437 mm</t>
  </si>
  <si>
    <t>-2016438073</t>
  </si>
  <si>
    <t>Zábradlí - prvek SQ 60/4 dl. 1600 mm</t>
  </si>
  <si>
    <t>4.R.10</t>
  </si>
  <si>
    <t>Zábradlí - prvek SQ 50/5 dl. 1683 mm</t>
  </si>
  <si>
    <t>397981137</t>
  </si>
  <si>
    <t>4.R.11</t>
  </si>
  <si>
    <t>Zábradlí - prvek SQ 50/5 dl. 900 mm</t>
  </si>
  <si>
    <t>1639428862</t>
  </si>
  <si>
    <t>4.R.12</t>
  </si>
  <si>
    <t>Zábradlí - prvek tyč 10 dl. 850 mm</t>
  </si>
  <si>
    <t>-2037928087</t>
  </si>
  <si>
    <t>132</t>
  </si>
  <si>
    <t>4.R.13</t>
  </si>
  <si>
    <t>Kotvení - prvek P 20,  302x350 mm</t>
  </si>
  <si>
    <t>-2057512395</t>
  </si>
  <si>
    <t>Kotvení - prvek P 20,  302x350 mm,nerez</t>
  </si>
  <si>
    <t>4.R.14</t>
  </si>
  <si>
    <t>Kotvení - prvek P 20,  302x178 mm</t>
  </si>
  <si>
    <t>-1330423686</t>
  </si>
  <si>
    <t>Kotvení - prvek P 20,  302x178 mm, nerez</t>
  </si>
  <si>
    <t>4.R.15</t>
  </si>
  <si>
    <t>Kotvení - prvek P 10,  300x473 mm</t>
  </si>
  <si>
    <t>858182509</t>
  </si>
  <si>
    <t>Kotvení - prvek P 10,  300x473 mm, nerez</t>
  </si>
  <si>
    <t>4.R.16</t>
  </si>
  <si>
    <t>Kotvení - prvek P 20,  40x250 mm</t>
  </si>
  <si>
    <t>1324117207</t>
  </si>
  <si>
    <t>Kotvení - prvek P 20,  40x250 mm, nerez</t>
  </si>
  <si>
    <t>4.R.17</t>
  </si>
  <si>
    <t>Kotvení - prvek P 6,  80x290 mm</t>
  </si>
  <si>
    <t>-63000204</t>
  </si>
  <si>
    <t>Kotvení - prvek P 6,  80x290 mm, nerez</t>
  </si>
  <si>
    <t>4.R.19</t>
  </si>
  <si>
    <t>Kotvení - prvek trn 15-150</t>
  </si>
  <si>
    <t>-301454541</t>
  </si>
  <si>
    <t>4.R.18</t>
  </si>
  <si>
    <t>Kotvení - prvek P 20, 250x2400 mm</t>
  </si>
  <si>
    <t>-1982321260</t>
  </si>
  <si>
    <t>Kotvení - prvek P 20, 250x2400 mm, nerez</t>
  </si>
  <si>
    <t>4.R.20</t>
  </si>
  <si>
    <t>Kotvení - prvek P 30, 80x100mm</t>
  </si>
  <si>
    <t>824681708</t>
  </si>
  <si>
    <t>Kotvení - prvek P 30, 80x100mm, nerez</t>
  </si>
  <si>
    <t>4.R.21</t>
  </si>
  <si>
    <t>Dodávka lávky</t>
  </si>
  <si>
    <t>94826081</t>
  </si>
  <si>
    <t>Dodávka kompletní lávky zhotovené z dílčích materiálových prvků, včetně zábradlí, připravené k přemístění a osazení. Včetně spojovacího materiál. Neobsahuje dopravu a osazení na místě</t>
  </si>
  <si>
    <t>4.R.22</t>
  </si>
  <si>
    <t>Montáž konstrukce lávky</t>
  </si>
  <si>
    <t>397763500</t>
  </si>
  <si>
    <t>Montáž konstrukce lávky na místě včetně dopravy a spojovacího materiálu potřebného k osazení a ukotvoní lávky</t>
  </si>
  <si>
    <t>451577121</t>
  </si>
  <si>
    <t>Podkladní a výplňová vrstva z kameniva drceného tl do 200 mm</t>
  </si>
  <si>
    <t>-465049927</t>
  </si>
  <si>
    <t>Podkladní a výplňová vrstva z kameniva tloušťky do 200 mm z kameniva drceného</t>
  </si>
  <si>
    <t>https://podminky.urs.cz/item/CS_URS_2023_02/451577121</t>
  </si>
  <si>
    <t>Poznámka k položce:
podklad pod základ lávky</t>
  </si>
  <si>
    <t>998</t>
  </si>
  <si>
    <t>Přesun hmot</t>
  </si>
  <si>
    <t>998212111</t>
  </si>
  <si>
    <t>Přesun hmot pro mosty zděné, monolitické betonové nebo ocelové v do 20 m</t>
  </si>
  <si>
    <t>-1498976343</t>
  </si>
  <si>
    <t>Přesun hmot pro mosty zděné, betonové monolitické, spřažené ocelobetonové nebo kovové vodorovná dopravní vzdálenost do 100 m výška mostu do 20 m</t>
  </si>
  <si>
    <t>https://podminky.urs.cz/item/CS_URS_2023_02/998212111</t>
  </si>
  <si>
    <t>8,965</t>
  </si>
  <si>
    <t>99821R</t>
  </si>
  <si>
    <t>Přesun hmot pro mosty kompozitní</t>
  </si>
  <si>
    <t>2031620985</t>
  </si>
  <si>
    <t>Přesun hmot pro mosty kompozitní vodorovná dopravní vzdálenost do 100 m výška mostu do 10 m</t>
  </si>
  <si>
    <t>2,081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</si>
</sst>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2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01101" TargetMode="External" /><Relationship Id="rId2" Type="http://schemas.openxmlformats.org/officeDocument/2006/relationships/hyperlink" Target="https://podminky.urs.cz/item/CS_URS_2023_02/112101102" TargetMode="External" /><Relationship Id="rId3" Type="http://schemas.openxmlformats.org/officeDocument/2006/relationships/hyperlink" Target="https://podminky.urs.cz/item/CS_URS_2023_02/112101103" TargetMode="External" /><Relationship Id="rId4" Type="http://schemas.openxmlformats.org/officeDocument/2006/relationships/hyperlink" Target="https://podminky.urs.cz/item/CS_URS_2023_02/112101121" TargetMode="External" /><Relationship Id="rId5" Type="http://schemas.openxmlformats.org/officeDocument/2006/relationships/hyperlink" Target="https://podminky.urs.cz/item/CS_URS_2023_02/112251101" TargetMode="External" /><Relationship Id="rId6" Type="http://schemas.openxmlformats.org/officeDocument/2006/relationships/hyperlink" Target="https://podminky.urs.cz/item/CS_URS_2023_02/112251102" TargetMode="External" /><Relationship Id="rId7" Type="http://schemas.openxmlformats.org/officeDocument/2006/relationships/hyperlink" Target="https://podminky.urs.cz/item/CS_URS_2023_02/112251103" TargetMode="External" /><Relationship Id="rId8" Type="http://schemas.openxmlformats.org/officeDocument/2006/relationships/hyperlink" Target="https://podminky.urs.cz/item/CS_URS_2023_02/113106292" TargetMode="External" /><Relationship Id="rId9" Type="http://schemas.openxmlformats.org/officeDocument/2006/relationships/hyperlink" Target="https://podminky.urs.cz/item/CS_URS_2023_02/113107241" TargetMode="External" /><Relationship Id="rId10" Type="http://schemas.openxmlformats.org/officeDocument/2006/relationships/hyperlink" Target="https://podminky.urs.cz/item/CS_URS_2023_02/113154225" TargetMode="External" /><Relationship Id="rId11" Type="http://schemas.openxmlformats.org/officeDocument/2006/relationships/hyperlink" Target="https://podminky.urs.cz/item/CS_URS_2023_02/113203111" TargetMode="External" /><Relationship Id="rId12" Type="http://schemas.openxmlformats.org/officeDocument/2006/relationships/hyperlink" Target="https://podminky.urs.cz/item/CS_URS_2023_02/114203103" TargetMode="External" /><Relationship Id="rId13" Type="http://schemas.openxmlformats.org/officeDocument/2006/relationships/hyperlink" Target="https://podminky.urs.cz/item/CS_URS_2023_02/114203202" TargetMode="External" /><Relationship Id="rId14" Type="http://schemas.openxmlformats.org/officeDocument/2006/relationships/hyperlink" Target="https://podminky.urs.cz/item/CS_URS_2023_02/122252205" TargetMode="External" /><Relationship Id="rId15" Type="http://schemas.openxmlformats.org/officeDocument/2006/relationships/hyperlink" Target="https://podminky.urs.cz/item/CS_URS_2023_02/171151111" TargetMode="External" /><Relationship Id="rId16" Type="http://schemas.openxmlformats.org/officeDocument/2006/relationships/hyperlink" Target="https://podminky.urs.cz/item/CS_URS_2023_02/171151112" TargetMode="External" /><Relationship Id="rId17" Type="http://schemas.openxmlformats.org/officeDocument/2006/relationships/hyperlink" Target="https://podminky.urs.cz/item/CS_URS_2023_02/174151101" TargetMode="External" /><Relationship Id="rId18" Type="http://schemas.openxmlformats.org/officeDocument/2006/relationships/hyperlink" Target="https://podminky.urs.cz/item/CS_URS_2023_02/181152302" TargetMode="External" /><Relationship Id="rId19" Type="http://schemas.openxmlformats.org/officeDocument/2006/relationships/hyperlink" Target="https://podminky.urs.cz/item/CS_URS_2023_02/181411131" TargetMode="External" /><Relationship Id="rId20" Type="http://schemas.openxmlformats.org/officeDocument/2006/relationships/hyperlink" Target="https://podminky.urs.cz/item/CS_URS_2023_02/271542211" TargetMode="External" /><Relationship Id="rId21" Type="http://schemas.openxmlformats.org/officeDocument/2006/relationships/hyperlink" Target="https://podminky.urs.cz/item/CS_URS_2023_02/451316112" TargetMode="External" /><Relationship Id="rId22" Type="http://schemas.openxmlformats.org/officeDocument/2006/relationships/hyperlink" Target="https://podminky.urs.cz/item/CS_URS_2023_02/465513127" TargetMode="External" /><Relationship Id="rId23" Type="http://schemas.openxmlformats.org/officeDocument/2006/relationships/hyperlink" Target="https://podminky.urs.cz/item/CS_URS_2023_02/564861111" TargetMode="External" /><Relationship Id="rId24" Type="http://schemas.openxmlformats.org/officeDocument/2006/relationships/hyperlink" Target="https://podminky.urs.cz/item/CS_URS_2023_02/564871111" TargetMode="External" /><Relationship Id="rId25" Type="http://schemas.openxmlformats.org/officeDocument/2006/relationships/hyperlink" Target="https://podminky.urs.cz/item/CS_URS_2023_02/565135111" TargetMode="External" /><Relationship Id="rId26" Type="http://schemas.openxmlformats.org/officeDocument/2006/relationships/hyperlink" Target="https://podminky.urs.cz/item/CS_URS_2023_02/567132113" TargetMode="External" /><Relationship Id="rId27" Type="http://schemas.openxmlformats.org/officeDocument/2006/relationships/hyperlink" Target="https://podminky.urs.cz/item/CS_URS_2023_02/573211107" TargetMode="External" /><Relationship Id="rId28" Type="http://schemas.openxmlformats.org/officeDocument/2006/relationships/hyperlink" Target="https://podminky.urs.cz/item/CS_URS_2023_02/573211109" TargetMode="External" /><Relationship Id="rId29" Type="http://schemas.openxmlformats.org/officeDocument/2006/relationships/hyperlink" Target="https://podminky.urs.cz/item/CS_URS_2023_02/577144121" TargetMode="External" /><Relationship Id="rId30" Type="http://schemas.openxmlformats.org/officeDocument/2006/relationships/hyperlink" Target="https://podminky.urs.cz/item/CS_URS_2023_02/596212210" TargetMode="External" /><Relationship Id="rId31" Type="http://schemas.openxmlformats.org/officeDocument/2006/relationships/hyperlink" Target="https://podminky.urs.cz/item/CS_URS_2023_02/914111111" TargetMode="External" /><Relationship Id="rId32" Type="http://schemas.openxmlformats.org/officeDocument/2006/relationships/hyperlink" Target="https://podminky.urs.cz/item/CS_URS_2023_02/914511111" TargetMode="External" /><Relationship Id="rId33" Type="http://schemas.openxmlformats.org/officeDocument/2006/relationships/hyperlink" Target="https://podminky.urs.cz/item/CS_URS_2023_02/916131213" TargetMode="External" /><Relationship Id="rId34" Type="http://schemas.openxmlformats.org/officeDocument/2006/relationships/hyperlink" Target="https://podminky.urs.cz/item/CS_URS_2023_02/919111114" TargetMode="External" /><Relationship Id="rId35" Type="http://schemas.openxmlformats.org/officeDocument/2006/relationships/hyperlink" Target="https://podminky.urs.cz/item/CS_URS_2023_02/919721221" TargetMode="External" /><Relationship Id="rId36" Type="http://schemas.openxmlformats.org/officeDocument/2006/relationships/hyperlink" Target="https://podminky.urs.cz/item/CS_URS_2023_02/919726123" TargetMode="External" /><Relationship Id="rId37" Type="http://schemas.openxmlformats.org/officeDocument/2006/relationships/hyperlink" Target="https://podminky.urs.cz/item/CS_URS_2023_02/938909311" TargetMode="External" /><Relationship Id="rId38" Type="http://schemas.openxmlformats.org/officeDocument/2006/relationships/hyperlink" Target="https://podminky.urs.cz/item/CS_URS_2023_02/919112213" TargetMode="External" /><Relationship Id="rId39" Type="http://schemas.openxmlformats.org/officeDocument/2006/relationships/hyperlink" Target="https://podminky.urs.cz/item/CS_URS_2023_02/919122112" TargetMode="External" /><Relationship Id="rId40" Type="http://schemas.openxmlformats.org/officeDocument/2006/relationships/hyperlink" Target="https://podminky.urs.cz/item/CS_URS_2023_02/919735112" TargetMode="External" /><Relationship Id="rId41" Type="http://schemas.openxmlformats.org/officeDocument/2006/relationships/hyperlink" Target="https://podminky.urs.cz/item/CS_URS_2023_02/998225111" TargetMode="External" /><Relationship Id="rId42" Type="http://schemas.openxmlformats.org/officeDocument/2006/relationships/hyperlink" Target="https://podminky.urs.cz/item/CS_URS_2023_02/997221571" TargetMode="External" /><Relationship Id="rId43" Type="http://schemas.openxmlformats.org/officeDocument/2006/relationships/hyperlink" Target="https://podminky.urs.cz/item/CS_URS_2023_02/997221579" TargetMode="External" /><Relationship Id="rId44" Type="http://schemas.openxmlformats.org/officeDocument/2006/relationships/hyperlink" Target="https://podminky.urs.cz/item/CS_URS_2023_02/997221611" TargetMode="External" /><Relationship Id="rId45" Type="http://schemas.openxmlformats.org/officeDocument/2006/relationships/hyperlink" Target="https://podminky.urs.cz/item/CS_URS_2023_02/997221862" TargetMode="External" /><Relationship Id="rId46" Type="http://schemas.openxmlformats.org/officeDocument/2006/relationships/hyperlink" Target="https://podminky.urs.cz/item/CS_URS_2023_02/997221873" TargetMode="External" /><Relationship Id="rId47" Type="http://schemas.openxmlformats.org/officeDocument/2006/relationships/hyperlink" Target="https://podminky.urs.cz/item/CS_URS_2023_02/997221875" TargetMode="External" /><Relationship Id="rId48" Type="http://schemas.openxmlformats.org/officeDocument/2006/relationships/hyperlink" Target="https://podminky.urs.cz/item/CS_URS_2023_02/460742122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13154224" TargetMode="External" /><Relationship Id="rId3" Type="http://schemas.openxmlformats.org/officeDocument/2006/relationships/hyperlink" Target="https://podminky.urs.cz/item/CS_URS_2023_02/113203111" TargetMode="External" /><Relationship Id="rId4" Type="http://schemas.openxmlformats.org/officeDocument/2006/relationships/hyperlink" Target="https://podminky.urs.cz/item/CS_URS_2023_02/122252205" TargetMode="External" /><Relationship Id="rId5" Type="http://schemas.openxmlformats.org/officeDocument/2006/relationships/hyperlink" Target="https://podminky.urs.cz/item/CS_URS_2023_02/171151112" TargetMode="External" /><Relationship Id="rId6" Type="http://schemas.openxmlformats.org/officeDocument/2006/relationships/hyperlink" Target="https://podminky.urs.cz/item/CS_URS_2023_02/174151101" TargetMode="External" /><Relationship Id="rId7" Type="http://schemas.openxmlformats.org/officeDocument/2006/relationships/hyperlink" Target="https://podminky.urs.cz/item/CS_URS_2023_02/181152302" TargetMode="External" /><Relationship Id="rId8" Type="http://schemas.openxmlformats.org/officeDocument/2006/relationships/hyperlink" Target="https://podminky.urs.cz/item/CS_URS_2023_02/181411131" TargetMode="External" /><Relationship Id="rId9" Type="http://schemas.openxmlformats.org/officeDocument/2006/relationships/hyperlink" Target="https://podminky.urs.cz/item/CS_URS_2023_02/564861111" TargetMode="External" /><Relationship Id="rId10" Type="http://schemas.openxmlformats.org/officeDocument/2006/relationships/hyperlink" Target="https://podminky.urs.cz/item/CS_URS_2023_02/564871111" TargetMode="External" /><Relationship Id="rId11" Type="http://schemas.openxmlformats.org/officeDocument/2006/relationships/hyperlink" Target="https://podminky.urs.cz/item/CS_URS_2023_02/565135111" TargetMode="External" /><Relationship Id="rId12" Type="http://schemas.openxmlformats.org/officeDocument/2006/relationships/hyperlink" Target="https://podminky.urs.cz/item/CS_URS_2023_02/569831111" TargetMode="External" /><Relationship Id="rId13" Type="http://schemas.openxmlformats.org/officeDocument/2006/relationships/hyperlink" Target="https://podminky.urs.cz/item/CS_URS_2023_02/573211107" TargetMode="External" /><Relationship Id="rId14" Type="http://schemas.openxmlformats.org/officeDocument/2006/relationships/hyperlink" Target="https://podminky.urs.cz/item/CS_URS_2023_02/573211109" TargetMode="External" /><Relationship Id="rId15" Type="http://schemas.openxmlformats.org/officeDocument/2006/relationships/hyperlink" Target="https://podminky.urs.cz/item/CS_URS_2023_02/577144121" TargetMode="External" /><Relationship Id="rId16" Type="http://schemas.openxmlformats.org/officeDocument/2006/relationships/hyperlink" Target="https://podminky.urs.cz/item/CS_URS_2023_02/914111111" TargetMode="External" /><Relationship Id="rId17" Type="http://schemas.openxmlformats.org/officeDocument/2006/relationships/hyperlink" Target="https://podminky.urs.cz/item/CS_URS_2023_02/914511111" TargetMode="External" /><Relationship Id="rId18" Type="http://schemas.openxmlformats.org/officeDocument/2006/relationships/hyperlink" Target="https://podminky.urs.cz/item/CS_URS_2023_02/916131213" TargetMode="External" /><Relationship Id="rId19" Type="http://schemas.openxmlformats.org/officeDocument/2006/relationships/hyperlink" Target="https://podminky.urs.cz/item/CS_URS_2023_02/919726123" TargetMode="External" /><Relationship Id="rId20" Type="http://schemas.openxmlformats.org/officeDocument/2006/relationships/hyperlink" Target="https://podminky.urs.cz/item/CS_URS_2023_02/938909311" TargetMode="External" /><Relationship Id="rId21" Type="http://schemas.openxmlformats.org/officeDocument/2006/relationships/hyperlink" Target="https://podminky.urs.cz/item/CS_URS_2023_02/919112213" TargetMode="External" /><Relationship Id="rId22" Type="http://schemas.openxmlformats.org/officeDocument/2006/relationships/hyperlink" Target="https://podminky.urs.cz/item/CS_URS_2023_02/919122112" TargetMode="External" /><Relationship Id="rId23" Type="http://schemas.openxmlformats.org/officeDocument/2006/relationships/hyperlink" Target="https://podminky.urs.cz/item/CS_URS_2023_02/919735112" TargetMode="External" /><Relationship Id="rId24" Type="http://schemas.openxmlformats.org/officeDocument/2006/relationships/hyperlink" Target="https://podminky.urs.cz/item/CS_URS_2023_02/998225111" TargetMode="External" /><Relationship Id="rId25" Type="http://schemas.openxmlformats.org/officeDocument/2006/relationships/hyperlink" Target="https://podminky.urs.cz/item/CS_URS_2023_02/997221571" TargetMode="External" /><Relationship Id="rId26" Type="http://schemas.openxmlformats.org/officeDocument/2006/relationships/hyperlink" Target="https://podminky.urs.cz/item/CS_URS_2023_02/997221579" TargetMode="External" /><Relationship Id="rId27" Type="http://schemas.openxmlformats.org/officeDocument/2006/relationships/hyperlink" Target="https://podminky.urs.cz/item/CS_URS_2023_02/997221611" TargetMode="External" /><Relationship Id="rId28" Type="http://schemas.openxmlformats.org/officeDocument/2006/relationships/hyperlink" Target="https://podminky.urs.cz/item/CS_URS_2023_02/997221873" TargetMode="External" /><Relationship Id="rId29" Type="http://schemas.openxmlformats.org/officeDocument/2006/relationships/hyperlink" Target="https://podminky.urs.cz/item/CS_URS_2023_02/997221875" TargetMode="External" /><Relationship Id="rId3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3" TargetMode="External" /><Relationship Id="rId2" Type="http://schemas.openxmlformats.org/officeDocument/2006/relationships/hyperlink" Target="https://podminky.urs.cz/item/CS_URS_2023_02/127751111" TargetMode="External" /><Relationship Id="rId3" Type="http://schemas.openxmlformats.org/officeDocument/2006/relationships/hyperlink" Target="https://podminky.urs.cz/item/CS_URS_2023_02/167151101" TargetMode="External" /><Relationship Id="rId4" Type="http://schemas.openxmlformats.org/officeDocument/2006/relationships/hyperlink" Target="https://podminky.urs.cz/item/CS_URS_2023_02/162451106" TargetMode="External" /><Relationship Id="rId5" Type="http://schemas.openxmlformats.org/officeDocument/2006/relationships/hyperlink" Target="https://podminky.urs.cz/item/CS_URS_2023_02/174151102" TargetMode="External" /><Relationship Id="rId6" Type="http://schemas.openxmlformats.org/officeDocument/2006/relationships/hyperlink" Target="https://podminky.urs.cz/item/CS_URS_2023_02/115101201" TargetMode="External" /><Relationship Id="rId7" Type="http://schemas.openxmlformats.org/officeDocument/2006/relationships/hyperlink" Target="https://podminky.urs.cz/item/CS_URS_2023_02/273321118" TargetMode="External" /><Relationship Id="rId8" Type="http://schemas.openxmlformats.org/officeDocument/2006/relationships/hyperlink" Target="https://podminky.urs.cz/item/CS_URS_2023_02/273354111" TargetMode="External" /><Relationship Id="rId9" Type="http://schemas.openxmlformats.org/officeDocument/2006/relationships/hyperlink" Target="https://podminky.urs.cz/item/CS_URS_2023_02/273354211" TargetMode="External" /><Relationship Id="rId10" Type="http://schemas.openxmlformats.org/officeDocument/2006/relationships/hyperlink" Target="https://podminky.urs.cz/item/CS_URS_2023_02/273361116" TargetMode="External" /><Relationship Id="rId11" Type="http://schemas.openxmlformats.org/officeDocument/2006/relationships/hyperlink" Target="https://podminky.urs.cz/item/CS_URS_2023_02/275311611" TargetMode="External" /><Relationship Id="rId12" Type="http://schemas.openxmlformats.org/officeDocument/2006/relationships/hyperlink" Target="https://podminky.urs.cz/item/CS_URS_2023_02/279322511" TargetMode="External" /><Relationship Id="rId13" Type="http://schemas.openxmlformats.org/officeDocument/2006/relationships/hyperlink" Target="https://podminky.urs.cz/item/CS_URS_2023_02/279351121" TargetMode="External" /><Relationship Id="rId14" Type="http://schemas.openxmlformats.org/officeDocument/2006/relationships/hyperlink" Target="https://podminky.urs.cz/item/CS_URS_2023_02/279351122" TargetMode="External" /><Relationship Id="rId15" Type="http://schemas.openxmlformats.org/officeDocument/2006/relationships/hyperlink" Target="https://podminky.urs.cz/item/CS_URS_2023_02/279361821" TargetMode="External" /><Relationship Id="rId16" Type="http://schemas.openxmlformats.org/officeDocument/2006/relationships/hyperlink" Target="https://podminky.urs.cz/item/CS_URS_2023_02/451577121" TargetMode="External" /><Relationship Id="rId17" Type="http://schemas.openxmlformats.org/officeDocument/2006/relationships/hyperlink" Target="https://podminky.urs.cz/item/CS_URS_2023_02/998212111" TargetMode="External" /><Relationship Id="rId18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37" t="s">
        <v>6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21" t="s">
        <v>15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E5" s="218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223" t="s">
        <v>18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E6" s="219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19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19"/>
      <c r="BS8" s="17" t="s">
        <v>7</v>
      </c>
    </row>
    <row r="9" spans="2:71" s="1" customFormat="1" ht="14.45" customHeight="1">
      <c r="B9" s="20"/>
      <c r="AR9" s="20"/>
      <c r="BE9" s="219"/>
      <c r="BS9" s="17" t="s">
        <v>7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219"/>
      <c r="BS10" s="17" t="s">
        <v>7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19"/>
      <c r="BS11" s="17" t="s">
        <v>7</v>
      </c>
    </row>
    <row r="12" spans="2:71" s="1" customFormat="1" ht="6.95" customHeight="1">
      <c r="B12" s="20"/>
      <c r="AR12" s="20"/>
      <c r="BE12" s="219"/>
      <c r="BS12" s="17" t="s">
        <v>7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19"/>
      <c r="BS13" s="17" t="s">
        <v>7</v>
      </c>
    </row>
    <row r="14" spans="2:71" ht="12.75">
      <c r="B14" s="20"/>
      <c r="E14" s="224" t="s">
        <v>30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7" t="s">
        <v>28</v>
      </c>
      <c r="AN14" s="29" t="s">
        <v>30</v>
      </c>
      <c r="AR14" s="20"/>
      <c r="BE14" s="219"/>
      <c r="BS14" s="17" t="s">
        <v>7</v>
      </c>
    </row>
    <row r="15" spans="2:71" s="1" customFormat="1" ht="6.95" customHeight="1">
      <c r="B15" s="20"/>
      <c r="AR15" s="20"/>
      <c r="BE15" s="219"/>
      <c r="BS15" s="17" t="s">
        <v>4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219"/>
      <c r="BS16" s="17" t="s">
        <v>4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19"/>
      <c r="BS17" s="17" t="s">
        <v>33</v>
      </c>
    </row>
    <row r="18" spans="2:71" s="1" customFormat="1" ht="6.95" customHeight="1">
      <c r="B18" s="20"/>
      <c r="AR18" s="20"/>
      <c r="BE18" s="219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219"/>
      <c r="BS19" s="17" t="s">
        <v>7</v>
      </c>
    </row>
    <row r="20" spans="2:71" s="1" customFormat="1" ht="18.4" customHeight="1">
      <c r="B20" s="20"/>
      <c r="E20" s="25" t="s">
        <v>22</v>
      </c>
      <c r="AK20" s="27" t="s">
        <v>28</v>
      </c>
      <c r="AN20" s="25" t="s">
        <v>3</v>
      </c>
      <c r="AR20" s="20"/>
      <c r="BE20" s="219"/>
      <c r="BS20" s="17" t="s">
        <v>33</v>
      </c>
    </row>
    <row r="21" spans="2:57" s="1" customFormat="1" ht="6.95" customHeight="1">
      <c r="B21" s="20"/>
      <c r="AR21" s="20"/>
      <c r="BE21" s="219"/>
    </row>
    <row r="22" spans="2:57" s="1" customFormat="1" ht="12" customHeight="1">
      <c r="B22" s="20"/>
      <c r="D22" s="27" t="s">
        <v>35</v>
      </c>
      <c r="AR22" s="20"/>
      <c r="BE22" s="219"/>
    </row>
    <row r="23" spans="2:57" s="1" customFormat="1" ht="47.25" customHeight="1">
      <c r="B23" s="20"/>
      <c r="E23" s="226" t="s">
        <v>36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20"/>
      <c r="BE23" s="219"/>
    </row>
    <row r="24" spans="2:57" s="1" customFormat="1" ht="6.95" customHeight="1">
      <c r="B24" s="20"/>
      <c r="AR24" s="20"/>
      <c r="BE24" s="219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9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ROUND(AG54,2)</f>
        <v>0</v>
      </c>
      <c r="AL26" s="228"/>
      <c r="AM26" s="228"/>
      <c r="AN26" s="228"/>
      <c r="AO26" s="228"/>
      <c r="AP26" s="32"/>
      <c r="AQ26" s="32"/>
      <c r="AR26" s="33"/>
      <c r="BE26" s="219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9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9" t="s">
        <v>38</v>
      </c>
      <c r="M28" s="229"/>
      <c r="N28" s="229"/>
      <c r="O28" s="229"/>
      <c r="P28" s="229"/>
      <c r="Q28" s="32"/>
      <c r="R28" s="32"/>
      <c r="S28" s="32"/>
      <c r="T28" s="32"/>
      <c r="U28" s="32"/>
      <c r="V28" s="32"/>
      <c r="W28" s="229" t="s">
        <v>39</v>
      </c>
      <c r="X28" s="229"/>
      <c r="Y28" s="229"/>
      <c r="Z28" s="229"/>
      <c r="AA28" s="229"/>
      <c r="AB28" s="229"/>
      <c r="AC28" s="229"/>
      <c r="AD28" s="229"/>
      <c r="AE28" s="229"/>
      <c r="AF28" s="32"/>
      <c r="AG28" s="32"/>
      <c r="AH28" s="32"/>
      <c r="AI28" s="32"/>
      <c r="AJ28" s="32"/>
      <c r="AK28" s="229" t="s">
        <v>40</v>
      </c>
      <c r="AL28" s="229"/>
      <c r="AM28" s="229"/>
      <c r="AN28" s="229"/>
      <c r="AO28" s="229"/>
      <c r="AP28" s="32"/>
      <c r="AQ28" s="32"/>
      <c r="AR28" s="33"/>
      <c r="BE28" s="219"/>
    </row>
    <row r="29" spans="2:57" s="3" customFormat="1" ht="14.45" customHeight="1">
      <c r="B29" s="37"/>
      <c r="D29" s="27" t="s">
        <v>41</v>
      </c>
      <c r="F29" s="27" t="s">
        <v>42</v>
      </c>
      <c r="L29" s="232">
        <v>0.21</v>
      </c>
      <c r="M29" s="231"/>
      <c r="N29" s="231"/>
      <c r="O29" s="231"/>
      <c r="P29" s="231"/>
      <c r="W29" s="230">
        <f>ROUND(AZ54,2)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0">
        <f>ROUND(AV54,2)</f>
        <v>0</v>
      </c>
      <c r="AL29" s="231"/>
      <c r="AM29" s="231"/>
      <c r="AN29" s="231"/>
      <c r="AO29" s="231"/>
      <c r="AR29" s="37"/>
      <c r="BE29" s="220"/>
    </row>
    <row r="30" spans="2:57" s="3" customFormat="1" ht="14.45" customHeight="1">
      <c r="B30" s="37"/>
      <c r="F30" s="27" t="s">
        <v>43</v>
      </c>
      <c r="L30" s="232">
        <v>0.15</v>
      </c>
      <c r="M30" s="231"/>
      <c r="N30" s="231"/>
      <c r="O30" s="231"/>
      <c r="P30" s="231"/>
      <c r="W30" s="230">
        <f>ROUND(BA54,2)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ROUND(AW54,2)</f>
        <v>0</v>
      </c>
      <c r="AL30" s="231"/>
      <c r="AM30" s="231"/>
      <c r="AN30" s="231"/>
      <c r="AO30" s="231"/>
      <c r="AR30" s="37"/>
      <c r="BE30" s="220"/>
    </row>
    <row r="31" spans="2:57" s="3" customFormat="1" ht="14.45" customHeight="1" hidden="1">
      <c r="B31" s="37"/>
      <c r="F31" s="27" t="s">
        <v>44</v>
      </c>
      <c r="L31" s="232">
        <v>0.21</v>
      </c>
      <c r="M31" s="231"/>
      <c r="N31" s="231"/>
      <c r="O31" s="231"/>
      <c r="P31" s="231"/>
      <c r="W31" s="230">
        <f>ROUND(BB54,2)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7"/>
      <c r="BE31" s="220"/>
    </row>
    <row r="32" spans="2:57" s="3" customFormat="1" ht="14.45" customHeight="1" hidden="1">
      <c r="B32" s="37"/>
      <c r="F32" s="27" t="s">
        <v>45</v>
      </c>
      <c r="L32" s="232">
        <v>0.15</v>
      </c>
      <c r="M32" s="231"/>
      <c r="N32" s="231"/>
      <c r="O32" s="231"/>
      <c r="P32" s="231"/>
      <c r="W32" s="230">
        <f>ROUND(BC54,2)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7"/>
      <c r="BE32" s="220"/>
    </row>
    <row r="33" spans="2:44" s="3" customFormat="1" ht="14.45" customHeight="1" hidden="1">
      <c r="B33" s="37"/>
      <c r="F33" s="27" t="s">
        <v>46</v>
      </c>
      <c r="L33" s="232">
        <v>0</v>
      </c>
      <c r="M33" s="231"/>
      <c r="N33" s="231"/>
      <c r="O33" s="231"/>
      <c r="P33" s="231"/>
      <c r="W33" s="230">
        <f>ROUND(BD54,2)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30">
        <v>0</v>
      </c>
      <c r="AL33" s="231"/>
      <c r="AM33" s="231"/>
      <c r="AN33" s="231"/>
      <c r="AO33" s="231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36" t="s">
        <v>49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4"/>
      <c r="AM35" s="234"/>
      <c r="AN35" s="234"/>
      <c r="AO35" s="23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676/18-1</v>
      </c>
      <c r="AR44" s="46"/>
    </row>
    <row r="45" spans="2:44" s="5" customFormat="1" ht="36.95" customHeight="1">
      <c r="B45" s="47"/>
      <c r="C45" s="48" t="s">
        <v>17</v>
      </c>
      <c r="L45" s="200" t="str">
        <f>K6</f>
        <v>Nymburk – levobřežní cyklostezka s přemostěním Starého Labe</v>
      </c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 xml:space="preserve"> 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202" t="str">
        <f>IF(AN8="","",AN8)</f>
        <v>22. 11. 2022</v>
      </c>
      <c r="AN47" s="202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7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Město Nymburk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31</v>
      </c>
      <c r="AJ49" s="32"/>
      <c r="AK49" s="32"/>
      <c r="AL49" s="32"/>
      <c r="AM49" s="203" t="str">
        <f>IF(E17="","",E17)</f>
        <v>NDCon s.r.o.</v>
      </c>
      <c r="AN49" s="204"/>
      <c r="AO49" s="204"/>
      <c r="AP49" s="204"/>
      <c r="AQ49" s="32"/>
      <c r="AR49" s="33"/>
      <c r="AS49" s="205" t="s">
        <v>51</v>
      </c>
      <c r="AT49" s="206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2" customHeight="1">
      <c r="A50" s="32"/>
      <c r="B50" s="33"/>
      <c r="C50" s="27" t="s">
        <v>29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203" t="str">
        <f>IF(E20="","",E20)</f>
        <v xml:space="preserve"> </v>
      </c>
      <c r="AN50" s="204"/>
      <c r="AO50" s="204"/>
      <c r="AP50" s="204"/>
      <c r="AQ50" s="32"/>
      <c r="AR50" s="33"/>
      <c r="AS50" s="207"/>
      <c r="AT50" s="208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07"/>
      <c r="AT51" s="208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09" t="s">
        <v>52</v>
      </c>
      <c r="D52" s="210"/>
      <c r="E52" s="210"/>
      <c r="F52" s="210"/>
      <c r="G52" s="210"/>
      <c r="H52" s="55"/>
      <c r="I52" s="212" t="s">
        <v>53</v>
      </c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1" t="s">
        <v>54</v>
      </c>
      <c r="AH52" s="210"/>
      <c r="AI52" s="210"/>
      <c r="AJ52" s="210"/>
      <c r="AK52" s="210"/>
      <c r="AL52" s="210"/>
      <c r="AM52" s="210"/>
      <c r="AN52" s="212" t="s">
        <v>55</v>
      </c>
      <c r="AO52" s="210"/>
      <c r="AP52" s="210"/>
      <c r="AQ52" s="56" t="s">
        <v>56</v>
      </c>
      <c r="AR52" s="33"/>
      <c r="AS52" s="57" t="s">
        <v>57</v>
      </c>
      <c r="AT52" s="58" t="s">
        <v>58</v>
      </c>
      <c r="AU52" s="58" t="s">
        <v>59</v>
      </c>
      <c r="AV52" s="58" t="s">
        <v>60</v>
      </c>
      <c r="AW52" s="58" t="s">
        <v>61</v>
      </c>
      <c r="AX52" s="58" t="s">
        <v>62</v>
      </c>
      <c r="AY52" s="58" t="s">
        <v>63</v>
      </c>
      <c r="AZ52" s="58" t="s">
        <v>64</v>
      </c>
      <c r="BA52" s="58" t="s">
        <v>65</v>
      </c>
      <c r="BB52" s="58" t="s">
        <v>66</v>
      </c>
      <c r="BC52" s="58" t="s">
        <v>67</v>
      </c>
      <c r="BD52" s="59" t="s">
        <v>68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69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16">
        <f>ROUND(SUM(AG55:AG58),2)</f>
        <v>0</v>
      </c>
      <c r="AH54" s="216"/>
      <c r="AI54" s="216"/>
      <c r="AJ54" s="216"/>
      <c r="AK54" s="216"/>
      <c r="AL54" s="216"/>
      <c r="AM54" s="216"/>
      <c r="AN54" s="217">
        <f>SUM(AG54,AT54)</f>
        <v>0</v>
      </c>
      <c r="AO54" s="217"/>
      <c r="AP54" s="217"/>
      <c r="AQ54" s="67" t="s">
        <v>3</v>
      </c>
      <c r="AR54" s="63"/>
      <c r="AS54" s="68">
        <f>ROUND(SUM(AS55:AS58),2)</f>
        <v>0</v>
      </c>
      <c r="AT54" s="69">
        <f>ROUND(SUM(AV54:AW54),2)</f>
        <v>0</v>
      </c>
      <c r="AU54" s="70">
        <f>ROUND(SUM(AU55:AU58),5)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ROUND(SUM(AZ55:AZ58),2)</f>
        <v>0</v>
      </c>
      <c r="BA54" s="69">
        <f>ROUND(SUM(BA55:BA58),2)</f>
        <v>0</v>
      </c>
      <c r="BB54" s="69">
        <f>ROUND(SUM(BB55:BB58),2)</f>
        <v>0</v>
      </c>
      <c r="BC54" s="69">
        <f>ROUND(SUM(BC55:BC58),2)</f>
        <v>0</v>
      </c>
      <c r="BD54" s="71">
        <f>ROUND(SUM(BD55:BD58),2)</f>
        <v>0</v>
      </c>
      <c r="BS54" s="72" t="s">
        <v>70</v>
      </c>
      <c r="BT54" s="72" t="s">
        <v>71</v>
      </c>
      <c r="BU54" s="73" t="s">
        <v>72</v>
      </c>
      <c r="BV54" s="72" t="s">
        <v>73</v>
      </c>
      <c r="BW54" s="72" t="s">
        <v>5</v>
      </c>
      <c r="BX54" s="72" t="s">
        <v>74</v>
      </c>
      <c r="CL54" s="72" t="s">
        <v>3</v>
      </c>
    </row>
    <row r="55" spans="1:91" s="7" customFormat="1" ht="24.75" customHeight="1">
      <c r="A55" s="74" t="s">
        <v>75</v>
      </c>
      <c r="B55" s="75"/>
      <c r="C55" s="76"/>
      <c r="D55" s="213" t="s">
        <v>76</v>
      </c>
      <c r="E55" s="213"/>
      <c r="F55" s="213"/>
      <c r="G55" s="213"/>
      <c r="H55" s="213"/>
      <c r="I55" s="77"/>
      <c r="J55" s="213" t="s">
        <v>77</v>
      </c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4">
        <f>'676-18-1-0 - Vedlejší a o...'!J30</f>
        <v>0</v>
      </c>
      <c r="AH55" s="215"/>
      <c r="AI55" s="215"/>
      <c r="AJ55" s="215"/>
      <c r="AK55" s="215"/>
      <c r="AL55" s="215"/>
      <c r="AM55" s="215"/>
      <c r="AN55" s="214">
        <f>SUM(AG55,AT55)</f>
        <v>0</v>
      </c>
      <c r="AO55" s="215"/>
      <c r="AP55" s="215"/>
      <c r="AQ55" s="78" t="s">
        <v>78</v>
      </c>
      <c r="AR55" s="75"/>
      <c r="AS55" s="79">
        <v>0</v>
      </c>
      <c r="AT55" s="80">
        <f>ROUND(SUM(AV55:AW55),2)</f>
        <v>0</v>
      </c>
      <c r="AU55" s="81">
        <f>'676-18-1-0 - Vedlejší a o...'!P84</f>
        <v>0</v>
      </c>
      <c r="AV55" s="80">
        <f>'676-18-1-0 - Vedlejší a o...'!J33</f>
        <v>0</v>
      </c>
      <c r="AW55" s="80">
        <f>'676-18-1-0 - Vedlejší a o...'!J34</f>
        <v>0</v>
      </c>
      <c r="AX55" s="80">
        <f>'676-18-1-0 - Vedlejší a o...'!J35</f>
        <v>0</v>
      </c>
      <c r="AY55" s="80">
        <f>'676-18-1-0 - Vedlejší a o...'!J36</f>
        <v>0</v>
      </c>
      <c r="AZ55" s="80">
        <f>'676-18-1-0 - Vedlejší a o...'!F33</f>
        <v>0</v>
      </c>
      <c r="BA55" s="80">
        <f>'676-18-1-0 - Vedlejší a o...'!F34</f>
        <v>0</v>
      </c>
      <c r="BB55" s="80">
        <f>'676-18-1-0 - Vedlejší a o...'!F35</f>
        <v>0</v>
      </c>
      <c r="BC55" s="80">
        <f>'676-18-1-0 - Vedlejší a o...'!F36</f>
        <v>0</v>
      </c>
      <c r="BD55" s="82">
        <f>'676-18-1-0 - Vedlejší a o...'!F37</f>
        <v>0</v>
      </c>
      <c r="BT55" s="83" t="s">
        <v>79</v>
      </c>
      <c r="BV55" s="83" t="s">
        <v>73</v>
      </c>
      <c r="BW55" s="83" t="s">
        <v>80</v>
      </c>
      <c r="BX55" s="83" t="s">
        <v>5</v>
      </c>
      <c r="CL55" s="83" t="s">
        <v>3</v>
      </c>
      <c r="CM55" s="83" t="s">
        <v>81</v>
      </c>
    </row>
    <row r="56" spans="1:91" s="7" customFormat="1" ht="24.75" customHeight="1">
      <c r="A56" s="74" t="s">
        <v>75</v>
      </c>
      <c r="B56" s="75"/>
      <c r="C56" s="76"/>
      <c r="D56" s="213" t="s">
        <v>82</v>
      </c>
      <c r="E56" s="213"/>
      <c r="F56" s="213"/>
      <c r="G56" s="213"/>
      <c r="H56" s="213"/>
      <c r="I56" s="77"/>
      <c r="J56" s="213" t="s">
        <v>83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4">
        <f>'676-18-1-1 - SO 101 Stezk...'!J30</f>
        <v>0</v>
      </c>
      <c r="AH56" s="215"/>
      <c r="AI56" s="215"/>
      <c r="AJ56" s="215"/>
      <c r="AK56" s="215"/>
      <c r="AL56" s="215"/>
      <c r="AM56" s="215"/>
      <c r="AN56" s="214">
        <f>SUM(AG56,AT56)</f>
        <v>0</v>
      </c>
      <c r="AO56" s="215"/>
      <c r="AP56" s="215"/>
      <c r="AQ56" s="78" t="s">
        <v>84</v>
      </c>
      <c r="AR56" s="75"/>
      <c r="AS56" s="79">
        <v>0</v>
      </c>
      <c r="AT56" s="80">
        <f>ROUND(SUM(AV56:AW56),2)</f>
        <v>0</v>
      </c>
      <c r="AU56" s="81">
        <f>'676-18-1-1 - SO 101 Stezk...'!P89</f>
        <v>0</v>
      </c>
      <c r="AV56" s="80">
        <f>'676-18-1-1 - SO 101 Stezk...'!J33</f>
        <v>0</v>
      </c>
      <c r="AW56" s="80">
        <f>'676-18-1-1 - SO 101 Stezk...'!J34</f>
        <v>0</v>
      </c>
      <c r="AX56" s="80">
        <f>'676-18-1-1 - SO 101 Stezk...'!J35</f>
        <v>0</v>
      </c>
      <c r="AY56" s="80">
        <f>'676-18-1-1 - SO 101 Stezk...'!J36</f>
        <v>0</v>
      </c>
      <c r="AZ56" s="80">
        <f>'676-18-1-1 - SO 101 Stezk...'!F33</f>
        <v>0</v>
      </c>
      <c r="BA56" s="80">
        <f>'676-18-1-1 - SO 101 Stezk...'!F34</f>
        <v>0</v>
      </c>
      <c r="BB56" s="80">
        <f>'676-18-1-1 - SO 101 Stezk...'!F35</f>
        <v>0</v>
      </c>
      <c r="BC56" s="80">
        <f>'676-18-1-1 - SO 101 Stezk...'!F36</f>
        <v>0</v>
      </c>
      <c r="BD56" s="82">
        <f>'676-18-1-1 - SO 101 Stezk...'!F37</f>
        <v>0</v>
      </c>
      <c r="BT56" s="83" t="s">
        <v>79</v>
      </c>
      <c r="BV56" s="83" t="s">
        <v>73</v>
      </c>
      <c r="BW56" s="83" t="s">
        <v>85</v>
      </c>
      <c r="BX56" s="83" t="s">
        <v>5</v>
      </c>
      <c r="CL56" s="83" t="s">
        <v>3</v>
      </c>
      <c r="CM56" s="83" t="s">
        <v>81</v>
      </c>
    </row>
    <row r="57" spans="1:91" s="7" customFormat="1" ht="24.75" customHeight="1">
      <c r="A57" s="74" t="s">
        <v>75</v>
      </c>
      <c r="B57" s="75"/>
      <c r="C57" s="76"/>
      <c r="D57" s="213" t="s">
        <v>86</v>
      </c>
      <c r="E57" s="213"/>
      <c r="F57" s="213"/>
      <c r="G57" s="213"/>
      <c r="H57" s="213"/>
      <c r="I57" s="77"/>
      <c r="J57" s="213" t="s">
        <v>87</v>
      </c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4">
        <f>'676-18-1-2 - SO 101 Stezk...'!J30</f>
        <v>0</v>
      </c>
      <c r="AH57" s="215"/>
      <c r="AI57" s="215"/>
      <c r="AJ57" s="215"/>
      <c r="AK57" s="215"/>
      <c r="AL57" s="215"/>
      <c r="AM57" s="215"/>
      <c r="AN57" s="214">
        <f>SUM(AG57,AT57)</f>
        <v>0</v>
      </c>
      <c r="AO57" s="215"/>
      <c r="AP57" s="215"/>
      <c r="AQ57" s="78" t="s">
        <v>84</v>
      </c>
      <c r="AR57" s="75"/>
      <c r="AS57" s="79">
        <v>0</v>
      </c>
      <c r="AT57" s="80">
        <f>ROUND(SUM(AV57:AW57),2)</f>
        <v>0</v>
      </c>
      <c r="AU57" s="81">
        <f>'676-18-1-2 - SO 101 Stezk...'!P85</f>
        <v>0</v>
      </c>
      <c r="AV57" s="80">
        <f>'676-18-1-2 - SO 101 Stezk...'!J33</f>
        <v>0</v>
      </c>
      <c r="AW57" s="80">
        <f>'676-18-1-2 - SO 101 Stezk...'!J34</f>
        <v>0</v>
      </c>
      <c r="AX57" s="80">
        <f>'676-18-1-2 - SO 101 Stezk...'!J35</f>
        <v>0</v>
      </c>
      <c r="AY57" s="80">
        <f>'676-18-1-2 - SO 101 Stezk...'!J36</f>
        <v>0</v>
      </c>
      <c r="AZ57" s="80">
        <f>'676-18-1-2 - SO 101 Stezk...'!F33</f>
        <v>0</v>
      </c>
      <c r="BA57" s="80">
        <f>'676-18-1-2 - SO 101 Stezk...'!F34</f>
        <v>0</v>
      </c>
      <c r="BB57" s="80">
        <f>'676-18-1-2 - SO 101 Stezk...'!F35</f>
        <v>0</v>
      </c>
      <c r="BC57" s="80">
        <f>'676-18-1-2 - SO 101 Stezk...'!F36</f>
        <v>0</v>
      </c>
      <c r="BD57" s="82">
        <f>'676-18-1-2 - SO 101 Stezk...'!F37</f>
        <v>0</v>
      </c>
      <c r="BT57" s="83" t="s">
        <v>79</v>
      </c>
      <c r="BV57" s="83" t="s">
        <v>73</v>
      </c>
      <c r="BW57" s="83" t="s">
        <v>88</v>
      </c>
      <c r="BX57" s="83" t="s">
        <v>5</v>
      </c>
      <c r="CL57" s="83" t="s">
        <v>3</v>
      </c>
      <c r="CM57" s="83" t="s">
        <v>81</v>
      </c>
    </row>
    <row r="58" spans="1:91" s="7" customFormat="1" ht="24.75" customHeight="1">
      <c r="A58" s="74" t="s">
        <v>75</v>
      </c>
      <c r="B58" s="75"/>
      <c r="C58" s="76"/>
      <c r="D58" s="213" t="s">
        <v>89</v>
      </c>
      <c r="E58" s="213"/>
      <c r="F58" s="213"/>
      <c r="G58" s="213"/>
      <c r="H58" s="213"/>
      <c r="I58" s="77"/>
      <c r="J58" s="213" t="s">
        <v>90</v>
      </c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4">
        <f>'676-18-1-3 - SO 202 Lávka'!J30</f>
        <v>0</v>
      </c>
      <c r="AH58" s="215"/>
      <c r="AI58" s="215"/>
      <c r="AJ58" s="215"/>
      <c r="AK58" s="215"/>
      <c r="AL58" s="215"/>
      <c r="AM58" s="215"/>
      <c r="AN58" s="214">
        <f>SUM(AG58,AT58)</f>
        <v>0</v>
      </c>
      <c r="AO58" s="215"/>
      <c r="AP58" s="215"/>
      <c r="AQ58" s="78" t="s">
        <v>84</v>
      </c>
      <c r="AR58" s="75"/>
      <c r="AS58" s="84">
        <v>0</v>
      </c>
      <c r="AT58" s="85">
        <f>ROUND(SUM(AV58:AW58),2)</f>
        <v>0</v>
      </c>
      <c r="AU58" s="86">
        <f>'676-18-1-3 - SO 202 Lávka'!P85</f>
        <v>0</v>
      </c>
      <c r="AV58" s="85">
        <f>'676-18-1-3 - SO 202 Lávka'!J33</f>
        <v>0</v>
      </c>
      <c r="AW58" s="85">
        <f>'676-18-1-3 - SO 202 Lávka'!J34</f>
        <v>0</v>
      </c>
      <c r="AX58" s="85">
        <f>'676-18-1-3 - SO 202 Lávka'!J35</f>
        <v>0</v>
      </c>
      <c r="AY58" s="85">
        <f>'676-18-1-3 - SO 202 Lávka'!J36</f>
        <v>0</v>
      </c>
      <c r="AZ58" s="85">
        <f>'676-18-1-3 - SO 202 Lávka'!F33</f>
        <v>0</v>
      </c>
      <c r="BA58" s="85">
        <f>'676-18-1-3 - SO 202 Lávka'!F34</f>
        <v>0</v>
      </c>
      <c r="BB58" s="85">
        <f>'676-18-1-3 - SO 202 Lávka'!F35</f>
        <v>0</v>
      </c>
      <c r="BC58" s="85">
        <f>'676-18-1-3 - SO 202 Lávka'!F36</f>
        <v>0</v>
      </c>
      <c r="BD58" s="87">
        <f>'676-18-1-3 - SO 202 Lávka'!F37</f>
        <v>0</v>
      </c>
      <c r="BT58" s="83" t="s">
        <v>79</v>
      </c>
      <c r="BV58" s="83" t="s">
        <v>73</v>
      </c>
      <c r="BW58" s="83" t="s">
        <v>91</v>
      </c>
      <c r="BX58" s="83" t="s">
        <v>5</v>
      </c>
      <c r="CL58" s="83" t="s">
        <v>3</v>
      </c>
      <c r="CM58" s="83" t="s">
        <v>81</v>
      </c>
    </row>
    <row r="59" spans="1:57" s="2" customFormat="1" ht="30" customHeight="1">
      <c r="A59" s="32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3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2" customFormat="1" ht="6.95" customHeight="1">
      <c r="A60" s="32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33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676-18-1-0 - Vedlejší a o...'!C2" display="/"/>
    <hyperlink ref="A56" location="'676-18-1-1 - SO 101 Stezk...'!C2" display="/"/>
    <hyperlink ref="A57" location="'676-18-1-2 - SO 101 Stezk...'!C2" display="/"/>
    <hyperlink ref="A58" location="'676-18-1-3 - SO 202 Láv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7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92</v>
      </c>
      <c r="L4" s="20"/>
      <c r="M4" s="88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38" t="str">
        <f>'Rekapitulace stavby'!K6</f>
        <v>Nymburk – levobřežní cyklostezka s přemostěním Starého Labe</v>
      </c>
      <c r="F7" s="239"/>
      <c r="G7" s="239"/>
      <c r="H7" s="239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94</v>
      </c>
      <c r="F9" s="240"/>
      <c r="G9" s="240"/>
      <c r="H9" s="240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95</v>
      </c>
      <c r="G12" s="32"/>
      <c r="H12" s="32"/>
      <c r="I12" s="27" t="s">
        <v>23</v>
      </c>
      <c r="J12" s="50" t="str">
        <f>'Rekapitulace stavby'!AN8</f>
        <v>22. 11. 2022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1" t="str">
        <f>'Rekapitulace stavby'!E14</f>
        <v>Vyplň údaj</v>
      </c>
      <c r="F18" s="221"/>
      <c r="G18" s="221"/>
      <c r="H18" s="221"/>
      <c r="I18" s="27" t="s">
        <v>28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3</v>
      </c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96</v>
      </c>
      <c r="F21" s="32"/>
      <c r="G21" s="32"/>
      <c r="H21" s="32"/>
      <c r="I21" s="27" t="s">
        <v>28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96</v>
      </c>
      <c r="F24" s="32"/>
      <c r="G24" s="32"/>
      <c r="H24" s="32"/>
      <c r="I24" s="27" t="s">
        <v>28</v>
      </c>
      <c r="J24" s="25" t="s">
        <v>3</v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6" t="s">
        <v>3</v>
      </c>
      <c r="F27" s="226"/>
      <c r="G27" s="226"/>
      <c r="H27" s="22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ROUND(J84,2)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ROUND((SUM(BE84:BE121)),2)</f>
        <v>0</v>
      </c>
      <c r="G33" s="32"/>
      <c r="H33" s="32"/>
      <c r="I33" s="96">
        <v>0.21</v>
      </c>
      <c r="J33" s="95">
        <f>ROUND(((SUM(BE84:BE121))*I33),2)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ROUND((SUM(BF84:BF121)),2)</f>
        <v>0</v>
      </c>
      <c r="G34" s="32"/>
      <c r="H34" s="32"/>
      <c r="I34" s="96">
        <v>0.15</v>
      </c>
      <c r="J34" s="95">
        <f>ROUND(((SUM(BF84:BF121))*I34),2)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ROUND((SUM(BG84:BG121)),2)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ROUND((SUM(BH84:BH121)),2)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ROUND((SUM(BI84:BI121)),2)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97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38" t="str">
        <f>E7</f>
        <v>Nymburk – levobřežní cyklostezka s přemostěním Starého Labe</v>
      </c>
      <c r="F48" s="239"/>
      <c r="G48" s="239"/>
      <c r="H48" s="239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93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00" t="str">
        <f>E9</f>
        <v>676/18-1-0 - Vedlejší a ostatní rozpočtové náklady</v>
      </c>
      <c r="F50" s="240"/>
      <c r="G50" s="240"/>
      <c r="H50" s="240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k.ú.Nymburk</v>
      </c>
      <c r="G52" s="32"/>
      <c r="H52" s="32"/>
      <c r="I52" s="27" t="s">
        <v>23</v>
      </c>
      <c r="J52" s="50" t="str">
        <f>IF(J12="","",J12)</f>
        <v>22. 11. 2022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Město Nymburk</v>
      </c>
      <c r="G54" s="32"/>
      <c r="H54" s="32"/>
      <c r="I54" s="27" t="s">
        <v>31</v>
      </c>
      <c r="J54" s="30" t="str">
        <f>E21</f>
        <v>NDCon</v>
      </c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 t="str">
        <f>E24</f>
        <v>NDCon</v>
      </c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98</v>
      </c>
      <c r="D57" s="97"/>
      <c r="E57" s="97"/>
      <c r="F57" s="97"/>
      <c r="G57" s="97"/>
      <c r="H57" s="97"/>
      <c r="I57" s="97"/>
      <c r="J57" s="104" t="s">
        <v>99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J84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100</v>
      </c>
    </row>
    <row r="60" spans="2:12" s="9" customFormat="1" ht="24.95" customHeight="1">
      <c r="B60" s="106"/>
      <c r="D60" s="107" t="s">
        <v>101</v>
      </c>
      <c r="E60" s="108"/>
      <c r="F60" s="108"/>
      <c r="G60" s="108"/>
      <c r="H60" s="108"/>
      <c r="I60" s="108"/>
      <c r="J60" s="109">
        <f>J85</f>
        <v>0</v>
      </c>
      <c r="L60" s="106"/>
    </row>
    <row r="61" spans="2:12" s="10" customFormat="1" ht="19.9" customHeight="1">
      <c r="B61" s="110"/>
      <c r="D61" s="111" t="s">
        <v>102</v>
      </c>
      <c r="E61" s="112"/>
      <c r="F61" s="112"/>
      <c r="G61" s="112"/>
      <c r="H61" s="112"/>
      <c r="I61" s="112"/>
      <c r="J61" s="113">
        <f>J86</f>
        <v>0</v>
      </c>
      <c r="L61" s="110"/>
    </row>
    <row r="62" spans="2:12" s="10" customFormat="1" ht="19.9" customHeight="1">
      <c r="B62" s="110"/>
      <c r="D62" s="111" t="s">
        <v>103</v>
      </c>
      <c r="E62" s="112"/>
      <c r="F62" s="112"/>
      <c r="G62" s="112"/>
      <c r="H62" s="112"/>
      <c r="I62" s="112"/>
      <c r="J62" s="113">
        <f>J95</f>
        <v>0</v>
      </c>
      <c r="L62" s="110"/>
    </row>
    <row r="63" spans="2:12" s="10" customFormat="1" ht="19.9" customHeight="1">
      <c r="B63" s="110"/>
      <c r="D63" s="111" t="s">
        <v>104</v>
      </c>
      <c r="E63" s="112"/>
      <c r="F63" s="112"/>
      <c r="G63" s="112"/>
      <c r="H63" s="112"/>
      <c r="I63" s="112"/>
      <c r="J63" s="113">
        <f>J104</f>
        <v>0</v>
      </c>
      <c r="L63" s="110"/>
    </row>
    <row r="64" spans="2:12" s="10" customFormat="1" ht="19.9" customHeight="1">
      <c r="B64" s="110"/>
      <c r="D64" s="111" t="s">
        <v>105</v>
      </c>
      <c r="E64" s="112"/>
      <c r="F64" s="112"/>
      <c r="G64" s="112"/>
      <c r="H64" s="112"/>
      <c r="I64" s="112"/>
      <c r="J64" s="113">
        <f>J114</f>
        <v>0</v>
      </c>
      <c r="L64" s="110"/>
    </row>
    <row r="65" spans="1:31" s="2" customFormat="1" ht="21.75" customHeight="1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8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6.95" customHeight="1">
      <c r="A66" s="3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8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70" spans="1:31" s="2" customFormat="1" ht="6.95" customHeight="1">
      <c r="A70" s="32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8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24.95" customHeight="1">
      <c r="A71" s="32"/>
      <c r="B71" s="33"/>
      <c r="C71" s="21" t="s">
        <v>106</v>
      </c>
      <c r="D71" s="32"/>
      <c r="E71" s="32"/>
      <c r="F71" s="32"/>
      <c r="G71" s="32"/>
      <c r="H71" s="32"/>
      <c r="I71" s="32"/>
      <c r="J71" s="32"/>
      <c r="K71" s="32"/>
      <c r="L71" s="8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8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7" t="s">
        <v>17</v>
      </c>
      <c r="D73" s="32"/>
      <c r="E73" s="32"/>
      <c r="F73" s="32"/>
      <c r="G73" s="32"/>
      <c r="H73" s="32"/>
      <c r="I73" s="32"/>
      <c r="J73" s="32"/>
      <c r="K73" s="32"/>
      <c r="L73" s="8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6.5" customHeight="1">
      <c r="A74" s="32"/>
      <c r="B74" s="33"/>
      <c r="C74" s="32"/>
      <c r="D74" s="32"/>
      <c r="E74" s="238" t="str">
        <f>E7</f>
        <v>Nymburk – levobřežní cyklostezka s přemostěním Starého Labe</v>
      </c>
      <c r="F74" s="239"/>
      <c r="G74" s="239"/>
      <c r="H74" s="239"/>
      <c r="I74" s="32"/>
      <c r="J74" s="32"/>
      <c r="K74" s="32"/>
      <c r="L74" s="89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93</v>
      </c>
      <c r="D75" s="32"/>
      <c r="E75" s="32"/>
      <c r="F75" s="32"/>
      <c r="G75" s="32"/>
      <c r="H75" s="32"/>
      <c r="I75" s="32"/>
      <c r="J75" s="32"/>
      <c r="K75" s="32"/>
      <c r="L75" s="8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2"/>
      <c r="D76" s="32"/>
      <c r="E76" s="200" t="str">
        <f>E9</f>
        <v>676/18-1-0 - Vedlejší a ostatní rozpočtové náklady</v>
      </c>
      <c r="F76" s="240"/>
      <c r="G76" s="240"/>
      <c r="H76" s="240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21</v>
      </c>
      <c r="D78" s="32"/>
      <c r="E78" s="32"/>
      <c r="F78" s="25" t="str">
        <f>F12</f>
        <v>k.ú.Nymburk</v>
      </c>
      <c r="G78" s="32"/>
      <c r="H78" s="32"/>
      <c r="I78" s="27" t="s">
        <v>23</v>
      </c>
      <c r="J78" s="50" t="str">
        <f>IF(J12="","",J12)</f>
        <v>22. 11. 2022</v>
      </c>
      <c r="K78" s="32"/>
      <c r="L78" s="8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8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2" customHeight="1">
      <c r="A80" s="32"/>
      <c r="B80" s="33"/>
      <c r="C80" s="27" t="s">
        <v>25</v>
      </c>
      <c r="D80" s="32"/>
      <c r="E80" s="32"/>
      <c r="F80" s="25" t="str">
        <f>E15</f>
        <v>Město Nymburk</v>
      </c>
      <c r="G80" s="32"/>
      <c r="H80" s="32"/>
      <c r="I80" s="27" t="s">
        <v>31</v>
      </c>
      <c r="J80" s="30" t="str">
        <f>E21</f>
        <v>NDCon</v>
      </c>
      <c r="K80" s="32"/>
      <c r="L80" s="8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5.2" customHeight="1">
      <c r="A81" s="32"/>
      <c r="B81" s="33"/>
      <c r="C81" s="27" t="s">
        <v>29</v>
      </c>
      <c r="D81" s="32"/>
      <c r="E81" s="32"/>
      <c r="F81" s="25" t="str">
        <f>IF(E18="","",E18)</f>
        <v>Vyplň údaj</v>
      </c>
      <c r="G81" s="32"/>
      <c r="H81" s="32"/>
      <c r="I81" s="27" t="s">
        <v>34</v>
      </c>
      <c r="J81" s="30" t="str">
        <f>E24</f>
        <v>NDCon</v>
      </c>
      <c r="K81" s="32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0.3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1" customFormat="1" ht="29.25" customHeight="1">
      <c r="A83" s="114"/>
      <c r="B83" s="115"/>
      <c r="C83" s="116" t="s">
        <v>107</v>
      </c>
      <c r="D83" s="117" t="s">
        <v>56</v>
      </c>
      <c r="E83" s="117" t="s">
        <v>52</v>
      </c>
      <c r="F83" s="117" t="s">
        <v>53</v>
      </c>
      <c r="G83" s="117" t="s">
        <v>108</v>
      </c>
      <c r="H83" s="117" t="s">
        <v>109</v>
      </c>
      <c r="I83" s="117" t="s">
        <v>110</v>
      </c>
      <c r="J83" s="117" t="s">
        <v>99</v>
      </c>
      <c r="K83" s="118" t="s">
        <v>111</v>
      </c>
      <c r="L83" s="119"/>
      <c r="M83" s="57" t="s">
        <v>3</v>
      </c>
      <c r="N83" s="58" t="s">
        <v>41</v>
      </c>
      <c r="O83" s="58" t="s">
        <v>112</v>
      </c>
      <c r="P83" s="58" t="s">
        <v>113</v>
      </c>
      <c r="Q83" s="58" t="s">
        <v>114</v>
      </c>
      <c r="R83" s="58" t="s">
        <v>115</v>
      </c>
      <c r="S83" s="58" t="s">
        <v>116</v>
      </c>
      <c r="T83" s="59" t="s">
        <v>117</v>
      </c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63" s="2" customFormat="1" ht="22.9" customHeight="1">
      <c r="A84" s="32"/>
      <c r="B84" s="33"/>
      <c r="C84" s="64" t="s">
        <v>118</v>
      </c>
      <c r="D84" s="32"/>
      <c r="E84" s="32"/>
      <c r="F84" s="32"/>
      <c r="G84" s="32"/>
      <c r="H84" s="32"/>
      <c r="I84" s="32"/>
      <c r="J84" s="120">
        <f>BK84</f>
        <v>0</v>
      </c>
      <c r="K84" s="32"/>
      <c r="L84" s="33"/>
      <c r="M84" s="60"/>
      <c r="N84" s="51"/>
      <c r="O84" s="61"/>
      <c r="P84" s="121">
        <f>P85</f>
        <v>0</v>
      </c>
      <c r="Q84" s="61"/>
      <c r="R84" s="121">
        <f>R85</f>
        <v>0</v>
      </c>
      <c r="S84" s="61"/>
      <c r="T84" s="122">
        <f>T85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7" t="s">
        <v>70</v>
      </c>
      <c r="AU84" s="17" t="s">
        <v>100</v>
      </c>
      <c r="BK84" s="123">
        <f>BK85</f>
        <v>0</v>
      </c>
    </row>
    <row r="85" spans="2:63" s="12" customFormat="1" ht="25.9" customHeight="1">
      <c r="B85" s="124"/>
      <c r="D85" s="125" t="s">
        <v>70</v>
      </c>
      <c r="E85" s="126" t="s">
        <v>119</v>
      </c>
      <c r="F85" s="126" t="s">
        <v>120</v>
      </c>
      <c r="I85" s="127"/>
      <c r="J85" s="128">
        <f>BK85</f>
        <v>0</v>
      </c>
      <c r="L85" s="124"/>
      <c r="M85" s="129"/>
      <c r="N85" s="130"/>
      <c r="O85" s="130"/>
      <c r="P85" s="131">
        <f>P86+P95+P104+P114</f>
        <v>0</v>
      </c>
      <c r="Q85" s="130"/>
      <c r="R85" s="131">
        <f>R86+R95+R104+R114</f>
        <v>0</v>
      </c>
      <c r="S85" s="130"/>
      <c r="T85" s="132">
        <f>T86+T95+T104+T114</f>
        <v>0</v>
      </c>
      <c r="AR85" s="125" t="s">
        <v>121</v>
      </c>
      <c r="AT85" s="133" t="s">
        <v>70</v>
      </c>
      <c r="AU85" s="133" t="s">
        <v>71</v>
      </c>
      <c r="AY85" s="125" t="s">
        <v>122</v>
      </c>
      <c r="BK85" s="134">
        <f>BK86+BK95+BK104+BK114</f>
        <v>0</v>
      </c>
    </row>
    <row r="86" spans="2:63" s="12" customFormat="1" ht="22.9" customHeight="1">
      <c r="B86" s="124"/>
      <c r="D86" s="125" t="s">
        <v>70</v>
      </c>
      <c r="E86" s="135" t="s">
        <v>123</v>
      </c>
      <c r="F86" s="135" t="s">
        <v>124</v>
      </c>
      <c r="I86" s="127"/>
      <c r="J86" s="136">
        <f>BK86</f>
        <v>0</v>
      </c>
      <c r="L86" s="124"/>
      <c r="M86" s="129"/>
      <c r="N86" s="130"/>
      <c r="O86" s="130"/>
      <c r="P86" s="131">
        <f>SUM(P87:P94)</f>
        <v>0</v>
      </c>
      <c r="Q86" s="130"/>
      <c r="R86" s="131">
        <f>SUM(R87:R94)</f>
        <v>0</v>
      </c>
      <c r="S86" s="130"/>
      <c r="T86" s="132">
        <f>SUM(T87:T94)</f>
        <v>0</v>
      </c>
      <c r="AR86" s="125" t="s">
        <v>121</v>
      </c>
      <c r="AT86" s="133" t="s">
        <v>70</v>
      </c>
      <c r="AU86" s="133" t="s">
        <v>79</v>
      </c>
      <c r="AY86" s="125" t="s">
        <v>122</v>
      </c>
      <c r="BK86" s="134">
        <f>SUM(BK87:BK94)</f>
        <v>0</v>
      </c>
    </row>
    <row r="87" spans="1:65" s="2" customFormat="1" ht="16.5" customHeight="1">
      <c r="A87" s="32"/>
      <c r="B87" s="137"/>
      <c r="C87" s="138" t="s">
        <v>79</v>
      </c>
      <c r="D87" s="138" t="s">
        <v>125</v>
      </c>
      <c r="E87" s="139" t="s">
        <v>126</v>
      </c>
      <c r="F87" s="140" t="s">
        <v>127</v>
      </c>
      <c r="G87" s="141" t="s">
        <v>128</v>
      </c>
      <c r="H87" s="142">
        <v>1</v>
      </c>
      <c r="I87" s="143"/>
      <c r="J87" s="144">
        <f>ROUND(I87*H87,2)</f>
        <v>0</v>
      </c>
      <c r="K87" s="140" t="s">
        <v>3</v>
      </c>
      <c r="L87" s="33"/>
      <c r="M87" s="145" t="s">
        <v>3</v>
      </c>
      <c r="N87" s="146" t="s">
        <v>42</v>
      </c>
      <c r="O87" s="53"/>
      <c r="P87" s="147">
        <f>O87*H87</f>
        <v>0</v>
      </c>
      <c r="Q87" s="147">
        <v>0</v>
      </c>
      <c r="R87" s="147">
        <f>Q87*H87</f>
        <v>0</v>
      </c>
      <c r="S87" s="147">
        <v>0</v>
      </c>
      <c r="T87" s="148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49" t="s">
        <v>129</v>
      </c>
      <c r="AT87" s="149" t="s">
        <v>125</v>
      </c>
      <c r="AU87" s="149" t="s">
        <v>81</v>
      </c>
      <c r="AY87" s="17" t="s">
        <v>122</v>
      </c>
      <c r="BE87" s="150">
        <f>IF(N87="základní",J87,0)</f>
        <v>0</v>
      </c>
      <c r="BF87" s="150">
        <f>IF(N87="snížená",J87,0)</f>
        <v>0</v>
      </c>
      <c r="BG87" s="150">
        <f>IF(N87="zákl. přenesená",J87,0)</f>
        <v>0</v>
      </c>
      <c r="BH87" s="150">
        <f>IF(N87="sníž. přenesená",J87,0)</f>
        <v>0</v>
      </c>
      <c r="BI87" s="150">
        <f>IF(N87="nulová",J87,0)</f>
        <v>0</v>
      </c>
      <c r="BJ87" s="17" t="s">
        <v>79</v>
      </c>
      <c r="BK87" s="150">
        <f>ROUND(I87*H87,2)</f>
        <v>0</v>
      </c>
      <c r="BL87" s="17" t="s">
        <v>129</v>
      </c>
      <c r="BM87" s="149" t="s">
        <v>130</v>
      </c>
    </row>
    <row r="88" spans="1:47" s="2" customFormat="1" ht="19.5">
      <c r="A88" s="32"/>
      <c r="B88" s="33"/>
      <c r="C88" s="32"/>
      <c r="D88" s="151" t="s">
        <v>131</v>
      </c>
      <c r="E88" s="32"/>
      <c r="F88" s="152" t="s">
        <v>132</v>
      </c>
      <c r="G88" s="32"/>
      <c r="H88" s="32"/>
      <c r="I88" s="153"/>
      <c r="J88" s="32"/>
      <c r="K88" s="32"/>
      <c r="L88" s="33"/>
      <c r="M88" s="154"/>
      <c r="N88" s="155"/>
      <c r="O88" s="53"/>
      <c r="P88" s="53"/>
      <c r="Q88" s="53"/>
      <c r="R88" s="53"/>
      <c r="S88" s="53"/>
      <c r="T88" s="54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131</v>
      </c>
      <c r="AU88" s="17" t="s">
        <v>81</v>
      </c>
    </row>
    <row r="89" spans="1:65" s="2" customFormat="1" ht="16.5" customHeight="1">
      <c r="A89" s="32"/>
      <c r="B89" s="137"/>
      <c r="C89" s="138" t="s">
        <v>81</v>
      </c>
      <c r="D89" s="138" t="s">
        <v>125</v>
      </c>
      <c r="E89" s="139" t="s">
        <v>133</v>
      </c>
      <c r="F89" s="140" t="s">
        <v>134</v>
      </c>
      <c r="G89" s="141" t="s">
        <v>128</v>
      </c>
      <c r="H89" s="142">
        <v>1</v>
      </c>
      <c r="I89" s="143"/>
      <c r="J89" s="144">
        <f>ROUND(I89*H89,2)</f>
        <v>0</v>
      </c>
      <c r="K89" s="140" t="s">
        <v>3</v>
      </c>
      <c r="L89" s="33"/>
      <c r="M89" s="145" t="s">
        <v>3</v>
      </c>
      <c r="N89" s="146" t="s">
        <v>42</v>
      </c>
      <c r="O89" s="53"/>
      <c r="P89" s="147">
        <f>O89*H89</f>
        <v>0</v>
      </c>
      <c r="Q89" s="147">
        <v>0</v>
      </c>
      <c r="R89" s="147">
        <f>Q89*H89</f>
        <v>0</v>
      </c>
      <c r="S89" s="147">
        <v>0</v>
      </c>
      <c r="T89" s="148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49" t="s">
        <v>129</v>
      </c>
      <c r="AT89" s="149" t="s">
        <v>125</v>
      </c>
      <c r="AU89" s="149" t="s">
        <v>81</v>
      </c>
      <c r="AY89" s="17" t="s">
        <v>122</v>
      </c>
      <c r="BE89" s="150">
        <f>IF(N89="základní",J89,0)</f>
        <v>0</v>
      </c>
      <c r="BF89" s="150">
        <f>IF(N89="snížená",J89,0)</f>
        <v>0</v>
      </c>
      <c r="BG89" s="150">
        <f>IF(N89="zákl. přenesená",J89,0)</f>
        <v>0</v>
      </c>
      <c r="BH89" s="150">
        <f>IF(N89="sníž. přenesená",J89,0)</f>
        <v>0</v>
      </c>
      <c r="BI89" s="150">
        <f>IF(N89="nulová",J89,0)</f>
        <v>0</v>
      </c>
      <c r="BJ89" s="17" t="s">
        <v>79</v>
      </c>
      <c r="BK89" s="150">
        <f>ROUND(I89*H89,2)</f>
        <v>0</v>
      </c>
      <c r="BL89" s="17" t="s">
        <v>129</v>
      </c>
      <c r="BM89" s="149" t="s">
        <v>135</v>
      </c>
    </row>
    <row r="90" spans="1:47" s="2" customFormat="1" ht="29.25">
      <c r="A90" s="32"/>
      <c r="B90" s="33"/>
      <c r="C90" s="32"/>
      <c r="D90" s="151" t="s">
        <v>131</v>
      </c>
      <c r="E90" s="32"/>
      <c r="F90" s="152" t="s">
        <v>136</v>
      </c>
      <c r="G90" s="32"/>
      <c r="H90" s="32"/>
      <c r="I90" s="153"/>
      <c r="J90" s="32"/>
      <c r="K90" s="32"/>
      <c r="L90" s="33"/>
      <c r="M90" s="154"/>
      <c r="N90" s="155"/>
      <c r="O90" s="53"/>
      <c r="P90" s="53"/>
      <c r="Q90" s="53"/>
      <c r="R90" s="53"/>
      <c r="S90" s="53"/>
      <c r="T90" s="54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7" t="s">
        <v>131</v>
      </c>
      <c r="AU90" s="17" t="s">
        <v>81</v>
      </c>
    </row>
    <row r="91" spans="1:65" s="2" customFormat="1" ht="16.5" customHeight="1">
      <c r="A91" s="32"/>
      <c r="B91" s="137"/>
      <c r="C91" s="138" t="s">
        <v>137</v>
      </c>
      <c r="D91" s="138" t="s">
        <v>125</v>
      </c>
      <c r="E91" s="139" t="s">
        <v>138</v>
      </c>
      <c r="F91" s="140" t="s">
        <v>139</v>
      </c>
      <c r="G91" s="141" t="s">
        <v>128</v>
      </c>
      <c r="H91" s="142">
        <v>1</v>
      </c>
      <c r="I91" s="143"/>
      <c r="J91" s="144">
        <f>ROUND(I91*H91,2)</f>
        <v>0</v>
      </c>
      <c r="K91" s="140" t="s">
        <v>3</v>
      </c>
      <c r="L91" s="33"/>
      <c r="M91" s="145" t="s">
        <v>3</v>
      </c>
      <c r="N91" s="146" t="s">
        <v>42</v>
      </c>
      <c r="O91" s="53"/>
      <c r="P91" s="147">
        <f>O91*H91</f>
        <v>0</v>
      </c>
      <c r="Q91" s="147">
        <v>0</v>
      </c>
      <c r="R91" s="147">
        <f>Q91*H91</f>
        <v>0</v>
      </c>
      <c r="S91" s="147">
        <v>0</v>
      </c>
      <c r="T91" s="148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49" t="s">
        <v>129</v>
      </c>
      <c r="AT91" s="149" t="s">
        <v>125</v>
      </c>
      <c r="AU91" s="149" t="s">
        <v>81</v>
      </c>
      <c r="AY91" s="17" t="s">
        <v>122</v>
      </c>
      <c r="BE91" s="150">
        <f>IF(N91="základní",J91,0)</f>
        <v>0</v>
      </c>
      <c r="BF91" s="150">
        <f>IF(N91="snížená",J91,0)</f>
        <v>0</v>
      </c>
      <c r="BG91" s="150">
        <f>IF(N91="zákl. přenesená",J91,0)</f>
        <v>0</v>
      </c>
      <c r="BH91" s="150">
        <f>IF(N91="sníž. přenesená",J91,0)</f>
        <v>0</v>
      </c>
      <c r="BI91" s="150">
        <f>IF(N91="nulová",J91,0)</f>
        <v>0</v>
      </c>
      <c r="BJ91" s="17" t="s">
        <v>79</v>
      </c>
      <c r="BK91" s="150">
        <f>ROUND(I91*H91,2)</f>
        <v>0</v>
      </c>
      <c r="BL91" s="17" t="s">
        <v>129</v>
      </c>
      <c r="BM91" s="149" t="s">
        <v>140</v>
      </c>
    </row>
    <row r="92" spans="1:47" s="2" customFormat="1" ht="11.25">
      <c r="A92" s="32"/>
      <c r="B92" s="33"/>
      <c r="C92" s="32"/>
      <c r="D92" s="151" t="s">
        <v>131</v>
      </c>
      <c r="E92" s="32"/>
      <c r="F92" s="152" t="s">
        <v>141</v>
      </c>
      <c r="G92" s="32"/>
      <c r="H92" s="32"/>
      <c r="I92" s="153"/>
      <c r="J92" s="32"/>
      <c r="K92" s="32"/>
      <c r="L92" s="33"/>
      <c r="M92" s="154"/>
      <c r="N92" s="155"/>
      <c r="O92" s="53"/>
      <c r="P92" s="53"/>
      <c r="Q92" s="53"/>
      <c r="R92" s="53"/>
      <c r="S92" s="53"/>
      <c r="T92" s="5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7" t="s">
        <v>131</v>
      </c>
      <c r="AU92" s="17" t="s">
        <v>81</v>
      </c>
    </row>
    <row r="93" spans="1:65" s="2" customFormat="1" ht="16.5" customHeight="1">
      <c r="A93" s="32"/>
      <c r="B93" s="137"/>
      <c r="C93" s="138" t="s">
        <v>142</v>
      </c>
      <c r="D93" s="138" t="s">
        <v>125</v>
      </c>
      <c r="E93" s="139" t="s">
        <v>143</v>
      </c>
      <c r="F93" s="140" t="s">
        <v>144</v>
      </c>
      <c r="G93" s="141" t="s">
        <v>128</v>
      </c>
      <c r="H93" s="142">
        <v>1</v>
      </c>
      <c r="I93" s="143"/>
      <c r="J93" s="144">
        <f>ROUND(I93*H93,2)</f>
        <v>0</v>
      </c>
      <c r="K93" s="140" t="s">
        <v>3</v>
      </c>
      <c r="L93" s="33"/>
      <c r="M93" s="145" t="s">
        <v>3</v>
      </c>
      <c r="N93" s="146" t="s">
        <v>42</v>
      </c>
      <c r="O93" s="53"/>
      <c r="P93" s="147">
        <f>O93*H93</f>
        <v>0</v>
      </c>
      <c r="Q93" s="147">
        <v>0</v>
      </c>
      <c r="R93" s="147">
        <f>Q93*H93</f>
        <v>0</v>
      </c>
      <c r="S93" s="147">
        <v>0</v>
      </c>
      <c r="T93" s="148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49" t="s">
        <v>129</v>
      </c>
      <c r="AT93" s="149" t="s">
        <v>125</v>
      </c>
      <c r="AU93" s="149" t="s">
        <v>81</v>
      </c>
      <c r="AY93" s="17" t="s">
        <v>122</v>
      </c>
      <c r="BE93" s="150">
        <f>IF(N93="základní",J93,0)</f>
        <v>0</v>
      </c>
      <c r="BF93" s="150">
        <f>IF(N93="snížená",J93,0)</f>
        <v>0</v>
      </c>
      <c r="BG93" s="150">
        <f>IF(N93="zákl. přenesená",J93,0)</f>
        <v>0</v>
      </c>
      <c r="BH93" s="150">
        <f>IF(N93="sníž. přenesená",J93,0)</f>
        <v>0</v>
      </c>
      <c r="BI93" s="150">
        <f>IF(N93="nulová",J93,0)</f>
        <v>0</v>
      </c>
      <c r="BJ93" s="17" t="s">
        <v>79</v>
      </c>
      <c r="BK93" s="150">
        <f>ROUND(I93*H93,2)</f>
        <v>0</v>
      </c>
      <c r="BL93" s="17" t="s">
        <v>129</v>
      </c>
      <c r="BM93" s="149" t="s">
        <v>145</v>
      </c>
    </row>
    <row r="94" spans="1:47" s="2" customFormat="1" ht="11.25">
      <c r="A94" s="32"/>
      <c r="B94" s="33"/>
      <c r="C94" s="32"/>
      <c r="D94" s="151" t="s">
        <v>131</v>
      </c>
      <c r="E94" s="32"/>
      <c r="F94" s="152" t="s">
        <v>146</v>
      </c>
      <c r="G94" s="32"/>
      <c r="H94" s="32"/>
      <c r="I94" s="153"/>
      <c r="J94" s="32"/>
      <c r="K94" s="32"/>
      <c r="L94" s="33"/>
      <c r="M94" s="154"/>
      <c r="N94" s="155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131</v>
      </c>
      <c r="AU94" s="17" t="s">
        <v>81</v>
      </c>
    </row>
    <row r="95" spans="2:63" s="12" customFormat="1" ht="22.9" customHeight="1">
      <c r="B95" s="124"/>
      <c r="D95" s="125" t="s">
        <v>70</v>
      </c>
      <c r="E95" s="135" t="s">
        <v>147</v>
      </c>
      <c r="F95" s="135" t="s">
        <v>148</v>
      </c>
      <c r="I95" s="127"/>
      <c r="J95" s="136">
        <f>BK95</f>
        <v>0</v>
      </c>
      <c r="L95" s="124"/>
      <c r="M95" s="129"/>
      <c r="N95" s="130"/>
      <c r="O95" s="130"/>
      <c r="P95" s="131">
        <f>SUM(P96:P103)</f>
        <v>0</v>
      </c>
      <c r="Q95" s="130"/>
      <c r="R95" s="131">
        <f>SUM(R96:R103)</f>
        <v>0</v>
      </c>
      <c r="S95" s="130"/>
      <c r="T95" s="132">
        <f>SUM(T96:T103)</f>
        <v>0</v>
      </c>
      <c r="AR95" s="125" t="s">
        <v>121</v>
      </c>
      <c r="AT95" s="133" t="s">
        <v>70</v>
      </c>
      <c r="AU95" s="133" t="s">
        <v>79</v>
      </c>
      <c r="AY95" s="125" t="s">
        <v>122</v>
      </c>
      <c r="BK95" s="134">
        <f>SUM(BK96:BK103)</f>
        <v>0</v>
      </c>
    </row>
    <row r="96" spans="1:65" s="2" customFormat="1" ht="16.5" customHeight="1">
      <c r="A96" s="32"/>
      <c r="B96" s="137"/>
      <c r="C96" s="138" t="s">
        <v>121</v>
      </c>
      <c r="D96" s="138" t="s">
        <v>125</v>
      </c>
      <c r="E96" s="139" t="s">
        <v>149</v>
      </c>
      <c r="F96" s="140" t="s">
        <v>148</v>
      </c>
      <c r="G96" s="141" t="s">
        <v>128</v>
      </c>
      <c r="H96" s="142">
        <v>1</v>
      </c>
      <c r="I96" s="143"/>
      <c r="J96" s="144">
        <f>ROUND(I96*H96,2)</f>
        <v>0</v>
      </c>
      <c r="K96" s="140" t="s">
        <v>3</v>
      </c>
      <c r="L96" s="33"/>
      <c r="M96" s="145" t="s">
        <v>3</v>
      </c>
      <c r="N96" s="146" t="s">
        <v>42</v>
      </c>
      <c r="O96" s="53"/>
      <c r="P96" s="147">
        <f>O96*H96</f>
        <v>0</v>
      </c>
      <c r="Q96" s="147">
        <v>0</v>
      </c>
      <c r="R96" s="147">
        <f>Q96*H96</f>
        <v>0</v>
      </c>
      <c r="S96" s="147">
        <v>0</v>
      </c>
      <c r="T96" s="148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9" t="s">
        <v>129</v>
      </c>
      <c r="AT96" s="149" t="s">
        <v>125</v>
      </c>
      <c r="AU96" s="149" t="s">
        <v>81</v>
      </c>
      <c r="AY96" s="17" t="s">
        <v>122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17" t="s">
        <v>79</v>
      </c>
      <c r="BK96" s="150">
        <f>ROUND(I96*H96,2)</f>
        <v>0</v>
      </c>
      <c r="BL96" s="17" t="s">
        <v>129</v>
      </c>
      <c r="BM96" s="149" t="s">
        <v>150</v>
      </c>
    </row>
    <row r="97" spans="1:47" s="2" customFormat="1" ht="11.25">
      <c r="A97" s="32"/>
      <c r="B97" s="33"/>
      <c r="C97" s="32"/>
      <c r="D97" s="151" t="s">
        <v>131</v>
      </c>
      <c r="E97" s="32"/>
      <c r="F97" s="152" t="s">
        <v>151</v>
      </c>
      <c r="G97" s="32"/>
      <c r="H97" s="32"/>
      <c r="I97" s="153"/>
      <c r="J97" s="32"/>
      <c r="K97" s="32"/>
      <c r="L97" s="33"/>
      <c r="M97" s="154"/>
      <c r="N97" s="155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131</v>
      </c>
      <c r="AU97" s="17" t="s">
        <v>81</v>
      </c>
    </row>
    <row r="98" spans="1:65" s="2" customFormat="1" ht="16.5" customHeight="1">
      <c r="A98" s="32"/>
      <c r="B98" s="137"/>
      <c r="C98" s="138" t="s">
        <v>152</v>
      </c>
      <c r="D98" s="138" t="s">
        <v>125</v>
      </c>
      <c r="E98" s="139" t="s">
        <v>153</v>
      </c>
      <c r="F98" s="140" t="s">
        <v>154</v>
      </c>
      <c r="G98" s="141" t="s">
        <v>128</v>
      </c>
      <c r="H98" s="142">
        <v>1</v>
      </c>
      <c r="I98" s="143"/>
      <c r="J98" s="144">
        <f>ROUND(I98*H98,2)</f>
        <v>0</v>
      </c>
      <c r="K98" s="140" t="s">
        <v>3</v>
      </c>
      <c r="L98" s="33"/>
      <c r="M98" s="145" t="s">
        <v>3</v>
      </c>
      <c r="N98" s="146" t="s">
        <v>42</v>
      </c>
      <c r="O98" s="53"/>
      <c r="P98" s="147">
        <f>O98*H98</f>
        <v>0</v>
      </c>
      <c r="Q98" s="147">
        <v>0</v>
      </c>
      <c r="R98" s="147">
        <f>Q98*H98</f>
        <v>0</v>
      </c>
      <c r="S98" s="147">
        <v>0</v>
      </c>
      <c r="T98" s="148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49" t="s">
        <v>129</v>
      </c>
      <c r="AT98" s="149" t="s">
        <v>125</v>
      </c>
      <c r="AU98" s="149" t="s">
        <v>81</v>
      </c>
      <c r="AY98" s="17" t="s">
        <v>122</v>
      </c>
      <c r="BE98" s="150">
        <f>IF(N98="základní",J98,0)</f>
        <v>0</v>
      </c>
      <c r="BF98" s="150">
        <f>IF(N98="snížená",J98,0)</f>
        <v>0</v>
      </c>
      <c r="BG98" s="150">
        <f>IF(N98="zákl. přenesená",J98,0)</f>
        <v>0</v>
      </c>
      <c r="BH98" s="150">
        <f>IF(N98="sníž. přenesená",J98,0)</f>
        <v>0</v>
      </c>
      <c r="BI98" s="150">
        <f>IF(N98="nulová",J98,0)</f>
        <v>0</v>
      </c>
      <c r="BJ98" s="17" t="s">
        <v>79</v>
      </c>
      <c r="BK98" s="150">
        <f>ROUND(I98*H98,2)</f>
        <v>0</v>
      </c>
      <c r="BL98" s="17" t="s">
        <v>129</v>
      </c>
      <c r="BM98" s="149" t="s">
        <v>155</v>
      </c>
    </row>
    <row r="99" spans="1:47" s="2" customFormat="1" ht="11.25">
      <c r="A99" s="32"/>
      <c r="B99" s="33"/>
      <c r="C99" s="32"/>
      <c r="D99" s="151" t="s">
        <v>131</v>
      </c>
      <c r="E99" s="32"/>
      <c r="F99" s="152" t="s">
        <v>156</v>
      </c>
      <c r="G99" s="32"/>
      <c r="H99" s="32"/>
      <c r="I99" s="153"/>
      <c r="J99" s="32"/>
      <c r="K99" s="32"/>
      <c r="L99" s="33"/>
      <c r="M99" s="154"/>
      <c r="N99" s="155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7" t="s">
        <v>131</v>
      </c>
      <c r="AU99" s="17" t="s">
        <v>81</v>
      </c>
    </row>
    <row r="100" spans="1:65" s="2" customFormat="1" ht="16.5" customHeight="1">
      <c r="A100" s="32"/>
      <c r="B100" s="137"/>
      <c r="C100" s="138" t="s">
        <v>157</v>
      </c>
      <c r="D100" s="138" t="s">
        <v>125</v>
      </c>
      <c r="E100" s="139" t="s">
        <v>158</v>
      </c>
      <c r="F100" s="140" t="s">
        <v>159</v>
      </c>
      <c r="G100" s="141" t="s">
        <v>128</v>
      </c>
      <c r="H100" s="142">
        <v>1</v>
      </c>
      <c r="I100" s="143"/>
      <c r="J100" s="144">
        <f>ROUND(I100*H100,2)</f>
        <v>0</v>
      </c>
      <c r="K100" s="140" t="s">
        <v>3</v>
      </c>
      <c r="L100" s="33"/>
      <c r="M100" s="145" t="s">
        <v>3</v>
      </c>
      <c r="N100" s="146" t="s">
        <v>42</v>
      </c>
      <c r="O100" s="53"/>
      <c r="P100" s="147">
        <f>O100*H100</f>
        <v>0</v>
      </c>
      <c r="Q100" s="147">
        <v>0</v>
      </c>
      <c r="R100" s="147">
        <f>Q100*H100</f>
        <v>0</v>
      </c>
      <c r="S100" s="147">
        <v>0</v>
      </c>
      <c r="T100" s="148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49" t="s">
        <v>129</v>
      </c>
      <c r="AT100" s="149" t="s">
        <v>125</v>
      </c>
      <c r="AU100" s="149" t="s">
        <v>81</v>
      </c>
      <c r="AY100" s="17" t="s">
        <v>122</v>
      </c>
      <c r="BE100" s="150">
        <f>IF(N100="základní",J100,0)</f>
        <v>0</v>
      </c>
      <c r="BF100" s="150">
        <f>IF(N100="snížená",J100,0)</f>
        <v>0</v>
      </c>
      <c r="BG100" s="150">
        <f>IF(N100="zákl. přenesená",J100,0)</f>
        <v>0</v>
      </c>
      <c r="BH100" s="150">
        <f>IF(N100="sníž. přenesená",J100,0)</f>
        <v>0</v>
      </c>
      <c r="BI100" s="150">
        <f>IF(N100="nulová",J100,0)</f>
        <v>0</v>
      </c>
      <c r="BJ100" s="17" t="s">
        <v>79</v>
      </c>
      <c r="BK100" s="150">
        <f>ROUND(I100*H100,2)</f>
        <v>0</v>
      </c>
      <c r="BL100" s="17" t="s">
        <v>129</v>
      </c>
      <c r="BM100" s="149" t="s">
        <v>160</v>
      </c>
    </row>
    <row r="101" spans="1:47" s="2" customFormat="1" ht="11.25">
      <c r="A101" s="32"/>
      <c r="B101" s="33"/>
      <c r="C101" s="32"/>
      <c r="D101" s="151" t="s">
        <v>131</v>
      </c>
      <c r="E101" s="32"/>
      <c r="F101" s="152" t="s">
        <v>161</v>
      </c>
      <c r="G101" s="32"/>
      <c r="H101" s="32"/>
      <c r="I101" s="153"/>
      <c r="J101" s="32"/>
      <c r="K101" s="32"/>
      <c r="L101" s="33"/>
      <c r="M101" s="154"/>
      <c r="N101" s="155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131</v>
      </c>
      <c r="AU101" s="17" t="s">
        <v>81</v>
      </c>
    </row>
    <row r="102" spans="1:65" s="2" customFormat="1" ht="16.5" customHeight="1">
      <c r="A102" s="32"/>
      <c r="B102" s="137"/>
      <c r="C102" s="138" t="s">
        <v>162</v>
      </c>
      <c r="D102" s="138" t="s">
        <v>125</v>
      </c>
      <c r="E102" s="139" t="s">
        <v>163</v>
      </c>
      <c r="F102" s="140" t="s">
        <v>164</v>
      </c>
      <c r="G102" s="141" t="s">
        <v>128</v>
      </c>
      <c r="H102" s="142">
        <v>1</v>
      </c>
      <c r="I102" s="143"/>
      <c r="J102" s="144">
        <f>ROUND(I102*H102,2)</f>
        <v>0</v>
      </c>
      <c r="K102" s="140" t="s">
        <v>3</v>
      </c>
      <c r="L102" s="33"/>
      <c r="M102" s="145" t="s">
        <v>3</v>
      </c>
      <c r="N102" s="146" t="s">
        <v>42</v>
      </c>
      <c r="O102" s="53"/>
      <c r="P102" s="147">
        <f>O102*H102</f>
        <v>0</v>
      </c>
      <c r="Q102" s="147">
        <v>0</v>
      </c>
      <c r="R102" s="147">
        <f>Q102*H102</f>
        <v>0</v>
      </c>
      <c r="S102" s="147">
        <v>0</v>
      </c>
      <c r="T102" s="148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49" t="s">
        <v>129</v>
      </c>
      <c r="AT102" s="149" t="s">
        <v>125</v>
      </c>
      <c r="AU102" s="149" t="s">
        <v>81</v>
      </c>
      <c r="AY102" s="17" t="s">
        <v>122</v>
      </c>
      <c r="BE102" s="150">
        <f>IF(N102="základní",J102,0)</f>
        <v>0</v>
      </c>
      <c r="BF102" s="150">
        <f>IF(N102="snížená",J102,0)</f>
        <v>0</v>
      </c>
      <c r="BG102" s="150">
        <f>IF(N102="zákl. přenesená",J102,0)</f>
        <v>0</v>
      </c>
      <c r="BH102" s="150">
        <f>IF(N102="sníž. přenesená",J102,0)</f>
        <v>0</v>
      </c>
      <c r="BI102" s="150">
        <f>IF(N102="nulová",J102,0)</f>
        <v>0</v>
      </c>
      <c r="BJ102" s="17" t="s">
        <v>79</v>
      </c>
      <c r="BK102" s="150">
        <f>ROUND(I102*H102,2)</f>
        <v>0</v>
      </c>
      <c r="BL102" s="17" t="s">
        <v>129</v>
      </c>
      <c r="BM102" s="149" t="s">
        <v>165</v>
      </c>
    </row>
    <row r="103" spans="1:47" s="2" customFormat="1" ht="29.25">
      <c r="A103" s="32"/>
      <c r="B103" s="33"/>
      <c r="C103" s="32"/>
      <c r="D103" s="151" t="s">
        <v>131</v>
      </c>
      <c r="E103" s="32"/>
      <c r="F103" s="152" t="s">
        <v>166</v>
      </c>
      <c r="G103" s="32"/>
      <c r="H103" s="32"/>
      <c r="I103" s="153"/>
      <c r="J103" s="32"/>
      <c r="K103" s="32"/>
      <c r="L103" s="33"/>
      <c r="M103" s="154"/>
      <c r="N103" s="155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7" t="s">
        <v>131</v>
      </c>
      <c r="AU103" s="17" t="s">
        <v>81</v>
      </c>
    </row>
    <row r="104" spans="2:63" s="12" customFormat="1" ht="22.9" customHeight="1">
      <c r="B104" s="124"/>
      <c r="D104" s="125" t="s">
        <v>70</v>
      </c>
      <c r="E104" s="135" t="s">
        <v>167</v>
      </c>
      <c r="F104" s="135" t="s">
        <v>168</v>
      </c>
      <c r="I104" s="127"/>
      <c r="J104" s="136">
        <f>BK104</f>
        <v>0</v>
      </c>
      <c r="L104" s="124"/>
      <c r="M104" s="129"/>
      <c r="N104" s="130"/>
      <c r="O104" s="130"/>
      <c r="P104" s="131">
        <f>SUM(P105:P113)</f>
        <v>0</v>
      </c>
      <c r="Q104" s="130"/>
      <c r="R104" s="131">
        <f>SUM(R105:R113)</f>
        <v>0</v>
      </c>
      <c r="S104" s="130"/>
      <c r="T104" s="132">
        <f>SUM(T105:T113)</f>
        <v>0</v>
      </c>
      <c r="AR104" s="125" t="s">
        <v>121</v>
      </c>
      <c r="AT104" s="133" t="s">
        <v>70</v>
      </c>
      <c r="AU104" s="133" t="s">
        <v>79</v>
      </c>
      <c r="AY104" s="125" t="s">
        <v>122</v>
      </c>
      <c r="BK104" s="134">
        <f>SUM(BK105:BK113)</f>
        <v>0</v>
      </c>
    </row>
    <row r="105" spans="1:65" s="2" customFormat="1" ht="16.5" customHeight="1">
      <c r="A105" s="32"/>
      <c r="B105" s="137"/>
      <c r="C105" s="138" t="s">
        <v>169</v>
      </c>
      <c r="D105" s="138" t="s">
        <v>125</v>
      </c>
      <c r="E105" s="139" t="s">
        <v>170</v>
      </c>
      <c r="F105" s="140" t="s">
        <v>171</v>
      </c>
      <c r="G105" s="141" t="s">
        <v>128</v>
      </c>
      <c r="H105" s="142">
        <v>1</v>
      </c>
      <c r="I105" s="143"/>
      <c r="J105" s="144">
        <f>ROUND(I105*H105,2)</f>
        <v>0</v>
      </c>
      <c r="K105" s="140" t="s">
        <v>3</v>
      </c>
      <c r="L105" s="33"/>
      <c r="M105" s="145" t="s">
        <v>3</v>
      </c>
      <c r="N105" s="146" t="s">
        <v>42</v>
      </c>
      <c r="O105" s="53"/>
      <c r="P105" s="147">
        <f>O105*H105</f>
        <v>0</v>
      </c>
      <c r="Q105" s="147">
        <v>0</v>
      </c>
      <c r="R105" s="147">
        <f>Q105*H105</f>
        <v>0</v>
      </c>
      <c r="S105" s="147">
        <v>0</v>
      </c>
      <c r="T105" s="148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49" t="s">
        <v>129</v>
      </c>
      <c r="AT105" s="149" t="s">
        <v>125</v>
      </c>
      <c r="AU105" s="149" t="s">
        <v>81</v>
      </c>
      <c r="AY105" s="17" t="s">
        <v>122</v>
      </c>
      <c r="BE105" s="150">
        <f>IF(N105="základní",J105,0)</f>
        <v>0</v>
      </c>
      <c r="BF105" s="150">
        <f>IF(N105="snížená",J105,0)</f>
        <v>0</v>
      </c>
      <c r="BG105" s="150">
        <f>IF(N105="zákl. přenesená",J105,0)</f>
        <v>0</v>
      </c>
      <c r="BH105" s="150">
        <f>IF(N105="sníž. přenesená",J105,0)</f>
        <v>0</v>
      </c>
      <c r="BI105" s="150">
        <f>IF(N105="nulová",J105,0)</f>
        <v>0</v>
      </c>
      <c r="BJ105" s="17" t="s">
        <v>79</v>
      </c>
      <c r="BK105" s="150">
        <f>ROUND(I105*H105,2)</f>
        <v>0</v>
      </c>
      <c r="BL105" s="17" t="s">
        <v>129</v>
      </c>
      <c r="BM105" s="149" t="s">
        <v>172</v>
      </c>
    </row>
    <row r="106" spans="1:47" s="2" customFormat="1" ht="19.5">
      <c r="A106" s="32"/>
      <c r="B106" s="33"/>
      <c r="C106" s="32"/>
      <c r="D106" s="151" t="s">
        <v>131</v>
      </c>
      <c r="E106" s="32"/>
      <c r="F106" s="152" t="s">
        <v>173</v>
      </c>
      <c r="G106" s="32"/>
      <c r="H106" s="32"/>
      <c r="I106" s="153"/>
      <c r="J106" s="32"/>
      <c r="K106" s="32"/>
      <c r="L106" s="33"/>
      <c r="M106" s="154"/>
      <c r="N106" s="155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131</v>
      </c>
      <c r="AU106" s="17" t="s">
        <v>81</v>
      </c>
    </row>
    <row r="107" spans="1:65" s="2" customFormat="1" ht="24.2" customHeight="1">
      <c r="A107" s="32"/>
      <c r="B107" s="137"/>
      <c r="C107" s="138" t="s">
        <v>174</v>
      </c>
      <c r="D107" s="138" t="s">
        <v>125</v>
      </c>
      <c r="E107" s="139" t="s">
        <v>175</v>
      </c>
      <c r="F107" s="140" t="s">
        <v>176</v>
      </c>
      <c r="G107" s="141" t="s">
        <v>177</v>
      </c>
      <c r="H107" s="142">
        <v>1</v>
      </c>
      <c r="I107" s="143"/>
      <c r="J107" s="144">
        <f>ROUND(I107*H107,2)</f>
        <v>0</v>
      </c>
      <c r="K107" s="140" t="s">
        <v>3</v>
      </c>
      <c r="L107" s="33"/>
      <c r="M107" s="145" t="s">
        <v>3</v>
      </c>
      <c r="N107" s="146" t="s">
        <v>42</v>
      </c>
      <c r="O107" s="53"/>
      <c r="P107" s="147">
        <f>O107*H107</f>
        <v>0</v>
      </c>
      <c r="Q107" s="147">
        <v>0</v>
      </c>
      <c r="R107" s="147">
        <f>Q107*H107</f>
        <v>0</v>
      </c>
      <c r="S107" s="147">
        <v>0</v>
      </c>
      <c r="T107" s="148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49" t="s">
        <v>129</v>
      </c>
      <c r="AT107" s="149" t="s">
        <v>125</v>
      </c>
      <c r="AU107" s="149" t="s">
        <v>81</v>
      </c>
      <c r="AY107" s="17" t="s">
        <v>122</v>
      </c>
      <c r="BE107" s="150">
        <f>IF(N107="základní",J107,0)</f>
        <v>0</v>
      </c>
      <c r="BF107" s="150">
        <f>IF(N107="snížená",J107,0)</f>
        <v>0</v>
      </c>
      <c r="BG107" s="150">
        <f>IF(N107="zákl. přenesená",J107,0)</f>
        <v>0</v>
      </c>
      <c r="BH107" s="150">
        <f>IF(N107="sníž. přenesená",J107,0)</f>
        <v>0</v>
      </c>
      <c r="BI107" s="150">
        <f>IF(N107="nulová",J107,0)</f>
        <v>0</v>
      </c>
      <c r="BJ107" s="17" t="s">
        <v>79</v>
      </c>
      <c r="BK107" s="150">
        <f>ROUND(I107*H107,2)</f>
        <v>0</v>
      </c>
      <c r="BL107" s="17" t="s">
        <v>129</v>
      </c>
      <c r="BM107" s="149" t="s">
        <v>178</v>
      </c>
    </row>
    <row r="108" spans="1:47" s="2" customFormat="1" ht="11.25">
      <c r="A108" s="32"/>
      <c r="B108" s="33"/>
      <c r="C108" s="32"/>
      <c r="D108" s="151" t="s">
        <v>131</v>
      </c>
      <c r="E108" s="32"/>
      <c r="F108" s="152" t="s">
        <v>179</v>
      </c>
      <c r="G108" s="32"/>
      <c r="H108" s="32"/>
      <c r="I108" s="153"/>
      <c r="J108" s="32"/>
      <c r="K108" s="32"/>
      <c r="L108" s="33"/>
      <c r="M108" s="154"/>
      <c r="N108" s="155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7" t="s">
        <v>131</v>
      </c>
      <c r="AU108" s="17" t="s">
        <v>81</v>
      </c>
    </row>
    <row r="109" spans="1:65" s="2" customFormat="1" ht="16.5" customHeight="1">
      <c r="A109" s="32"/>
      <c r="B109" s="137"/>
      <c r="C109" s="138" t="s">
        <v>180</v>
      </c>
      <c r="D109" s="138" t="s">
        <v>125</v>
      </c>
      <c r="E109" s="139" t="s">
        <v>181</v>
      </c>
      <c r="F109" s="140" t="s">
        <v>182</v>
      </c>
      <c r="G109" s="141" t="s">
        <v>128</v>
      </c>
      <c r="H109" s="142">
        <v>1</v>
      </c>
      <c r="I109" s="143"/>
      <c r="J109" s="144">
        <f>ROUND(I109*H109,2)</f>
        <v>0</v>
      </c>
      <c r="K109" s="140" t="s">
        <v>3</v>
      </c>
      <c r="L109" s="33"/>
      <c r="M109" s="145" t="s">
        <v>3</v>
      </c>
      <c r="N109" s="146" t="s">
        <v>42</v>
      </c>
      <c r="O109" s="53"/>
      <c r="P109" s="147">
        <f>O109*H109</f>
        <v>0</v>
      </c>
      <c r="Q109" s="147">
        <v>0</v>
      </c>
      <c r="R109" s="147">
        <f>Q109*H109</f>
        <v>0</v>
      </c>
      <c r="S109" s="147">
        <v>0</v>
      </c>
      <c r="T109" s="148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49" t="s">
        <v>129</v>
      </c>
      <c r="AT109" s="149" t="s">
        <v>125</v>
      </c>
      <c r="AU109" s="149" t="s">
        <v>81</v>
      </c>
      <c r="AY109" s="17" t="s">
        <v>122</v>
      </c>
      <c r="BE109" s="150">
        <f>IF(N109="základní",J109,0)</f>
        <v>0</v>
      </c>
      <c r="BF109" s="150">
        <f>IF(N109="snížená",J109,0)</f>
        <v>0</v>
      </c>
      <c r="BG109" s="150">
        <f>IF(N109="zákl. přenesená",J109,0)</f>
        <v>0</v>
      </c>
      <c r="BH109" s="150">
        <f>IF(N109="sníž. přenesená",J109,0)</f>
        <v>0</v>
      </c>
      <c r="BI109" s="150">
        <f>IF(N109="nulová",J109,0)</f>
        <v>0</v>
      </c>
      <c r="BJ109" s="17" t="s">
        <v>79</v>
      </c>
      <c r="BK109" s="150">
        <f>ROUND(I109*H109,2)</f>
        <v>0</v>
      </c>
      <c r="BL109" s="17" t="s">
        <v>129</v>
      </c>
      <c r="BM109" s="149" t="s">
        <v>183</v>
      </c>
    </row>
    <row r="110" spans="1:47" s="2" customFormat="1" ht="11.25">
      <c r="A110" s="32"/>
      <c r="B110" s="33"/>
      <c r="C110" s="32"/>
      <c r="D110" s="151" t="s">
        <v>131</v>
      </c>
      <c r="E110" s="32"/>
      <c r="F110" s="152" t="s">
        <v>184</v>
      </c>
      <c r="G110" s="32"/>
      <c r="H110" s="32"/>
      <c r="I110" s="153"/>
      <c r="J110" s="32"/>
      <c r="K110" s="32"/>
      <c r="L110" s="33"/>
      <c r="M110" s="154"/>
      <c r="N110" s="155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131</v>
      </c>
      <c r="AU110" s="17" t="s">
        <v>81</v>
      </c>
    </row>
    <row r="111" spans="1:47" s="2" customFormat="1" ht="29.25">
      <c r="A111" s="32"/>
      <c r="B111" s="33"/>
      <c r="C111" s="32"/>
      <c r="D111" s="151" t="s">
        <v>185</v>
      </c>
      <c r="E111" s="32"/>
      <c r="F111" s="156" t="s">
        <v>186</v>
      </c>
      <c r="G111" s="32"/>
      <c r="H111" s="32"/>
      <c r="I111" s="153"/>
      <c r="J111" s="32"/>
      <c r="K111" s="32"/>
      <c r="L111" s="33"/>
      <c r="M111" s="154"/>
      <c r="N111" s="155"/>
      <c r="O111" s="53"/>
      <c r="P111" s="53"/>
      <c r="Q111" s="53"/>
      <c r="R111" s="53"/>
      <c r="S111" s="53"/>
      <c r="T111" s="54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7" t="s">
        <v>185</v>
      </c>
      <c r="AU111" s="17" t="s">
        <v>81</v>
      </c>
    </row>
    <row r="112" spans="1:65" s="2" customFormat="1" ht="16.5" customHeight="1">
      <c r="A112" s="32"/>
      <c r="B112" s="137"/>
      <c r="C112" s="138" t="s">
        <v>187</v>
      </c>
      <c r="D112" s="138" t="s">
        <v>125</v>
      </c>
      <c r="E112" s="139" t="s">
        <v>188</v>
      </c>
      <c r="F112" s="140" t="s">
        <v>189</v>
      </c>
      <c r="G112" s="141" t="s">
        <v>128</v>
      </c>
      <c r="H112" s="142">
        <v>1</v>
      </c>
      <c r="I112" s="143"/>
      <c r="J112" s="144">
        <f>ROUND(I112*H112,2)</f>
        <v>0</v>
      </c>
      <c r="K112" s="140" t="s">
        <v>3</v>
      </c>
      <c r="L112" s="33"/>
      <c r="M112" s="145" t="s">
        <v>3</v>
      </c>
      <c r="N112" s="146" t="s">
        <v>42</v>
      </c>
      <c r="O112" s="53"/>
      <c r="P112" s="147">
        <f>O112*H112</f>
        <v>0</v>
      </c>
      <c r="Q112" s="147">
        <v>0</v>
      </c>
      <c r="R112" s="147">
        <f>Q112*H112</f>
        <v>0</v>
      </c>
      <c r="S112" s="147">
        <v>0</v>
      </c>
      <c r="T112" s="148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9" t="s">
        <v>129</v>
      </c>
      <c r="AT112" s="149" t="s">
        <v>125</v>
      </c>
      <c r="AU112" s="149" t="s">
        <v>81</v>
      </c>
      <c r="AY112" s="17" t="s">
        <v>122</v>
      </c>
      <c r="BE112" s="150">
        <f>IF(N112="základní",J112,0)</f>
        <v>0</v>
      </c>
      <c r="BF112" s="150">
        <f>IF(N112="snížená",J112,0)</f>
        <v>0</v>
      </c>
      <c r="BG112" s="150">
        <f>IF(N112="zákl. přenesená",J112,0)</f>
        <v>0</v>
      </c>
      <c r="BH112" s="150">
        <f>IF(N112="sníž. přenesená",J112,0)</f>
        <v>0</v>
      </c>
      <c r="BI112" s="150">
        <f>IF(N112="nulová",J112,0)</f>
        <v>0</v>
      </c>
      <c r="BJ112" s="17" t="s">
        <v>79</v>
      </c>
      <c r="BK112" s="150">
        <f>ROUND(I112*H112,2)</f>
        <v>0</v>
      </c>
      <c r="BL112" s="17" t="s">
        <v>129</v>
      </c>
      <c r="BM112" s="149" t="s">
        <v>190</v>
      </c>
    </row>
    <row r="113" spans="1:47" s="2" customFormat="1" ht="19.5">
      <c r="A113" s="32"/>
      <c r="B113" s="33"/>
      <c r="C113" s="32"/>
      <c r="D113" s="151" t="s">
        <v>131</v>
      </c>
      <c r="E113" s="32"/>
      <c r="F113" s="152" t="s">
        <v>191</v>
      </c>
      <c r="G113" s="32"/>
      <c r="H113" s="32"/>
      <c r="I113" s="153"/>
      <c r="J113" s="32"/>
      <c r="K113" s="32"/>
      <c r="L113" s="33"/>
      <c r="M113" s="154"/>
      <c r="N113" s="155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131</v>
      </c>
      <c r="AU113" s="17" t="s">
        <v>81</v>
      </c>
    </row>
    <row r="114" spans="2:63" s="12" customFormat="1" ht="22.9" customHeight="1">
      <c r="B114" s="124"/>
      <c r="D114" s="125" t="s">
        <v>70</v>
      </c>
      <c r="E114" s="135" t="s">
        <v>192</v>
      </c>
      <c r="F114" s="135" t="s">
        <v>193</v>
      </c>
      <c r="I114" s="127"/>
      <c r="J114" s="136">
        <f>BK114</f>
        <v>0</v>
      </c>
      <c r="L114" s="124"/>
      <c r="M114" s="129"/>
      <c r="N114" s="130"/>
      <c r="O114" s="130"/>
      <c r="P114" s="131">
        <f>SUM(P115:P121)</f>
        <v>0</v>
      </c>
      <c r="Q114" s="130"/>
      <c r="R114" s="131">
        <f>SUM(R115:R121)</f>
        <v>0</v>
      </c>
      <c r="S114" s="130"/>
      <c r="T114" s="132">
        <f>SUM(T115:T121)</f>
        <v>0</v>
      </c>
      <c r="AR114" s="125" t="s">
        <v>121</v>
      </c>
      <c r="AT114" s="133" t="s">
        <v>70</v>
      </c>
      <c r="AU114" s="133" t="s">
        <v>79</v>
      </c>
      <c r="AY114" s="125" t="s">
        <v>122</v>
      </c>
      <c r="BK114" s="134">
        <f>SUM(BK115:BK121)</f>
        <v>0</v>
      </c>
    </row>
    <row r="115" spans="1:65" s="2" customFormat="1" ht="16.5" customHeight="1">
      <c r="A115" s="32"/>
      <c r="B115" s="137"/>
      <c r="C115" s="138" t="s">
        <v>194</v>
      </c>
      <c r="D115" s="138" t="s">
        <v>125</v>
      </c>
      <c r="E115" s="139" t="s">
        <v>195</v>
      </c>
      <c r="F115" s="140" t="s">
        <v>196</v>
      </c>
      <c r="G115" s="141" t="s">
        <v>128</v>
      </c>
      <c r="H115" s="142">
        <v>1</v>
      </c>
      <c r="I115" s="143"/>
      <c r="J115" s="144">
        <f>ROUND(I115*H115,2)</f>
        <v>0</v>
      </c>
      <c r="K115" s="140" t="s">
        <v>3</v>
      </c>
      <c r="L115" s="33"/>
      <c r="M115" s="145" t="s">
        <v>3</v>
      </c>
      <c r="N115" s="146" t="s">
        <v>42</v>
      </c>
      <c r="O115" s="53"/>
      <c r="P115" s="147">
        <f>O115*H115</f>
        <v>0</v>
      </c>
      <c r="Q115" s="147">
        <v>0</v>
      </c>
      <c r="R115" s="147">
        <f>Q115*H115</f>
        <v>0</v>
      </c>
      <c r="S115" s="147">
        <v>0</v>
      </c>
      <c r="T115" s="148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49" t="s">
        <v>129</v>
      </c>
      <c r="AT115" s="149" t="s">
        <v>125</v>
      </c>
      <c r="AU115" s="149" t="s">
        <v>81</v>
      </c>
      <c r="AY115" s="17" t="s">
        <v>122</v>
      </c>
      <c r="BE115" s="150">
        <f>IF(N115="základní",J115,0)</f>
        <v>0</v>
      </c>
      <c r="BF115" s="150">
        <f>IF(N115="snížená",J115,0)</f>
        <v>0</v>
      </c>
      <c r="BG115" s="150">
        <f>IF(N115="zákl. přenesená",J115,0)</f>
        <v>0</v>
      </c>
      <c r="BH115" s="150">
        <f>IF(N115="sníž. přenesená",J115,0)</f>
        <v>0</v>
      </c>
      <c r="BI115" s="150">
        <f>IF(N115="nulová",J115,0)</f>
        <v>0</v>
      </c>
      <c r="BJ115" s="17" t="s">
        <v>79</v>
      </c>
      <c r="BK115" s="150">
        <f>ROUND(I115*H115,2)</f>
        <v>0</v>
      </c>
      <c r="BL115" s="17" t="s">
        <v>129</v>
      </c>
      <c r="BM115" s="149" t="s">
        <v>197</v>
      </c>
    </row>
    <row r="116" spans="1:47" s="2" customFormat="1" ht="19.5">
      <c r="A116" s="32"/>
      <c r="B116" s="33"/>
      <c r="C116" s="32"/>
      <c r="D116" s="151" t="s">
        <v>131</v>
      </c>
      <c r="E116" s="32"/>
      <c r="F116" s="152" t="s">
        <v>198</v>
      </c>
      <c r="G116" s="32"/>
      <c r="H116" s="32"/>
      <c r="I116" s="153"/>
      <c r="J116" s="32"/>
      <c r="K116" s="32"/>
      <c r="L116" s="33"/>
      <c r="M116" s="154"/>
      <c r="N116" s="155"/>
      <c r="O116" s="53"/>
      <c r="P116" s="53"/>
      <c r="Q116" s="53"/>
      <c r="R116" s="53"/>
      <c r="S116" s="53"/>
      <c r="T116" s="54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131</v>
      </c>
      <c r="AU116" s="17" t="s">
        <v>81</v>
      </c>
    </row>
    <row r="117" spans="1:65" s="2" customFormat="1" ht="21.75" customHeight="1">
      <c r="A117" s="32"/>
      <c r="B117" s="137"/>
      <c r="C117" s="138" t="s">
        <v>199</v>
      </c>
      <c r="D117" s="138" t="s">
        <v>125</v>
      </c>
      <c r="E117" s="139" t="s">
        <v>200</v>
      </c>
      <c r="F117" s="140" t="s">
        <v>201</v>
      </c>
      <c r="G117" s="141" t="s">
        <v>128</v>
      </c>
      <c r="H117" s="142">
        <v>1</v>
      </c>
      <c r="I117" s="143"/>
      <c r="J117" s="144">
        <f>ROUND(I117*H117,2)</f>
        <v>0</v>
      </c>
      <c r="K117" s="140" t="s">
        <v>3</v>
      </c>
      <c r="L117" s="33"/>
      <c r="M117" s="145" t="s">
        <v>3</v>
      </c>
      <c r="N117" s="146" t="s">
        <v>42</v>
      </c>
      <c r="O117" s="53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129</v>
      </c>
      <c r="AT117" s="149" t="s">
        <v>125</v>
      </c>
      <c r="AU117" s="149" t="s">
        <v>81</v>
      </c>
      <c r="AY117" s="17" t="s">
        <v>122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129</v>
      </c>
      <c r="BM117" s="149" t="s">
        <v>202</v>
      </c>
    </row>
    <row r="118" spans="1:47" s="2" customFormat="1" ht="11.25">
      <c r="A118" s="32"/>
      <c r="B118" s="33"/>
      <c r="C118" s="32"/>
      <c r="D118" s="151" t="s">
        <v>131</v>
      </c>
      <c r="E118" s="32"/>
      <c r="F118" s="152" t="s">
        <v>203</v>
      </c>
      <c r="G118" s="32"/>
      <c r="H118" s="32"/>
      <c r="I118" s="153"/>
      <c r="J118" s="32"/>
      <c r="K118" s="32"/>
      <c r="L118" s="33"/>
      <c r="M118" s="154"/>
      <c r="N118" s="155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131</v>
      </c>
      <c r="AU118" s="17" t="s">
        <v>81</v>
      </c>
    </row>
    <row r="119" spans="2:51" s="13" customFormat="1" ht="11.25">
      <c r="B119" s="157"/>
      <c r="D119" s="151" t="s">
        <v>204</v>
      </c>
      <c r="E119" s="158" t="s">
        <v>3</v>
      </c>
      <c r="F119" s="159" t="s">
        <v>79</v>
      </c>
      <c r="H119" s="160">
        <v>1</v>
      </c>
      <c r="I119" s="161"/>
      <c r="L119" s="157"/>
      <c r="M119" s="162"/>
      <c r="N119" s="163"/>
      <c r="O119" s="163"/>
      <c r="P119" s="163"/>
      <c r="Q119" s="163"/>
      <c r="R119" s="163"/>
      <c r="S119" s="163"/>
      <c r="T119" s="164"/>
      <c r="AT119" s="158" t="s">
        <v>204</v>
      </c>
      <c r="AU119" s="158" t="s">
        <v>81</v>
      </c>
      <c r="AV119" s="13" t="s">
        <v>81</v>
      </c>
      <c r="AW119" s="13" t="s">
        <v>33</v>
      </c>
      <c r="AX119" s="13" t="s">
        <v>79</v>
      </c>
      <c r="AY119" s="158" t="s">
        <v>122</v>
      </c>
    </row>
    <row r="120" spans="1:65" s="2" customFormat="1" ht="16.5" customHeight="1">
      <c r="A120" s="32"/>
      <c r="B120" s="137"/>
      <c r="C120" s="138" t="s">
        <v>9</v>
      </c>
      <c r="D120" s="138" t="s">
        <v>125</v>
      </c>
      <c r="E120" s="139" t="s">
        <v>205</v>
      </c>
      <c r="F120" s="140" t="s">
        <v>206</v>
      </c>
      <c r="G120" s="141" t="s">
        <v>128</v>
      </c>
      <c r="H120" s="142">
        <v>1</v>
      </c>
      <c r="I120" s="143"/>
      <c r="J120" s="144">
        <f>ROUND(I120*H120,2)</f>
        <v>0</v>
      </c>
      <c r="K120" s="140" t="s">
        <v>3</v>
      </c>
      <c r="L120" s="33"/>
      <c r="M120" s="145" t="s">
        <v>3</v>
      </c>
      <c r="N120" s="146" t="s">
        <v>42</v>
      </c>
      <c r="O120" s="53"/>
      <c r="P120" s="147">
        <f>O120*H120</f>
        <v>0</v>
      </c>
      <c r="Q120" s="147">
        <v>0</v>
      </c>
      <c r="R120" s="147">
        <f>Q120*H120</f>
        <v>0</v>
      </c>
      <c r="S120" s="147">
        <v>0</v>
      </c>
      <c r="T120" s="148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49" t="s">
        <v>129</v>
      </c>
      <c r="AT120" s="149" t="s">
        <v>125</v>
      </c>
      <c r="AU120" s="149" t="s">
        <v>81</v>
      </c>
      <c r="AY120" s="17" t="s">
        <v>122</v>
      </c>
      <c r="BE120" s="150">
        <f>IF(N120="základní",J120,0)</f>
        <v>0</v>
      </c>
      <c r="BF120" s="150">
        <f>IF(N120="snížená",J120,0)</f>
        <v>0</v>
      </c>
      <c r="BG120" s="150">
        <f>IF(N120="zákl. přenesená",J120,0)</f>
        <v>0</v>
      </c>
      <c r="BH120" s="150">
        <f>IF(N120="sníž. přenesená",J120,0)</f>
        <v>0</v>
      </c>
      <c r="BI120" s="150">
        <f>IF(N120="nulová",J120,0)</f>
        <v>0</v>
      </c>
      <c r="BJ120" s="17" t="s">
        <v>79</v>
      </c>
      <c r="BK120" s="150">
        <f>ROUND(I120*H120,2)</f>
        <v>0</v>
      </c>
      <c r="BL120" s="17" t="s">
        <v>129</v>
      </c>
      <c r="BM120" s="149" t="s">
        <v>207</v>
      </c>
    </row>
    <row r="121" spans="1:47" s="2" customFormat="1" ht="11.25">
      <c r="A121" s="32"/>
      <c r="B121" s="33"/>
      <c r="C121" s="32"/>
      <c r="D121" s="151" t="s">
        <v>131</v>
      </c>
      <c r="E121" s="32"/>
      <c r="F121" s="152" t="s">
        <v>208</v>
      </c>
      <c r="G121" s="32"/>
      <c r="H121" s="32"/>
      <c r="I121" s="153"/>
      <c r="J121" s="32"/>
      <c r="K121" s="32"/>
      <c r="L121" s="33"/>
      <c r="M121" s="165"/>
      <c r="N121" s="166"/>
      <c r="O121" s="167"/>
      <c r="P121" s="167"/>
      <c r="Q121" s="167"/>
      <c r="R121" s="167"/>
      <c r="S121" s="167"/>
      <c r="T121" s="168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131</v>
      </c>
      <c r="AU121" s="17" t="s">
        <v>81</v>
      </c>
    </row>
    <row r="122" spans="1:31" s="2" customFormat="1" ht="6.95" customHeight="1">
      <c r="A122" s="32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33"/>
      <c r="M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</sheetData>
  <autoFilter ref="C83:K12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37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85</v>
      </c>
      <c r="AZ2" s="169" t="s">
        <v>209</v>
      </c>
      <c r="BA2" s="169" t="s">
        <v>210</v>
      </c>
      <c r="BB2" s="169" t="s">
        <v>3</v>
      </c>
      <c r="BC2" s="169" t="s">
        <v>211</v>
      </c>
      <c r="BD2" s="169" t="s">
        <v>81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169" t="s">
        <v>212</v>
      </c>
      <c r="BA3" s="169" t="s">
        <v>212</v>
      </c>
      <c r="BB3" s="169" t="s">
        <v>3</v>
      </c>
      <c r="BC3" s="169" t="s">
        <v>211</v>
      </c>
      <c r="BD3" s="169" t="s">
        <v>81</v>
      </c>
    </row>
    <row r="4" spans="2:56" s="1" customFormat="1" ht="24.95" customHeight="1">
      <c r="B4" s="20"/>
      <c r="D4" s="21" t="s">
        <v>92</v>
      </c>
      <c r="L4" s="20"/>
      <c r="M4" s="88" t="s">
        <v>11</v>
      </c>
      <c r="AT4" s="17" t="s">
        <v>4</v>
      </c>
      <c r="AZ4" s="169" t="s">
        <v>213</v>
      </c>
      <c r="BA4" s="169" t="s">
        <v>213</v>
      </c>
      <c r="BB4" s="169" t="s">
        <v>3</v>
      </c>
      <c r="BC4" s="169" t="s">
        <v>71</v>
      </c>
      <c r="BD4" s="169" t="s">
        <v>81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38" t="str">
        <f>'Rekapitulace stavby'!K6</f>
        <v>Nymburk – levobřežní cyklostezka s přemostěním Starého Labe</v>
      </c>
      <c r="F7" s="239"/>
      <c r="G7" s="239"/>
      <c r="H7" s="239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214</v>
      </c>
      <c r="F9" s="240"/>
      <c r="G9" s="240"/>
      <c r="H9" s="240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215</v>
      </c>
      <c r="G12" s="32"/>
      <c r="H12" s="32"/>
      <c r="I12" s="27" t="s">
        <v>23</v>
      </c>
      <c r="J12" s="50" t="str">
        <f>'Rekapitulace stavby'!AN8</f>
        <v>22. 11. 2022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1" t="str">
        <f>'Rekapitulace stavby'!E14</f>
        <v>Vyplň údaj</v>
      </c>
      <c r="F18" s="221"/>
      <c r="G18" s="221"/>
      <c r="H18" s="221"/>
      <c r="I18" s="27" t="s">
        <v>28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3</v>
      </c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96</v>
      </c>
      <c r="F21" s="32"/>
      <c r="G21" s="32"/>
      <c r="H21" s="32"/>
      <c r="I21" s="27" t="s">
        <v>28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96</v>
      </c>
      <c r="F24" s="32"/>
      <c r="G24" s="32"/>
      <c r="H24" s="32"/>
      <c r="I24" s="27" t="s">
        <v>28</v>
      </c>
      <c r="J24" s="25" t="s">
        <v>3</v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6" t="s">
        <v>3</v>
      </c>
      <c r="F27" s="226"/>
      <c r="G27" s="226"/>
      <c r="H27" s="22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ROUND(J89,2)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ROUND((SUM(BE89:BE387)),2)</f>
        <v>0</v>
      </c>
      <c r="G33" s="32"/>
      <c r="H33" s="32"/>
      <c r="I33" s="96">
        <v>0.21</v>
      </c>
      <c r="J33" s="95">
        <f>ROUND(((SUM(BE89:BE387))*I33),2)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ROUND((SUM(BF89:BF387)),2)</f>
        <v>0</v>
      </c>
      <c r="G34" s="32"/>
      <c r="H34" s="32"/>
      <c r="I34" s="96">
        <v>0.15</v>
      </c>
      <c r="J34" s="95">
        <f>ROUND(((SUM(BF89:BF387))*I34),2)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ROUND((SUM(BG89:BG387)),2)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ROUND((SUM(BH89:BH387)),2)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ROUND((SUM(BI89:BI387)),2)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97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38" t="str">
        <f>E7</f>
        <v>Nymburk – levobřežní cyklostezka s přemostěním Starého Labe</v>
      </c>
      <c r="F48" s="239"/>
      <c r="G48" s="239"/>
      <c r="H48" s="239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93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00" t="str">
        <f>E9</f>
        <v>676/18-1-1 - SO 101 Stezka - Uznatelné náklady</v>
      </c>
      <c r="F50" s="240"/>
      <c r="G50" s="240"/>
      <c r="H50" s="240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k.ú. Nymburk</v>
      </c>
      <c r="G52" s="32"/>
      <c r="H52" s="32"/>
      <c r="I52" s="27" t="s">
        <v>23</v>
      </c>
      <c r="J52" s="50" t="str">
        <f>IF(J12="","",J12)</f>
        <v>22. 11. 2022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Město Nymburk</v>
      </c>
      <c r="G54" s="32"/>
      <c r="H54" s="32"/>
      <c r="I54" s="27" t="s">
        <v>31</v>
      </c>
      <c r="J54" s="30" t="str">
        <f>E21</f>
        <v>NDCon</v>
      </c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 t="str">
        <f>E24</f>
        <v>NDCon</v>
      </c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98</v>
      </c>
      <c r="D57" s="97"/>
      <c r="E57" s="97"/>
      <c r="F57" s="97"/>
      <c r="G57" s="97"/>
      <c r="H57" s="97"/>
      <c r="I57" s="97"/>
      <c r="J57" s="104" t="s">
        <v>99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J89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100</v>
      </c>
    </row>
    <row r="60" spans="2:12" s="9" customFormat="1" ht="24.95" customHeight="1">
      <c r="B60" s="106"/>
      <c r="D60" s="107" t="s">
        <v>216</v>
      </c>
      <c r="E60" s="108"/>
      <c r="F60" s="108"/>
      <c r="G60" s="108"/>
      <c r="H60" s="108"/>
      <c r="I60" s="108"/>
      <c r="J60" s="109">
        <f>J90</f>
        <v>0</v>
      </c>
      <c r="L60" s="106"/>
    </row>
    <row r="61" spans="2:12" s="10" customFormat="1" ht="19.9" customHeight="1">
      <c r="B61" s="110"/>
      <c r="D61" s="111" t="s">
        <v>217</v>
      </c>
      <c r="E61" s="112"/>
      <c r="F61" s="112"/>
      <c r="G61" s="112"/>
      <c r="H61" s="112"/>
      <c r="I61" s="112"/>
      <c r="J61" s="113">
        <f>J91</f>
        <v>0</v>
      </c>
      <c r="L61" s="110"/>
    </row>
    <row r="62" spans="2:12" s="10" customFormat="1" ht="19.9" customHeight="1">
      <c r="B62" s="110"/>
      <c r="D62" s="111" t="s">
        <v>218</v>
      </c>
      <c r="E62" s="112"/>
      <c r="F62" s="112"/>
      <c r="G62" s="112"/>
      <c r="H62" s="112"/>
      <c r="I62" s="112"/>
      <c r="J62" s="113">
        <f>J204</f>
        <v>0</v>
      </c>
      <c r="L62" s="110"/>
    </row>
    <row r="63" spans="2:12" s="10" customFormat="1" ht="19.9" customHeight="1">
      <c r="B63" s="110"/>
      <c r="D63" s="111" t="s">
        <v>219</v>
      </c>
      <c r="E63" s="112"/>
      <c r="F63" s="112"/>
      <c r="G63" s="112"/>
      <c r="H63" s="112"/>
      <c r="I63" s="112"/>
      <c r="J63" s="113">
        <f>J210</f>
        <v>0</v>
      </c>
      <c r="L63" s="110"/>
    </row>
    <row r="64" spans="2:12" s="10" customFormat="1" ht="19.9" customHeight="1">
      <c r="B64" s="110"/>
      <c r="D64" s="111" t="s">
        <v>220</v>
      </c>
      <c r="E64" s="112"/>
      <c r="F64" s="112"/>
      <c r="G64" s="112"/>
      <c r="H64" s="112"/>
      <c r="I64" s="112"/>
      <c r="J64" s="113">
        <f>J219</f>
        <v>0</v>
      </c>
      <c r="L64" s="110"/>
    </row>
    <row r="65" spans="2:12" s="10" customFormat="1" ht="19.9" customHeight="1">
      <c r="B65" s="110"/>
      <c r="D65" s="111" t="s">
        <v>221</v>
      </c>
      <c r="E65" s="112"/>
      <c r="F65" s="112"/>
      <c r="G65" s="112"/>
      <c r="H65" s="112"/>
      <c r="I65" s="112"/>
      <c r="J65" s="113">
        <f>J272</f>
        <v>0</v>
      </c>
      <c r="L65" s="110"/>
    </row>
    <row r="66" spans="2:12" s="10" customFormat="1" ht="19.9" customHeight="1">
      <c r="B66" s="110"/>
      <c r="D66" s="111" t="s">
        <v>222</v>
      </c>
      <c r="E66" s="112"/>
      <c r="F66" s="112"/>
      <c r="G66" s="112"/>
      <c r="H66" s="112"/>
      <c r="I66" s="112"/>
      <c r="J66" s="113">
        <f>J344</f>
        <v>0</v>
      </c>
      <c r="L66" s="110"/>
    </row>
    <row r="67" spans="2:12" s="10" customFormat="1" ht="19.9" customHeight="1">
      <c r="B67" s="110"/>
      <c r="D67" s="111" t="s">
        <v>223</v>
      </c>
      <c r="E67" s="112"/>
      <c r="F67" s="112"/>
      <c r="G67" s="112"/>
      <c r="H67" s="112"/>
      <c r="I67" s="112"/>
      <c r="J67" s="113">
        <f>J348</f>
        <v>0</v>
      </c>
      <c r="L67" s="110"/>
    </row>
    <row r="68" spans="2:12" s="9" customFormat="1" ht="24.95" customHeight="1">
      <c r="B68" s="106"/>
      <c r="D68" s="107" t="s">
        <v>224</v>
      </c>
      <c r="E68" s="108"/>
      <c r="F68" s="108"/>
      <c r="G68" s="108"/>
      <c r="H68" s="108"/>
      <c r="I68" s="108"/>
      <c r="J68" s="109">
        <f>J374</f>
        <v>0</v>
      </c>
      <c r="L68" s="106"/>
    </row>
    <row r="69" spans="2:12" s="10" customFormat="1" ht="19.9" customHeight="1">
      <c r="B69" s="110"/>
      <c r="D69" s="111" t="s">
        <v>225</v>
      </c>
      <c r="E69" s="112"/>
      <c r="F69" s="112"/>
      <c r="G69" s="112"/>
      <c r="H69" s="112"/>
      <c r="I69" s="112"/>
      <c r="J69" s="113">
        <f>J375</f>
        <v>0</v>
      </c>
      <c r="L69" s="110"/>
    </row>
    <row r="70" spans="1:31" s="2" customFormat="1" ht="21.75" customHeight="1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8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8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5" spans="1:31" s="2" customFormat="1" ht="6.95" customHeight="1">
      <c r="A75" s="32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8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4.95" customHeight="1">
      <c r="A76" s="32"/>
      <c r="B76" s="33"/>
      <c r="C76" s="21" t="s">
        <v>106</v>
      </c>
      <c r="D76" s="32"/>
      <c r="E76" s="32"/>
      <c r="F76" s="32"/>
      <c r="G76" s="32"/>
      <c r="H76" s="32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17</v>
      </c>
      <c r="D78" s="32"/>
      <c r="E78" s="32"/>
      <c r="F78" s="32"/>
      <c r="G78" s="32"/>
      <c r="H78" s="32"/>
      <c r="I78" s="32"/>
      <c r="J78" s="32"/>
      <c r="K78" s="32"/>
      <c r="L78" s="8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6.5" customHeight="1">
      <c r="A79" s="32"/>
      <c r="B79" s="33"/>
      <c r="C79" s="32"/>
      <c r="D79" s="32"/>
      <c r="E79" s="238" t="str">
        <f>E7</f>
        <v>Nymburk – levobřežní cyklostezka s přemostěním Starého Labe</v>
      </c>
      <c r="F79" s="239"/>
      <c r="G79" s="239"/>
      <c r="H79" s="239"/>
      <c r="I79" s="32"/>
      <c r="J79" s="32"/>
      <c r="K79" s="32"/>
      <c r="L79" s="8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7" t="s">
        <v>93</v>
      </c>
      <c r="D80" s="32"/>
      <c r="E80" s="32"/>
      <c r="F80" s="32"/>
      <c r="G80" s="32"/>
      <c r="H80" s="32"/>
      <c r="I80" s="32"/>
      <c r="J80" s="32"/>
      <c r="K80" s="32"/>
      <c r="L80" s="8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6.5" customHeight="1">
      <c r="A81" s="32"/>
      <c r="B81" s="33"/>
      <c r="C81" s="32"/>
      <c r="D81" s="32"/>
      <c r="E81" s="200" t="str">
        <f>E9</f>
        <v>676/18-1-1 - SO 101 Stezka - Uznatelné náklady</v>
      </c>
      <c r="F81" s="240"/>
      <c r="G81" s="240"/>
      <c r="H81" s="240"/>
      <c r="I81" s="32"/>
      <c r="J81" s="32"/>
      <c r="K81" s="32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7" t="s">
        <v>21</v>
      </c>
      <c r="D83" s="32"/>
      <c r="E83" s="32"/>
      <c r="F83" s="25" t="str">
        <f>F12</f>
        <v>k.ú. Nymburk</v>
      </c>
      <c r="G83" s="32"/>
      <c r="H83" s="32"/>
      <c r="I83" s="27" t="s">
        <v>23</v>
      </c>
      <c r="J83" s="50" t="str">
        <f>IF(J12="","",J12)</f>
        <v>22. 11. 2022</v>
      </c>
      <c r="K83" s="32"/>
      <c r="L83" s="8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6.95" customHeight="1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8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5.2" customHeight="1">
      <c r="A85" s="32"/>
      <c r="B85" s="33"/>
      <c r="C85" s="27" t="s">
        <v>25</v>
      </c>
      <c r="D85" s="32"/>
      <c r="E85" s="32"/>
      <c r="F85" s="25" t="str">
        <f>E15</f>
        <v>Město Nymburk</v>
      </c>
      <c r="G85" s="32"/>
      <c r="H85" s="32"/>
      <c r="I85" s="27" t="s">
        <v>31</v>
      </c>
      <c r="J85" s="30" t="str">
        <f>E21</f>
        <v>NDCon</v>
      </c>
      <c r="K85" s="32"/>
      <c r="L85" s="8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5.2" customHeight="1">
      <c r="A86" s="32"/>
      <c r="B86" s="33"/>
      <c r="C86" s="27" t="s">
        <v>29</v>
      </c>
      <c r="D86" s="32"/>
      <c r="E86" s="32"/>
      <c r="F86" s="25" t="str">
        <f>IF(E18="","",E18)</f>
        <v>Vyplň údaj</v>
      </c>
      <c r="G86" s="32"/>
      <c r="H86" s="32"/>
      <c r="I86" s="27" t="s">
        <v>34</v>
      </c>
      <c r="J86" s="30" t="str">
        <f>E24</f>
        <v>NDCon</v>
      </c>
      <c r="K86" s="32"/>
      <c r="L86" s="8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0.35" customHeight="1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8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11" customFormat="1" ht="29.25" customHeight="1">
      <c r="A88" s="114"/>
      <c r="B88" s="115"/>
      <c r="C88" s="116" t="s">
        <v>107</v>
      </c>
      <c r="D88" s="117" t="s">
        <v>56</v>
      </c>
      <c r="E88" s="117" t="s">
        <v>52</v>
      </c>
      <c r="F88" s="117" t="s">
        <v>53</v>
      </c>
      <c r="G88" s="117" t="s">
        <v>108</v>
      </c>
      <c r="H88" s="117" t="s">
        <v>109</v>
      </c>
      <c r="I88" s="117" t="s">
        <v>110</v>
      </c>
      <c r="J88" s="117" t="s">
        <v>99</v>
      </c>
      <c r="K88" s="118" t="s">
        <v>111</v>
      </c>
      <c r="L88" s="119"/>
      <c r="M88" s="57" t="s">
        <v>3</v>
      </c>
      <c r="N88" s="58" t="s">
        <v>41</v>
      </c>
      <c r="O88" s="58" t="s">
        <v>112</v>
      </c>
      <c r="P88" s="58" t="s">
        <v>113</v>
      </c>
      <c r="Q88" s="58" t="s">
        <v>114</v>
      </c>
      <c r="R88" s="58" t="s">
        <v>115</v>
      </c>
      <c r="S88" s="58" t="s">
        <v>116</v>
      </c>
      <c r="T88" s="59" t="s">
        <v>117</v>
      </c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r="89" spans="1:63" s="2" customFormat="1" ht="22.9" customHeight="1">
      <c r="A89" s="32"/>
      <c r="B89" s="33"/>
      <c r="C89" s="64" t="s">
        <v>118</v>
      </c>
      <c r="D89" s="32"/>
      <c r="E89" s="32"/>
      <c r="F89" s="32"/>
      <c r="G89" s="32"/>
      <c r="H89" s="32"/>
      <c r="I89" s="32"/>
      <c r="J89" s="120">
        <f>BK89</f>
        <v>0</v>
      </c>
      <c r="K89" s="32"/>
      <c r="L89" s="33"/>
      <c r="M89" s="60"/>
      <c r="N89" s="51"/>
      <c r="O89" s="61"/>
      <c r="P89" s="121">
        <f>P90+P374</f>
        <v>0</v>
      </c>
      <c r="Q89" s="61"/>
      <c r="R89" s="121">
        <f>R90+R374</f>
        <v>4696.100150873999</v>
      </c>
      <c r="S89" s="61"/>
      <c r="T89" s="122">
        <f>T90+T374</f>
        <v>1585.9078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70</v>
      </c>
      <c r="AU89" s="17" t="s">
        <v>100</v>
      </c>
      <c r="BK89" s="123">
        <f>BK90+BK374</f>
        <v>0</v>
      </c>
    </row>
    <row r="90" spans="2:63" s="12" customFormat="1" ht="25.9" customHeight="1">
      <c r="B90" s="124"/>
      <c r="D90" s="125" t="s">
        <v>70</v>
      </c>
      <c r="E90" s="126" t="s">
        <v>226</v>
      </c>
      <c r="F90" s="126" t="s">
        <v>227</v>
      </c>
      <c r="I90" s="127"/>
      <c r="J90" s="128">
        <f>BK90</f>
        <v>0</v>
      </c>
      <c r="L90" s="124"/>
      <c r="M90" s="129"/>
      <c r="N90" s="130"/>
      <c r="O90" s="130"/>
      <c r="P90" s="131">
        <f>P91+P204+P210+P219+P272+P344+P348</f>
        <v>0</v>
      </c>
      <c r="Q90" s="130"/>
      <c r="R90" s="131">
        <f>R91+R204+R210+R219+R272+R344+R348</f>
        <v>4693.117775874</v>
      </c>
      <c r="S90" s="130"/>
      <c r="T90" s="132">
        <f>T91+T204+T210+T219+T272+T344+T348</f>
        <v>1585.9078</v>
      </c>
      <c r="AR90" s="125" t="s">
        <v>79</v>
      </c>
      <c r="AT90" s="133" t="s">
        <v>70</v>
      </c>
      <c r="AU90" s="133" t="s">
        <v>71</v>
      </c>
      <c r="AY90" s="125" t="s">
        <v>122</v>
      </c>
      <c r="BK90" s="134">
        <f>BK91+BK204+BK210+BK219+BK272+BK344+BK348</f>
        <v>0</v>
      </c>
    </row>
    <row r="91" spans="2:63" s="12" customFormat="1" ht="22.9" customHeight="1">
      <c r="B91" s="124"/>
      <c r="D91" s="125" t="s">
        <v>70</v>
      </c>
      <c r="E91" s="135" t="s">
        <v>79</v>
      </c>
      <c r="F91" s="135" t="s">
        <v>228</v>
      </c>
      <c r="I91" s="127"/>
      <c r="J91" s="136">
        <f>BK91</f>
        <v>0</v>
      </c>
      <c r="L91" s="124"/>
      <c r="M91" s="129"/>
      <c r="N91" s="130"/>
      <c r="O91" s="130"/>
      <c r="P91" s="131">
        <f>SUM(P92:P203)</f>
        <v>0</v>
      </c>
      <c r="Q91" s="130"/>
      <c r="R91" s="131">
        <f>SUM(R92:R203)</f>
        <v>1966.6683458999998</v>
      </c>
      <c r="S91" s="130"/>
      <c r="T91" s="132">
        <f>SUM(T92:T203)</f>
        <v>1185.9078</v>
      </c>
      <c r="AR91" s="125" t="s">
        <v>79</v>
      </c>
      <c r="AT91" s="133" t="s">
        <v>70</v>
      </c>
      <c r="AU91" s="133" t="s">
        <v>79</v>
      </c>
      <c r="AY91" s="125" t="s">
        <v>122</v>
      </c>
      <c r="BK91" s="134">
        <f>SUM(BK92:BK203)</f>
        <v>0</v>
      </c>
    </row>
    <row r="92" spans="1:65" s="2" customFormat="1" ht="24.2" customHeight="1">
      <c r="A92" s="32"/>
      <c r="B92" s="137"/>
      <c r="C92" s="138" t="s">
        <v>79</v>
      </c>
      <c r="D92" s="138" t="s">
        <v>125</v>
      </c>
      <c r="E92" s="139" t="s">
        <v>229</v>
      </c>
      <c r="F92" s="140" t="s">
        <v>230</v>
      </c>
      <c r="G92" s="141" t="s">
        <v>231</v>
      </c>
      <c r="H92" s="142">
        <v>21</v>
      </c>
      <c r="I92" s="143"/>
      <c r="J92" s="144">
        <f>ROUND(I92*H92,2)</f>
        <v>0</v>
      </c>
      <c r="K92" s="140" t="s">
        <v>232</v>
      </c>
      <c r="L92" s="33"/>
      <c r="M92" s="145" t="s">
        <v>3</v>
      </c>
      <c r="N92" s="146" t="s">
        <v>42</v>
      </c>
      <c r="O92" s="53"/>
      <c r="P92" s="147">
        <f>O92*H92</f>
        <v>0</v>
      </c>
      <c r="Q92" s="147">
        <v>0</v>
      </c>
      <c r="R92" s="147">
        <f>Q92*H92</f>
        <v>0</v>
      </c>
      <c r="S92" s="147">
        <v>0</v>
      </c>
      <c r="T92" s="148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9" t="s">
        <v>142</v>
      </c>
      <c r="AT92" s="149" t="s">
        <v>125</v>
      </c>
      <c r="AU92" s="149" t="s">
        <v>81</v>
      </c>
      <c r="AY92" s="17" t="s">
        <v>122</v>
      </c>
      <c r="BE92" s="150">
        <f>IF(N92="základní",J92,0)</f>
        <v>0</v>
      </c>
      <c r="BF92" s="150">
        <f>IF(N92="snížená",J92,0)</f>
        <v>0</v>
      </c>
      <c r="BG92" s="150">
        <f>IF(N92="zákl. přenesená",J92,0)</f>
        <v>0</v>
      </c>
      <c r="BH92" s="150">
        <f>IF(N92="sníž. přenesená",J92,0)</f>
        <v>0</v>
      </c>
      <c r="BI92" s="150">
        <f>IF(N92="nulová",J92,0)</f>
        <v>0</v>
      </c>
      <c r="BJ92" s="17" t="s">
        <v>79</v>
      </c>
      <c r="BK92" s="150">
        <f>ROUND(I92*H92,2)</f>
        <v>0</v>
      </c>
      <c r="BL92" s="17" t="s">
        <v>142</v>
      </c>
      <c r="BM92" s="149" t="s">
        <v>233</v>
      </c>
    </row>
    <row r="93" spans="1:47" s="2" customFormat="1" ht="19.5">
      <c r="A93" s="32"/>
      <c r="B93" s="33"/>
      <c r="C93" s="32"/>
      <c r="D93" s="151" t="s">
        <v>131</v>
      </c>
      <c r="E93" s="32"/>
      <c r="F93" s="152" t="s">
        <v>234</v>
      </c>
      <c r="G93" s="32"/>
      <c r="H93" s="32"/>
      <c r="I93" s="153"/>
      <c r="J93" s="32"/>
      <c r="K93" s="32"/>
      <c r="L93" s="33"/>
      <c r="M93" s="154"/>
      <c r="N93" s="155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131</v>
      </c>
      <c r="AU93" s="17" t="s">
        <v>81</v>
      </c>
    </row>
    <row r="94" spans="1:47" s="2" customFormat="1" ht="11.25">
      <c r="A94" s="32"/>
      <c r="B94" s="33"/>
      <c r="C94" s="32"/>
      <c r="D94" s="170" t="s">
        <v>235</v>
      </c>
      <c r="E94" s="32"/>
      <c r="F94" s="171" t="s">
        <v>236</v>
      </c>
      <c r="G94" s="32"/>
      <c r="H94" s="32"/>
      <c r="I94" s="153"/>
      <c r="J94" s="32"/>
      <c r="K94" s="32"/>
      <c r="L94" s="33"/>
      <c r="M94" s="154"/>
      <c r="N94" s="155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235</v>
      </c>
      <c r="AU94" s="17" t="s">
        <v>81</v>
      </c>
    </row>
    <row r="95" spans="2:51" s="13" customFormat="1" ht="11.25">
      <c r="B95" s="157"/>
      <c r="D95" s="151" t="s">
        <v>204</v>
      </c>
      <c r="E95" s="158" t="s">
        <v>3</v>
      </c>
      <c r="F95" s="159" t="s">
        <v>8</v>
      </c>
      <c r="H95" s="160">
        <v>21</v>
      </c>
      <c r="I95" s="161"/>
      <c r="L95" s="157"/>
      <c r="M95" s="162"/>
      <c r="N95" s="163"/>
      <c r="O95" s="163"/>
      <c r="P95" s="163"/>
      <c r="Q95" s="163"/>
      <c r="R95" s="163"/>
      <c r="S95" s="163"/>
      <c r="T95" s="164"/>
      <c r="AT95" s="158" t="s">
        <v>204</v>
      </c>
      <c r="AU95" s="158" t="s">
        <v>81</v>
      </c>
      <c r="AV95" s="13" t="s">
        <v>81</v>
      </c>
      <c r="AW95" s="13" t="s">
        <v>33</v>
      </c>
      <c r="AX95" s="13" t="s">
        <v>79</v>
      </c>
      <c r="AY95" s="158" t="s">
        <v>122</v>
      </c>
    </row>
    <row r="96" spans="1:65" s="2" customFormat="1" ht="24.2" customHeight="1">
      <c r="A96" s="32"/>
      <c r="B96" s="137"/>
      <c r="C96" s="138" t="s">
        <v>81</v>
      </c>
      <c r="D96" s="138" t="s">
        <v>125</v>
      </c>
      <c r="E96" s="139" t="s">
        <v>237</v>
      </c>
      <c r="F96" s="140" t="s">
        <v>238</v>
      </c>
      <c r="G96" s="141" t="s">
        <v>231</v>
      </c>
      <c r="H96" s="142">
        <v>5</v>
      </c>
      <c r="I96" s="143"/>
      <c r="J96" s="144">
        <f>ROUND(I96*H96,2)</f>
        <v>0</v>
      </c>
      <c r="K96" s="140" t="s">
        <v>232</v>
      </c>
      <c r="L96" s="33"/>
      <c r="M96" s="145" t="s">
        <v>3</v>
      </c>
      <c r="N96" s="146" t="s">
        <v>42</v>
      </c>
      <c r="O96" s="53"/>
      <c r="P96" s="147">
        <f>O96*H96</f>
        <v>0</v>
      </c>
      <c r="Q96" s="147">
        <v>0</v>
      </c>
      <c r="R96" s="147">
        <f>Q96*H96</f>
        <v>0</v>
      </c>
      <c r="S96" s="147">
        <v>0</v>
      </c>
      <c r="T96" s="148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9" t="s">
        <v>142</v>
      </c>
      <c r="AT96" s="149" t="s">
        <v>125</v>
      </c>
      <c r="AU96" s="149" t="s">
        <v>81</v>
      </c>
      <c r="AY96" s="17" t="s">
        <v>122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17" t="s">
        <v>79</v>
      </c>
      <c r="BK96" s="150">
        <f>ROUND(I96*H96,2)</f>
        <v>0</v>
      </c>
      <c r="BL96" s="17" t="s">
        <v>142</v>
      </c>
      <c r="BM96" s="149" t="s">
        <v>239</v>
      </c>
    </row>
    <row r="97" spans="1:47" s="2" customFormat="1" ht="19.5">
      <c r="A97" s="32"/>
      <c r="B97" s="33"/>
      <c r="C97" s="32"/>
      <c r="D97" s="151" t="s">
        <v>131</v>
      </c>
      <c r="E97" s="32"/>
      <c r="F97" s="152" t="s">
        <v>240</v>
      </c>
      <c r="G97" s="32"/>
      <c r="H97" s="32"/>
      <c r="I97" s="153"/>
      <c r="J97" s="32"/>
      <c r="K97" s="32"/>
      <c r="L97" s="33"/>
      <c r="M97" s="154"/>
      <c r="N97" s="155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131</v>
      </c>
      <c r="AU97" s="17" t="s">
        <v>81</v>
      </c>
    </row>
    <row r="98" spans="1:47" s="2" customFormat="1" ht="11.25">
      <c r="A98" s="32"/>
      <c r="B98" s="33"/>
      <c r="C98" s="32"/>
      <c r="D98" s="170" t="s">
        <v>235</v>
      </c>
      <c r="E98" s="32"/>
      <c r="F98" s="171" t="s">
        <v>241</v>
      </c>
      <c r="G98" s="32"/>
      <c r="H98" s="32"/>
      <c r="I98" s="153"/>
      <c r="J98" s="32"/>
      <c r="K98" s="32"/>
      <c r="L98" s="33"/>
      <c r="M98" s="154"/>
      <c r="N98" s="155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7" t="s">
        <v>235</v>
      </c>
      <c r="AU98" s="17" t="s">
        <v>81</v>
      </c>
    </row>
    <row r="99" spans="2:51" s="13" customFormat="1" ht="11.25">
      <c r="B99" s="157"/>
      <c r="D99" s="151" t="s">
        <v>204</v>
      </c>
      <c r="E99" s="158" t="s">
        <v>3</v>
      </c>
      <c r="F99" s="159" t="s">
        <v>121</v>
      </c>
      <c r="H99" s="160">
        <v>5</v>
      </c>
      <c r="I99" s="161"/>
      <c r="L99" s="157"/>
      <c r="M99" s="162"/>
      <c r="N99" s="163"/>
      <c r="O99" s="163"/>
      <c r="P99" s="163"/>
      <c r="Q99" s="163"/>
      <c r="R99" s="163"/>
      <c r="S99" s="163"/>
      <c r="T99" s="164"/>
      <c r="AT99" s="158" t="s">
        <v>204</v>
      </c>
      <c r="AU99" s="158" t="s">
        <v>81</v>
      </c>
      <c r="AV99" s="13" t="s">
        <v>81</v>
      </c>
      <c r="AW99" s="13" t="s">
        <v>33</v>
      </c>
      <c r="AX99" s="13" t="s">
        <v>79</v>
      </c>
      <c r="AY99" s="158" t="s">
        <v>122</v>
      </c>
    </row>
    <row r="100" spans="1:65" s="2" customFormat="1" ht="24.2" customHeight="1">
      <c r="A100" s="32"/>
      <c r="B100" s="137"/>
      <c r="C100" s="138" t="s">
        <v>137</v>
      </c>
      <c r="D100" s="138" t="s">
        <v>125</v>
      </c>
      <c r="E100" s="139" t="s">
        <v>242</v>
      </c>
      <c r="F100" s="140" t="s">
        <v>243</v>
      </c>
      <c r="G100" s="141" t="s">
        <v>231</v>
      </c>
      <c r="H100" s="142">
        <v>1</v>
      </c>
      <c r="I100" s="143"/>
      <c r="J100" s="144">
        <f>ROUND(I100*H100,2)</f>
        <v>0</v>
      </c>
      <c r="K100" s="140" t="s">
        <v>232</v>
      </c>
      <c r="L100" s="33"/>
      <c r="M100" s="145" t="s">
        <v>3</v>
      </c>
      <c r="N100" s="146" t="s">
        <v>42</v>
      </c>
      <c r="O100" s="53"/>
      <c r="P100" s="147">
        <f>O100*H100</f>
        <v>0</v>
      </c>
      <c r="Q100" s="147">
        <v>0</v>
      </c>
      <c r="R100" s="147">
        <f>Q100*H100</f>
        <v>0</v>
      </c>
      <c r="S100" s="147">
        <v>0</v>
      </c>
      <c r="T100" s="148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49" t="s">
        <v>142</v>
      </c>
      <c r="AT100" s="149" t="s">
        <v>125</v>
      </c>
      <c r="AU100" s="149" t="s">
        <v>81</v>
      </c>
      <c r="AY100" s="17" t="s">
        <v>122</v>
      </c>
      <c r="BE100" s="150">
        <f>IF(N100="základní",J100,0)</f>
        <v>0</v>
      </c>
      <c r="BF100" s="150">
        <f>IF(N100="snížená",J100,0)</f>
        <v>0</v>
      </c>
      <c r="BG100" s="150">
        <f>IF(N100="zákl. přenesená",J100,0)</f>
        <v>0</v>
      </c>
      <c r="BH100" s="150">
        <f>IF(N100="sníž. přenesená",J100,0)</f>
        <v>0</v>
      </c>
      <c r="BI100" s="150">
        <f>IF(N100="nulová",J100,0)</f>
        <v>0</v>
      </c>
      <c r="BJ100" s="17" t="s">
        <v>79</v>
      </c>
      <c r="BK100" s="150">
        <f>ROUND(I100*H100,2)</f>
        <v>0</v>
      </c>
      <c r="BL100" s="17" t="s">
        <v>142</v>
      </c>
      <c r="BM100" s="149" t="s">
        <v>244</v>
      </c>
    </row>
    <row r="101" spans="1:47" s="2" customFormat="1" ht="19.5">
      <c r="A101" s="32"/>
      <c r="B101" s="33"/>
      <c r="C101" s="32"/>
      <c r="D101" s="151" t="s">
        <v>131</v>
      </c>
      <c r="E101" s="32"/>
      <c r="F101" s="152" t="s">
        <v>245</v>
      </c>
      <c r="G101" s="32"/>
      <c r="H101" s="32"/>
      <c r="I101" s="153"/>
      <c r="J101" s="32"/>
      <c r="K101" s="32"/>
      <c r="L101" s="33"/>
      <c r="M101" s="154"/>
      <c r="N101" s="155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131</v>
      </c>
      <c r="AU101" s="17" t="s">
        <v>81</v>
      </c>
    </row>
    <row r="102" spans="1:47" s="2" customFormat="1" ht="11.25">
      <c r="A102" s="32"/>
      <c r="B102" s="33"/>
      <c r="C102" s="32"/>
      <c r="D102" s="170" t="s">
        <v>235</v>
      </c>
      <c r="E102" s="32"/>
      <c r="F102" s="171" t="s">
        <v>246</v>
      </c>
      <c r="G102" s="32"/>
      <c r="H102" s="32"/>
      <c r="I102" s="153"/>
      <c r="J102" s="32"/>
      <c r="K102" s="32"/>
      <c r="L102" s="33"/>
      <c r="M102" s="154"/>
      <c r="N102" s="155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235</v>
      </c>
      <c r="AU102" s="17" t="s">
        <v>81</v>
      </c>
    </row>
    <row r="103" spans="2:51" s="13" customFormat="1" ht="11.25">
      <c r="B103" s="157"/>
      <c r="D103" s="151" t="s">
        <v>204</v>
      </c>
      <c r="E103" s="158" t="s">
        <v>3</v>
      </c>
      <c r="F103" s="159" t="s">
        <v>79</v>
      </c>
      <c r="H103" s="160">
        <v>1</v>
      </c>
      <c r="I103" s="161"/>
      <c r="L103" s="157"/>
      <c r="M103" s="162"/>
      <c r="N103" s="163"/>
      <c r="O103" s="163"/>
      <c r="P103" s="163"/>
      <c r="Q103" s="163"/>
      <c r="R103" s="163"/>
      <c r="S103" s="163"/>
      <c r="T103" s="164"/>
      <c r="AT103" s="158" t="s">
        <v>204</v>
      </c>
      <c r="AU103" s="158" t="s">
        <v>81</v>
      </c>
      <c r="AV103" s="13" t="s">
        <v>81</v>
      </c>
      <c r="AW103" s="13" t="s">
        <v>33</v>
      </c>
      <c r="AX103" s="13" t="s">
        <v>79</v>
      </c>
      <c r="AY103" s="158" t="s">
        <v>122</v>
      </c>
    </row>
    <row r="104" spans="1:65" s="2" customFormat="1" ht="24.2" customHeight="1">
      <c r="A104" s="32"/>
      <c r="B104" s="137"/>
      <c r="C104" s="138" t="s">
        <v>142</v>
      </c>
      <c r="D104" s="138" t="s">
        <v>125</v>
      </c>
      <c r="E104" s="139" t="s">
        <v>247</v>
      </c>
      <c r="F104" s="140" t="s">
        <v>248</v>
      </c>
      <c r="G104" s="141" t="s">
        <v>231</v>
      </c>
      <c r="H104" s="142">
        <v>3</v>
      </c>
      <c r="I104" s="143"/>
      <c r="J104" s="144">
        <f>ROUND(I104*H104,2)</f>
        <v>0</v>
      </c>
      <c r="K104" s="140" t="s">
        <v>232</v>
      </c>
      <c r="L104" s="33"/>
      <c r="M104" s="145" t="s">
        <v>3</v>
      </c>
      <c r="N104" s="146" t="s">
        <v>42</v>
      </c>
      <c r="O104" s="53"/>
      <c r="P104" s="147">
        <f>O104*H104</f>
        <v>0</v>
      </c>
      <c r="Q104" s="147">
        <v>0</v>
      </c>
      <c r="R104" s="147">
        <f>Q104*H104</f>
        <v>0</v>
      </c>
      <c r="S104" s="147">
        <v>0</v>
      </c>
      <c r="T104" s="148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49" t="s">
        <v>142</v>
      </c>
      <c r="AT104" s="149" t="s">
        <v>125</v>
      </c>
      <c r="AU104" s="149" t="s">
        <v>81</v>
      </c>
      <c r="AY104" s="17" t="s">
        <v>122</v>
      </c>
      <c r="BE104" s="150">
        <f>IF(N104="základní",J104,0)</f>
        <v>0</v>
      </c>
      <c r="BF104" s="150">
        <f>IF(N104="snížená",J104,0)</f>
        <v>0</v>
      </c>
      <c r="BG104" s="150">
        <f>IF(N104="zákl. přenesená",J104,0)</f>
        <v>0</v>
      </c>
      <c r="BH104" s="150">
        <f>IF(N104="sníž. přenesená",J104,0)</f>
        <v>0</v>
      </c>
      <c r="BI104" s="150">
        <f>IF(N104="nulová",J104,0)</f>
        <v>0</v>
      </c>
      <c r="BJ104" s="17" t="s">
        <v>79</v>
      </c>
      <c r="BK104" s="150">
        <f>ROUND(I104*H104,2)</f>
        <v>0</v>
      </c>
      <c r="BL104" s="17" t="s">
        <v>142</v>
      </c>
      <c r="BM104" s="149" t="s">
        <v>249</v>
      </c>
    </row>
    <row r="105" spans="1:47" s="2" customFormat="1" ht="19.5">
      <c r="A105" s="32"/>
      <c r="B105" s="33"/>
      <c r="C105" s="32"/>
      <c r="D105" s="151" t="s">
        <v>131</v>
      </c>
      <c r="E105" s="32"/>
      <c r="F105" s="152" t="s">
        <v>250</v>
      </c>
      <c r="G105" s="32"/>
      <c r="H105" s="32"/>
      <c r="I105" s="153"/>
      <c r="J105" s="32"/>
      <c r="K105" s="32"/>
      <c r="L105" s="33"/>
      <c r="M105" s="154"/>
      <c r="N105" s="155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7" t="s">
        <v>131</v>
      </c>
      <c r="AU105" s="17" t="s">
        <v>81</v>
      </c>
    </row>
    <row r="106" spans="1:47" s="2" customFormat="1" ht="11.25">
      <c r="A106" s="32"/>
      <c r="B106" s="33"/>
      <c r="C106" s="32"/>
      <c r="D106" s="170" t="s">
        <v>235</v>
      </c>
      <c r="E106" s="32"/>
      <c r="F106" s="171" t="s">
        <v>251</v>
      </c>
      <c r="G106" s="32"/>
      <c r="H106" s="32"/>
      <c r="I106" s="153"/>
      <c r="J106" s="32"/>
      <c r="K106" s="32"/>
      <c r="L106" s="33"/>
      <c r="M106" s="154"/>
      <c r="N106" s="155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235</v>
      </c>
      <c r="AU106" s="17" t="s">
        <v>81</v>
      </c>
    </row>
    <row r="107" spans="2:51" s="13" customFormat="1" ht="11.25">
      <c r="B107" s="157"/>
      <c r="D107" s="151" t="s">
        <v>204</v>
      </c>
      <c r="E107" s="158" t="s">
        <v>3</v>
      </c>
      <c r="F107" s="159" t="s">
        <v>137</v>
      </c>
      <c r="H107" s="160">
        <v>3</v>
      </c>
      <c r="I107" s="161"/>
      <c r="L107" s="157"/>
      <c r="M107" s="162"/>
      <c r="N107" s="163"/>
      <c r="O107" s="163"/>
      <c r="P107" s="163"/>
      <c r="Q107" s="163"/>
      <c r="R107" s="163"/>
      <c r="S107" s="163"/>
      <c r="T107" s="164"/>
      <c r="AT107" s="158" t="s">
        <v>204</v>
      </c>
      <c r="AU107" s="158" t="s">
        <v>81</v>
      </c>
      <c r="AV107" s="13" t="s">
        <v>81</v>
      </c>
      <c r="AW107" s="13" t="s">
        <v>33</v>
      </c>
      <c r="AX107" s="13" t="s">
        <v>79</v>
      </c>
      <c r="AY107" s="158" t="s">
        <v>122</v>
      </c>
    </row>
    <row r="108" spans="1:65" s="2" customFormat="1" ht="21.75" customHeight="1">
      <c r="A108" s="32"/>
      <c r="B108" s="137"/>
      <c r="C108" s="138" t="s">
        <v>121</v>
      </c>
      <c r="D108" s="138" t="s">
        <v>125</v>
      </c>
      <c r="E108" s="139" t="s">
        <v>252</v>
      </c>
      <c r="F108" s="140" t="s">
        <v>253</v>
      </c>
      <c r="G108" s="141" t="s">
        <v>231</v>
      </c>
      <c r="H108" s="142">
        <v>17</v>
      </c>
      <c r="I108" s="143"/>
      <c r="J108" s="144">
        <f>ROUND(I108*H108,2)</f>
        <v>0</v>
      </c>
      <c r="K108" s="140" t="s">
        <v>232</v>
      </c>
      <c r="L108" s="33"/>
      <c r="M108" s="145" t="s">
        <v>3</v>
      </c>
      <c r="N108" s="146" t="s">
        <v>42</v>
      </c>
      <c r="O108" s="53"/>
      <c r="P108" s="147">
        <f>O108*H108</f>
        <v>0</v>
      </c>
      <c r="Q108" s="147">
        <v>0</v>
      </c>
      <c r="R108" s="147">
        <f>Q108*H108</f>
        <v>0</v>
      </c>
      <c r="S108" s="147">
        <v>0</v>
      </c>
      <c r="T108" s="148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49" t="s">
        <v>142</v>
      </c>
      <c r="AT108" s="149" t="s">
        <v>125</v>
      </c>
      <c r="AU108" s="149" t="s">
        <v>81</v>
      </c>
      <c r="AY108" s="17" t="s">
        <v>122</v>
      </c>
      <c r="BE108" s="150">
        <f>IF(N108="základní",J108,0)</f>
        <v>0</v>
      </c>
      <c r="BF108" s="150">
        <f>IF(N108="snížená",J108,0)</f>
        <v>0</v>
      </c>
      <c r="BG108" s="150">
        <f>IF(N108="zákl. přenesená",J108,0)</f>
        <v>0</v>
      </c>
      <c r="BH108" s="150">
        <f>IF(N108="sníž. přenesená",J108,0)</f>
        <v>0</v>
      </c>
      <c r="BI108" s="150">
        <f>IF(N108="nulová",J108,0)</f>
        <v>0</v>
      </c>
      <c r="BJ108" s="17" t="s">
        <v>79</v>
      </c>
      <c r="BK108" s="150">
        <f>ROUND(I108*H108,2)</f>
        <v>0</v>
      </c>
      <c r="BL108" s="17" t="s">
        <v>142</v>
      </c>
      <c r="BM108" s="149" t="s">
        <v>254</v>
      </c>
    </row>
    <row r="109" spans="1:47" s="2" customFormat="1" ht="19.5">
      <c r="A109" s="32"/>
      <c r="B109" s="33"/>
      <c r="C109" s="32"/>
      <c r="D109" s="151" t="s">
        <v>131</v>
      </c>
      <c r="E109" s="32"/>
      <c r="F109" s="152" t="s">
        <v>255</v>
      </c>
      <c r="G109" s="32"/>
      <c r="H109" s="32"/>
      <c r="I109" s="153"/>
      <c r="J109" s="32"/>
      <c r="K109" s="32"/>
      <c r="L109" s="33"/>
      <c r="M109" s="154"/>
      <c r="N109" s="155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7" t="s">
        <v>131</v>
      </c>
      <c r="AU109" s="17" t="s">
        <v>81</v>
      </c>
    </row>
    <row r="110" spans="1:47" s="2" customFormat="1" ht="11.25">
      <c r="A110" s="32"/>
      <c r="B110" s="33"/>
      <c r="C110" s="32"/>
      <c r="D110" s="170" t="s">
        <v>235</v>
      </c>
      <c r="E110" s="32"/>
      <c r="F110" s="171" t="s">
        <v>256</v>
      </c>
      <c r="G110" s="32"/>
      <c r="H110" s="32"/>
      <c r="I110" s="153"/>
      <c r="J110" s="32"/>
      <c r="K110" s="32"/>
      <c r="L110" s="33"/>
      <c r="M110" s="154"/>
      <c r="N110" s="155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235</v>
      </c>
      <c r="AU110" s="17" t="s">
        <v>81</v>
      </c>
    </row>
    <row r="111" spans="2:51" s="13" customFormat="1" ht="11.25">
      <c r="B111" s="157"/>
      <c r="D111" s="151" t="s">
        <v>204</v>
      </c>
      <c r="E111" s="158" t="s">
        <v>3</v>
      </c>
      <c r="F111" s="159" t="s">
        <v>257</v>
      </c>
      <c r="H111" s="160">
        <v>17</v>
      </c>
      <c r="I111" s="161"/>
      <c r="L111" s="157"/>
      <c r="M111" s="162"/>
      <c r="N111" s="163"/>
      <c r="O111" s="163"/>
      <c r="P111" s="163"/>
      <c r="Q111" s="163"/>
      <c r="R111" s="163"/>
      <c r="S111" s="163"/>
      <c r="T111" s="164"/>
      <c r="AT111" s="158" t="s">
        <v>204</v>
      </c>
      <c r="AU111" s="158" t="s">
        <v>81</v>
      </c>
      <c r="AV111" s="13" t="s">
        <v>81</v>
      </c>
      <c r="AW111" s="13" t="s">
        <v>33</v>
      </c>
      <c r="AX111" s="13" t="s">
        <v>79</v>
      </c>
      <c r="AY111" s="158" t="s">
        <v>122</v>
      </c>
    </row>
    <row r="112" spans="1:65" s="2" customFormat="1" ht="21.75" customHeight="1">
      <c r="A112" s="32"/>
      <c r="B112" s="137"/>
      <c r="C112" s="138" t="s">
        <v>152</v>
      </c>
      <c r="D112" s="138" t="s">
        <v>125</v>
      </c>
      <c r="E112" s="139" t="s">
        <v>258</v>
      </c>
      <c r="F112" s="140" t="s">
        <v>259</v>
      </c>
      <c r="G112" s="141" t="s">
        <v>231</v>
      </c>
      <c r="H112" s="142">
        <v>1</v>
      </c>
      <c r="I112" s="143"/>
      <c r="J112" s="144">
        <f>ROUND(I112*H112,2)</f>
        <v>0</v>
      </c>
      <c r="K112" s="140" t="s">
        <v>232</v>
      </c>
      <c r="L112" s="33"/>
      <c r="M112" s="145" t="s">
        <v>3</v>
      </c>
      <c r="N112" s="146" t="s">
        <v>42</v>
      </c>
      <c r="O112" s="53"/>
      <c r="P112" s="147">
        <f>O112*H112</f>
        <v>0</v>
      </c>
      <c r="Q112" s="147">
        <v>0</v>
      </c>
      <c r="R112" s="147">
        <f>Q112*H112</f>
        <v>0</v>
      </c>
      <c r="S112" s="147">
        <v>0</v>
      </c>
      <c r="T112" s="148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9" t="s">
        <v>142</v>
      </c>
      <c r="AT112" s="149" t="s">
        <v>125</v>
      </c>
      <c r="AU112" s="149" t="s">
        <v>81</v>
      </c>
      <c r="AY112" s="17" t="s">
        <v>122</v>
      </c>
      <c r="BE112" s="150">
        <f>IF(N112="základní",J112,0)</f>
        <v>0</v>
      </c>
      <c r="BF112" s="150">
        <f>IF(N112="snížená",J112,0)</f>
        <v>0</v>
      </c>
      <c r="BG112" s="150">
        <f>IF(N112="zákl. přenesená",J112,0)</f>
        <v>0</v>
      </c>
      <c r="BH112" s="150">
        <f>IF(N112="sníž. přenesená",J112,0)</f>
        <v>0</v>
      </c>
      <c r="BI112" s="150">
        <f>IF(N112="nulová",J112,0)</f>
        <v>0</v>
      </c>
      <c r="BJ112" s="17" t="s">
        <v>79</v>
      </c>
      <c r="BK112" s="150">
        <f>ROUND(I112*H112,2)</f>
        <v>0</v>
      </c>
      <c r="BL112" s="17" t="s">
        <v>142</v>
      </c>
      <c r="BM112" s="149" t="s">
        <v>260</v>
      </c>
    </row>
    <row r="113" spans="1:47" s="2" customFormat="1" ht="19.5">
      <c r="A113" s="32"/>
      <c r="B113" s="33"/>
      <c r="C113" s="32"/>
      <c r="D113" s="151" t="s">
        <v>131</v>
      </c>
      <c r="E113" s="32"/>
      <c r="F113" s="152" t="s">
        <v>261</v>
      </c>
      <c r="G113" s="32"/>
      <c r="H113" s="32"/>
      <c r="I113" s="153"/>
      <c r="J113" s="32"/>
      <c r="K113" s="32"/>
      <c r="L113" s="33"/>
      <c r="M113" s="154"/>
      <c r="N113" s="155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131</v>
      </c>
      <c r="AU113" s="17" t="s">
        <v>81</v>
      </c>
    </row>
    <row r="114" spans="1:47" s="2" customFormat="1" ht="11.25">
      <c r="A114" s="32"/>
      <c r="B114" s="33"/>
      <c r="C114" s="32"/>
      <c r="D114" s="170" t="s">
        <v>235</v>
      </c>
      <c r="E114" s="32"/>
      <c r="F114" s="171" t="s">
        <v>262</v>
      </c>
      <c r="G114" s="32"/>
      <c r="H114" s="32"/>
      <c r="I114" s="153"/>
      <c r="J114" s="32"/>
      <c r="K114" s="32"/>
      <c r="L114" s="33"/>
      <c r="M114" s="154"/>
      <c r="N114" s="155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235</v>
      </c>
      <c r="AU114" s="17" t="s">
        <v>81</v>
      </c>
    </row>
    <row r="115" spans="2:51" s="13" customFormat="1" ht="11.25">
      <c r="B115" s="157"/>
      <c r="D115" s="151" t="s">
        <v>204</v>
      </c>
      <c r="E115" s="158" t="s">
        <v>3</v>
      </c>
      <c r="F115" s="159" t="s">
        <v>79</v>
      </c>
      <c r="H115" s="160">
        <v>1</v>
      </c>
      <c r="I115" s="161"/>
      <c r="L115" s="157"/>
      <c r="M115" s="162"/>
      <c r="N115" s="163"/>
      <c r="O115" s="163"/>
      <c r="P115" s="163"/>
      <c r="Q115" s="163"/>
      <c r="R115" s="163"/>
      <c r="S115" s="163"/>
      <c r="T115" s="164"/>
      <c r="AT115" s="158" t="s">
        <v>204</v>
      </c>
      <c r="AU115" s="158" t="s">
        <v>81</v>
      </c>
      <c r="AV115" s="13" t="s">
        <v>81</v>
      </c>
      <c r="AW115" s="13" t="s">
        <v>33</v>
      </c>
      <c r="AX115" s="13" t="s">
        <v>79</v>
      </c>
      <c r="AY115" s="158" t="s">
        <v>122</v>
      </c>
    </row>
    <row r="116" spans="1:65" s="2" customFormat="1" ht="21.75" customHeight="1">
      <c r="A116" s="32"/>
      <c r="B116" s="137"/>
      <c r="C116" s="138" t="s">
        <v>157</v>
      </c>
      <c r="D116" s="138" t="s">
        <v>125</v>
      </c>
      <c r="E116" s="139" t="s">
        <v>263</v>
      </c>
      <c r="F116" s="140" t="s">
        <v>264</v>
      </c>
      <c r="G116" s="141" t="s">
        <v>231</v>
      </c>
      <c r="H116" s="142">
        <v>4</v>
      </c>
      <c r="I116" s="143"/>
      <c r="J116" s="144">
        <f>ROUND(I116*H116,2)</f>
        <v>0</v>
      </c>
      <c r="K116" s="140" t="s">
        <v>232</v>
      </c>
      <c r="L116" s="33"/>
      <c r="M116" s="145" t="s">
        <v>3</v>
      </c>
      <c r="N116" s="146" t="s">
        <v>42</v>
      </c>
      <c r="O116" s="53"/>
      <c r="P116" s="147">
        <f>O116*H116</f>
        <v>0</v>
      </c>
      <c r="Q116" s="147">
        <v>0</v>
      </c>
      <c r="R116" s="147">
        <f>Q116*H116</f>
        <v>0</v>
      </c>
      <c r="S116" s="147">
        <v>0</v>
      </c>
      <c r="T116" s="148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49" t="s">
        <v>142</v>
      </c>
      <c r="AT116" s="149" t="s">
        <v>125</v>
      </c>
      <c r="AU116" s="149" t="s">
        <v>81</v>
      </c>
      <c r="AY116" s="17" t="s">
        <v>122</v>
      </c>
      <c r="BE116" s="150">
        <f>IF(N116="základní",J116,0)</f>
        <v>0</v>
      </c>
      <c r="BF116" s="150">
        <f>IF(N116="snížená",J116,0)</f>
        <v>0</v>
      </c>
      <c r="BG116" s="150">
        <f>IF(N116="zákl. přenesená",J116,0)</f>
        <v>0</v>
      </c>
      <c r="BH116" s="150">
        <f>IF(N116="sníž. přenesená",J116,0)</f>
        <v>0</v>
      </c>
      <c r="BI116" s="150">
        <f>IF(N116="nulová",J116,0)</f>
        <v>0</v>
      </c>
      <c r="BJ116" s="17" t="s">
        <v>79</v>
      </c>
      <c r="BK116" s="150">
        <f>ROUND(I116*H116,2)</f>
        <v>0</v>
      </c>
      <c r="BL116" s="17" t="s">
        <v>142</v>
      </c>
      <c r="BM116" s="149" t="s">
        <v>265</v>
      </c>
    </row>
    <row r="117" spans="1:47" s="2" customFormat="1" ht="19.5">
      <c r="A117" s="32"/>
      <c r="B117" s="33"/>
      <c r="C117" s="32"/>
      <c r="D117" s="151" t="s">
        <v>131</v>
      </c>
      <c r="E117" s="32"/>
      <c r="F117" s="152" t="s">
        <v>266</v>
      </c>
      <c r="G117" s="32"/>
      <c r="H117" s="32"/>
      <c r="I117" s="153"/>
      <c r="J117" s="32"/>
      <c r="K117" s="32"/>
      <c r="L117" s="33"/>
      <c r="M117" s="154"/>
      <c r="N117" s="155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131</v>
      </c>
      <c r="AU117" s="17" t="s">
        <v>81</v>
      </c>
    </row>
    <row r="118" spans="1:47" s="2" customFormat="1" ht="11.25">
      <c r="A118" s="32"/>
      <c r="B118" s="33"/>
      <c r="C118" s="32"/>
      <c r="D118" s="170" t="s">
        <v>235</v>
      </c>
      <c r="E118" s="32"/>
      <c r="F118" s="171" t="s">
        <v>267</v>
      </c>
      <c r="G118" s="32"/>
      <c r="H118" s="32"/>
      <c r="I118" s="153"/>
      <c r="J118" s="32"/>
      <c r="K118" s="32"/>
      <c r="L118" s="33"/>
      <c r="M118" s="154"/>
      <c r="N118" s="155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235</v>
      </c>
      <c r="AU118" s="17" t="s">
        <v>81</v>
      </c>
    </row>
    <row r="119" spans="2:51" s="13" customFormat="1" ht="11.25">
      <c r="B119" s="157"/>
      <c r="D119" s="151" t="s">
        <v>204</v>
      </c>
      <c r="E119" s="158" t="s">
        <v>3</v>
      </c>
      <c r="F119" s="159" t="s">
        <v>142</v>
      </c>
      <c r="H119" s="160">
        <v>4</v>
      </c>
      <c r="I119" s="161"/>
      <c r="L119" s="157"/>
      <c r="M119" s="162"/>
      <c r="N119" s="163"/>
      <c r="O119" s="163"/>
      <c r="P119" s="163"/>
      <c r="Q119" s="163"/>
      <c r="R119" s="163"/>
      <c r="S119" s="163"/>
      <c r="T119" s="164"/>
      <c r="AT119" s="158" t="s">
        <v>204</v>
      </c>
      <c r="AU119" s="158" t="s">
        <v>81</v>
      </c>
      <c r="AV119" s="13" t="s">
        <v>81</v>
      </c>
      <c r="AW119" s="13" t="s">
        <v>33</v>
      </c>
      <c r="AX119" s="13" t="s">
        <v>79</v>
      </c>
      <c r="AY119" s="158" t="s">
        <v>122</v>
      </c>
    </row>
    <row r="120" spans="1:65" s="2" customFormat="1" ht="33" customHeight="1">
      <c r="A120" s="32"/>
      <c r="B120" s="137"/>
      <c r="C120" s="138" t="s">
        <v>162</v>
      </c>
      <c r="D120" s="138" t="s">
        <v>125</v>
      </c>
      <c r="E120" s="139" t="s">
        <v>268</v>
      </c>
      <c r="F120" s="140" t="s">
        <v>269</v>
      </c>
      <c r="G120" s="141" t="s">
        <v>270</v>
      </c>
      <c r="H120" s="142">
        <v>178</v>
      </c>
      <c r="I120" s="143"/>
      <c r="J120" s="144">
        <f>ROUND(I120*H120,2)</f>
        <v>0</v>
      </c>
      <c r="K120" s="140" t="s">
        <v>232</v>
      </c>
      <c r="L120" s="33"/>
      <c r="M120" s="145" t="s">
        <v>3</v>
      </c>
      <c r="N120" s="146" t="s">
        <v>42</v>
      </c>
      <c r="O120" s="53"/>
      <c r="P120" s="147">
        <f>O120*H120</f>
        <v>0</v>
      </c>
      <c r="Q120" s="147">
        <v>0</v>
      </c>
      <c r="R120" s="147">
        <f>Q120*H120</f>
        <v>0</v>
      </c>
      <c r="S120" s="147">
        <v>0.425</v>
      </c>
      <c r="T120" s="148">
        <f>S120*H120</f>
        <v>75.64999999999999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49" t="s">
        <v>142</v>
      </c>
      <c r="AT120" s="149" t="s">
        <v>125</v>
      </c>
      <c r="AU120" s="149" t="s">
        <v>81</v>
      </c>
      <c r="AY120" s="17" t="s">
        <v>122</v>
      </c>
      <c r="BE120" s="150">
        <f>IF(N120="základní",J120,0)</f>
        <v>0</v>
      </c>
      <c r="BF120" s="150">
        <f>IF(N120="snížená",J120,0)</f>
        <v>0</v>
      </c>
      <c r="BG120" s="150">
        <f>IF(N120="zákl. přenesená",J120,0)</f>
        <v>0</v>
      </c>
      <c r="BH120" s="150">
        <f>IF(N120="sníž. přenesená",J120,0)</f>
        <v>0</v>
      </c>
      <c r="BI120" s="150">
        <f>IF(N120="nulová",J120,0)</f>
        <v>0</v>
      </c>
      <c r="BJ120" s="17" t="s">
        <v>79</v>
      </c>
      <c r="BK120" s="150">
        <f>ROUND(I120*H120,2)</f>
        <v>0</v>
      </c>
      <c r="BL120" s="17" t="s">
        <v>142</v>
      </c>
      <c r="BM120" s="149" t="s">
        <v>271</v>
      </c>
    </row>
    <row r="121" spans="1:47" s="2" customFormat="1" ht="48.75">
      <c r="A121" s="32"/>
      <c r="B121" s="33"/>
      <c r="C121" s="32"/>
      <c r="D121" s="151" t="s">
        <v>131</v>
      </c>
      <c r="E121" s="32"/>
      <c r="F121" s="152" t="s">
        <v>272</v>
      </c>
      <c r="G121" s="32"/>
      <c r="H121" s="32"/>
      <c r="I121" s="153"/>
      <c r="J121" s="32"/>
      <c r="K121" s="32"/>
      <c r="L121" s="33"/>
      <c r="M121" s="154"/>
      <c r="N121" s="155"/>
      <c r="O121" s="53"/>
      <c r="P121" s="53"/>
      <c r="Q121" s="53"/>
      <c r="R121" s="53"/>
      <c r="S121" s="53"/>
      <c r="T121" s="54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131</v>
      </c>
      <c r="AU121" s="17" t="s">
        <v>81</v>
      </c>
    </row>
    <row r="122" spans="1:47" s="2" customFormat="1" ht="11.25">
      <c r="A122" s="32"/>
      <c r="B122" s="33"/>
      <c r="C122" s="32"/>
      <c r="D122" s="170" t="s">
        <v>235</v>
      </c>
      <c r="E122" s="32"/>
      <c r="F122" s="171" t="s">
        <v>273</v>
      </c>
      <c r="G122" s="32"/>
      <c r="H122" s="32"/>
      <c r="I122" s="153"/>
      <c r="J122" s="32"/>
      <c r="K122" s="32"/>
      <c r="L122" s="33"/>
      <c r="M122" s="154"/>
      <c r="N122" s="155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235</v>
      </c>
      <c r="AU122" s="17" t="s">
        <v>81</v>
      </c>
    </row>
    <row r="123" spans="2:51" s="13" customFormat="1" ht="11.25">
      <c r="B123" s="157"/>
      <c r="D123" s="151" t="s">
        <v>204</v>
      </c>
      <c r="E123" s="158" t="s">
        <v>3</v>
      </c>
      <c r="F123" s="159" t="s">
        <v>274</v>
      </c>
      <c r="H123" s="160">
        <v>178</v>
      </c>
      <c r="I123" s="161"/>
      <c r="L123" s="157"/>
      <c r="M123" s="162"/>
      <c r="N123" s="163"/>
      <c r="O123" s="163"/>
      <c r="P123" s="163"/>
      <c r="Q123" s="163"/>
      <c r="R123" s="163"/>
      <c r="S123" s="163"/>
      <c r="T123" s="164"/>
      <c r="AT123" s="158" t="s">
        <v>204</v>
      </c>
      <c r="AU123" s="158" t="s">
        <v>81</v>
      </c>
      <c r="AV123" s="13" t="s">
        <v>81</v>
      </c>
      <c r="AW123" s="13" t="s">
        <v>33</v>
      </c>
      <c r="AX123" s="13" t="s">
        <v>79</v>
      </c>
      <c r="AY123" s="158" t="s">
        <v>122</v>
      </c>
    </row>
    <row r="124" spans="1:65" s="2" customFormat="1" ht="24.2" customHeight="1">
      <c r="A124" s="32"/>
      <c r="B124" s="137"/>
      <c r="C124" s="138" t="s">
        <v>169</v>
      </c>
      <c r="D124" s="138" t="s">
        <v>125</v>
      </c>
      <c r="E124" s="139" t="s">
        <v>275</v>
      </c>
      <c r="F124" s="140" t="s">
        <v>276</v>
      </c>
      <c r="G124" s="141" t="s">
        <v>270</v>
      </c>
      <c r="H124" s="142">
        <v>385</v>
      </c>
      <c r="I124" s="143"/>
      <c r="J124" s="144">
        <f>ROUND(I124*H124,2)</f>
        <v>0</v>
      </c>
      <c r="K124" s="140" t="s">
        <v>232</v>
      </c>
      <c r="L124" s="33"/>
      <c r="M124" s="145" t="s">
        <v>3</v>
      </c>
      <c r="N124" s="146" t="s">
        <v>42</v>
      </c>
      <c r="O124" s="53"/>
      <c r="P124" s="147">
        <f>O124*H124</f>
        <v>0</v>
      </c>
      <c r="Q124" s="147">
        <v>0</v>
      </c>
      <c r="R124" s="147">
        <f>Q124*H124</f>
        <v>0</v>
      </c>
      <c r="S124" s="147">
        <v>0.098</v>
      </c>
      <c r="T124" s="148">
        <f>S124*H124</f>
        <v>37.730000000000004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49" t="s">
        <v>142</v>
      </c>
      <c r="AT124" s="149" t="s">
        <v>125</v>
      </c>
      <c r="AU124" s="149" t="s">
        <v>81</v>
      </c>
      <c r="AY124" s="17" t="s">
        <v>122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7" t="s">
        <v>79</v>
      </c>
      <c r="BK124" s="150">
        <f>ROUND(I124*H124,2)</f>
        <v>0</v>
      </c>
      <c r="BL124" s="17" t="s">
        <v>142</v>
      </c>
      <c r="BM124" s="149" t="s">
        <v>277</v>
      </c>
    </row>
    <row r="125" spans="1:47" s="2" customFormat="1" ht="29.25">
      <c r="A125" s="32"/>
      <c r="B125" s="33"/>
      <c r="C125" s="32"/>
      <c r="D125" s="151" t="s">
        <v>131</v>
      </c>
      <c r="E125" s="32"/>
      <c r="F125" s="152" t="s">
        <v>278</v>
      </c>
      <c r="G125" s="32"/>
      <c r="H125" s="32"/>
      <c r="I125" s="153"/>
      <c r="J125" s="32"/>
      <c r="K125" s="32"/>
      <c r="L125" s="33"/>
      <c r="M125" s="154"/>
      <c r="N125" s="155"/>
      <c r="O125" s="53"/>
      <c r="P125" s="53"/>
      <c r="Q125" s="53"/>
      <c r="R125" s="53"/>
      <c r="S125" s="53"/>
      <c r="T125" s="54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131</v>
      </c>
      <c r="AU125" s="17" t="s">
        <v>81</v>
      </c>
    </row>
    <row r="126" spans="1:47" s="2" customFormat="1" ht="11.25">
      <c r="A126" s="32"/>
      <c r="B126" s="33"/>
      <c r="C126" s="32"/>
      <c r="D126" s="170" t="s">
        <v>235</v>
      </c>
      <c r="E126" s="32"/>
      <c r="F126" s="171" t="s">
        <v>279</v>
      </c>
      <c r="G126" s="32"/>
      <c r="H126" s="32"/>
      <c r="I126" s="153"/>
      <c r="J126" s="32"/>
      <c r="K126" s="32"/>
      <c r="L126" s="33"/>
      <c r="M126" s="154"/>
      <c r="N126" s="155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235</v>
      </c>
      <c r="AU126" s="17" t="s">
        <v>81</v>
      </c>
    </row>
    <row r="127" spans="2:51" s="13" customFormat="1" ht="11.25">
      <c r="B127" s="157"/>
      <c r="D127" s="151" t="s">
        <v>204</v>
      </c>
      <c r="E127" s="158" t="s">
        <v>3</v>
      </c>
      <c r="F127" s="159" t="s">
        <v>280</v>
      </c>
      <c r="H127" s="160">
        <v>385</v>
      </c>
      <c r="I127" s="161"/>
      <c r="L127" s="157"/>
      <c r="M127" s="162"/>
      <c r="N127" s="163"/>
      <c r="O127" s="163"/>
      <c r="P127" s="163"/>
      <c r="Q127" s="163"/>
      <c r="R127" s="163"/>
      <c r="S127" s="163"/>
      <c r="T127" s="164"/>
      <c r="AT127" s="158" t="s">
        <v>204</v>
      </c>
      <c r="AU127" s="158" t="s">
        <v>81</v>
      </c>
      <c r="AV127" s="13" t="s">
        <v>81</v>
      </c>
      <c r="AW127" s="13" t="s">
        <v>33</v>
      </c>
      <c r="AX127" s="13" t="s">
        <v>79</v>
      </c>
      <c r="AY127" s="158" t="s">
        <v>122</v>
      </c>
    </row>
    <row r="128" spans="1:65" s="2" customFormat="1" ht="33" customHeight="1">
      <c r="A128" s="32"/>
      <c r="B128" s="137"/>
      <c r="C128" s="138" t="s">
        <v>174</v>
      </c>
      <c r="D128" s="138" t="s">
        <v>125</v>
      </c>
      <c r="E128" s="139" t="s">
        <v>281</v>
      </c>
      <c r="F128" s="140" t="s">
        <v>282</v>
      </c>
      <c r="G128" s="141" t="s">
        <v>270</v>
      </c>
      <c r="H128" s="142">
        <v>992.17</v>
      </c>
      <c r="I128" s="143"/>
      <c r="J128" s="144">
        <f>ROUND(I128*H128,2)</f>
        <v>0</v>
      </c>
      <c r="K128" s="140" t="s">
        <v>232</v>
      </c>
      <c r="L128" s="33"/>
      <c r="M128" s="145" t="s">
        <v>3</v>
      </c>
      <c r="N128" s="146" t="s">
        <v>42</v>
      </c>
      <c r="O128" s="53"/>
      <c r="P128" s="147">
        <f>O128*H128</f>
        <v>0</v>
      </c>
      <c r="Q128" s="147">
        <v>0.00017</v>
      </c>
      <c r="R128" s="147">
        <f>Q128*H128</f>
        <v>0.1686689</v>
      </c>
      <c r="S128" s="147">
        <v>0.46</v>
      </c>
      <c r="T128" s="148">
        <f>S128*H128</f>
        <v>456.3982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49" t="s">
        <v>142</v>
      </c>
      <c r="AT128" s="149" t="s">
        <v>125</v>
      </c>
      <c r="AU128" s="149" t="s">
        <v>81</v>
      </c>
      <c r="AY128" s="17" t="s">
        <v>122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7" t="s">
        <v>79</v>
      </c>
      <c r="BK128" s="150">
        <f>ROUND(I128*H128,2)</f>
        <v>0</v>
      </c>
      <c r="BL128" s="17" t="s">
        <v>142</v>
      </c>
      <c r="BM128" s="149" t="s">
        <v>283</v>
      </c>
    </row>
    <row r="129" spans="1:47" s="2" customFormat="1" ht="29.25">
      <c r="A129" s="32"/>
      <c r="B129" s="33"/>
      <c r="C129" s="32"/>
      <c r="D129" s="151" t="s">
        <v>131</v>
      </c>
      <c r="E129" s="32"/>
      <c r="F129" s="152" t="s">
        <v>284</v>
      </c>
      <c r="G129" s="32"/>
      <c r="H129" s="32"/>
      <c r="I129" s="153"/>
      <c r="J129" s="32"/>
      <c r="K129" s="32"/>
      <c r="L129" s="33"/>
      <c r="M129" s="154"/>
      <c r="N129" s="155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131</v>
      </c>
      <c r="AU129" s="17" t="s">
        <v>81</v>
      </c>
    </row>
    <row r="130" spans="1:47" s="2" customFormat="1" ht="11.25">
      <c r="A130" s="32"/>
      <c r="B130" s="33"/>
      <c r="C130" s="32"/>
      <c r="D130" s="170" t="s">
        <v>235</v>
      </c>
      <c r="E130" s="32"/>
      <c r="F130" s="171" t="s">
        <v>285</v>
      </c>
      <c r="G130" s="32"/>
      <c r="H130" s="32"/>
      <c r="I130" s="153"/>
      <c r="J130" s="32"/>
      <c r="K130" s="32"/>
      <c r="L130" s="33"/>
      <c r="M130" s="154"/>
      <c r="N130" s="155"/>
      <c r="O130" s="53"/>
      <c r="P130" s="53"/>
      <c r="Q130" s="53"/>
      <c r="R130" s="53"/>
      <c r="S130" s="53"/>
      <c r="T130" s="54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235</v>
      </c>
      <c r="AU130" s="17" t="s">
        <v>81</v>
      </c>
    </row>
    <row r="131" spans="2:51" s="13" customFormat="1" ht="11.25">
      <c r="B131" s="157"/>
      <c r="D131" s="151" t="s">
        <v>204</v>
      </c>
      <c r="E131" s="158" t="s">
        <v>3</v>
      </c>
      <c r="F131" s="159" t="s">
        <v>286</v>
      </c>
      <c r="H131" s="160">
        <v>992.17</v>
      </c>
      <c r="I131" s="161"/>
      <c r="L131" s="157"/>
      <c r="M131" s="162"/>
      <c r="N131" s="163"/>
      <c r="O131" s="163"/>
      <c r="P131" s="163"/>
      <c r="Q131" s="163"/>
      <c r="R131" s="163"/>
      <c r="S131" s="163"/>
      <c r="T131" s="164"/>
      <c r="AT131" s="158" t="s">
        <v>204</v>
      </c>
      <c r="AU131" s="158" t="s">
        <v>81</v>
      </c>
      <c r="AV131" s="13" t="s">
        <v>81</v>
      </c>
      <c r="AW131" s="13" t="s">
        <v>33</v>
      </c>
      <c r="AX131" s="13" t="s">
        <v>79</v>
      </c>
      <c r="AY131" s="158" t="s">
        <v>122</v>
      </c>
    </row>
    <row r="132" spans="1:65" s="2" customFormat="1" ht="16.5" customHeight="1">
      <c r="A132" s="32"/>
      <c r="B132" s="137"/>
      <c r="C132" s="138" t="s">
        <v>180</v>
      </c>
      <c r="D132" s="138" t="s">
        <v>125</v>
      </c>
      <c r="E132" s="139" t="s">
        <v>287</v>
      </c>
      <c r="F132" s="140" t="s">
        <v>288</v>
      </c>
      <c r="G132" s="141" t="s">
        <v>289</v>
      </c>
      <c r="H132" s="142">
        <v>427</v>
      </c>
      <c r="I132" s="143"/>
      <c r="J132" s="144">
        <f>ROUND(I132*H132,2)</f>
        <v>0</v>
      </c>
      <c r="K132" s="140" t="s">
        <v>232</v>
      </c>
      <c r="L132" s="33"/>
      <c r="M132" s="145" t="s">
        <v>3</v>
      </c>
      <c r="N132" s="146" t="s">
        <v>42</v>
      </c>
      <c r="O132" s="53"/>
      <c r="P132" s="147">
        <f>O132*H132</f>
        <v>0</v>
      </c>
      <c r="Q132" s="147">
        <v>0</v>
      </c>
      <c r="R132" s="147">
        <f>Q132*H132</f>
        <v>0</v>
      </c>
      <c r="S132" s="147">
        <v>0.115</v>
      </c>
      <c r="T132" s="148">
        <f>S132*H132</f>
        <v>49.105000000000004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49" t="s">
        <v>142</v>
      </c>
      <c r="AT132" s="149" t="s">
        <v>125</v>
      </c>
      <c r="AU132" s="149" t="s">
        <v>81</v>
      </c>
      <c r="AY132" s="17" t="s">
        <v>122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79</v>
      </c>
      <c r="BK132" s="150">
        <f>ROUND(I132*H132,2)</f>
        <v>0</v>
      </c>
      <c r="BL132" s="17" t="s">
        <v>142</v>
      </c>
      <c r="BM132" s="149" t="s">
        <v>290</v>
      </c>
    </row>
    <row r="133" spans="1:47" s="2" customFormat="1" ht="29.25">
      <c r="A133" s="32"/>
      <c r="B133" s="33"/>
      <c r="C133" s="32"/>
      <c r="D133" s="151" t="s">
        <v>131</v>
      </c>
      <c r="E133" s="32"/>
      <c r="F133" s="152" t="s">
        <v>291</v>
      </c>
      <c r="G133" s="32"/>
      <c r="H133" s="32"/>
      <c r="I133" s="153"/>
      <c r="J133" s="32"/>
      <c r="K133" s="32"/>
      <c r="L133" s="33"/>
      <c r="M133" s="154"/>
      <c r="N133" s="155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131</v>
      </c>
      <c r="AU133" s="17" t="s">
        <v>81</v>
      </c>
    </row>
    <row r="134" spans="1:47" s="2" customFormat="1" ht="11.25">
      <c r="A134" s="32"/>
      <c r="B134" s="33"/>
      <c r="C134" s="32"/>
      <c r="D134" s="170" t="s">
        <v>235</v>
      </c>
      <c r="E134" s="32"/>
      <c r="F134" s="171" t="s">
        <v>292</v>
      </c>
      <c r="G134" s="32"/>
      <c r="H134" s="32"/>
      <c r="I134" s="153"/>
      <c r="J134" s="32"/>
      <c r="K134" s="32"/>
      <c r="L134" s="33"/>
      <c r="M134" s="154"/>
      <c r="N134" s="155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235</v>
      </c>
      <c r="AU134" s="17" t="s">
        <v>81</v>
      </c>
    </row>
    <row r="135" spans="2:51" s="13" customFormat="1" ht="11.25">
      <c r="B135" s="157"/>
      <c r="D135" s="151" t="s">
        <v>204</v>
      </c>
      <c r="E135" s="158" t="s">
        <v>3</v>
      </c>
      <c r="F135" s="159" t="s">
        <v>293</v>
      </c>
      <c r="H135" s="160">
        <v>427</v>
      </c>
      <c r="I135" s="161"/>
      <c r="L135" s="157"/>
      <c r="M135" s="162"/>
      <c r="N135" s="163"/>
      <c r="O135" s="163"/>
      <c r="P135" s="163"/>
      <c r="Q135" s="163"/>
      <c r="R135" s="163"/>
      <c r="S135" s="163"/>
      <c r="T135" s="164"/>
      <c r="AT135" s="158" t="s">
        <v>204</v>
      </c>
      <c r="AU135" s="158" t="s">
        <v>81</v>
      </c>
      <c r="AV135" s="13" t="s">
        <v>81</v>
      </c>
      <c r="AW135" s="13" t="s">
        <v>33</v>
      </c>
      <c r="AX135" s="13" t="s">
        <v>79</v>
      </c>
      <c r="AY135" s="158" t="s">
        <v>122</v>
      </c>
    </row>
    <row r="136" spans="1:65" s="2" customFormat="1" ht="24.2" customHeight="1">
      <c r="A136" s="32"/>
      <c r="B136" s="137"/>
      <c r="C136" s="138" t="s">
        <v>187</v>
      </c>
      <c r="D136" s="138" t="s">
        <v>125</v>
      </c>
      <c r="E136" s="139" t="s">
        <v>294</v>
      </c>
      <c r="F136" s="140" t="s">
        <v>295</v>
      </c>
      <c r="G136" s="141" t="s">
        <v>296</v>
      </c>
      <c r="H136" s="142">
        <v>298.434</v>
      </c>
      <c r="I136" s="143"/>
      <c r="J136" s="144">
        <f>ROUND(I136*H136,2)</f>
        <v>0</v>
      </c>
      <c r="K136" s="140" t="s">
        <v>232</v>
      </c>
      <c r="L136" s="33"/>
      <c r="M136" s="145" t="s">
        <v>3</v>
      </c>
      <c r="N136" s="146" t="s">
        <v>42</v>
      </c>
      <c r="O136" s="53"/>
      <c r="P136" s="147">
        <f>O136*H136</f>
        <v>0</v>
      </c>
      <c r="Q136" s="147">
        <v>0</v>
      </c>
      <c r="R136" s="147">
        <f>Q136*H136</f>
        <v>0</v>
      </c>
      <c r="S136" s="147">
        <v>1.9</v>
      </c>
      <c r="T136" s="148">
        <f>S136*H136</f>
        <v>567.0246000000001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49" t="s">
        <v>142</v>
      </c>
      <c r="AT136" s="149" t="s">
        <v>125</v>
      </c>
      <c r="AU136" s="149" t="s">
        <v>81</v>
      </c>
      <c r="AY136" s="17" t="s">
        <v>122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79</v>
      </c>
      <c r="BK136" s="150">
        <f>ROUND(I136*H136,2)</f>
        <v>0</v>
      </c>
      <c r="BL136" s="17" t="s">
        <v>142</v>
      </c>
      <c r="BM136" s="149" t="s">
        <v>297</v>
      </c>
    </row>
    <row r="137" spans="1:47" s="2" customFormat="1" ht="29.25">
      <c r="A137" s="32"/>
      <c r="B137" s="33"/>
      <c r="C137" s="32"/>
      <c r="D137" s="151" t="s">
        <v>131</v>
      </c>
      <c r="E137" s="32"/>
      <c r="F137" s="152" t="s">
        <v>298</v>
      </c>
      <c r="G137" s="32"/>
      <c r="H137" s="32"/>
      <c r="I137" s="153"/>
      <c r="J137" s="32"/>
      <c r="K137" s="32"/>
      <c r="L137" s="33"/>
      <c r="M137" s="154"/>
      <c r="N137" s="155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131</v>
      </c>
      <c r="AU137" s="17" t="s">
        <v>81</v>
      </c>
    </row>
    <row r="138" spans="1:47" s="2" customFormat="1" ht="11.25">
      <c r="A138" s="32"/>
      <c r="B138" s="33"/>
      <c r="C138" s="32"/>
      <c r="D138" s="170" t="s">
        <v>235</v>
      </c>
      <c r="E138" s="32"/>
      <c r="F138" s="171" t="s">
        <v>299</v>
      </c>
      <c r="G138" s="32"/>
      <c r="H138" s="32"/>
      <c r="I138" s="153"/>
      <c r="J138" s="32"/>
      <c r="K138" s="32"/>
      <c r="L138" s="33"/>
      <c r="M138" s="154"/>
      <c r="N138" s="155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235</v>
      </c>
      <c r="AU138" s="17" t="s">
        <v>81</v>
      </c>
    </row>
    <row r="139" spans="2:51" s="13" customFormat="1" ht="11.25">
      <c r="B139" s="157"/>
      <c r="D139" s="151" t="s">
        <v>204</v>
      </c>
      <c r="E139" s="158" t="s">
        <v>3</v>
      </c>
      <c r="F139" s="159" t="s">
        <v>300</v>
      </c>
      <c r="H139" s="160">
        <v>298.434</v>
      </c>
      <c r="I139" s="161"/>
      <c r="L139" s="157"/>
      <c r="M139" s="162"/>
      <c r="N139" s="163"/>
      <c r="O139" s="163"/>
      <c r="P139" s="163"/>
      <c r="Q139" s="163"/>
      <c r="R139" s="163"/>
      <c r="S139" s="163"/>
      <c r="T139" s="164"/>
      <c r="AT139" s="158" t="s">
        <v>204</v>
      </c>
      <c r="AU139" s="158" t="s">
        <v>81</v>
      </c>
      <c r="AV139" s="13" t="s">
        <v>81</v>
      </c>
      <c r="AW139" s="13" t="s">
        <v>33</v>
      </c>
      <c r="AX139" s="13" t="s">
        <v>79</v>
      </c>
      <c r="AY139" s="158" t="s">
        <v>122</v>
      </c>
    </row>
    <row r="140" spans="1:65" s="2" customFormat="1" ht="24.2" customHeight="1">
      <c r="A140" s="32"/>
      <c r="B140" s="137"/>
      <c r="C140" s="138" t="s">
        <v>194</v>
      </c>
      <c r="D140" s="138" t="s">
        <v>125</v>
      </c>
      <c r="E140" s="139" t="s">
        <v>301</v>
      </c>
      <c r="F140" s="140" t="s">
        <v>302</v>
      </c>
      <c r="G140" s="141" t="s">
        <v>296</v>
      </c>
      <c r="H140" s="142">
        <v>298.434</v>
      </c>
      <c r="I140" s="143"/>
      <c r="J140" s="144">
        <f>ROUND(I140*H140,2)</f>
        <v>0</v>
      </c>
      <c r="K140" s="140" t="s">
        <v>232</v>
      </c>
      <c r="L140" s="33"/>
      <c r="M140" s="145" t="s">
        <v>3</v>
      </c>
      <c r="N140" s="146" t="s">
        <v>42</v>
      </c>
      <c r="O140" s="53"/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49" t="s">
        <v>142</v>
      </c>
      <c r="AT140" s="149" t="s">
        <v>125</v>
      </c>
      <c r="AU140" s="149" t="s">
        <v>81</v>
      </c>
      <c r="AY140" s="17" t="s">
        <v>122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79</v>
      </c>
      <c r="BK140" s="150">
        <f>ROUND(I140*H140,2)</f>
        <v>0</v>
      </c>
      <c r="BL140" s="17" t="s">
        <v>142</v>
      </c>
      <c r="BM140" s="149" t="s">
        <v>303</v>
      </c>
    </row>
    <row r="141" spans="1:47" s="2" customFormat="1" ht="29.25">
      <c r="A141" s="32"/>
      <c r="B141" s="33"/>
      <c r="C141" s="32"/>
      <c r="D141" s="151" t="s">
        <v>131</v>
      </c>
      <c r="E141" s="32"/>
      <c r="F141" s="152" t="s">
        <v>304</v>
      </c>
      <c r="G141" s="32"/>
      <c r="H141" s="32"/>
      <c r="I141" s="153"/>
      <c r="J141" s="32"/>
      <c r="K141" s="32"/>
      <c r="L141" s="33"/>
      <c r="M141" s="154"/>
      <c r="N141" s="155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131</v>
      </c>
      <c r="AU141" s="17" t="s">
        <v>81</v>
      </c>
    </row>
    <row r="142" spans="1:47" s="2" customFormat="1" ht="11.25">
      <c r="A142" s="32"/>
      <c r="B142" s="33"/>
      <c r="C142" s="32"/>
      <c r="D142" s="170" t="s">
        <v>235</v>
      </c>
      <c r="E142" s="32"/>
      <c r="F142" s="171" t="s">
        <v>305</v>
      </c>
      <c r="G142" s="32"/>
      <c r="H142" s="32"/>
      <c r="I142" s="153"/>
      <c r="J142" s="32"/>
      <c r="K142" s="32"/>
      <c r="L142" s="33"/>
      <c r="M142" s="154"/>
      <c r="N142" s="155"/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235</v>
      </c>
      <c r="AU142" s="17" t="s">
        <v>81</v>
      </c>
    </row>
    <row r="143" spans="2:51" s="13" customFormat="1" ht="11.25">
      <c r="B143" s="157"/>
      <c r="D143" s="151" t="s">
        <v>204</v>
      </c>
      <c r="E143" s="158" t="s">
        <v>3</v>
      </c>
      <c r="F143" s="159" t="s">
        <v>306</v>
      </c>
      <c r="H143" s="160">
        <v>298.434</v>
      </c>
      <c r="I143" s="161"/>
      <c r="L143" s="157"/>
      <c r="M143" s="162"/>
      <c r="N143" s="163"/>
      <c r="O143" s="163"/>
      <c r="P143" s="163"/>
      <c r="Q143" s="163"/>
      <c r="R143" s="163"/>
      <c r="S143" s="163"/>
      <c r="T143" s="164"/>
      <c r="AT143" s="158" t="s">
        <v>204</v>
      </c>
      <c r="AU143" s="158" t="s">
        <v>81</v>
      </c>
      <c r="AV143" s="13" t="s">
        <v>81</v>
      </c>
      <c r="AW143" s="13" t="s">
        <v>33</v>
      </c>
      <c r="AX143" s="13" t="s">
        <v>79</v>
      </c>
      <c r="AY143" s="158" t="s">
        <v>122</v>
      </c>
    </row>
    <row r="144" spans="2:51" s="14" customFormat="1" ht="11.25">
      <c r="B144" s="172"/>
      <c r="D144" s="151" t="s">
        <v>204</v>
      </c>
      <c r="E144" s="173" t="s">
        <v>3</v>
      </c>
      <c r="F144" s="174" t="s">
        <v>307</v>
      </c>
      <c r="H144" s="173" t="s">
        <v>3</v>
      </c>
      <c r="I144" s="175"/>
      <c r="L144" s="172"/>
      <c r="M144" s="176"/>
      <c r="N144" s="177"/>
      <c r="O144" s="177"/>
      <c r="P144" s="177"/>
      <c r="Q144" s="177"/>
      <c r="R144" s="177"/>
      <c r="S144" s="177"/>
      <c r="T144" s="178"/>
      <c r="AT144" s="173" t="s">
        <v>204</v>
      </c>
      <c r="AU144" s="173" t="s">
        <v>81</v>
      </c>
      <c r="AV144" s="14" t="s">
        <v>79</v>
      </c>
      <c r="AW144" s="14" t="s">
        <v>33</v>
      </c>
      <c r="AX144" s="14" t="s">
        <v>71</v>
      </c>
      <c r="AY144" s="173" t="s">
        <v>122</v>
      </c>
    </row>
    <row r="145" spans="1:65" s="2" customFormat="1" ht="37.9" customHeight="1">
      <c r="A145" s="32"/>
      <c r="B145" s="137"/>
      <c r="C145" s="138" t="s">
        <v>199</v>
      </c>
      <c r="D145" s="138" t="s">
        <v>125</v>
      </c>
      <c r="E145" s="139" t="s">
        <v>308</v>
      </c>
      <c r="F145" s="140" t="s">
        <v>309</v>
      </c>
      <c r="G145" s="141" t="s">
        <v>296</v>
      </c>
      <c r="H145" s="142">
        <v>2080.24</v>
      </c>
      <c r="I145" s="143"/>
      <c r="J145" s="144">
        <f>ROUND(I145*H145,2)</f>
        <v>0</v>
      </c>
      <c r="K145" s="140" t="s">
        <v>232</v>
      </c>
      <c r="L145" s="33"/>
      <c r="M145" s="145" t="s">
        <v>3</v>
      </c>
      <c r="N145" s="146" t="s">
        <v>42</v>
      </c>
      <c r="O145" s="53"/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49" t="s">
        <v>142</v>
      </c>
      <c r="AT145" s="149" t="s">
        <v>125</v>
      </c>
      <c r="AU145" s="149" t="s">
        <v>81</v>
      </c>
      <c r="AY145" s="17" t="s">
        <v>122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79</v>
      </c>
      <c r="BK145" s="150">
        <f>ROUND(I145*H145,2)</f>
        <v>0</v>
      </c>
      <c r="BL145" s="17" t="s">
        <v>142</v>
      </c>
      <c r="BM145" s="149" t="s">
        <v>310</v>
      </c>
    </row>
    <row r="146" spans="1:47" s="2" customFormat="1" ht="19.5">
      <c r="A146" s="32"/>
      <c r="B146" s="33"/>
      <c r="C146" s="32"/>
      <c r="D146" s="151" t="s">
        <v>131</v>
      </c>
      <c r="E146" s="32"/>
      <c r="F146" s="152" t="s">
        <v>311</v>
      </c>
      <c r="G146" s="32"/>
      <c r="H146" s="32"/>
      <c r="I146" s="153"/>
      <c r="J146" s="32"/>
      <c r="K146" s="32"/>
      <c r="L146" s="33"/>
      <c r="M146" s="154"/>
      <c r="N146" s="155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131</v>
      </c>
      <c r="AU146" s="17" t="s">
        <v>81</v>
      </c>
    </row>
    <row r="147" spans="1:47" s="2" customFormat="1" ht="11.25">
      <c r="A147" s="32"/>
      <c r="B147" s="33"/>
      <c r="C147" s="32"/>
      <c r="D147" s="170" t="s">
        <v>235</v>
      </c>
      <c r="E147" s="32"/>
      <c r="F147" s="171" t="s">
        <v>312</v>
      </c>
      <c r="G147" s="32"/>
      <c r="H147" s="32"/>
      <c r="I147" s="153"/>
      <c r="J147" s="32"/>
      <c r="K147" s="32"/>
      <c r="L147" s="33"/>
      <c r="M147" s="154"/>
      <c r="N147" s="155"/>
      <c r="O147" s="53"/>
      <c r="P147" s="53"/>
      <c r="Q147" s="53"/>
      <c r="R147" s="53"/>
      <c r="S147" s="53"/>
      <c r="T147" s="54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235</v>
      </c>
      <c r="AU147" s="17" t="s">
        <v>81</v>
      </c>
    </row>
    <row r="148" spans="2:51" s="14" customFormat="1" ht="11.25">
      <c r="B148" s="172"/>
      <c r="D148" s="151" t="s">
        <v>204</v>
      </c>
      <c r="E148" s="173" t="s">
        <v>213</v>
      </c>
      <c r="F148" s="174" t="s">
        <v>213</v>
      </c>
      <c r="H148" s="173" t="s">
        <v>3</v>
      </c>
      <c r="I148" s="175"/>
      <c r="L148" s="172"/>
      <c r="M148" s="176"/>
      <c r="N148" s="177"/>
      <c r="O148" s="177"/>
      <c r="P148" s="177"/>
      <c r="Q148" s="177"/>
      <c r="R148" s="177"/>
      <c r="S148" s="177"/>
      <c r="T148" s="178"/>
      <c r="AT148" s="173" t="s">
        <v>204</v>
      </c>
      <c r="AU148" s="173" t="s">
        <v>81</v>
      </c>
      <c r="AV148" s="14" t="s">
        <v>79</v>
      </c>
      <c r="AW148" s="14" t="s">
        <v>33</v>
      </c>
      <c r="AX148" s="14" t="s">
        <v>71</v>
      </c>
      <c r="AY148" s="173" t="s">
        <v>122</v>
      </c>
    </row>
    <row r="149" spans="2:51" s="13" customFormat="1" ht="11.25">
      <c r="B149" s="157"/>
      <c r="D149" s="151" t="s">
        <v>204</v>
      </c>
      <c r="E149" s="158" t="s">
        <v>3</v>
      </c>
      <c r="F149" s="159" t="s">
        <v>313</v>
      </c>
      <c r="H149" s="160">
        <v>1109.89</v>
      </c>
      <c r="I149" s="161"/>
      <c r="L149" s="157"/>
      <c r="M149" s="162"/>
      <c r="N149" s="163"/>
      <c r="O149" s="163"/>
      <c r="P149" s="163"/>
      <c r="Q149" s="163"/>
      <c r="R149" s="163"/>
      <c r="S149" s="163"/>
      <c r="T149" s="164"/>
      <c r="AT149" s="158" t="s">
        <v>204</v>
      </c>
      <c r="AU149" s="158" t="s">
        <v>81</v>
      </c>
      <c r="AV149" s="13" t="s">
        <v>81</v>
      </c>
      <c r="AW149" s="13" t="s">
        <v>33</v>
      </c>
      <c r="AX149" s="13" t="s">
        <v>71</v>
      </c>
      <c r="AY149" s="158" t="s">
        <v>122</v>
      </c>
    </row>
    <row r="150" spans="2:51" s="14" customFormat="1" ht="11.25">
      <c r="B150" s="172"/>
      <c r="D150" s="151" t="s">
        <v>204</v>
      </c>
      <c r="E150" s="173" t="s">
        <v>3</v>
      </c>
      <c r="F150" s="174" t="s">
        <v>314</v>
      </c>
      <c r="H150" s="173" t="s">
        <v>3</v>
      </c>
      <c r="I150" s="175"/>
      <c r="L150" s="172"/>
      <c r="M150" s="176"/>
      <c r="N150" s="177"/>
      <c r="O150" s="177"/>
      <c r="P150" s="177"/>
      <c r="Q150" s="177"/>
      <c r="R150" s="177"/>
      <c r="S150" s="177"/>
      <c r="T150" s="178"/>
      <c r="AT150" s="173" t="s">
        <v>204</v>
      </c>
      <c r="AU150" s="173" t="s">
        <v>81</v>
      </c>
      <c r="AV150" s="14" t="s">
        <v>79</v>
      </c>
      <c r="AW150" s="14" t="s">
        <v>33</v>
      </c>
      <c r="AX150" s="14" t="s">
        <v>71</v>
      </c>
      <c r="AY150" s="173" t="s">
        <v>122</v>
      </c>
    </row>
    <row r="151" spans="2:51" s="13" customFormat="1" ht="11.25">
      <c r="B151" s="157"/>
      <c r="D151" s="151" t="s">
        <v>204</v>
      </c>
      <c r="E151" s="158" t="s">
        <v>3</v>
      </c>
      <c r="F151" s="159" t="s">
        <v>315</v>
      </c>
      <c r="H151" s="160">
        <v>970.35</v>
      </c>
      <c r="I151" s="161"/>
      <c r="L151" s="157"/>
      <c r="M151" s="162"/>
      <c r="N151" s="163"/>
      <c r="O151" s="163"/>
      <c r="P151" s="163"/>
      <c r="Q151" s="163"/>
      <c r="R151" s="163"/>
      <c r="S151" s="163"/>
      <c r="T151" s="164"/>
      <c r="AT151" s="158" t="s">
        <v>204</v>
      </c>
      <c r="AU151" s="158" t="s">
        <v>81</v>
      </c>
      <c r="AV151" s="13" t="s">
        <v>81</v>
      </c>
      <c r="AW151" s="13" t="s">
        <v>33</v>
      </c>
      <c r="AX151" s="13" t="s">
        <v>71</v>
      </c>
      <c r="AY151" s="158" t="s">
        <v>122</v>
      </c>
    </row>
    <row r="152" spans="2:51" s="15" customFormat="1" ht="11.25">
      <c r="B152" s="179"/>
      <c r="D152" s="151" t="s">
        <v>204</v>
      </c>
      <c r="E152" s="180" t="s">
        <v>3</v>
      </c>
      <c r="F152" s="181" t="s">
        <v>316</v>
      </c>
      <c r="H152" s="182">
        <v>2080.24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204</v>
      </c>
      <c r="AU152" s="180" t="s">
        <v>81</v>
      </c>
      <c r="AV152" s="15" t="s">
        <v>142</v>
      </c>
      <c r="AW152" s="15" t="s">
        <v>33</v>
      </c>
      <c r="AX152" s="15" t="s">
        <v>79</v>
      </c>
      <c r="AY152" s="180" t="s">
        <v>122</v>
      </c>
    </row>
    <row r="153" spans="1:65" s="2" customFormat="1" ht="24.2" customHeight="1">
      <c r="A153" s="32"/>
      <c r="B153" s="137"/>
      <c r="C153" s="138" t="s">
        <v>9</v>
      </c>
      <c r="D153" s="138" t="s">
        <v>125</v>
      </c>
      <c r="E153" s="139" t="s">
        <v>317</v>
      </c>
      <c r="F153" s="140" t="s">
        <v>318</v>
      </c>
      <c r="G153" s="141" t="s">
        <v>296</v>
      </c>
      <c r="H153" s="142">
        <v>302.15</v>
      </c>
      <c r="I153" s="143"/>
      <c r="J153" s="144">
        <f>ROUND(I153*H153,2)</f>
        <v>0</v>
      </c>
      <c r="K153" s="140" t="s">
        <v>232</v>
      </c>
      <c r="L153" s="33"/>
      <c r="M153" s="145" t="s">
        <v>3</v>
      </c>
      <c r="N153" s="146" t="s">
        <v>42</v>
      </c>
      <c r="O153" s="53"/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49" t="s">
        <v>142</v>
      </c>
      <c r="AT153" s="149" t="s">
        <v>125</v>
      </c>
      <c r="AU153" s="149" t="s">
        <v>81</v>
      </c>
      <c r="AY153" s="17" t="s">
        <v>122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79</v>
      </c>
      <c r="BK153" s="150">
        <f>ROUND(I153*H153,2)</f>
        <v>0</v>
      </c>
      <c r="BL153" s="17" t="s">
        <v>142</v>
      </c>
      <c r="BM153" s="149" t="s">
        <v>319</v>
      </c>
    </row>
    <row r="154" spans="1:47" s="2" customFormat="1" ht="29.25">
      <c r="A154" s="32"/>
      <c r="B154" s="33"/>
      <c r="C154" s="32"/>
      <c r="D154" s="151" t="s">
        <v>131</v>
      </c>
      <c r="E154" s="32"/>
      <c r="F154" s="152" t="s">
        <v>320</v>
      </c>
      <c r="G154" s="32"/>
      <c r="H154" s="32"/>
      <c r="I154" s="153"/>
      <c r="J154" s="32"/>
      <c r="K154" s="32"/>
      <c r="L154" s="33"/>
      <c r="M154" s="154"/>
      <c r="N154" s="155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131</v>
      </c>
      <c r="AU154" s="17" t="s">
        <v>81</v>
      </c>
    </row>
    <row r="155" spans="1:47" s="2" customFormat="1" ht="11.25">
      <c r="A155" s="32"/>
      <c r="B155" s="33"/>
      <c r="C155" s="32"/>
      <c r="D155" s="170" t="s">
        <v>235</v>
      </c>
      <c r="E155" s="32"/>
      <c r="F155" s="171" t="s">
        <v>321</v>
      </c>
      <c r="G155" s="32"/>
      <c r="H155" s="32"/>
      <c r="I155" s="153"/>
      <c r="J155" s="32"/>
      <c r="K155" s="32"/>
      <c r="L155" s="33"/>
      <c r="M155" s="154"/>
      <c r="N155" s="155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235</v>
      </c>
      <c r="AU155" s="17" t="s">
        <v>81</v>
      </c>
    </row>
    <row r="156" spans="2:51" s="13" customFormat="1" ht="11.25">
      <c r="B156" s="157"/>
      <c r="D156" s="151" t="s">
        <v>204</v>
      </c>
      <c r="E156" s="158" t="s">
        <v>322</v>
      </c>
      <c r="F156" s="159" t="s">
        <v>323</v>
      </c>
      <c r="H156" s="160">
        <v>302.15</v>
      </c>
      <c r="I156" s="161"/>
      <c r="L156" s="157"/>
      <c r="M156" s="162"/>
      <c r="N156" s="163"/>
      <c r="O156" s="163"/>
      <c r="P156" s="163"/>
      <c r="Q156" s="163"/>
      <c r="R156" s="163"/>
      <c r="S156" s="163"/>
      <c r="T156" s="164"/>
      <c r="AT156" s="158" t="s">
        <v>204</v>
      </c>
      <c r="AU156" s="158" t="s">
        <v>81</v>
      </c>
      <c r="AV156" s="13" t="s">
        <v>81</v>
      </c>
      <c r="AW156" s="13" t="s">
        <v>33</v>
      </c>
      <c r="AX156" s="13" t="s">
        <v>79</v>
      </c>
      <c r="AY156" s="158" t="s">
        <v>122</v>
      </c>
    </row>
    <row r="157" spans="1:65" s="2" customFormat="1" ht="24.2" customHeight="1">
      <c r="A157" s="32"/>
      <c r="B157" s="137"/>
      <c r="C157" s="138" t="s">
        <v>324</v>
      </c>
      <c r="D157" s="138" t="s">
        <v>125</v>
      </c>
      <c r="E157" s="139" t="s">
        <v>325</v>
      </c>
      <c r="F157" s="140" t="s">
        <v>326</v>
      </c>
      <c r="G157" s="141" t="s">
        <v>296</v>
      </c>
      <c r="H157" s="142">
        <v>983.22</v>
      </c>
      <c r="I157" s="143"/>
      <c r="J157" s="144">
        <f>ROUND(I157*H157,2)</f>
        <v>0</v>
      </c>
      <c r="K157" s="140" t="s">
        <v>232</v>
      </c>
      <c r="L157" s="33"/>
      <c r="M157" s="145" t="s">
        <v>3</v>
      </c>
      <c r="N157" s="146" t="s">
        <v>42</v>
      </c>
      <c r="O157" s="53"/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49" t="s">
        <v>142</v>
      </c>
      <c r="AT157" s="149" t="s">
        <v>125</v>
      </c>
      <c r="AU157" s="149" t="s">
        <v>81</v>
      </c>
      <c r="AY157" s="17" t="s">
        <v>122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79</v>
      </c>
      <c r="BK157" s="150">
        <f>ROUND(I157*H157,2)</f>
        <v>0</v>
      </c>
      <c r="BL157" s="17" t="s">
        <v>142</v>
      </c>
      <c r="BM157" s="149" t="s">
        <v>327</v>
      </c>
    </row>
    <row r="158" spans="1:47" s="2" customFormat="1" ht="29.25">
      <c r="A158" s="32"/>
      <c r="B158" s="33"/>
      <c r="C158" s="32"/>
      <c r="D158" s="151" t="s">
        <v>131</v>
      </c>
      <c r="E158" s="32"/>
      <c r="F158" s="152" t="s">
        <v>328</v>
      </c>
      <c r="G158" s="32"/>
      <c r="H158" s="32"/>
      <c r="I158" s="153"/>
      <c r="J158" s="32"/>
      <c r="K158" s="32"/>
      <c r="L158" s="33"/>
      <c r="M158" s="154"/>
      <c r="N158" s="155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131</v>
      </c>
      <c r="AU158" s="17" t="s">
        <v>81</v>
      </c>
    </row>
    <row r="159" spans="1:47" s="2" customFormat="1" ht="11.25">
      <c r="A159" s="32"/>
      <c r="B159" s="33"/>
      <c r="C159" s="32"/>
      <c r="D159" s="170" t="s">
        <v>235</v>
      </c>
      <c r="E159" s="32"/>
      <c r="F159" s="171" t="s">
        <v>329</v>
      </c>
      <c r="G159" s="32"/>
      <c r="H159" s="32"/>
      <c r="I159" s="153"/>
      <c r="J159" s="32"/>
      <c r="K159" s="32"/>
      <c r="L159" s="33"/>
      <c r="M159" s="154"/>
      <c r="N159" s="155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235</v>
      </c>
      <c r="AU159" s="17" t="s">
        <v>81</v>
      </c>
    </row>
    <row r="160" spans="2:51" s="14" customFormat="1" ht="11.25">
      <c r="B160" s="172"/>
      <c r="D160" s="151" t="s">
        <v>204</v>
      </c>
      <c r="E160" s="173" t="s">
        <v>3</v>
      </c>
      <c r="F160" s="174" t="s">
        <v>330</v>
      </c>
      <c r="H160" s="173" t="s">
        <v>3</v>
      </c>
      <c r="I160" s="175"/>
      <c r="L160" s="172"/>
      <c r="M160" s="176"/>
      <c r="N160" s="177"/>
      <c r="O160" s="177"/>
      <c r="P160" s="177"/>
      <c r="Q160" s="177"/>
      <c r="R160" s="177"/>
      <c r="S160" s="177"/>
      <c r="T160" s="178"/>
      <c r="AT160" s="173" t="s">
        <v>204</v>
      </c>
      <c r="AU160" s="173" t="s">
        <v>81</v>
      </c>
      <c r="AV160" s="14" t="s">
        <v>79</v>
      </c>
      <c r="AW160" s="14" t="s">
        <v>33</v>
      </c>
      <c r="AX160" s="14" t="s">
        <v>71</v>
      </c>
      <c r="AY160" s="173" t="s">
        <v>122</v>
      </c>
    </row>
    <row r="161" spans="2:51" s="13" customFormat="1" ht="11.25">
      <c r="B161" s="157"/>
      <c r="D161" s="151" t="s">
        <v>204</v>
      </c>
      <c r="E161" s="158" t="s">
        <v>331</v>
      </c>
      <c r="F161" s="159" t="s">
        <v>332</v>
      </c>
      <c r="H161" s="160">
        <v>983.22</v>
      </c>
      <c r="I161" s="161"/>
      <c r="L161" s="157"/>
      <c r="M161" s="162"/>
      <c r="N161" s="163"/>
      <c r="O161" s="163"/>
      <c r="P161" s="163"/>
      <c r="Q161" s="163"/>
      <c r="R161" s="163"/>
      <c r="S161" s="163"/>
      <c r="T161" s="164"/>
      <c r="AT161" s="158" t="s">
        <v>204</v>
      </c>
      <c r="AU161" s="158" t="s">
        <v>81</v>
      </c>
      <c r="AV161" s="13" t="s">
        <v>81</v>
      </c>
      <c r="AW161" s="13" t="s">
        <v>33</v>
      </c>
      <c r="AX161" s="13" t="s">
        <v>79</v>
      </c>
      <c r="AY161" s="158" t="s">
        <v>122</v>
      </c>
    </row>
    <row r="162" spans="1:65" s="2" customFormat="1" ht="24.2" customHeight="1">
      <c r="A162" s="32"/>
      <c r="B162" s="137"/>
      <c r="C162" s="138" t="s">
        <v>257</v>
      </c>
      <c r="D162" s="138" t="s">
        <v>125</v>
      </c>
      <c r="E162" s="139" t="s">
        <v>333</v>
      </c>
      <c r="F162" s="140" t="s">
        <v>334</v>
      </c>
      <c r="G162" s="141" t="s">
        <v>296</v>
      </c>
      <c r="H162" s="142">
        <v>65.65</v>
      </c>
      <c r="I162" s="143"/>
      <c r="J162" s="144">
        <f>ROUND(I162*H162,2)</f>
        <v>0</v>
      </c>
      <c r="K162" s="140" t="s">
        <v>232</v>
      </c>
      <c r="L162" s="33"/>
      <c r="M162" s="145" t="s">
        <v>3</v>
      </c>
      <c r="N162" s="146" t="s">
        <v>42</v>
      </c>
      <c r="O162" s="53"/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49" t="s">
        <v>142</v>
      </c>
      <c r="AT162" s="149" t="s">
        <v>125</v>
      </c>
      <c r="AU162" s="149" t="s">
        <v>81</v>
      </c>
      <c r="AY162" s="17" t="s">
        <v>122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79</v>
      </c>
      <c r="BK162" s="150">
        <f>ROUND(I162*H162,2)</f>
        <v>0</v>
      </c>
      <c r="BL162" s="17" t="s">
        <v>142</v>
      </c>
      <c r="BM162" s="149" t="s">
        <v>335</v>
      </c>
    </row>
    <row r="163" spans="1:47" s="2" customFormat="1" ht="29.25">
      <c r="A163" s="32"/>
      <c r="B163" s="33"/>
      <c r="C163" s="32"/>
      <c r="D163" s="151" t="s">
        <v>131</v>
      </c>
      <c r="E163" s="32"/>
      <c r="F163" s="152" t="s">
        <v>336</v>
      </c>
      <c r="G163" s="32"/>
      <c r="H163" s="32"/>
      <c r="I163" s="153"/>
      <c r="J163" s="32"/>
      <c r="K163" s="32"/>
      <c r="L163" s="33"/>
      <c r="M163" s="154"/>
      <c r="N163" s="155"/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131</v>
      </c>
      <c r="AU163" s="17" t="s">
        <v>81</v>
      </c>
    </row>
    <row r="164" spans="1:47" s="2" customFormat="1" ht="11.25">
      <c r="A164" s="32"/>
      <c r="B164" s="33"/>
      <c r="C164" s="32"/>
      <c r="D164" s="170" t="s">
        <v>235</v>
      </c>
      <c r="E164" s="32"/>
      <c r="F164" s="171" t="s">
        <v>337</v>
      </c>
      <c r="G164" s="32"/>
      <c r="H164" s="32"/>
      <c r="I164" s="153"/>
      <c r="J164" s="32"/>
      <c r="K164" s="32"/>
      <c r="L164" s="33"/>
      <c r="M164" s="154"/>
      <c r="N164" s="155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235</v>
      </c>
      <c r="AU164" s="17" t="s">
        <v>81</v>
      </c>
    </row>
    <row r="165" spans="2:51" s="14" customFormat="1" ht="11.25">
      <c r="B165" s="172"/>
      <c r="D165" s="151" t="s">
        <v>204</v>
      </c>
      <c r="E165" s="173" t="s">
        <v>3</v>
      </c>
      <c r="F165" s="174" t="s">
        <v>338</v>
      </c>
      <c r="H165" s="173" t="s">
        <v>3</v>
      </c>
      <c r="I165" s="175"/>
      <c r="L165" s="172"/>
      <c r="M165" s="176"/>
      <c r="N165" s="177"/>
      <c r="O165" s="177"/>
      <c r="P165" s="177"/>
      <c r="Q165" s="177"/>
      <c r="R165" s="177"/>
      <c r="S165" s="177"/>
      <c r="T165" s="178"/>
      <c r="AT165" s="173" t="s">
        <v>204</v>
      </c>
      <c r="AU165" s="173" t="s">
        <v>81</v>
      </c>
      <c r="AV165" s="14" t="s">
        <v>79</v>
      </c>
      <c r="AW165" s="14" t="s">
        <v>33</v>
      </c>
      <c r="AX165" s="14" t="s">
        <v>71</v>
      </c>
      <c r="AY165" s="173" t="s">
        <v>122</v>
      </c>
    </row>
    <row r="166" spans="2:51" s="13" customFormat="1" ht="11.25">
      <c r="B166" s="157"/>
      <c r="D166" s="151" t="s">
        <v>204</v>
      </c>
      <c r="E166" s="158" t="s">
        <v>339</v>
      </c>
      <c r="F166" s="159" t="s">
        <v>340</v>
      </c>
      <c r="H166" s="160">
        <v>65.65</v>
      </c>
      <c r="I166" s="161"/>
      <c r="L166" s="157"/>
      <c r="M166" s="162"/>
      <c r="N166" s="163"/>
      <c r="O166" s="163"/>
      <c r="P166" s="163"/>
      <c r="Q166" s="163"/>
      <c r="R166" s="163"/>
      <c r="S166" s="163"/>
      <c r="T166" s="164"/>
      <c r="AT166" s="158" t="s">
        <v>204</v>
      </c>
      <c r="AU166" s="158" t="s">
        <v>81</v>
      </c>
      <c r="AV166" s="13" t="s">
        <v>81</v>
      </c>
      <c r="AW166" s="13" t="s">
        <v>33</v>
      </c>
      <c r="AX166" s="13" t="s">
        <v>79</v>
      </c>
      <c r="AY166" s="158" t="s">
        <v>122</v>
      </c>
    </row>
    <row r="167" spans="1:65" s="2" customFormat="1" ht="24.2" customHeight="1">
      <c r="A167" s="32"/>
      <c r="B167" s="137"/>
      <c r="C167" s="138" t="s">
        <v>341</v>
      </c>
      <c r="D167" s="138" t="s">
        <v>125</v>
      </c>
      <c r="E167" s="139" t="s">
        <v>342</v>
      </c>
      <c r="F167" s="140" t="s">
        <v>343</v>
      </c>
      <c r="G167" s="141" t="s">
        <v>270</v>
      </c>
      <c r="H167" s="142">
        <v>2846.37</v>
      </c>
      <c r="I167" s="143"/>
      <c r="J167" s="144">
        <f>ROUND(I167*H167,2)</f>
        <v>0</v>
      </c>
      <c r="K167" s="140" t="s">
        <v>232</v>
      </c>
      <c r="L167" s="33"/>
      <c r="M167" s="145" t="s">
        <v>3</v>
      </c>
      <c r="N167" s="146" t="s">
        <v>42</v>
      </c>
      <c r="O167" s="53"/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49" t="s">
        <v>142</v>
      </c>
      <c r="AT167" s="149" t="s">
        <v>125</v>
      </c>
      <c r="AU167" s="149" t="s">
        <v>81</v>
      </c>
      <c r="AY167" s="17" t="s">
        <v>122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79</v>
      </c>
      <c r="BK167" s="150">
        <f>ROUND(I167*H167,2)</f>
        <v>0</v>
      </c>
      <c r="BL167" s="17" t="s">
        <v>142</v>
      </c>
      <c r="BM167" s="149" t="s">
        <v>344</v>
      </c>
    </row>
    <row r="168" spans="1:47" s="2" customFormat="1" ht="19.5">
      <c r="A168" s="32"/>
      <c r="B168" s="33"/>
      <c r="C168" s="32"/>
      <c r="D168" s="151" t="s">
        <v>131</v>
      </c>
      <c r="E168" s="32"/>
      <c r="F168" s="152" t="s">
        <v>345</v>
      </c>
      <c r="G168" s="32"/>
      <c r="H168" s="32"/>
      <c r="I168" s="153"/>
      <c r="J168" s="32"/>
      <c r="K168" s="32"/>
      <c r="L168" s="33"/>
      <c r="M168" s="154"/>
      <c r="N168" s="155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131</v>
      </c>
      <c r="AU168" s="17" t="s">
        <v>81</v>
      </c>
    </row>
    <row r="169" spans="1:47" s="2" customFormat="1" ht="11.25">
      <c r="A169" s="32"/>
      <c r="B169" s="33"/>
      <c r="C169" s="32"/>
      <c r="D169" s="170" t="s">
        <v>235</v>
      </c>
      <c r="E169" s="32"/>
      <c r="F169" s="171" t="s">
        <v>346</v>
      </c>
      <c r="G169" s="32"/>
      <c r="H169" s="32"/>
      <c r="I169" s="153"/>
      <c r="J169" s="32"/>
      <c r="K169" s="32"/>
      <c r="L169" s="33"/>
      <c r="M169" s="154"/>
      <c r="N169" s="155"/>
      <c r="O169" s="53"/>
      <c r="P169" s="53"/>
      <c r="Q169" s="53"/>
      <c r="R169" s="53"/>
      <c r="S169" s="53"/>
      <c r="T169" s="54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235</v>
      </c>
      <c r="AU169" s="17" t="s">
        <v>81</v>
      </c>
    </row>
    <row r="170" spans="2:51" s="13" customFormat="1" ht="11.25">
      <c r="B170" s="157"/>
      <c r="D170" s="151" t="s">
        <v>204</v>
      </c>
      <c r="E170" s="158" t="s">
        <v>347</v>
      </c>
      <c r="F170" s="159" t="s">
        <v>348</v>
      </c>
      <c r="H170" s="160">
        <v>2846.37</v>
      </c>
      <c r="I170" s="161"/>
      <c r="L170" s="157"/>
      <c r="M170" s="162"/>
      <c r="N170" s="163"/>
      <c r="O170" s="163"/>
      <c r="P170" s="163"/>
      <c r="Q170" s="163"/>
      <c r="R170" s="163"/>
      <c r="S170" s="163"/>
      <c r="T170" s="164"/>
      <c r="AT170" s="158" t="s">
        <v>204</v>
      </c>
      <c r="AU170" s="158" t="s">
        <v>81</v>
      </c>
      <c r="AV170" s="13" t="s">
        <v>81</v>
      </c>
      <c r="AW170" s="13" t="s">
        <v>33</v>
      </c>
      <c r="AX170" s="13" t="s">
        <v>79</v>
      </c>
      <c r="AY170" s="158" t="s">
        <v>122</v>
      </c>
    </row>
    <row r="171" spans="2:51" s="14" customFormat="1" ht="22.5">
      <c r="B171" s="172"/>
      <c r="D171" s="151" t="s">
        <v>204</v>
      </c>
      <c r="E171" s="173" t="s">
        <v>3</v>
      </c>
      <c r="F171" s="174" t="s">
        <v>349</v>
      </c>
      <c r="H171" s="173" t="s">
        <v>3</v>
      </c>
      <c r="I171" s="175"/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204</v>
      </c>
      <c r="AU171" s="173" t="s">
        <v>81</v>
      </c>
      <c r="AV171" s="14" t="s">
        <v>79</v>
      </c>
      <c r="AW171" s="14" t="s">
        <v>33</v>
      </c>
      <c r="AX171" s="14" t="s">
        <v>71</v>
      </c>
      <c r="AY171" s="173" t="s">
        <v>122</v>
      </c>
    </row>
    <row r="172" spans="1:65" s="2" customFormat="1" ht="24.2" customHeight="1">
      <c r="A172" s="32"/>
      <c r="B172" s="137"/>
      <c r="C172" s="138" t="s">
        <v>350</v>
      </c>
      <c r="D172" s="138" t="s">
        <v>125</v>
      </c>
      <c r="E172" s="139" t="s">
        <v>351</v>
      </c>
      <c r="F172" s="140" t="s">
        <v>352</v>
      </c>
      <c r="G172" s="141" t="s">
        <v>270</v>
      </c>
      <c r="H172" s="142">
        <v>1641.04</v>
      </c>
      <c r="I172" s="143"/>
      <c r="J172" s="144">
        <f>ROUND(I172*H172,2)</f>
        <v>0</v>
      </c>
      <c r="K172" s="140" t="s">
        <v>232</v>
      </c>
      <c r="L172" s="33"/>
      <c r="M172" s="145" t="s">
        <v>3</v>
      </c>
      <c r="N172" s="146" t="s">
        <v>42</v>
      </c>
      <c r="O172" s="53"/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49" t="s">
        <v>142</v>
      </c>
      <c r="AT172" s="149" t="s">
        <v>125</v>
      </c>
      <c r="AU172" s="149" t="s">
        <v>81</v>
      </c>
      <c r="AY172" s="17" t="s">
        <v>122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79</v>
      </c>
      <c r="BK172" s="150">
        <f>ROUND(I172*H172,2)</f>
        <v>0</v>
      </c>
      <c r="BL172" s="17" t="s">
        <v>142</v>
      </c>
      <c r="BM172" s="149" t="s">
        <v>353</v>
      </c>
    </row>
    <row r="173" spans="1:47" s="2" customFormat="1" ht="19.5">
      <c r="A173" s="32"/>
      <c r="B173" s="33"/>
      <c r="C173" s="32"/>
      <c r="D173" s="151" t="s">
        <v>131</v>
      </c>
      <c r="E173" s="32"/>
      <c r="F173" s="152" t="s">
        <v>354</v>
      </c>
      <c r="G173" s="32"/>
      <c r="H173" s="32"/>
      <c r="I173" s="153"/>
      <c r="J173" s="32"/>
      <c r="K173" s="32"/>
      <c r="L173" s="33"/>
      <c r="M173" s="154"/>
      <c r="N173" s="155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131</v>
      </c>
      <c r="AU173" s="17" t="s">
        <v>81</v>
      </c>
    </row>
    <row r="174" spans="1:47" s="2" customFormat="1" ht="11.25">
      <c r="A174" s="32"/>
      <c r="B174" s="33"/>
      <c r="C174" s="32"/>
      <c r="D174" s="170" t="s">
        <v>235</v>
      </c>
      <c r="E174" s="32"/>
      <c r="F174" s="171" t="s">
        <v>355</v>
      </c>
      <c r="G174" s="32"/>
      <c r="H174" s="32"/>
      <c r="I174" s="153"/>
      <c r="J174" s="32"/>
      <c r="K174" s="32"/>
      <c r="L174" s="33"/>
      <c r="M174" s="154"/>
      <c r="N174" s="155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235</v>
      </c>
      <c r="AU174" s="17" t="s">
        <v>81</v>
      </c>
    </row>
    <row r="175" spans="2:51" s="13" customFormat="1" ht="11.25">
      <c r="B175" s="157"/>
      <c r="D175" s="151" t="s">
        <v>204</v>
      </c>
      <c r="E175" s="158" t="s">
        <v>3</v>
      </c>
      <c r="F175" s="159" t="s">
        <v>356</v>
      </c>
      <c r="H175" s="160">
        <v>1641.04</v>
      </c>
      <c r="I175" s="161"/>
      <c r="L175" s="157"/>
      <c r="M175" s="162"/>
      <c r="N175" s="163"/>
      <c r="O175" s="163"/>
      <c r="P175" s="163"/>
      <c r="Q175" s="163"/>
      <c r="R175" s="163"/>
      <c r="S175" s="163"/>
      <c r="T175" s="164"/>
      <c r="AT175" s="158" t="s">
        <v>204</v>
      </c>
      <c r="AU175" s="158" t="s">
        <v>81</v>
      </c>
      <c r="AV175" s="13" t="s">
        <v>81</v>
      </c>
      <c r="AW175" s="13" t="s">
        <v>33</v>
      </c>
      <c r="AX175" s="13" t="s">
        <v>79</v>
      </c>
      <c r="AY175" s="158" t="s">
        <v>122</v>
      </c>
    </row>
    <row r="176" spans="2:51" s="14" customFormat="1" ht="11.25">
      <c r="B176" s="172"/>
      <c r="D176" s="151" t="s">
        <v>204</v>
      </c>
      <c r="E176" s="173" t="s">
        <v>3</v>
      </c>
      <c r="F176" s="174" t="s">
        <v>357</v>
      </c>
      <c r="H176" s="173" t="s">
        <v>3</v>
      </c>
      <c r="I176" s="175"/>
      <c r="L176" s="172"/>
      <c r="M176" s="176"/>
      <c r="N176" s="177"/>
      <c r="O176" s="177"/>
      <c r="P176" s="177"/>
      <c r="Q176" s="177"/>
      <c r="R176" s="177"/>
      <c r="S176" s="177"/>
      <c r="T176" s="178"/>
      <c r="AT176" s="173" t="s">
        <v>204</v>
      </c>
      <c r="AU176" s="173" t="s">
        <v>81</v>
      </c>
      <c r="AV176" s="14" t="s">
        <v>79</v>
      </c>
      <c r="AW176" s="14" t="s">
        <v>33</v>
      </c>
      <c r="AX176" s="14" t="s">
        <v>71</v>
      </c>
      <c r="AY176" s="173" t="s">
        <v>122</v>
      </c>
    </row>
    <row r="177" spans="1:65" s="2" customFormat="1" ht="16.5" customHeight="1">
      <c r="A177" s="32"/>
      <c r="B177" s="137"/>
      <c r="C177" s="187" t="s">
        <v>358</v>
      </c>
      <c r="D177" s="187" t="s">
        <v>359</v>
      </c>
      <c r="E177" s="188" t="s">
        <v>360</v>
      </c>
      <c r="F177" s="189" t="s">
        <v>361</v>
      </c>
      <c r="G177" s="190" t="s">
        <v>362</v>
      </c>
      <c r="H177" s="191">
        <v>862.22</v>
      </c>
      <c r="I177" s="192"/>
      <c r="J177" s="193">
        <f>ROUND(I177*H177,2)</f>
        <v>0</v>
      </c>
      <c r="K177" s="189" t="s">
        <v>232</v>
      </c>
      <c r="L177" s="194"/>
      <c r="M177" s="195" t="s">
        <v>3</v>
      </c>
      <c r="N177" s="196" t="s">
        <v>42</v>
      </c>
      <c r="O177" s="53"/>
      <c r="P177" s="147">
        <f>O177*H177</f>
        <v>0</v>
      </c>
      <c r="Q177" s="147">
        <v>1</v>
      </c>
      <c r="R177" s="147">
        <f>Q177*H177</f>
        <v>862.22</v>
      </c>
      <c r="S177" s="147">
        <v>0</v>
      </c>
      <c r="T177" s="148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49" t="s">
        <v>162</v>
      </c>
      <c r="AT177" s="149" t="s">
        <v>359</v>
      </c>
      <c r="AU177" s="149" t="s">
        <v>81</v>
      </c>
      <c r="AY177" s="17" t="s">
        <v>122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79</v>
      </c>
      <c r="BK177" s="150">
        <f>ROUND(I177*H177,2)</f>
        <v>0</v>
      </c>
      <c r="BL177" s="17" t="s">
        <v>142</v>
      </c>
      <c r="BM177" s="149" t="s">
        <v>363</v>
      </c>
    </row>
    <row r="178" spans="1:47" s="2" customFormat="1" ht="11.25">
      <c r="A178" s="32"/>
      <c r="B178" s="33"/>
      <c r="C178" s="32"/>
      <c r="D178" s="151" t="s">
        <v>131</v>
      </c>
      <c r="E178" s="32"/>
      <c r="F178" s="152" t="s">
        <v>361</v>
      </c>
      <c r="G178" s="32"/>
      <c r="H178" s="32"/>
      <c r="I178" s="153"/>
      <c r="J178" s="32"/>
      <c r="K178" s="32"/>
      <c r="L178" s="33"/>
      <c r="M178" s="154"/>
      <c r="N178" s="155"/>
      <c r="O178" s="53"/>
      <c r="P178" s="53"/>
      <c r="Q178" s="53"/>
      <c r="R178" s="53"/>
      <c r="S178" s="53"/>
      <c r="T178" s="54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131</v>
      </c>
      <c r="AU178" s="17" t="s">
        <v>81</v>
      </c>
    </row>
    <row r="179" spans="2:51" s="14" customFormat="1" ht="11.25">
      <c r="B179" s="172"/>
      <c r="D179" s="151" t="s">
        <v>204</v>
      </c>
      <c r="E179" s="173" t="s">
        <v>3</v>
      </c>
      <c r="F179" s="174" t="s">
        <v>364</v>
      </c>
      <c r="H179" s="173" t="s">
        <v>3</v>
      </c>
      <c r="I179" s="175"/>
      <c r="L179" s="172"/>
      <c r="M179" s="176"/>
      <c r="N179" s="177"/>
      <c r="O179" s="177"/>
      <c r="P179" s="177"/>
      <c r="Q179" s="177"/>
      <c r="R179" s="177"/>
      <c r="S179" s="177"/>
      <c r="T179" s="178"/>
      <c r="AT179" s="173" t="s">
        <v>204</v>
      </c>
      <c r="AU179" s="173" t="s">
        <v>81</v>
      </c>
      <c r="AV179" s="14" t="s">
        <v>79</v>
      </c>
      <c r="AW179" s="14" t="s">
        <v>33</v>
      </c>
      <c r="AX179" s="14" t="s">
        <v>71</v>
      </c>
      <c r="AY179" s="173" t="s">
        <v>122</v>
      </c>
    </row>
    <row r="180" spans="2:51" s="13" customFormat="1" ht="11.25">
      <c r="B180" s="157"/>
      <c r="D180" s="151" t="s">
        <v>204</v>
      </c>
      <c r="E180" s="158" t="s">
        <v>3</v>
      </c>
      <c r="F180" s="159" t="s">
        <v>365</v>
      </c>
      <c r="H180" s="160">
        <v>862.22</v>
      </c>
      <c r="I180" s="161"/>
      <c r="L180" s="157"/>
      <c r="M180" s="162"/>
      <c r="N180" s="163"/>
      <c r="O180" s="163"/>
      <c r="P180" s="163"/>
      <c r="Q180" s="163"/>
      <c r="R180" s="163"/>
      <c r="S180" s="163"/>
      <c r="T180" s="164"/>
      <c r="AT180" s="158" t="s">
        <v>204</v>
      </c>
      <c r="AU180" s="158" t="s">
        <v>81</v>
      </c>
      <c r="AV180" s="13" t="s">
        <v>81</v>
      </c>
      <c r="AW180" s="13" t="s">
        <v>33</v>
      </c>
      <c r="AX180" s="13" t="s">
        <v>79</v>
      </c>
      <c r="AY180" s="158" t="s">
        <v>122</v>
      </c>
    </row>
    <row r="181" spans="1:65" s="2" customFormat="1" ht="21.75" customHeight="1">
      <c r="A181" s="32"/>
      <c r="B181" s="137"/>
      <c r="C181" s="187" t="s">
        <v>8</v>
      </c>
      <c r="D181" s="187" t="s">
        <v>359</v>
      </c>
      <c r="E181" s="188" t="s">
        <v>366</v>
      </c>
      <c r="F181" s="189" t="s">
        <v>367</v>
      </c>
      <c r="G181" s="190" t="s">
        <v>362</v>
      </c>
      <c r="H181" s="191">
        <v>1104.22</v>
      </c>
      <c r="I181" s="192"/>
      <c r="J181" s="193">
        <f>ROUND(I181*H181,2)</f>
        <v>0</v>
      </c>
      <c r="K181" s="189" t="s">
        <v>232</v>
      </c>
      <c r="L181" s="194"/>
      <c r="M181" s="195" t="s">
        <v>3</v>
      </c>
      <c r="N181" s="196" t="s">
        <v>42</v>
      </c>
      <c r="O181" s="53"/>
      <c r="P181" s="147">
        <f>O181*H181</f>
        <v>0</v>
      </c>
      <c r="Q181" s="147">
        <v>1</v>
      </c>
      <c r="R181" s="147">
        <f>Q181*H181</f>
        <v>1104.22</v>
      </c>
      <c r="S181" s="147">
        <v>0</v>
      </c>
      <c r="T181" s="14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49" t="s">
        <v>162</v>
      </c>
      <c r="AT181" s="149" t="s">
        <v>359</v>
      </c>
      <c r="AU181" s="149" t="s">
        <v>81</v>
      </c>
      <c r="AY181" s="17" t="s">
        <v>122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7" t="s">
        <v>79</v>
      </c>
      <c r="BK181" s="150">
        <f>ROUND(I181*H181,2)</f>
        <v>0</v>
      </c>
      <c r="BL181" s="17" t="s">
        <v>142</v>
      </c>
      <c r="BM181" s="149" t="s">
        <v>368</v>
      </c>
    </row>
    <row r="182" spans="1:47" s="2" customFormat="1" ht="11.25">
      <c r="A182" s="32"/>
      <c r="B182" s="33"/>
      <c r="C182" s="32"/>
      <c r="D182" s="151" t="s">
        <v>131</v>
      </c>
      <c r="E182" s="32"/>
      <c r="F182" s="152" t="s">
        <v>367</v>
      </c>
      <c r="G182" s="32"/>
      <c r="H182" s="32"/>
      <c r="I182" s="153"/>
      <c r="J182" s="32"/>
      <c r="K182" s="32"/>
      <c r="L182" s="33"/>
      <c r="M182" s="154"/>
      <c r="N182" s="155"/>
      <c r="O182" s="53"/>
      <c r="P182" s="53"/>
      <c r="Q182" s="53"/>
      <c r="R182" s="53"/>
      <c r="S182" s="53"/>
      <c r="T182" s="54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131</v>
      </c>
      <c r="AU182" s="17" t="s">
        <v>81</v>
      </c>
    </row>
    <row r="183" spans="2:51" s="14" customFormat="1" ht="11.25">
      <c r="B183" s="172"/>
      <c r="D183" s="151" t="s">
        <v>204</v>
      </c>
      <c r="E183" s="173" t="s">
        <v>3</v>
      </c>
      <c r="F183" s="174" t="s">
        <v>364</v>
      </c>
      <c r="H183" s="173" t="s">
        <v>3</v>
      </c>
      <c r="I183" s="175"/>
      <c r="L183" s="172"/>
      <c r="M183" s="176"/>
      <c r="N183" s="177"/>
      <c r="O183" s="177"/>
      <c r="P183" s="177"/>
      <c r="Q183" s="177"/>
      <c r="R183" s="177"/>
      <c r="S183" s="177"/>
      <c r="T183" s="178"/>
      <c r="AT183" s="173" t="s">
        <v>204</v>
      </c>
      <c r="AU183" s="173" t="s">
        <v>81</v>
      </c>
      <c r="AV183" s="14" t="s">
        <v>79</v>
      </c>
      <c r="AW183" s="14" t="s">
        <v>33</v>
      </c>
      <c r="AX183" s="14" t="s">
        <v>71</v>
      </c>
      <c r="AY183" s="173" t="s">
        <v>122</v>
      </c>
    </row>
    <row r="184" spans="2:51" s="13" customFormat="1" ht="11.25">
      <c r="B184" s="157"/>
      <c r="D184" s="151" t="s">
        <v>204</v>
      </c>
      <c r="E184" s="158" t="s">
        <v>3</v>
      </c>
      <c r="F184" s="159" t="s">
        <v>369</v>
      </c>
      <c r="H184" s="160">
        <v>1104.22</v>
      </c>
      <c r="I184" s="161"/>
      <c r="L184" s="157"/>
      <c r="M184" s="162"/>
      <c r="N184" s="163"/>
      <c r="O184" s="163"/>
      <c r="P184" s="163"/>
      <c r="Q184" s="163"/>
      <c r="R184" s="163"/>
      <c r="S184" s="163"/>
      <c r="T184" s="164"/>
      <c r="AT184" s="158" t="s">
        <v>204</v>
      </c>
      <c r="AU184" s="158" t="s">
        <v>81</v>
      </c>
      <c r="AV184" s="13" t="s">
        <v>81</v>
      </c>
      <c r="AW184" s="13" t="s">
        <v>33</v>
      </c>
      <c r="AX184" s="13" t="s">
        <v>79</v>
      </c>
      <c r="AY184" s="158" t="s">
        <v>122</v>
      </c>
    </row>
    <row r="185" spans="1:65" s="2" customFormat="1" ht="16.5" customHeight="1">
      <c r="A185" s="32"/>
      <c r="B185" s="137"/>
      <c r="C185" s="187" t="s">
        <v>370</v>
      </c>
      <c r="D185" s="187" t="s">
        <v>359</v>
      </c>
      <c r="E185" s="188" t="s">
        <v>371</v>
      </c>
      <c r="F185" s="189" t="s">
        <v>372</v>
      </c>
      <c r="G185" s="190" t="s">
        <v>373</v>
      </c>
      <c r="H185" s="191">
        <v>59.677</v>
      </c>
      <c r="I185" s="192"/>
      <c r="J185" s="193">
        <f>ROUND(I185*H185,2)</f>
        <v>0</v>
      </c>
      <c r="K185" s="189" t="s">
        <v>232</v>
      </c>
      <c r="L185" s="194"/>
      <c r="M185" s="195" t="s">
        <v>3</v>
      </c>
      <c r="N185" s="196" t="s">
        <v>42</v>
      </c>
      <c r="O185" s="53"/>
      <c r="P185" s="147">
        <f>O185*H185</f>
        <v>0</v>
      </c>
      <c r="Q185" s="147">
        <v>0.001</v>
      </c>
      <c r="R185" s="147">
        <f>Q185*H185</f>
        <v>0.059677</v>
      </c>
      <c r="S185" s="147">
        <v>0</v>
      </c>
      <c r="T185" s="14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49" t="s">
        <v>162</v>
      </c>
      <c r="AT185" s="149" t="s">
        <v>359</v>
      </c>
      <c r="AU185" s="149" t="s">
        <v>81</v>
      </c>
      <c r="AY185" s="17" t="s">
        <v>122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79</v>
      </c>
      <c r="BK185" s="150">
        <f>ROUND(I185*H185,2)</f>
        <v>0</v>
      </c>
      <c r="BL185" s="17" t="s">
        <v>142</v>
      </c>
      <c r="BM185" s="149" t="s">
        <v>374</v>
      </c>
    </row>
    <row r="186" spans="1:47" s="2" customFormat="1" ht="11.25">
      <c r="A186" s="32"/>
      <c r="B186" s="33"/>
      <c r="C186" s="32"/>
      <c r="D186" s="151" t="s">
        <v>131</v>
      </c>
      <c r="E186" s="32"/>
      <c r="F186" s="152" t="s">
        <v>372</v>
      </c>
      <c r="G186" s="32"/>
      <c r="H186" s="32"/>
      <c r="I186" s="153"/>
      <c r="J186" s="32"/>
      <c r="K186" s="32"/>
      <c r="L186" s="33"/>
      <c r="M186" s="154"/>
      <c r="N186" s="155"/>
      <c r="O186" s="53"/>
      <c r="P186" s="53"/>
      <c r="Q186" s="53"/>
      <c r="R186" s="53"/>
      <c r="S186" s="53"/>
      <c r="T186" s="54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131</v>
      </c>
      <c r="AU186" s="17" t="s">
        <v>81</v>
      </c>
    </row>
    <row r="187" spans="2:51" s="14" customFormat="1" ht="11.25">
      <c r="B187" s="172"/>
      <c r="D187" s="151" t="s">
        <v>204</v>
      </c>
      <c r="E187" s="173" t="s">
        <v>3</v>
      </c>
      <c r="F187" s="174" t="s">
        <v>375</v>
      </c>
      <c r="H187" s="173" t="s">
        <v>3</v>
      </c>
      <c r="I187" s="175"/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204</v>
      </c>
      <c r="AU187" s="173" t="s">
        <v>81</v>
      </c>
      <c r="AV187" s="14" t="s">
        <v>79</v>
      </c>
      <c r="AW187" s="14" t="s">
        <v>33</v>
      </c>
      <c r="AX187" s="14" t="s">
        <v>71</v>
      </c>
      <c r="AY187" s="173" t="s">
        <v>122</v>
      </c>
    </row>
    <row r="188" spans="2:51" s="13" customFormat="1" ht="11.25">
      <c r="B188" s="157"/>
      <c r="D188" s="151" t="s">
        <v>204</v>
      </c>
      <c r="E188" s="158" t="s">
        <v>3</v>
      </c>
      <c r="F188" s="159" t="s">
        <v>376</v>
      </c>
      <c r="H188" s="160">
        <v>59.677</v>
      </c>
      <c r="I188" s="161"/>
      <c r="L188" s="157"/>
      <c r="M188" s="162"/>
      <c r="N188" s="163"/>
      <c r="O188" s="163"/>
      <c r="P188" s="163"/>
      <c r="Q188" s="163"/>
      <c r="R188" s="163"/>
      <c r="S188" s="163"/>
      <c r="T188" s="164"/>
      <c r="AT188" s="158" t="s">
        <v>204</v>
      </c>
      <c r="AU188" s="158" t="s">
        <v>81</v>
      </c>
      <c r="AV188" s="13" t="s">
        <v>81</v>
      </c>
      <c r="AW188" s="13" t="s">
        <v>33</v>
      </c>
      <c r="AX188" s="13" t="s">
        <v>79</v>
      </c>
      <c r="AY188" s="158" t="s">
        <v>122</v>
      </c>
    </row>
    <row r="189" spans="1:65" s="2" customFormat="1" ht="16.5" customHeight="1">
      <c r="A189" s="32"/>
      <c r="B189" s="137"/>
      <c r="C189" s="138" t="s">
        <v>377</v>
      </c>
      <c r="D189" s="138" t="s">
        <v>125</v>
      </c>
      <c r="E189" s="139" t="s">
        <v>378</v>
      </c>
      <c r="F189" s="140" t="s">
        <v>379</v>
      </c>
      <c r="G189" s="141" t="s">
        <v>296</v>
      </c>
      <c r="H189" s="142">
        <v>1712.44</v>
      </c>
      <c r="I189" s="143"/>
      <c r="J189" s="144">
        <f>ROUND(I189*H189,2)</f>
        <v>0</v>
      </c>
      <c r="K189" s="140" t="s">
        <v>3</v>
      </c>
      <c r="L189" s="33"/>
      <c r="M189" s="145" t="s">
        <v>3</v>
      </c>
      <c r="N189" s="146" t="s">
        <v>42</v>
      </c>
      <c r="O189" s="53"/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49" t="s">
        <v>142</v>
      </c>
      <c r="AT189" s="149" t="s">
        <v>125</v>
      </c>
      <c r="AU189" s="149" t="s">
        <v>81</v>
      </c>
      <c r="AY189" s="17" t="s">
        <v>122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79</v>
      </c>
      <c r="BK189" s="150">
        <f>ROUND(I189*H189,2)</f>
        <v>0</v>
      </c>
      <c r="BL189" s="17" t="s">
        <v>142</v>
      </c>
      <c r="BM189" s="149" t="s">
        <v>380</v>
      </c>
    </row>
    <row r="190" spans="1:47" s="2" customFormat="1" ht="39">
      <c r="A190" s="32"/>
      <c r="B190" s="33"/>
      <c r="C190" s="32"/>
      <c r="D190" s="151" t="s">
        <v>131</v>
      </c>
      <c r="E190" s="32"/>
      <c r="F190" s="152" t="s">
        <v>381</v>
      </c>
      <c r="G190" s="32"/>
      <c r="H190" s="32"/>
      <c r="I190" s="153"/>
      <c r="J190" s="32"/>
      <c r="K190" s="32"/>
      <c r="L190" s="33"/>
      <c r="M190" s="154"/>
      <c r="N190" s="155"/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131</v>
      </c>
      <c r="AU190" s="17" t="s">
        <v>81</v>
      </c>
    </row>
    <row r="191" spans="1:47" s="2" customFormat="1" ht="204.75">
      <c r="A191" s="32"/>
      <c r="B191" s="33"/>
      <c r="C191" s="32"/>
      <c r="D191" s="151" t="s">
        <v>185</v>
      </c>
      <c r="E191" s="32"/>
      <c r="F191" s="156" t="s">
        <v>382</v>
      </c>
      <c r="G191" s="32"/>
      <c r="H191" s="32"/>
      <c r="I191" s="153"/>
      <c r="J191" s="32"/>
      <c r="K191" s="32"/>
      <c r="L191" s="33"/>
      <c r="M191" s="154"/>
      <c r="N191" s="155"/>
      <c r="O191" s="53"/>
      <c r="P191" s="53"/>
      <c r="Q191" s="53"/>
      <c r="R191" s="53"/>
      <c r="S191" s="53"/>
      <c r="T191" s="54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185</v>
      </c>
      <c r="AU191" s="17" t="s">
        <v>81</v>
      </c>
    </row>
    <row r="192" spans="2:51" s="14" customFormat="1" ht="11.25">
      <c r="B192" s="172"/>
      <c r="D192" s="151" t="s">
        <v>204</v>
      </c>
      <c r="E192" s="173" t="s">
        <v>3</v>
      </c>
      <c r="F192" s="174" t="s">
        <v>383</v>
      </c>
      <c r="H192" s="173" t="s">
        <v>3</v>
      </c>
      <c r="I192" s="175"/>
      <c r="L192" s="172"/>
      <c r="M192" s="176"/>
      <c r="N192" s="177"/>
      <c r="O192" s="177"/>
      <c r="P192" s="177"/>
      <c r="Q192" s="177"/>
      <c r="R192" s="177"/>
      <c r="S192" s="177"/>
      <c r="T192" s="178"/>
      <c r="AT192" s="173" t="s">
        <v>204</v>
      </c>
      <c r="AU192" s="173" t="s">
        <v>81</v>
      </c>
      <c r="AV192" s="14" t="s">
        <v>79</v>
      </c>
      <c r="AW192" s="14" t="s">
        <v>33</v>
      </c>
      <c r="AX192" s="14" t="s">
        <v>71</v>
      </c>
      <c r="AY192" s="173" t="s">
        <v>122</v>
      </c>
    </row>
    <row r="193" spans="2:51" s="13" customFormat="1" ht="11.25">
      <c r="B193" s="157"/>
      <c r="D193" s="151" t="s">
        <v>204</v>
      </c>
      <c r="E193" s="158" t="s">
        <v>3</v>
      </c>
      <c r="F193" s="159" t="s">
        <v>313</v>
      </c>
      <c r="H193" s="160">
        <v>1109.89</v>
      </c>
      <c r="I193" s="161"/>
      <c r="L193" s="157"/>
      <c r="M193" s="162"/>
      <c r="N193" s="163"/>
      <c r="O193" s="163"/>
      <c r="P193" s="163"/>
      <c r="Q193" s="163"/>
      <c r="R193" s="163"/>
      <c r="S193" s="163"/>
      <c r="T193" s="164"/>
      <c r="AT193" s="158" t="s">
        <v>204</v>
      </c>
      <c r="AU193" s="158" t="s">
        <v>81</v>
      </c>
      <c r="AV193" s="13" t="s">
        <v>81</v>
      </c>
      <c r="AW193" s="13" t="s">
        <v>33</v>
      </c>
      <c r="AX193" s="13" t="s">
        <v>71</v>
      </c>
      <c r="AY193" s="158" t="s">
        <v>122</v>
      </c>
    </row>
    <row r="194" spans="2:51" s="14" customFormat="1" ht="11.25">
      <c r="B194" s="172"/>
      <c r="D194" s="151" t="s">
        <v>204</v>
      </c>
      <c r="E194" s="173" t="s">
        <v>3</v>
      </c>
      <c r="F194" s="174" t="s">
        <v>384</v>
      </c>
      <c r="H194" s="173" t="s">
        <v>3</v>
      </c>
      <c r="I194" s="175"/>
      <c r="L194" s="172"/>
      <c r="M194" s="176"/>
      <c r="N194" s="177"/>
      <c r="O194" s="177"/>
      <c r="P194" s="177"/>
      <c r="Q194" s="177"/>
      <c r="R194" s="177"/>
      <c r="S194" s="177"/>
      <c r="T194" s="178"/>
      <c r="AT194" s="173" t="s">
        <v>204</v>
      </c>
      <c r="AU194" s="173" t="s">
        <v>81</v>
      </c>
      <c r="AV194" s="14" t="s">
        <v>79</v>
      </c>
      <c r="AW194" s="14" t="s">
        <v>33</v>
      </c>
      <c r="AX194" s="14" t="s">
        <v>71</v>
      </c>
      <c r="AY194" s="173" t="s">
        <v>122</v>
      </c>
    </row>
    <row r="195" spans="2:51" s="13" customFormat="1" ht="11.25">
      <c r="B195" s="157"/>
      <c r="D195" s="151" t="s">
        <v>204</v>
      </c>
      <c r="E195" s="158" t="s">
        <v>3</v>
      </c>
      <c r="F195" s="159" t="s">
        <v>315</v>
      </c>
      <c r="H195" s="160">
        <v>970.35</v>
      </c>
      <c r="I195" s="161"/>
      <c r="L195" s="157"/>
      <c r="M195" s="162"/>
      <c r="N195" s="163"/>
      <c r="O195" s="163"/>
      <c r="P195" s="163"/>
      <c r="Q195" s="163"/>
      <c r="R195" s="163"/>
      <c r="S195" s="163"/>
      <c r="T195" s="164"/>
      <c r="AT195" s="158" t="s">
        <v>204</v>
      </c>
      <c r="AU195" s="158" t="s">
        <v>81</v>
      </c>
      <c r="AV195" s="13" t="s">
        <v>81</v>
      </c>
      <c r="AW195" s="13" t="s">
        <v>33</v>
      </c>
      <c r="AX195" s="13" t="s">
        <v>71</v>
      </c>
      <c r="AY195" s="158" t="s">
        <v>122</v>
      </c>
    </row>
    <row r="196" spans="2:51" s="14" customFormat="1" ht="11.25">
      <c r="B196" s="172"/>
      <c r="D196" s="151" t="s">
        <v>204</v>
      </c>
      <c r="E196" s="173" t="s">
        <v>3</v>
      </c>
      <c r="F196" s="174" t="s">
        <v>385</v>
      </c>
      <c r="H196" s="173" t="s">
        <v>3</v>
      </c>
      <c r="I196" s="175"/>
      <c r="L196" s="172"/>
      <c r="M196" s="176"/>
      <c r="N196" s="177"/>
      <c r="O196" s="177"/>
      <c r="P196" s="177"/>
      <c r="Q196" s="177"/>
      <c r="R196" s="177"/>
      <c r="S196" s="177"/>
      <c r="T196" s="178"/>
      <c r="AT196" s="173" t="s">
        <v>204</v>
      </c>
      <c r="AU196" s="173" t="s">
        <v>81</v>
      </c>
      <c r="AV196" s="14" t="s">
        <v>79</v>
      </c>
      <c r="AW196" s="14" t="s">
        <v>33</v>
      </c>
      <c r="AX196" s="14" t="s">
        <v>71</v>
      </c>
      <c r="AY196" s="173" t="s">
        <v>122</v>
      </c>
    </row>
    <row r="197" spans="2:51" s="13" customFormat="1" ht="11.25">
      <c r="B197" s="157"/>
      <c r="D197" s="151" t="s">
        <v>204</v>
      </c>
      <c r="E197" s="158" t="s">
        <v>3</v>
      </c>
      <c r="F197" s="159" t="s">
        <v>386</v>
      </c>
      <c r="H197" s="160">
        <v>-65.65</v>
      </c>
      <c r="I197" s="161"/>
      <c r="L197" s="157"/>
      <c r="M197" s="162"/>
      <c r="N197" s="163"/>
      <c r="O197" s="163"/>
      <c r="P197" s="163"/>
      <c r="Q197" s="163"/>
      <c r="R197" s="163"/>
      <c r="S197" s="163"/>
      <c r="T197" s="164"/>
      <c r="AT197" s="158" t="s">
        <v>204</v>
      </c>
      <c r="AU197" s="158" t="s">
        <v>81</v>
      </c>
      <c r="AV197" s="13" t="s">
        <v>81</v>
      </c>
      <c r="AW197" s="13" t="s">
        <v>33</v>
      </c>
      <c r="AX197" s="13" t="s">
        <v>71</v>
      </c>
      <c r="AY197" s="158" t="s">
        <v>122</v>
      </c>
    </row>
    <row r="198" spans="2:51" s="14" customFormat="1" ht="11.25">
      <c r="B198" s="172"/>
      <c r="D198" s="151" t="s">
        <v>204</v>
      </c>
      <c r="E198" s="173" t="s">
        <v>3</v>
      </c>
      <c r="F198" s="174" t="s">
        <v>387</v>
      </c>
      <c r="H198" s="173" t="s">
        <v>3</v>
      </c>
      <c r="I198" s="175"/>
      <c r="L198" s="172"/>
      <c r="M198" s="176"/>
      <c r="N198" s="177"/>
      <c r="O198" s="177"/>
      <c r="P198" s="177"/>
      <c r="Q198" s="177"/>
      <c r="R198" s="177"/>
      <c r="S198" s="177"/>
      <c r="T198" s="178"/>
      <c r="AT198" s="173" t="s">
        <v>204</v>
      </c>
      <c r="AU198" s="173" t="s">
        <v>81</v>
      </c>
      <c r="AV198" s="14" t="s">
        <v>79</v>
      </c>
      <c r="AW198" s="14" t="s">
        <v>33</v>
      </c>
      <c r="AX198" s="14" t="s">
        <v>71</v>
      </c>
      <c r="AY198" s="173" t="s">
        <v>122</v>
      </c>
    </row>
    <row r="199" spans="2:51" s="13" customFormat="1" ht="11.25">
      <c r="B199" s="157"/>
      <c r="D199" s="151" t="s">
        <v>204</v>
      </c>
      <c r="E199" s="158" t="s">
        <v>3</v>
      </c>
      <c r="F199" s="159" t="s">
        <v>388</v>
      </c>
      <c r="H199" s="160">
        <v>-302.15</v>
      </c>
      <c r="I199" s="161"/>
      <c r="L199" s="157"/>
      <c r="M199" s="162"/>
      <c r="N199" s="163"/>
      <c r="O199" s="163"/>
      <c r="P199" s="163"/>
      <c r="Q199" s="163"/>
      <c r="R199" s="163"/>
      <c r="S199" s="163"/>
      <c r="T199" s="164"/>
      <c r="AT199" s="158" t="s">
        <v>204</v>
      </c>
      <c r="AU199" s="158" t="s">
        <v>81</v>
      </c>
      <c r="AV199" s="13" t="s">
        <v>81</v>
      </c>
      <c r="AW199" s="13" t="s">
        <v>33</v>
      </c>
      <c r="AX199" s="13" t="s">
        <v>71</v>
      </c>
      <c r="AY199" s="158" t="s">
        <v>122</v>
      </c>
    </row>
    <row r="200" spans="2:51" s="15" customFormat="1" ht="11.25">
      <c r="B200" s="179"/>
      <c r="D200" s="151" t="s">
        <v>204</v>
      </c>
      <c r="E200" s="180" t="s">
        <v>3</v>
      </c>
      <c r="F200" s="181" t="s">
        <v>316</v>
      </c>
      <c r="H200" s="182">
        <v>1712.44</v>
      </c>
      <c r="I200" s="183"/>
      <c r="L200" s="179"/>
      <c r="M200" s="184"/>
      <c r="N200" s="185"/>
      <c r="O200" s="185"/>
      <c r="P200" s="185"/>
      <c r="Q200" s="185"/>
      <c r="R200" s="185"/>
      <c r="S200" s="185"/>
      <c r="T200" s="186"/>
      <c r="AT200" s="180" t="s">
        <v>204</v>
      </c>
      <c r="AU200" s="180" t="s">
        <v>81</v>
      </c>
      <c r="AV200" s="15" t="s">
        <v>142</v>
      </c>
      <c r="AW200" s="15" t="s">
        <v>33</v>
      </c>
      <c r="AX200" s="15" t="s">
        <v>79</v>
      </c>
      <c r="AY200" s="180" t="s">
        <v>122</v>
      </c>
    </row>
    <row r="201" spans="1:65" s="2" customFormat="1" ht="24.2" customHeight="1">
      <c r="A201" s="32"/>
      <c r="B201" s="137"/>
      <c r="C201" s="138" t="s">
        <v>389</v>
      </c>
      <c r="D201" s="138" t="s">
        <v>125</v>
      </c>
      <c r="E201" s="139" t="s">
        <v>390</v>
      </c>
      <c r="F201" s="140" t="s">
        <v>391</v>
      </c>
      <c r="G201" s="141" t="s">
        <v>128</v>
      </c>
      <c r="H201" s="142">
        <v>1</v>
      </c>
      <c r="I201" s="143"/>
      <c r="J201" s="144">
        <f>ROUND(I201*H201,2)</f>
        <v>0</v>
      </c>
      <c r="K201" s="140" t="s">
        <v>3</v>
      </c>
      <c r="L201" s="33"/>
      <c r="M201" s="145" t="s">
        <v>3</v>
      </c>
      <c r="N201" s="146" t="s">
        <v>42</v>
      </c>
      <c r="O201" s="53"/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49" t="s">
        <v>142</v>
      </c>
      <c r="AT201" s="149" t="s">
        <v>125</v>
      </c>
      <c r="AU201" s="149" t="s">
        <v>81</v>
      </c>
      <c r="AY201" s="17" t="s">
        <v>122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79</v>
      </c>
      <c r="BK201" s="150">
        <f>ROUND(I201*H201,2)</f>
        <v>0</v>
      </c>
      <c r="BL201" s="17" t="s">
        <v>142</v>
      </c>
      <c r="BM201" s="149" t="s">
        <v>392</v>
      </c>
    </row>
    <row r="202" spans="1:47" s="2" customFormat="1" ht="19.5">
      <c r="A202" s="32"/>
      <c r="B202" s="33"/>
      <c r="C202" s="32"/>
      <c r="D202" s="151" t="s">
        <v>131</v>
      </c>
      <c r="E202" s="32"/>
      <c r="F202" s="152" t="s">
        <v>393</v>
      </c>
      <c r="G202" s="32"/>
      <c r="H202" s="32"/>
      <c r="I202" s="153"/>
      <c r="J202" s="32"/>
      <c r="K202" s="32"/>
      <c r="L202" s="33"/>
      <c r="M202" s="154"/>
      <c r="N202" s="155"/>
      <c r="O202" s="53"/>
      <c r="P202" s="53"/>
      <c r="Q202" s="53"/>
      <c r="R202" s="53"/>
      <c r="S202" s="53"/>
      <c r="T202" s="54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131</v>
      </c>
      <c r="AU202" s="17" t="s">
        <v>81</v>
      </c>
    </row>
    <row r="203" spans="1:47" s="2" customFormat="1" ht="87.75">
      <c r="A203" s="32"/>
      <c r="B203" s="33"/>
      <c r="C203" s="32"/>
      <c r="D203" s="151" t="s">
        <v>185</v>
      </c>
      <c r="E203" s="32"/>
      <c r="F203" s="156" t="s">
        <v>394</v>
      </c>
      <c r="G203" s="32"/>
      <c r="H203" s="32"/>
      <c r="I203" s="153"/>
      <c r="J203" s="32"/>
      <c r="K203" s="32"/>
      <c r="L203" s="33"/>
      <c r="M203" s="154"/>
      <c r="N203" s="155"/>
      <c r="O203" s="53"/>
      <c r="P203" s="53"/>
      <c r="Q203" s="53"/>
      <c r="R203" s="53"/>
      <c r="S203" s="53"/>
      <c r="T203" s="54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185</v>
      </c>
      <c r="AU203" s="17" t="s">
        <v>81</v>
      </c>
    </row>
    <row r="204" spans="2:63" s="12" customFormat="1" ht="22.9" customHeight="1">
      <c r="B204" s="124"/>
      <c r="D204" s="125" t="s">
        <v>70</v>
      </c>
      <c r="E204" s="135" t="s">
        <v>81</v>
      </c>
      <c r="F204" s="135" t="s">
        <v>395</v>
      </c>
      <c r="I204" s="127"/>
      <c r="J204" s="136">
        <f>BK204</f>
        <v>0</v>
      </c>
      <c r="L204" s="124"/>
      <c r="M204" s="129"/>
      <c r="N204" s="130"/>
      <c r="O204" s="130"/>
      <c r="P204" s="131">
        <f>SUM(P205:P209)</f>
        <v>0</v>
      </c>
      <c r="Q204" s="130"/>
      <c r="R204" s="131">
        <f>SUM(R205:R209)</f>
        <v>360.072</v>
      </c>
      <c r="S204" s="130"/>
      <c r="T204" s="132">
        <f>SUM(T205:T209)</f>
        <v>0</v>
      </c>
      <c r="AR204" s="125" t="s">
        <v>79</v>
      </c>
      <c r="AT204" s="133" t="s">
        <v>70</v>
      </c>
      <c r="AU204" s="133" t="s">
        <v>79</v>
      </c>
      <c r="AY204" s="125" t="s">
        <v>122</v>
      </c>
      <c r="BK204" s="134">
        <f>SUM(BK205:BK209)</f>
        <v>0</v>
      </c>
    </row>
    <row r="205" spans="1:65" s="2" customFormat="1" ht="24.2" customHeight="1">
      <c r="A205" s="32"/>
      <c r="B205" s="137"/>
      <c r="C205" s="138" t="s">
        <v>396</v>
      </c>
      <c r="D205" s="138" t="s">
        <v>125</v>
      </c>
      <c r="E205" s="139" t="s">
        <v>397</v>
      </c>
      <c r="F205" s="140" t="s">
        <v>398</v>
      </c>
      <c r="G205" s="141" t="s">
        <v>296</v>
      </c>
      <c r="H205" s="142">
        <v>166.7</v>
      </c>
      <c r="I205" s="143"/>
      <c r="J205" s="144">
        <f>ROUND(I205*H205,2)</f>
        <v>0</v>
      </c>
      <c r="K205" s="140" t="s">
        <v>232</v>
      </c>
      <c r="L205" s="33"/>
      <c r="M205" s="145" t="s">
        <v>3</v>
      </c>
      <c r="N205" s="146" t="s">
        <v>42</v>
      </c>
      <c r="O205" s="53"/>
      <c r="P205" s="147">
        <f>O205*H205</f>
        <v>0</v>
      </c>
      <c r="Q205" s="147">
        <v>2.16</v>
      </c>
      <c r="R205" s="147">
        <f>Q205*H205</f>
        <v>360.072</v>
      </c>
      <c r="S205" s="147">
        <v>0</v>
      </c>
      <c r="T205" s="14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49" t="s">
        <v>142</v>
      </c>
      <c r="AT205" s="149" t="s">
        <v>125</v>
      </c>
      <c r="AU205" s="149" t="s">
        <v>81</v>
      </c>
      <c r="AY205" s="17" t="s">
        <v>122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79</v>
      </c>
      <c r="BK205" s="150">
        <f>ROUND(I205*H205,2)</f>
        <v>0</v>
      </c>
      <c r="BL205" s="17" t="s">
        <v>142</v>
      </c>
      <c r="BM205" s="149" t="s">
        <v>399</v>
      </c>
    </row>
    <row r="206" spans="1:47" s="2" customFormat="1" ht="19.5">
      <c r="A206" s="32"/>
      <c r="B206" s="33"/>
      <c r="C206" s="32"/>
      <c r="D206" s="151" t="s">
        <v>131</v>
      </c>
      <c r="E206" s="32"/>
      <c r="F206" s="152" t="s">
        <v>400</v>
      </c>
      <c r="G206" s="32"/>
      <c r="H206" s="32"/>
      <c r="I206" s="153"/>
      <c r="J206" s="32"/>
      <c r="K206" s="32"/>
      <c r="L206" s="33"/>
      <c r="M206" s="154"/>
      <c r="N206" s="155"/>
      <c r="O206" s="53"/>
      <c r="P206" s="53"/>
      <c r="Q206" s="53"/>
      <c r="R206" s="53"/>
      <c r="S206" s="53"/>
      <c r="T206" s="54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131</v>
      </c>
      <c r="AU206" s="17" t="s">
        <v>81</v>
      </c>
    </row>
    <row r="207" spans="1:47" s="2" customFormat="1" ht="11.25">
      <c r="A207" s="32"/>
      <c r="B207" s="33"/>
      <c r="C207" s="32"/>
      <c r="D207" s="170" t="s">
        <v>235</v>
      </c>
      <c r="E207" s="32"/>
      <c r="F207" s="171" t="s">
        <v>401</v>
      </c>
      <c r="G207" s="32"/>
      <c r="H207" s="32"/>
      <c r="I207" s="153"/>
      <c r="J207" s="32"/>
      <c r="K207" s="32"/>
      <c r="L207" s="33"/>
      <c r="M207" s="154"/>
      <c r="N207" s="155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235</v>
      </c>
      <c r="AU207" s="17" t="s">
        <v>81</v>
      </c>
    </row>
    <row r="208" spans="2:51" s="14" customFormat="1" ht="11.25">
      <c r="B208" s="172"/>
      <c r="D208" s="151" t="s">
        <v>204</v>
      </c>
      <c r="E208" s="173" t="s">
        <v>3</v>
      </c>
      <c r="F208" s="174" t="s">
        <v>402</v>
      </c>
      <c r="H208" s="173" t="s">
        <v>3</v>
      </c>
      <c r="I208" s="175"/>
      <c r="L208" s="172"/>
      <c r="M208" s="176"/>
      <c r="N208" s="177"/>
      <c r="O208" s="177"/>
      <c r="P208" s="177"/>
      <c r="Q208" s="177"/>
      <c r="R208" s="177"/>
      <c r="S208" s="177"/>
      <c r="T208" s="178"/>
      <c r="AT208" s="173" t="s">
        <v>204</v>
      </c>
      <c r="AU208" s="173" t="s">
        <v>81</v>
      </c>
      <c r="AV208" s="14" t="s">
        <v>79</v>
      </c>
      <c r="AW208" s="14" t="s">
        <v>33</v>
      </c>
      <c r="AX208" s="14" t="s">
        <v>71</v>
      </c>
      <c r="AY208" s="173" t="s">
        <v>122</v>
      </c>
    </row>
    <row r="209" spans="2:51" s="13" customFormat="1" ht="11.25">
      <c r="B209" s="157"/>
      <c r="D209" s="151" t="s">
        <v>204</v>
      </c>
      <c r="E209" s="158" t="s">
        <v>3</v>
      </c>
      <c r="F209" s="159" t="s">
        <v>403</v>
      </c>
      <c r="H209" s="160">
        <v>166.7</v>
      </c>
      <c r="I209" s="161"/>
      <c r="L209" s="157"/>
      <c r="M209" s="162"/>
      <c r="N209" s="163"/>
      <c r="O209" s="163"/>
      <c r="P209" s="163"/>
      <c r="Q209" s="163"/>
      <c r="R209" s="163"/>
      <c r="S209" s="163"/>
      <c r="T209" s="164"/>
      <c r="AT209" s="158" t="s">
        <v>204</v>
      </c>
      <c r="AU209" s="158" t="s">
        <v>81</v>
      </c>
      <c r="AV209" s="13" t="s">
        <v>81</v>
      </c>
      <c r="AW209" s="13" t="s">
        <v>33</v>
      </c>
      <c r="AX209" s="13" t="s">
        <v>79</v>
      </c>
      <c r="AY209" s="158" t="s">
        <v>122</v>
      </c>
    </row>
    <row r="210" spans="2:63" s="12" customFormat="1" ht="22.9" customHeight="1">
      <c r="B210" s="124"/>
      <c r="D210" s="125" t="s">
        <v>70</v>
      </c>
      <c r="E210" s="135" t="s">
        <v>142</v>
      </c>
      <c r="F210" s="135" t="s">
        <v>404</v>
      </c>
      <c r="I210" s="127"/>
      <c r="J210" s="136">
        <f>BK210</f>
        <v>0</v>
      </c>
      <c r="L210" s="124"/>
      <c r="M210" s="129"/>
      <c r="N210" s="130"/>
      <c r="O210" s="130"/>
      <c r="P210" s="131">
        <f>SUM(P211:P218)</f>
        <v>0</v>
      </c>
      <c r="Q210" s="130"/>
      <c r="R210" s="131">
        <f>SUM(R211:R218)</f>
        <v>565.218486</v>
      </c>
      <c r="S210" s="130"/>
      <c r="T210" s="132">
        <f>SUM(T211:T218)</f>
        <v>0</v>
      </c>
      <c r="AR210" s="125" t="s">
        <v>79</v>
      </c>
      <c r="AT210" s="133" t="s">
        <v>70</v>
      </c>
      <c r="AU210" s="133" t="s">
        <v>79</v>
      </c>
      <c r="AY210" s="125" t="s">
        <v>122</v>
      </c>
      <c r="BK210" s="134">
        <f>SUM(BK211:BK218)</f>
        <v>0</v>
      </c>
    </row>
    <row r="211" spans="1:65" s="2" customFormat="1" ht="33" customHeight="1">
      <c r="A211" s="32"/>
      <c r="B211" s="137"/>
      <c r="C211" s="138" t="s">
        <v>405</v>
      </c>
      <c r="D211" s="138" t="s">
        <v>125</v>
      </c>
      <c r="E211" s="139" t="s">
        <v>406</v>
      </c>
      <c r="F211" s="140" t="s">
        <v>407</v>
      </c>
      <c r="G211" s="141" t="s">
        <v>270</v>
      </c>
      <c r="H211" s="142">
        <v>510.3</v>
      </c>
      <c r="I211" s="143"/>
      <c r="J211" s="144">
        <f>ROUND(I211*H211,2)</f>
        <v>0</v>
      </c>
      <c r="K211" s="140" t="s">
        <v>232</v>
      </c>
      <c r="L211" s="33"/>
      <c r="M211" s="145" t="s">
        <v>3</v>
      </c>
      <c r="N211" s="146" t="s">
        <v>42</v>
      </c>
      <c r="O211" s="53"/>
      <c r="P211" s="147">
        <f>O211*H211</f>
        <v>0</v>
      </c>
      <c r="Q211" s="147">
        <v>0.36435</v>
      </c>
      <c r="R211" s="147">
        <f>Q211*H211</f>
        <v>185.927805</v>
      </c>
      <c r="S211" s="147">
        <v>0</v>
      </c>
      <c r="T211" s="148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49" t="s">
        <v>142</v>
      </c>
      <c r="AT211" s="149" t="s">
        <v>125</v>
      </c>
      <c r="AU211" s="149" t="s">
        <v>81</v>
      </c>
      <c r="AY211" s="17" t="s">
        <v>122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79</v>
      </c>
      <c r="BK211" s="150">
        <f>ROUND(I211*H211,2)</f>
        <v>0</v>
      </c>
      <c r="BL211" s="17" t="s">
        <v>142</v>
      </c>
      <c r="BM211" s="149" t="s">
        <v>408</v>
      </c>
    </row>
    <row r="212" spans="1:47" s="2" customFormat="1" ht="19.5">
      <c r="A212" s="32"/>
      <c r="B212" s="33"/>
      <c r="C212" s="32"/>
      <c r="D212" s="151" t="s">
        <v>131</v>
      </c>
      <c r="E212" s="32"/>
      <c r="F212" s="152" t="s">
        <v>409</v>
      </c>
      <c r="G212" s="32"/>
      <c r="H212" s="32"/>
      <c r="I212" s="153"/>
      <c r="J212" s="32"/>
      <c r="K212" s="32"/>
      <c r="L212" s="33"/>
      <c r="M212" s="154"/>
      <c r="N212" s="155"/>
      <c r="O212" s="53"/>
      <c r="P212" s="53"/>
      <c r="Q212" s="53"/>
      <c r="R212" s="53"/>
      <c r="S212" s="53"/>
      <c r="T212" s="54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131</v>
      </c>
      <c r="AU212" s="17" t="s">
        <v>81</v>
      </c>
    </row>
    <row r="213" spans="1:47" s="2" customFormat="1" ht="11.25">
      <c r="A213" s="32"/>
      <c r="B213" s="33"/>
      <c r="C213" s="32"/>
      <c r="D213" s="170" t="s">
        <v>235</v>
      </c>
      <c r="E213" s="32"/>
      <c r="F213" s="171" t="s">
        <v>410</v>
      </c>
      <c r="G213" s="32"/>
      <c r="H213" s="32"/>
      <c r="I213" s="153"/>
      <c r="J213" s="32"/>
      <c r="K213" s="32"/>
      <c r="L213" s="33"/>
      <c r="M213" s="154"/>
      <c r="N213" s="155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235</v>
      </c>
      <c r="AU213" s="17" t="s">
        <v>81</v>
      </c>
    </row>
    <row r="214" spans="2:51" s="13" customFormat="1" ht="11.25">
      <c r="B214" s="157"/>
      <c r="D214" s="151" t="s">
        <v>204</v>
      </c>
      <c r="E214" s="158" t="s">
        <v>3</v>
      </c>
      <c r="F214" s="159" t="s">
        <v>411</v>
      </c>
      <c r="H214" s="160">
        <v>510.3</v>
      </c>
      <c r="I214" s="161"/>
      <c r="L214" s="157"/>
      <c r="M214" s="162"/>
      <c r="N214" s="163"/>
      <c r="O214" s="163"/>
      <c r="P214" s="163"/>
      <c r="Q214" s="163"/>
      <c r="R214" s="163"/>
      <c r="S214" s="163"/>
      <c r="T214" s="164"/>
      <c r="AT214" s="158" t="s">
        <v>204</v>
      </c>
      <c r="AU214" s="158" t="s">
        <v>81</v>
      </c>
      <c r="AV214" s="13" t="s">
        <v>81</v>
      </c>
      <c r="AW214" s="13" t="s">
        <v>33</v>
      </c>
      <c r="AX214" s="13" t="s">
        <v>79</v>
      </c>
      <c r="AY214" s="158" t="s">
        <v>122</v>
      </c>
    </row>
    <row r="215" spans="1:65" s="2" customFormat="1" ht="24.2" customHeight="1">
      <c r="A215" s="32"/>
      <c r="B215" s="137"/>
      <c r="C215" s="138" t="s">
        <v>412</v>
      </c>
      <c r="D215" s="138" t="s">
        <v>125</v>
      </c>
      <c r="E215" s="139" t="s">
        <v>413</v>
      </c>
      <c r="F215" s="140" t="s">
        <v>414</v>
      </c>
      <c r="G215" s="141" t="s">
        <v>270</v>
      </c>
      <c r="H215" s="142">
        <v>510.3</v>
      </c>
      <c r="I215" s="143"/>
      <c r="J215" s="144">
        <f>ROUND(I215*H215,2)</f>
        <v>0</v>
      </c>
      <c r="K215" s="140" t="s">
        <v>232</v>
      </c>
      <c r="L215" s="33"/>
      <c r="M215" s="145" t="s">
        <v>3</v>
      </c>
      <c r="N215" s="146" t="s">
        <v>42</v>
      </c>
      <c r="O215" s="53"/>
      <c r="P215" s="147">
        <f>O215*H215</f>
        <v>0</v>
      </c>
      <c r="Q215" s="147">
        <v>0.74327</v>
      </c>
      <c r="R215" s="147">
        <f>Q215*H215</f>
        <v>379.290681</v>
      </c>
      <c r="S215" s="147">
        <v>0</v>
      </c>
      <c r="T215" s="148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49" t="s">
        <v>142</v>
      </c>
      <c r="AT215" s="149" t="s">
        <v>125</v>
      </c>
      <c r="AU215" s="149" t="s">
        <v>81</v>
      </c>
      <c r="AY215" s="17" t="s">
        <v>122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79</v>
      </c>
      <c r="BK215" s="150">
        <f>ROUND(I215*H215,2)</f>
        <v>0</v>
      </c>
      <c r="BL215" s="17" t="s">
        <v>142</v>
      </c>
      <c r="BM215" s="149" t="s">
        <v>415</v>
      </c>
    </row>
    <row r="216" spans="1:47" s="2" customFormat="1" ht="19.5">
      <c r="A216" s="32"/>
      <c r="B216" s="33"/>
      <c r="C216" s="32"/>
      <c r="D216" s="151" t="s">
        <v>131</v>
      </c>
      <c r="E216" s="32"/>
      <c r="F216" s="152" t="s">
        <v>416</v>
      </c>
      <c r="G216" s="32"/>
      <c r="H216" s="32"/>
      <c r="I216" s="153"/>
      <c r="J216" s="32"/>
      <c r="K216" s="32"/>
      <c r="L216" s="33"/>
      <c r="M216" s="154"/>
      <c r="N216" s="155"/>
      <c r="O216" s="53"/>
      <c r="P216" s="53"/>
      <c r="Q216" s="53"/>
      <c r="R216" s="53"/>
      <c r="S216" s="53"/>
      <c r="T216" s="54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131</v>
      </c>
      <c r="AU216" s="17" t="s">
        <v>81</v>
      </c>
    </row>
    <row r="217" spans="1:47" s="2" customFormat="1" ht="11.25">
      <c r="A217" s="32"/>
      <c r="B217" s="33"/>
      <c r="C217" s="32"/>
      <c r="D217" s="170" t="s">
        <v>235</v>
      </c>
      <c r="E217" s="32"/>
      <c r="F217" s="171" t="s">
        <v>417</v>
      </c>
      <c r="G217" s="32"/>
      <c r="H217" s="32"/>
      <c r="I217" s="153"/>
      <c r="J217" s="32"/>
      <c r="K217" s="32"/>
      <c r="L217" s="33"/>
      <c r="M217" s="154"/>
      <c r="N217" s="155"/>
      <c r="O217" s="53"/>
      <c r="P217" s="53"/>
      <c r="Q217" s="53"/>
      <c r="R217" s="53"/>
      <c r="S217" s="53"/>
      <c r="T217" s="54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235</v>
      </c>
      <c r="AU217" s="17" t="s">
        <v>81</v>
      </c>
    </row>
    <row r="218" spans="2:51" s="13" customFormat="1" ht="11.25">
      <c r="B218" s="157"/>
      <c r="D218" s="151" t="s">
        <v>204</v>
      </c>
      <c r="E218" s="158" t="s">
        <v>3</v>
      </c>
      <c r="F218" s="159" t="s">
        <v>411</v>
      </c>
      <c r="H218" s="160">
        <v>510.3</v>
      </c>
      <c r="I218" s="161"/>
      <c r="L218" s="157"/>
      <c r="M218" s="162"/>
      <c r="N218" s="163"/>
      <c r="O218" s="163"/>
      <c r="P218" s="163"/>
      <c r="Q218" s="163"/>
      <c r="R218" s="163"/>
      <c r="S218" s="163"/>
      <c r="T218" s="164"/>
      <c r="AT218" s="158" t="s">
        <v>204</v>
      </c>
      <c r="AU218" s="158" t="s">
        <v>81</v>
      </c>
      <c r="AV218" s="13" t="s">
        <v>81</v>
      </c>
      <c r="AW218" s="13" t="s">
        <v>33</v>
      </c>
      <c r="AX218" s="13" t="s">
        <v>79</v>
      </c>
      <c r="AY218" s="158" t="s">
        <v>122</v>
      </c>
    </row>
    <row r="219" spans="2:63" s="12" customFormat="1" ht="22.9" customHeight="1">
      <c r="B219" s="124"/>
      <c r="D219" s="125" t="s">
        <v>70</v>
      </c>
      <c r="E219" s="135" t="s">
        <v>121</v>
      </c>
      <c r="F219" s="135" t="s">
        <v>418</v>
      </c>
      <c r="I219" s="127"/>
      <c r="J219" s="136">
        <f>BK219</f>
        <v>0</v>
      </c>
      <c r="L219" s="124"/>
      <c r="M219" s="129"/>
      <c r="N219" s="130"/>
      <c r="O219" s="130"/>
      <c r="P219" s="131">
        <f>SUM(P220:P271)</f>
        <v>0</v>
      </c>
      <c r="Q219" s="130"/>
      <c r="R219" s="131">
        <f>SUM(R220:R271)</f>
        <v>1450.9223884000003</v>
      </c>
      <c r="S219" s="130"/>
      <c r="T219" s="132">
        <f>SUM(T220:T271)</f>
        <v>0</v>
      </c>
      <c r="AR219" s="125" t="s">
        <v>79</v>
      </c>
      <c r="AT219" s="133" t="s">
        <v>70</v>
      </c>
      <c r="AU219" s="133" t="s">
        <v>79</v>
      </c>
      <c r="AY219" s="125" t="s">
        <v>122</v>
      </c>
      <c r="BK219" s="134">
        <f>SUM(BK220:BK271)</f>
        <v>0</v>
      </c>
    </row>
    <row r="220" spans="1:65" s="2" customFormat="1" ht="24.2" customHeight="1">
      <c r="A220" s="32"/>
      <c r="B220" s="137"/>
      <c r="C220" s="138" t="s">
        <v>419</v>
      </c>
      <c r="D220" s="138" t="s">
        <v>125</v>
      </c>
      <c r="E220" s="139" t="s">
        <v>420</v>
      </c>
      <c r="F220" s="140" t="s">
        <v>421</v>
      </c>
      <c r="G220" s="141" t="s">
        <v>270</v>
      </c>
      <c r="H220" s="142">
        <v>1402.17</v>
      </c>
      <c r="I220" s="143"/>
      <c r="J220" s="144">
        <f>ROUND(I220*H220,2)</f>
        <v>0</v>
      </c>
      <c r="K220" s="140" t="s">
        <v>232</v>
      </c>
      <c r="L220" s="33"/>
      <c r="M220" s="145" t="s">
        <v>3</v>
      </c>
      <c r="N220" s="146" t="s">
        <v>42</v>
      </c>
      <c r="O220" s="53"/>
      <c r="P220" s="147">
        <f>O220*H220</f>
        <v>0</v>
      </c>
      <c r="Q220" s="147">
        <v>0.46</v>
      </c>
      <c r="R220" s="147">
        <f>Q220*H220</f>
        <v>644.9982000000001</v>
      </c>
      <c r="S220" s="147">
        <v>0</v>
      </c>
      <c r="T220" s="148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49" t="s">
        <v>142</v>
      </c>
      <c r="AT220" s="149" t="s">
        <v>125</v>
      </c>
      <c r="AU220" s="149" t="s">
        <v>81</v>
      </c>
      <c r="AY220" s="17" t="s">
        <v>122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7" t="s">
        <v>79</v>
      </c>
      <c r="BK220" s="150">
        <f>ROUND(I220*H220,2)</f>
        <v>0</v>
      </c>
      <c r="BL220" s="17" t="s">
        <v>142</v>
      </c>
      <c r="BM220" s="149" t="s">
        <v>422</v>
      </c>
    </row>
    <row r="221" spans="1:47" s="2" customFormat="1" ht="19.5">
      <c r="A221" s="32"/>
      <c r="B221" s="33"/>
      <c r="C221" s="32"/>
      <c r="D221" s="151" t="s">
        <v>131</v>
      </c>
      <c r="E221" s="32"/>
      <c r="F221" s="152" t="s">
        <v>423</v>
      </c>
      <c r="G221" s="32"/>
      <c r="H221" s="32"/>
      <c r="I221" s="153"/>
      <c r="J221" s="32"/>
      <c r="K221" s="32"/>
      <c r="L221" s="33"/>
      <c r="M221" s="154"/>
      <c r="N221" s="155"/>
      <c r="O221" s="53"/>
      <c r="P221" s="53"/>
      <c r="Q221" s="53"/>
      <c r="R221" s="53"/>
      <c r="S221" s="53"/>
      <c r="T221" s="54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131</v>
      </c>
      <c r="AU221" s="17" t="s">
        <v>81</v>
      </c>
    </row>
    <row r="222" spans="1:47" s="2" customFormat="1" ht="11.25">
      <c r="A222" s="32"/>
      <c r="B222" s="33"/>
      <c r="C222" s="32"/>
      <c r="D222" s="170" t="s">
        <v>235</v>
      </c>
      <c r="E222" s="32"/>
      <c r="F222" s="171" t="s">
        <v>424</v>
      </c>
      <c r="G222" s="32"/>
      <c r="H222" s="32"/>
      <c r="I222" s="153"/>
      <c r="J222" s="32"/>
      <c r="K222" s="32"/>
      <c r="L222" s="33"/>
      <c r="M222" s="154"/>
      <c r="N222" s="155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235</v>
      </c>
      <c r="AU222" s="17" t="s">
        <v>81</v>
      </c>
    </row>
    <row r="223" spans="1:47" s="2" customFormat="1" ht="19.5">
      <c r="A223" s="32"/>
      <c r="B223" s="33"/>
      <c r="C223" s="32"/>
      <c r="D223" s="151" t="s">
        <v>185</v>
      </c>
      <c r="E223" s="32"/>
      <c r="F223" s="156" t="s">
        <v>425</v>
      </c>
      <c r="G223" s="32"/>
      <c r="H223" s="32"/>
      <c r="I223" s="153"/>
      <c r="J223" s="32"/>
      <c r="K223" s="32"/>
      <c r="L223" s="33"/>
      <c r="M223" s="154"/>
      <c r="N223" s="155"/>
      <c r="O223" s="53"/>
      <c r="P223" s="53"/>
      <c r="Q223" s="53"/>
      <c r="R223" s="53"/>
      <c r="S223" s="53"/>
      <c r="T223" s="54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185</v>
      </c>
      <c r="AU223" s="17" t="s">
        <v>81</v>
      </c>
    </row>
    <row r="224" spans="2:51" s="13" customFormat="1" ht="11.25">
      <c r="B224" s="157"/>
      <c r="D224" s="151" t="s">
        <v>204</v>
      </c>
      <c r="E224" s="158" t="s">
        <v>426</v>
      </c>
      <c r="F224" s="159" t="s">
        <v>427</v>
      </c>
      <c r="H224" s="160">
        <v>1402.17</v>
      </c>
      <c r="I224" s="161"/>
      <c r="L224" s="157"/>
      <c r="M224" s="162"/>
      <c r="N224" s="163"/>
      <c r="O224" s="163"/>
      <c r="P224" s="163"/>
      <c r="Q224" s="163"/>
      <c r="R224" s="163"/>
      <c r="S224" s="163"/>
      <c r="T224" s="164"/>
      <c r="AT224" s="158" t="s">
        <v>204</v>
      </c>
      <c r="AU224" s="158" t="s">
        <v>81</v>
      </c>
      <c r="AV224" s="13" t="s">
        <v>81</v>
      </c>
      <c r="AW224" s="13" t="s">
        <v>33</v>
      </c>
      <c r="AX224" s="13" t="s">
        <v>79</v>
      </c>
      <c r="AY224" s="158" t="s">
        <v>122</v>
      </c>
    </row>
    <row r="225" spans="2:51" s="14" customFormat="1" ht="22.5">
      <c r="B225" s="172"/>
      <c r="D225" s="151" t="s">
        <v>204</v>
      </c>
      <c r="E225" s="173" t="s">
        <v>3</v>
      </c>
      <c r="F225" s="174" t="s">
        <v>428</v>
      </c>
      <c r="H225" s="173" t="s">
        <v>3</v>
      </c>
      <c r="I225" s="175"/>
      <c r="L225" s="172"/>
      <c r="M225" s="176"/>
      <c r="N225" s="177"/>
      <c r="O225" s="177"/>
      <c r="P225" s="177"/>
      <c r="Q225" s="177"/>
      <c r="R225" s="177"/>
      <c r="S225" s="177"/>
      <c r="T225" s="178"/>
      <c r="AT225" s="173" t="s">
        <v>204</v>
      </c>
      <c r="AU225" s="173" t="s">
        <v>81</v>
      </c>
      <c r="AV225" s="14" t="s">
        <v>79</v>
      </c>
      <c r="AW225" s="14" t="s">
        <v>33</v>
      </c>
      <c r="AX225" s="14" t="s">
        <v>71</v>
      </c>
      <c r="AY225" s="173" t="s">
        <v>122</v>
      </c>
    </row>
    <row r="226" spans="1:65" s="2" customFormat="1" ht="24.2" customHeight="1">
      <c r="A226" s="32"/>
      <c r="B226" s="137"/>
      <c r="C226" s="138" t="s">
        <v>429</v>
      </c>
      <c r="D226" s="138" t="s">
        <v>125</v>
      </c>
      <c r="E226" s="139" t="s">
        <v>430</v>
      </c>
      <c r="F226" s="140" t="s">
        <v>431</v>
      </c>
      <c r="G226" s="141" t="s">
        <v>270</v>
      </c>
      <c r="H226" s="142">
        <v>1364.96</v>
      </c>
      <c r="I226" s="143"/>
      <c r="J226" s="144">
        <f>ROUND(I226*H226,2)</f>
        <v>0</v>
      </c>
      <c r="K226" s="140" t="s">
        <v>232</v>
      </c>
      <c r="L226" s="33"/>
      <c r="M226" s="145" t="s">
        <v>3</v>
      </c>
      <c r="N226" s="146" t="s">
        <v>42</v>
      </c>
      <c r="O226" s="53"/>
      <c r="P226" s="147">
        <f>O226*H226</f>
        <v>0</v>
      </c>
      <c r="Q226" s="147">
        <v>0.575</v>
      </c>
      <c r="R226" s="147">
        <f>Q226*H226</f>
        <v>784.852</v>
      </c>
      <c r="S226" s="147">
        <v>0</v>
      </c>
      <c r="T226" s="148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49" t="s">
        <v>142</v>
      </c>
      <c r="AT226" s="149" t="s">
        <v>125</v>
      </c>
      <c r="AU226" s="149" t="s">
        <v>81</v>
      </c>
      <c r="AY226" s="17" t="s">
        <v>122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79</v>
      </c>
      <c r="BK226" s="150">
        <f>ROUND(I226*H226,2)</f>
        <v>0</v>
      </c>
      <c r="BL226" s="17" t="s">
        <v>142</v>
      </c>
      <c r="BM226" s="149" t="s">
        <v>432</v>
      </c>
    </row>
    <row r="227" spans="1:47" s="2" customFormat="1" ht="19.5">
      <c r="A227" s="32"/>
      <c r="B227" s="33"/>
      <c r="C227" s="32"/>
      <c r="D227" s="151" t="s">
        <v>131</v>
      </c>
      <c r="E227" s="32"/>
      <c r="F227" s="152" t="s">
        <v>433</v>
      </c>
      <c r="G227" s="32"/>
      <c r="H227" s="32"/>
      <c r="I227" s="153"/>
      <c r="J227" s="32"/>
      <c r="K227" s="32"/>
      <c r="L227" s="33"/>
      <c r="M227" s="154"/>
      <c r="N227" s="155"/>
      <c r="O227" s="53"/>
      <c r="P227" s="53"/>
      <c r="Q227" s="53"/>
      <c r="R227" s="53"/>
      <c r="S227" s="53"/>
      <c r="T227" s="54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131</v>
      </c>
      <c r="AU227" s="17" t="s">
        <v>81</v>
      </c>
    </row>
    <row r="228" spans="1:47" s="2" customFormat="1" ht="11.25">
      <c r="A228" s="32"/>
      <c r="B228" s="33"/>
      <c r="C228" s="32"/>
      <c r="D228" s="170" t="s">
        <v>235</v>
      </c>
      <c r="E228" s="32"/>
      <c r="F228" s="171" t="s">
        <v>434</v>
      </c>
      <c r="G228" s="32"/>
      <c r="H228" s="32"/>
      <c r="I228" s="153"/>
      <c r="J228" s="32"/>
      <c r="K228" s="32"/>
      <c r="L228" s="33"/>
      <c r="M228" s="154"/>
      <c r="N228" s="155"/>
      <c r="O228" s="53"/>
      <c r="P228" s="53"/>
      <c r="Q228" s="53"/>
      <c r="R228" s="53"/>
      <c r="S228" s="53"/>
      <c r="T228" s="54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235</v>
      </c>
      <c r="AU228" s="17" t="s">
        <v>81</v>
      </c>
    </row>
    <row r="229" spans="2:51" s="13" customFormat="1" ht="11.25">
      <c r="B229" s="157"/>
      <c r="D229" s="151" t="s">
        <v>204</v>
      </c>
      <c r="E229" s="158" t="s">
        <v>3</v>
      </c>
      <c r="F229" s="159" t="s">
        <v>435</v>
      </c>
      <c r="H229" s="160">
        <v>1364.96</v>
      </c>
      <c r="I229" s="161"/>
      <c r="L229" s="157"/>
      <c r="M229" s="162"/>
      <c r="N229" s="163"/>
      <c r="O229" s="163"/>
      <c r="P229" s="163"/>
      <c r="Q229" s="163"/>
      <c r="R229" s="163"/>
      <c r="S229" s="163"/>
      <c r="T229" s="164"/>
      <c r="AT229" s="158" t="s">
        <v>204</v>
      </c>
      <c r="AU229" s="158" t="s">
        <v>81</v>
      </c>
      <c r="AV229" s="13" t="s">
        <v>81</v>
      </c>
      <c r="AW229" s="13" t="s">
        <v>33</v>
      </c>
      <c r="AX229" s="13" t="s">
        <v>79</v>
      </c>
      <c r="AY229" s="158" t="s">
        <v>122</v>
      </c>
    </row>
    <row r="230" spans="1:65" s="2" customFormat="1" ht="33" customHeight="1">
      <c r="A230" s="32"/>
      <c r="B230" s="137"/>
      <c r="C230" s="138" t="s">
        <v>436</v>
      </c>
      <c r="D230" s="138" t="s">
        <v>125</v>
      </c>
      <c r="E230" s="139" t="s">
        <v>437</v>
      </c>
      <c r="F230" s="140" t="s">
        <v>438</v>
      </c>
      <c r="G230" s="141" t="s">
        <v>270</v>
      </c>
      <c r="H230" s="142">
        <v>3658.775</v>
      </c>
      <c r="I230" s="143"/>
      <c r="J230" s="144">
        <f>ROUND(I230*H230,2)</f>
        <v>0</v>
      </c>
      <c r="K230" s="140" t="s">
        <v>232</v>
      </c>
      <c r="L230" s="33"/>
      <c r="M230" s="145" t="s">
        <v>3</v>
      </c>
      <c r="N230" s="146" t="s">
        <v>42</v>
      </c>
      <c r="O230" s="53"/>
      <c r="P230" s="147">
        <f>O230*H230</f>
        <v>0</v>
      </c>
      <c r="Q230" s="147">
        <v>0</v>
      </c>
      <c r="R230" s="147">
        <f>Q230*H230</f>
        <v>0</v>
      </c>
      <c r="S230" s="147">
        <v>0</v>
      </c>
      <c r="T230" s="148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49" t="s">
        <v>142</v>
      </c>
      <c r="AT230" s="149" t="s">
        <v>125</v>
      </c>
      <c r="AU230" s="149" t="s">
        <v>81</v>
      </c>
      <c r="AY230" s="17" t="s">
        <v>122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7" t="s">
        <v>79</v>
      </c>
      <c r="BK230" s="150">
        <f>ROUND(I230*H230,2)</f>
        <v>0</v>
      </c>
      <c r="BL230" s="17" t="s">
        <v>142</v>
      </c>
      <c r="BM230" s="149" t="s">
        <v>439</v>
      </c>
    </row>
    <row r="231" spans="1:47" s="2" customFormat="1" ht="29.25">
      <c r="A231" s="32"/>
      <c r="B231" s="33"/>
      <c r="C231" s="32"/>
      <c r="D231" s="151" t="s">
        <v>131</v>
      </c>
      <c r="E231" s="32"/>
      <c r="F231" s="152" t="s">
        <v>440</v>
      </c>
      <c r="G231" s="32"/>
      <c r="H231" s="32"/>
      <c r="I231" s="153"/>
      <c r="J231" s="32"/>
      <c r="K231" s="32"/>
      <c r="L231" s="33"/>
      <c r="M231" s="154"/>
      <c r="N231" s="155"/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131</v>
      </c>
      <c r="AU231" s="17" t="s">
        <v>81</v>
      </c>
    </row>
    <row r="232" spans="1:47" s="2" customFormat="1" ht="11.25">
      <c r="A232" s="32"/>
      <c r="B232" s="33"/>
      <c r="C232" s="32"/>
      <c r="D232" s="170" t="s">
        <v>235</v>
      </c>
      <c r="E232" s="32"/>
      <c r="F232" s="171" t="s">
        <v>441</v>
      </c>
      <c r="G232" s="32"/>
      <c r="H232" s="32"/>
      <c r="I232" s="153"/>
      <c r="J232" s="32"/>
      <c r="K232" s="32"/>
      <c r="L232" s="33"/>
      <c r="M232" s="154"/>
      <c r="N232" s="155"/>
      <c r="O232" s="53"/>
      <c r="P232" s="53"/>
      <c r="Q232" s="53"/>
      <c r="R232" s="53"/>
      <c r="S232" s="53"/>
      <c r="T232" s="54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235</v>
      </c>
      <c r="AU232" s="17" t="s">
        <v>81</v>
      </c>
    </row>
    <row r="233" spans="2:51" s="13" customFormat="1" ht="11.25">
      <c r="B233" s="157"/>
      <c r="D233" s="151" t="s">
        <v>204</v>
      </c>
      <c r="E233" s="158" t="s">
        <v>212</v>
      </c>
      <c r="F233" s="159" t="s">
        <v>209</v>
      </c>
      <c r="H233" s="160">
        <v>3658.775</v>
      </c>
      <c r="I233" s="161"/>
      <c r="L233" s="157"/>
      <c r="M233" s="162"/>
      <c r="N233" s="163"/>
      <c r="O233" s="163"/>
      <c r="P233" s="163"/>
      <c r="Q233" s="163"/>
      <c r="R233" s="163"/>
      <c r="S233" s="163"/>
      <c r="T233" s="164"/>
      <c r="AT233" s="158" t="s">
        <v>204</v>
      </c>
      <c r="AU233" s="158" t="s">
        <v>81</v>
      </c>
      <c r="AV233" s="13" t="s">
        <v>81</v>
      </c>
      <c r="AW233" s="13" t="s">
        <v>33</v>
      </c>
      <c r="AX233" s="13" t="s">
        <v>79</v>
      </c>
      <c r="AY233" s="158" t="s">
        <v>122</v>
      </c>
    </row>
    <row r="234" spans="2:51" s="14" customFormat="1" ht="11.25">
      <c r="B234" s="172"/>
      <c r="D234" s="151" t="s">
        <v>204</v>
      </c>
      <c r="E234" s="173" t="s">
        <v>3</v>
      </c>
      <c r="F234" s="174" t="s">
        <v>442</v>
      </c>
      <c r="H234" s="173" t="s">
        <v>3</v>
      </c>
      <c r="I234" s="175"/>
      <c r="L234" s="172"/>
      <c r="M234" s="176"/>
      <c r="N234" s="177"/>
      <c r="O234" s="177"/>
      <c r="P234" s="177"/>
      <c r="Q234" s="177"/>
      <c r="R234" s="177"/>
      <c r="S234" s="177"/>
      <c r="T234" s="178"/>
      <c r="AT234" s="173" t="s">
        <v>204</v>
      </c>
      <c r="AU234" s="173" t="s">
        <v>81</v>
      </c>
      <c r="AV234" s="14" t="s">
        <v>79</v>
      </c>
      <c r="AW234" s="14" t="s">
        <v>33</v>
      </c>
      <c r="AX234" s="14" t="s">
        <v>71</v>
      </c>
      <c r="AY234" s="173" t="s">
        <v>122</v>
      </c>
    </row>
    <row r="235" spans="1:65" s="2" customFormat="1" ht="24.2" customHeight="1">
      <c r="A235" s="32"/>
      <c r="B235" s="137"/>
      <c r="C235" s="138" t="s">
        <v>443</v>
      </c>
      <c r="D235" s="138" t="s">
        <v>125</v>
      </c>
      <c r="E235" s="139" t="s">
        <v>444</v>
      </c>
      <c r="F235" s="140" t="s">
        <v>445</v>
      </c>
      <c r="G235" s="141" t="s">
        <v>270</v>
      </c>
      <c r="H235" s="142">
        <v>1330.77</v>
      </c>
      <c r="I235" s="143"/>
      <c r="J235" s="144">
        <f>ROUND(I235*H235,2)</f>
        <v>0</v>
      </c>
      <c r="K235" s="140" t="s">
        <v>232</v>
      </c>
      <c r="L235" s="33"/>
      <c r="M235" s="145" t="s">
        <v>3</v>
      </c>
      <c r="N235" s="146" t="s">
        <v>42</v>
      </c>
      <c r="O235" s="53"/>
      <c r="P235" s="147">
        <f>O235*H235</f>
        <v>0</v>
      </c>
      <c r="Q235" s="147">
        <v>0</v>
      </c>
      <c r="R235" s="147">
        <f>Q235*H235</f>
        <v>0</v>
      </c>
      <c r="S235" s="147">
        <v>0</v>
      </c>
      <c r="T235" s="148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49" t="s">
        <v>142</v>
      </c>
      <c r="AT235" s="149" t="s">
        <v>125</v>
      </c>
      <c r="AU235" s="149" t="s">
        <v>81</v>
      </c>
      <c r="AY235" s="17" t="s">
        <v>122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7" t="s">
        <v>79</v>
      </c>
      <c r="BK235" s="150">
        <f>ROUND(I235*H235,2)</f>
        <v>0</v>
      </c>
      <c r="BL235" s="17" t="s">
        <v>142</v>
      </c>
      <c r="BM235" s="149" t="s">
        <v>446</v>
      </c>
    </row>
    <row r="236" spans="1:47" s="2" customFormat="1" ht="29.25">
      <c r="A236" s="32"/>
      <c r="B236" s="33"/>
      <c r="C236" s="32"/>
      <c r="D236" s="151" t="s">
        <v>131</v>
      </c>
      <c r="E236" s="32"/>
      <c r="F236" s="152" t="s">
        <v>447</v>
      </c>
      <c r="G236" s="32"/>
      <c r="H236" s="32"/>
      <c r="I236" s="153"/>
      <c r="J236" s="32"/>
      <c r="K236" s="32"/>
      <c r="L236" s="33"/>
      <c r="M236" s="154"/>
      <c r="N236" s="155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131</v>
      </c>
      <c r="AU236" s="17" t="s">
        <v>81</v>
      </c>
    </row>
    <row r="237" spans="1:47" s="2" customFormat="1" ht="11.25">
      <c r="A237" s="32"/>
      <c r="B237" s="33"/>
      <c r="C237" s="32"/>
      <c r="D237" s="170" t="s">
        <v>235</v>
      </c>
      <c r="E237" s="32"/>
      <c r="F237" s="171" t="s">
        <v>448</v>
      </c>
      <c r="G237" s="32"/>
      <c r="H237" s="32"/>
      <c r="I237" s="153"/>
      <c r="J237" s="32"/>
      <c r="K237" s="32"/>
      <c r="L237" s="33"/>
      <c r="M237" s="154"/>
      <c r="N237" s="155"/>
      <c r="O237" s="53"/>
      <c r="P237" s="53"/>
      <c r="Q237" s="53"/>
      <c r="R237" s="53"/>
      <c r="S237" s="53"/>
      <c r="T237" s="54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235</v>
      </c>
      <c r="AU237" s="17" t="s">
        <v>81</v>
      </c>
    </row>
    <row r="238" spans="2:51" s="13" customFormat="1" ht="11.25">
      <c r="B238" s="157"/>
      <c r="D238" s="151" t="s">
        <v>204</v>
      </c>
      <c r="E238" s="158" t="s">
        <v>3</v>
      </c>
      <c r="F238" s="159" t="s">
        <v>449</v>
      </c>
      <c r="H238" s="160">
        <v>1330.77</v>
      </c>
      <c r="I238" s="161"/>
      <c r="L238" s="157"/>
      <c r="M238" s="162"/>
      <c r="N238" s="163"/>
      <c r="O238" s="163"/>
      <c r="P238" s="163"/>
      <c r="Q238" s="163"/>
      <c r="R238" s="163"/>
      <c r="S238" s="163"/>
      <c r="T238" s="164"/>
      <c r="AT238" s="158" t="s">
        <v>204</v>
      </c>
      <c r="AU238" s="158" t="s">
        <v>81</v>
      </c>
      <c r="AV238" s="13" t="s">
        <v>81</v>
      </c>
      <c r="AW238" s="13" t="s">
        <v>33</v>
      </c>
      <c r="AX238" s="13" t="s">
        <v>79</v>
      </c>
      <c r="AY238" s="158" t="s">
        <v>122</v>
      </c>
    </row>
    <row r="239" spans="1:65" s="2" customFormat="1" ht="21.75" customHeight="1">
      <c r="A239" s="32"/>
      <c r="B239" s="137"/>
      <c r="C239" s="138" t="s">
        <v>450</v>
      </c>
      <c r="D239" s="138" t="s">
        <v>125</v>
      </c>
      <c r="E239" s="139" t="s">
        <v>451</v>
      </c>
      <c r="F239" s="140" t="s">
        <v>452</v>
      </c>
      <c r="G239" s="141" t="s">
        <v>270</v>
      </c>
      <c r="H239" s="142">
        <v>3658.775</v>
      </c>
      <c r="I239" s="143"/>
      <c r="J239" s="144">
        <f>ROUND(I239*H239,2)</f>
        <v>0</v>
      </c>
      <c r="K239" s="140" t="s">
        <v>232</v>
      </c>
      <c r="L239" s="33"/>
      <c r="M239" s="145" t="s">
        <v>3</v>
      </c>
      <c r="N239" s="146" t="s">
        <v>42</v>
      </c>
      <c r="O239" s="53"/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49" t="s">
        <v>142</v>
      </c>
      <c r="AT239" s="149" t="s">
        <v>125</v>
      </c>
      <c r="AU239" s="149" t="s">
        <v>81</v>
      </c>
      <c r="AY239" s="17" t="s">
        <v>122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79</v>
      </c>
      <c r="BK239" s="150">
        <f>ROUND(I239*H239,2)</f>
        <v>0</v>
      </c>
      <c r="BL239" s="17" t="s">
        <v>142</v>
      </c>
      <c r="BM239" s="149" t="s">
        <v>453</v>
      </c>
    </row>
    <row r="240" spans="1:47" s="2" customFormat="1" ht="19.5">
      <c r="A240" s="32"/>
      <c r="B240" s="33"/>
      <c r="C240" s="32"/>
      <c r="D240" s="151" t="s">
        <v>131</v>
      </c>
      <c r="E240" s="32"/>
      <c r="F240" s="152" t="s">
        <v>454</v>
      </c>
      <c r="G240" s="32"/>
      <c r="H240" s="32"/>
      <c r="I240" s="153"/>
      <c r="J240" s="32"/>
      <c r="K240" s="32"/>
      <c r="L240" s="33"/>
      <c r="M240" s="154"/>
      <c r="N240" s="155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131</v>
      </c>
      <c r="AU240" s="17" t="s">
        <v>81</v>
      </c>
    </row>
    <row r="241" spans="1:47" s="2" customFormat="1" ht="11.25">
      <c r="A241" s="32"/>
      <c r="B241" s="33"/>
      <c r="C241" s="32"/>
      <c r="D241" s="170" t="s">
        <v>235</v>
      </c>
      <c r="E241" s="32"/>
      <c r="F241" s="171" t="s">
        <v>455</v>
      </c>
      <c r="G241" s="32"/>
      <c r="H241" s="32"/>
      <c r="I241" s="153"/>
      <c r="J241" s="32"/>
      <c r="K241" s="32"/>
      <c r="L241" s="33"/>
      <c r="M241" s="154"/>
      <c r="N241" s="155"/>
      <c r="O241" s="53"/>
      <c r="P241" s="53"/>
      <c r="Q241" s="53"/>
      <c r="R241" s="53"/>
      <c r="S241" s="53"/>
      <c r="T241" s="54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235</v>
      </c>
      <c r="AU241" s="17" t="s">
        <v>81</v>
      </c>
    </row>
    <row r="242" spans="2:51" s="13" customFormat="1" ht="11.25">
      <c r="B242" s="157"/>
      <c r="D242" s="151" t="s">
        <v>204</v>
      </c>
      <c r="E242" s="158" t="s">
        <v>3</v>
      </c>
      <c r="F242" s="159" t="s">
        <v>209</v>
      </c>
      <c r="H242" s="160">
        <v>3658.775</v>
      </c>
      <c r="I242" s="161"/>
      <c r="L242" s="157"/>
      <c r="M242" s="162"/>
      <c r="N242" s="163"/>
      <c r="O242" s="163"/>
      <c r="P242" s="163"/>
      <c r="Q242" s="163"/>
      <c r="R242" s="163"/>
      <c r="S242" s="163"/>
      <c r="T242" s="164"/>
      <c r="AT242" s="158" t="s">
        <v>204</v>
      </c>
      <c r="AU242" s="158" t="s">
        <v>81</v>
      </c>
      <c r="AV242" s="13" t="s">
        <v>81</v>
      </c>
      <c r="AW242" s="13" t="s">
        <v>33</v>
      </c>
      <c r="AX242" s="13" t="s">
        <v>79</v>
      </c>
      <c r="AY242" s="158" t="s">
        <v>122</v>
      </c>
    </row>
    <row r="243" spans="2:51" s="14" customFormat="1" ht="11.25">
      <c r="B243" s="172"/>
      <c r="D243" s="151" t="s">
        <v>204</v>
      </c>
      <c r="E243" s="173" t="s">
        <v>3</v>
      </c>
      <c r="F243" s="174" t="s">
        <v>456</v>
      </c>
      <c r="H243" s="173" t="s">
        <v>3</v>
      </c>
      <c r="I243" s="175"/>
      <c r="L243" s="172"/>
      <c r="M243" s="176"/>
      <c r="N243" s="177"/>
      <c r="O243" s="177"/>
      <c r="P243" s="177"/>
      <c r="Q243" s="177"/>
      <c r="R243" s="177"/>
      <c r="S243" s="177"/>
      <c r="T243" s="178"/>
      <c r="AT243" s="173" t="s">
        <v>204</v>
      </c>
      <c r="AU243" s="173" t="s">
        <v>81</v>
      </c>
      <c r="AV243" s="14" t="s">
        <v>79</v>
      </c>
      <c r="AW243" s="14" t="s">
        <v>33</v>
      </c>
      <c r="AX243" s="14" t="s">
        <v>71</v>
      </c>
      <c r="AY243" s="173" t="s">
        <v>122</v>
      </c>
    </row>
    <row r="244" spans="1:65" s="2" customFormat="1" ht="21.75" customHeight="1">
      <c r="A244" s="32"/>
      <c r="B244" s="137"/>
      <c r="C244" s="138" t="s">
        <v>457</v>
      </c>
      <c r="D244" s="138" t="s">
        <v>125</v>
      </c>
      <c r="E244" s="139" t="s">
        <v>458</v>
      </c>
      <c r="F244" s="140" t="s">
        <v>459</v>
      </c>
      <c r="G244" s="141" t="s">
        <v>270</v>
      </c>
      <c r="H244" s="142">
        <v>3658.775</v>
      </c>
      <c r="I244" s="143"/>
      <c r="J244" s="144">
        <f>ROUND(I244*H244,2)</f>
        <v>0</v>
      </c>
      <c r="K244" s="140" t="s">
        <v>232</v>
      </c>
      <c r="L244" s="33"/>
      <c r="M244" s="145" t="s">
        <v>3</v>
      </c>
      <c r="N244" s="146" t="s">
        <v>42</v>
      </c>
      <c r="O244" s="53"/>
      <c r="P244" s="147">
        <f>O244*H244</f>
        <v>0</v>
      </c>
      <c r="Q244" s="147">
        <v>0</v>
      </c>
      <c r="R244" s="147">
        <f>Q244*H244</f>
        <v>0</v>
      </c>
      <c r="S244" s="147">
        <v>0</v>
      </c>
      <c r="T244" s="148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49" t="s">
        <v>142</v>
      </c>
      <c r="AT244" s="149" t="s">
        <v>125</v>
      </c>
      <c r="AU244" s="149" t="s">
        <v>81</v>
      </c>
      <c r="AY244" s="17" t="s">
        <v>122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7" t="s">
        <v>79</v>
      </c>
      <c r="BK244" s="150">
        <f>ROUND(I244*H244,2)</f>
        <v>0</v>
      </c>
      <c r="BL244" s="17" t="s">
        <v>142</v>
      </c>
      <c r="BM244" s="149" t="s">
        <v>460</v>
      </c>
    </row>
    <row r="245" spans="1:47" s="2" customFormat="1" ht="19.5">
      <c r="A245" s="32"/>
      <c r="B245" s="33"/>
      <c r="C245" s="32"/>
      <c r="D245" s="151" t="s">
        <v>131</v>
      </c>
      <c r="E245" s="32"/>
      <c r="F245" s="152" t="s">
        <v>461</v>
      </c>
      <c r="G245" s="32"/>
      <c r="H245" s="32"/>
      <c r="I245" s="153"/>
      <c r="J245" s="32"/>
      <c r="K245" s="32"/>
      <c r="L245" s="33"/>
      <c r="M245" s="154"/>
      <c r="N245" s="155"/>
      <c r="O245" s="53"/>
      <c r="P245" s="53"/>
      <c r="Q245" s="53"/>
      <c r="R245" s="53"/>
      <c r="S245" s="53"/>
      <c r="T245" s="54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131</v>
      </c>
      <c r="AU245" s="17" t="s">
        <v>81</v>
      </c>
    </row>
    <row r="246" spans="1:47" s="2" customFormat="1" ht="11.25">
      <c r="A246" s="32"/>
      <c r="B246" s="33"/>
      <c r="C246" s="32"/>
      <c r="D246" s="170" t="s">
        <v>235</v>
      </c>
      <c r="E246" s="32"/>
      <c r="F246" s="171" t="s">
        <v>462</v>
      </c>
      <c r="G246" s="32"/>
      <c r="H246" s="32"/>
      <c r="I246" s="153"/>
      <c r="J246" s="32"/>
      <c r="K246" s="32"/>
      <c r="L246" s="33"/>
      <c r="M246" s="154"/>
      <c r="N246" s="155"/>
      <c r="O246" s="53"/>
      <c r="P246" s="53"/>
      <c r="Q246" s="53"/>
      <c r="R246" s="53"/>
      <c r="S246" s="53"/>
      <c r="T246" s="54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235</v>
      </c>
      <c r="AU246" s="17" t="s">
        <v>81</v>
      </c>
    </row>
    <row r="247" spans="2:51" s="13" customFormat="1" ht="11.25">
      <c r="B247" s="157"/>
      <c r="D247" s="151" t="s">
        <v>204</v>
      </c>
      <c r="E247" s="158" t="s">
        <v>3</v>
      </c>
      <c r="F247" s="159" t="s">
        <v>212</v>
      </c>
      <c r="H247" s="160">
        <v>3658.775</v>
      </c>
      <c r="I247" s="161"/>
      <c r="L247" s="157"/>
      <c r="M247" s="162"/>
      <c r="N247" s="163"/>
      <c r="O247" s="163"/>
      <c r="P247" s="163"/>
      <c r="Q247" s="163"/>
      <c r="R247" s="163"/>
      <c r="S247" s="163"/>
      <c r="T247" s="164"/>
      <c r="AT247" s="158" t="s">
        <v>204</v>
      </c>
      <c r="AU247" s="158" t="s">
        <v>81</v>
      </c>
      <c r="AV247" s="13" t="s">
        <v>81</v>
      </c>
      <c r="AW247" s="13" t="s">
        <v>33</v>
      </c>
      <c r="AX247" s="13" t="s">
        <v>79</v>
      </c>
      <c r="AY247" s="158" t="s">
        <v>122</v>
      </c>
    </row>
    <row r="248" spans="2:51" s="14" customFormat="1" ht="22.5">
      <c r="B248" s="172"/>
      <c r="D248" s="151" t="s">
        <v>204</v>
      </c>
      <c r="E248" s="173" t="s">
        <v>3</v>
      </c>
      <c r="F248" s="174" t="s">
        <v>463</v>
      </c>
      <c r="H248" s="173" t="s">
        <v>3</v>
      </c>
      <c r="I248" s="175"/>
      <c r="L248" s="172"/>
      <c r="M248" s="176"/>
      <c r="N248" s="177"/>
      <c r="O248" s="177"/>
      <c r="P248" s="177"/>
      <c r="Q248" s="177"/>
      <c r="R248" s="177"/>
      <c r="S248" s="177"/>
      <c r="T248" s="178"/>
      <c r="AT248" s="173" t="s">
        <v>204</v>
      </c>
      <c r="AU248" s="173" t="s">
        <v>81</v>
      </c>
      <c r="AV248" s="14" t="s">
        <v>79</v>
      </c>
      <c r="AW248" s="14" t="s">
        <v>33</v>
      </c>
      <c r="AX248" s="14" t="s">
        <v>71</v>
      </c>
      <c r="AY248" s="173" t="s">
        <v>122</v>
      </c>
    </row>
    <row r="249" spans="1:65" s="2" customFormat="1" ht="33" customHeight="1">
      <c r="A249" s="32"/>
      <c r="B249" s="137"/>
      <c r="C249" s="138" t="s">
        <v>464</v>
      </c>
      <c r="D249" s="138" t="s">
        <v>125</v>
      </c>
      <c r="E249" s="139" t="s">
        <v>465</v>
      </c>
      <c r="F249" s="140" t="s">
        <v>466</v>
      </c>
      <c r="G249" s="141" t="s">
        <v>270</v>
      </c>
      <c r="H249" s="142">
        <v>3658.775</v>
      </c>
      <c r="I249" s="143"/>
      <c r="J249" s="144">
        <f>ROUND(I249*H249,2)</f>
        <v>0</v>
      </c>
      <c r="K249" s="140" t="s">
        <v>232</v>
      </c>
      <c r="L249" s="33"/>
      <c r="M249" s="145" t="s">
        <v>3</v>
      </c>
      <c r="N249" s="146" t="s">
        <v>42</v>
      </c>
      <c r="O249" s="53"/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49" t="s">
        <v>142</v>
      </c>
      <c r="AT249" s="149" t="s">
        <v>125</v>
      </c>
      <c r="AU249" s="149" t="s">
        <v>81</v>
      </c>
      <c r="AY249" s="17" t="s">
        <v>122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17" t="s">
        <v>79</v>
      </c>
      <c r="BK249" s="150">
        <f>ROUND(I249*H249,2)</f>
        <v>0</v>
      </c>
      <c r="BL249" s="17" t="s">
        <v>142</v>
      </c>
      <c r="BM249" s="149" t="s">
        <v>467</v>
      </c>
    </row>
    <row r="250" spans="1:47" s="2" customFormat="1" ht="29.25">
      <c r="A250" s="32"/>
      <c r="B250" s="33"/>
      <c r="C250" s="32"/>
      <c r="D250" s="151" t="s">
        <v>131</v>
      </c>
      <c r="E250" s="32"/>
      <c r="F250" s="152" t="s">
        <v>468</v>
      </c>
      <c r="G250" s="32"/>
      <c r="H250" s="32"/>
      <c r="I250" s="153"/>
      <c r="J250" s="32"/>
      <c r="K250" s="32"/>
      <c r="L250" s="33"/>
      <c r="M250" s="154"/>
      <c r="N250" s="155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131</v>
      </c>
      <c r="AU250" s="17" t="s">
        <v>81</v>
      </c>
    </row>
    <row r="251" spans="1:47" s="2" customFormat="1" ht="11.25">
      <c r="A251" s="32"/>
      <c r="B251" s="33"/>
      <c r="C251" s="32"/>
      <c r="D251" s="170" t="s">
        <v>235</v>
      </c>
      <c r="E251" s="32"/>
      <c r="F251" s="171" t="s">
        <v>469</v>
      </c>
      <c r="G251" s="32"/>
      <c r="H251" s="32"/>
      <c r="I251" s="153"/>
      <c r="J251" s="32"/>
      <c r="K251" s="32"/>
      <c r="L251" s="33"/>
      <c r="M251" s="154"/>
      <c r="N251" s="155"/>
      <c r="O251" s="53"/>
      <c r="P251" s="53"/>
      <c r="Q251" s="53"/>
      <c r="R251" s="53"/>
      <c r="S251" s="53"/>
      <c r="T251" s="54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235</v>
      </c>
      <c r="AU251" s="17" t="s">
        <v>81</v>
      </c>
    </row>
    <row r="252" spans="1:47" s="2" customFormat="1" ht="19.5">
      <c r="A252" s="32"/>
      <c r="B252" s="33"/>
      <c r="C252" s="32"/>
      <c r="D252" s="151" t="s">
        <v>185</v>
      </c>
      <c r="E252" s="32"/>
      <c r="F252" s="156" t="s">
        <v>470</v>
      </c>
      <c r="G252" s="32"/>
      <c r="H252" s="32"/>
      <c r="I252" s="153"/>
      <c r="J252" s="32"/>
      <c r="K252" s="32"/>
      <c r="L252" s="33"/>
      <c r="M252" s="154"/>
      <c r="N252" s="155"/>
      <c r="O252" s="53"/>
      <c r="P252" s="53"/>
      <c r="Q252" s="53"/>
      <c r="R252" s="53"/>
      <c r="S252" s="53"/>
      <c r="T252" s="54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185</v>
      </c>
      <c r="AU252" s="17" t="s">
        <v>81</v>
      </c>
    </row>
    <row r="253" spans="2:51" s="13" customFormat="1" ht="11.25">
      <c r="B253" s="157"/>
      <c r="D253" s="151" t="s">
        <v>204</v>
      </c>
      <c r="E253" s="158" t="s">
        <v>209</v>
      </c>
      <c r="F253" s="159" t="s">
        <v>471</v>
      </c>
      <c r="H253" s="160">
        <v>3658.775</v>
      </c>
      <c r="I253" s="161"/>
      <c r="L253" s="157"/>
      <c r="M253" s="162"/>
      <c r="N253" s="163"/>
      <c r="O253" s="163"/>
      <c r="P253" s="163"/>
      <c r="Q253" s="163"/>
      <c r="R253" s="163"/>
      <c r="S253" s="163"/>
      <c r="T253" s="164"/>
      <c r="AT253" s="158" t="s">
        <v>204</v>
      </c>
      <c r="AU253" s="158" t="s">
        <v>81</v>
      </c>
      <c r="AV253" s="13" t="s">
        <v>81</v>
      </c>
      <c r="AW253" s="13" t="s">
        <v>33</v>
      </c>
      <c r="AX253" s="13" t="s">
        <v>79</v>
      </c>
      <c r="AY253" s="158" t="s">
        <v>122</v>
      </c>
    </row>
    <row r="254" spans="2:51" s="14" customFormat="1" ht="11.25">
      <c r="B254" s="172"/>
      <c r="D254" s="151" t="s">
        <v>204</v>
      </c>
      <c r="E254" s="173" t="s">
        <v>3</v>
      </c>
      <c r="F254" s="174" t="s">
        <v>472</v>
      </c>
      <c r="H254" s="173" t="s">
        <v>3</v>
      </c>
      <c r="I254" s="175"/>
      <c r="L254" s="172"/>
      <c r="M254" s="176"/>
      <c r="N254" s="177"/>
      <c r="O254" s="177"/>
      <c r="P254" s="177"/>
      <c r="Q254" s="177"/>
      <c r="R254" s="177"/>
      <c r="S254" s="177"/>
      <c r="T254" s="178"/>
      <c r="AT254" s="173" t="s">
        <v>204</v>
      </c>
      <c r="AU254" s="173" t="s">
        <v>81</v>
      </c>
      <c r="AV254" s="14" t="s">
        <v>79</v>
      </c>
      <c r="AW254" s="14" t="s">
        <v>33</v>
      </c>
      <c r="AX254" s="14" t="s">
        <v>71</v>
      </c>
      <c r="AY254" s="173" t="s">
        <v>122</v>
      </c>
    </row>
    <row r="255" spans="1:65" s="2" customFormat="1" ht="24.2" customHeight="1">
      <c r="A255" s="32"/>
      <c r="B255" s="137"/>
      <c r="C255" s="138" t="s">
        <v>473</v>
      </c>
      <c r="D255" s="138" t="s">
        <v>125</v>
      </c>
      <c r="E255" s="139" t="s">
        <v>474</v>
      </c>
      <c r="F255" s="140" t="s">
        <v>475</v>
      </c>
      <c r="G255" s="141" t="s">
        <v>270</v>
      </c>
      <c r="H255" s="142">
        <v>75.52</v>
      </c>
      <c r="I255" s="143"/>
      <c r="J255" s="144">
        <f>ROUND(I255*H255,2)</f>
        <v>0</v>
      </c>
      <c r="K255" s="140" t="s">
        <v>232</v>
      </c>
      <c r="L255" s="33"/>
      <c r="M255" s="145" t="s">
        <v>3</v>
      </c>
      <c r="N255" s="146" t="s">
        <v>42</v>
      </c>
      <c r="O255" s="53"/>
      <c r="P255" s="147">
        <f>O255*H255</f>
        <v>0</v>
      </c>
      <c r="Q255" s="147">
        <v>0.11162</v>
      </c>
      <c r="R255" s="147">
        <f>Q255*H255</f>
        <v>8.429542399999999</v>
      </c>
      <c r="S255" s="147">
        <v>0</v>
      </c>
      <c r="T255" s="148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49" t="s">
        <v>142</v>
      </c>
      <c r="AT255" s="149" t="s">
        <v>125</v>
      </c>
      <c r="AU255" s="149" t="s">
        <v>81</v>
      </c>
      <c r="AY255" s="17" t="s">
        <v>122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79</v>
      </c>
      <c r="BK255" s="150">
        <f>ROUND(I255*H255,2)</f>
        <v>0</v>
      </c>
      <c r="BL255" s="17" t="s">
        <v>142</v>
      </c>
      <c r="BM255" s="149" t="s">
        <v>476</v>
      </c>
    </row>
    <row r="256" spans="1:47" s="2" customFormat="1" ht="48.75">
      <c r="A256" s="32"/>
      <c r="B256" s="33"/>
      <c r="C256" s="32"/>
      <c r="D256" s="151" t="s">
        <v>131</v>
      </c>
      <c r="E256" s="32"/>
      <c r="F256" s="152" t="s">
        <v>477</v>
      </c>
      <c r="G256" s="32"/>
      <c r="H256" s="32"/>
      <c r="I256" s="153"/>
      <c r="J256" s="32"/>
      <c r="K256" s="32"/>
      <c r="L256" s="33"/>
      <c r="M256" s="154"/>
      <c r="N256" s="155"/>
      <c r="O256" s="53"/>
      <c r="P256" s="53"/>
      <c r="Q256" s="53"/>
      <c r="R256" s="53"/>
      <c r="S256" s="53"/>
      <c r="T256" s="54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131</v>
      </c>
      <c r="AU256" s="17" t="s">
        <v>81</v>
      </c>
    </row>
    <row r="257" spans="1:47" s="2" customFormat="1" ht="11.25">
      <c r="A257" s="32"/>
      <c r="B257" s="33"/>
      <c r="C257" s="32"/>
      <c r="D257" s="170" t="s">
        <v>235</v>
      </c>
      <c r="E257" s="32"/>
      <c r="F257" s="171" t="s">
        <v>478</v>
      </c>
      <c r="G257" s="32"/>
      <c r="H257" s="32"/>
      <c r="I257" s="153"/>
      <c r="J257" s="32"/>
      <c r="K257" s="32"/>
      <c r="L257" s="33"/>
      <c r="M257" s="154"/>
      <c r="N257" s="155"/>
      <c r="O257" s="53"/>
      <c r="P257" s="53"/>
      <c r="Q257" s="53"/>
      <c r="R257" s="53"/>
      <c r="S257" s="53"/>
      <c r="T257" s="54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235</v>
      </c>
      <c r="AU257" s="17" t="s">
        <v>81</v>
      </c>
    </row>
    <row r="258" spans="1:47" s="2" customFormat="1" ht="19.5">
      <c r="A258" s="32"/>
      <c r="B258" s="33"/>
      <c r="C258" s="32"/>
      <c r="D258" s="151" t="s">
        <v>185</v>
      </c>
      <c r="E258" s="32"/>
      <c r="F258" s="156" t="s">
        <v>479</v>
      </c>
      <c r="G258" s="32"/>
      <c r="H258" s="32"/>
      <c r="I258" s="153"/>
      <c r="J258" s="32"/>
      <c r="K258" s="32"/>
      <c r="L258" s="33"/>
      <c r="M258" s="154"/>
      <c r="N258" s="155"/>
      <c r="O258" s="53"/>
      <c r="P258" s="53"/>
      <c r="Q258" s="53"/>
      <c r="R258" s="53"/>
      <c r="S258" s="53"/>
      <c r="T258" s="54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185</v>
      </c>
      <c r="AU258" s="17" t="s">
        <v>81</v>
      </c>
    </row>
    <row r="259" spans="2:51" s="13" customFormat="1" ht="11.25">
      <c r="B259" s="157"/>
      <c r="D259" s="151" t="s">
        <v>204</v>
      </c>
      <c r="E259" s="158" t="s">
        <v>3</v>
      </c>
      <c r="F259" s="159" t="s">
        <v>480</v>
      </c>
      <c r="H259" s="160">
        <v>75.52</v>
      </c>
      <c r="I259" s="161"/>
      <c r="L259" s="157"/>
      <c r="M259" s="162"/>
      <c r="N259" s="163"/>
      <c r="O259" s="163"/>
      <c r="P259" s="163"/>
      <c r="Q259" s="163"/>
      <c r="R259" s="163"/>
      <c r="S259" s="163"/>
      <c r="T259" s="164"/>
      <c r="AT259" s="158" t="s">
        <v>204</v>
      </c>
      <c r="AU259" s="158" t="s">
        <v>81</v>
      </c>
      <c r="AV259" s="13" t="s">
        <v>81</v>
      </c>
      <c r="AW259" s="13" t="s">
        <v>33</v>
      </c>
      <c r="AX259" s="13" t="s">
        <v>79</v>
      </c>
      <c r="AY259" s="158" t="s">
        <v>122</v>
      </c>
    </row>
    <row r="260" spans="1:65" s="2" customFormat="1" ht="24.2" customHeight="1">
      <c r="A260" s="32"/>
      <c r="B260" s="137"/>
      <c r="C260" s="187" t="s">
        <v>481</v>
      </c>
      <c r="D260" s="187" t="s">
        <v>359</v>
      </c>
      <c r="E260" s="188" t="s">
        <v>482</v>
      </c>
      <c r="F260" s="189" t="s">
        <v>483</v>
      </c>
      <c r="G260" s="190" t="s">
        <v>270</v>
      </c>
      <c r="H260" s="191">
        <v>43.05</v>
      </c>
      <c r="I260" s="192"/>
      <c r="J260" s="193">
        <f>ROUND(I260*H260,2)</f>
        <v>0</v>
      </c>
      <c r="K260" s="189" t="s">
        <v>232</v>
      </c>
      <c r="L260" s="194"/>
      <c r="M260" s="195" t="s">
        <v>3</v>
      </c>
      <c r="N260" s="196" t="s">
        <v>42</v>
      </c>
      <c r="O260" s="53"/>
      <c r="P260" s="147">
        <f>O260*H260</f>
        <v>0</v>
      </c>
      <c r="Q260" s="147">
        <v>0.175</v>
      </c>
      <c r="R260" s="147">
        <f>Q260*H260</f>
        <v>7.533749999999999</v>
      </c>
      <c r="S260" s="147">
        <v>0</v>
      </c>
      <c r="T260" s="148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49" t="s">
        <v>162</v>
      </c>
      <c r="AT260" s="149" t="s">
        <v>359</v>
      </c>
      <c r="AU260" s="149" t="s">
        <v>81</v>
      </c>
      <c r="AY260" s="17" t="s">
        <v>122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7" t="s">
        <v>79</v>
      </c>
      <c r="BK260" s="150">
        <f>ROUND(I260*H260,2)</f>
        <v>0</v>
      </c>
      <c r="BL260" s="17" t="s">
        <v>142</v>
      </c>
      <c r="BM260" s="149" t="s">
        <v>484</v>
      </c>
    </row>
    <row r="261" spans="1:47" s="2" customFormat="1" ht="19.5">
      <c r="A261" s="32"/>
      <c r="B261" s="33"/>
      <c r="C261" s="32"/>
      <c r="D261" s="151" t="s">
        <v>131</v>
      </c>
      <c r="E261" s="32"/>
      <c r="F261" s="152" t="s">
        <v>483</v>
      </c>
      <c r="G261" s="32"/>
      <c r="H261" s="32"/>
      <c r="I261" s="153"/>
      <c r="J261" s="32"/>
      <c r="K261" s="32"/>
      <c r="L261" s="33"/>
      <c r="M261" s="154"/>
      <c r="N261" s="155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131</v>
      </c>
      <c r="AU261" s="17" t="s">
        <v>81</v>
      </c>
    </row>
    <row r="262" spans="2:51" s="14" customFormat="1" ht="11.25">
      <c r="B262" s="172"/>
      <c r="D262" s="151" t="s">
        <v>204</v>
      </c>
      <c r="E262" s="173" t="s">
        <v>3</v>
      </c>
      <c r="F262" s="174" t="s">
        <v>485</v>
      </c>
      <c r="H262" s="173" t="s">
        <v>3</v>
      </c>
      <c r="I262" s="175"/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204</v>
      </c>
      <c r="AU262" s="173" t="s">
        <v>81</v>
      </c>
      <c r="AV262" s="14" t="s">
        <v>79</v>
      </c>
      <c r="AW262" s="14" t="s">
        <v>33</v>
      </c>
      <c r="AX262" s="14" t="s">
        <v>71</v>
      </c>
      <c r="AY262" s="173" t="s">
        <v>122</v>
      </c>
    </row>
    <row r="263" spans="2:51" s="13" customFormat="1" ht="11.25">
      <c r="B263" s="157"/>
      <c r="D263" s="151" t="s">
        <v>204</v>
      </c>
      <c r="E263" s="158" t="s">
        <v>3</v>
      </c>
      <c r="F263" s="159" t="s">
        <v>486</v>
      </c>
      <c r="H263" s="160">
        <v>43.05</v>
      </c>
      <c r="I263" s="161"/>
      <c r="L263" s="157"/>
      <c r="M263" s="162"/>
      <c r="N263" s="163"/>
      <c r="O263" s="163"/>
      <c r="P263" s="163"/>
      <c r="Q263" s="163"/>
      <c r="R263" s="163"/>
      <c r="S263" s="163"/>
      <c r="T263" s="164"/>
      <c r="AT263" s="158" t="s">
        <v>204</v>
      </c>
      <c r="AU263" s="158" t="s">
        <v>81</v>
      </c>
      <c r="AV263" s="13" t="s">
        <v>81</v>
      </c>
      <c r="AW263" s="13" t="s">
        <v>33</v>
      </c>
      <c r="AX263" s="13" t="s">
        <v>79</v>
      </c>
      <c r="AY263" s="158" t="s">
        <v>122</v>
      </c>
    </row>
    <row r="264" spans="1:65" s="2" customFormat="1" ht="21.75" customHeight="1">
      <c r="A264" s="32"/>
      <c r="B264" s="137"/>
      <c r="C264" s="187" t="s">
        <v>487</v>
      </c>
      <c r="D264" s="187" t="s">
        <v>359</v>
      </c>
      <c r="E264" s="188" t="s">
        <v>488</v>
      </c>
      <c r="F264" s="189" t="s">
        <v>489</v>
      </c>
      <c r="G264" s="190" t="s">
        <v>270</v>
      </c>
      <c r="H264" s="191">
        <v>27.846</v>
      </c>
      <c r="I264" s="192"/>
      <c r="J264" s="193">
        <f>ROUND(I264*H264,2)</f>
        <v>0</v>
      </c>
      <c r="K264" s="189" t="s">
        <v>232</v>
      </c>
      <c r="L264" s="194"/>
      <c r="M264" s="195" t="s">
        <v>3</v>
      </c>
      <c r="N264" s="196" t="s">
        <v>42</v>
      </c>
      <c r="O264" s="53"/>
      <c r="P264" s="147">
        <f>O264*H264</f>
        <v>0</v>
      </c>
      <c r="Q264" s="147">
        <v>0.176</v>
      </c>
      <c r="R264" s="147">
        <f>Q264*H264</f>
        <v>4.9008959999999995</v>
      </c>
      <c r="S264" s="147">
        <v>0</v>
      </c>
      <c r="T264" s="148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49" t="s">
        <v>162</v>
      </c>
      <c r="AT264" s="149" t="s">
        <v>359</v>
      </c>
      <c r="AU264" s="149" t="s">
        <v>81</v>
      </c>
      <c r="AY264" s="17" t="s">
        <v>122</v>
      </c>
      <c r="BE264" s="150">
        <f>IF(N264="základní",J264,0)</f>
        <v>0</v>
      </c>
      <c r="BF264" s="150">
        <f>IF(N264="snížená",J264,0)</f>
        <v>0</v>
      </c>
      <c r="BG264" s="150">
        <f>IF(N264="zákl. přenesená",J264,0)</f>
        <v>0</v>
      </c>
      <c r="BH264" s="150">
        <f>IF(N264="sníž. přenesená",J264,0)</f>
        <v>0</v>
      </c>
      <c r="BI264" s="150">
        <f>IF(N264="nulová",J264,0)</f>
        <v>0</v>
      </c>
      <c r="BJ264" s="17" t="s">
        <v>79</v>
      </c>
      <c r="BK264" s="150">
        <f>ROUND(I264*H264,2)</f>
        <v>0</v>
      </c>
      <c r="BL264" s="17" t="s">
        <v>142</v>
      </c>
      <c r="BM264" s="149" t="s">
        <v>490</v>
      </c>
    </row>
    <row r="265" spans="1:47" s="2" customFormat="1" ht="11.25">
      <c r="A265" s="32"/>
      <c r="B265" s="33"/>
      <c r="C265" s="32"/>
      <c r="D265" s="151" t="s">
        <v>131</v>
      </c>
      <c r="E265" s="32"/>
      <c r="F265" s="152" t="s">
        <v>489</v>
      </c>
      <c r="G265" s="32"/>
      <c r="H265" s="32"/>
      <c r="I265" s="153"/>
      <c r="J265" s="32"/>
      <c r="K265" s="32"/>
      <c r="L265" s="33"/>
      <c r="M265" s="154"/>
      <c r="N265" s="155"/>
      <c r="O265" s="53"/>
      <c r="P265" s="53"/>
      <c r="Q265" s="53"/>
      <c r="R265" s="53"/>
      <c r="S265" s="53"/>
      <c r="T265" s="54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131</v>
      </c>
      <c r="AU265" s="17" t="s">
        <v>81</v>
      </c>
    </row>
    <row r="266" spans="1:47" s="2" customFormat="1" ht="19.5">
      <c r="A266" s="32"/>
      <c r="B266" s="33"/>
      <c r="C266" s="32"/>
      <c r="D266" s="151" t="s">
        <v>185</v>
      </c>
      <c r="E266" s="32"/>
      <c r="F266" s="156" t="s">
        <v>491</v>
      </c>
      <c r="G266" s="32"/>
      <c r="H266" s="32"/>
      <c r="I266" s="153"/>
      <c r="J266" s="32"/>
      <c r="K266" s="32"/>
      <c r="L266" s="33"/>
      <c r="M266" s="154"/>
      <c r="N266" s="155"/>
      <c r="O266" s="53"/>
      <c r="P266" s="53"/>
      <c r="Q266" s="53"/>
      <c r="R266" s="53"/>
      <c r="S266" s="53"/>
      <c r="T266" s="54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185</v>
      </c>
      <c r="AU266" s="17" t="s">
        <v>81</v>
      </c>
    </row>
    <row r="267" spans="2:51" s="13" customFormat="1" ht="11.25">
      <c r="B267" s="157"/>
      <c r="D267" s="151" t="s">
        <v>204</v>
      </c>
      <c r="E267" s="158" t="s">
        <v>3</v>
      </c>
      <c r="F267" s="159" t="s">
        <v>492</v>
      </c>
      <c r="H267" s="160">
        <v>27.846</v>
      </c>
      <c r="I267" s="161"/>
      <c r="L267" s="157"/>
      <c r="M267" s="162"/>
      <c r="N267" s="163"/>
      <c r="O267" s="163"/>
      <c r="P267" s="163"/>
      <c r="Q267" s="163"/>
      <c r="R267" s="163"/>
      <c r="S267" s="163"/>
      <c r="T267" s="164"/>
      <c r="AT267" s="158" t="s">
        <v>204</v>
      </c>
      <c r="AU267" s="158" t="s">
        <v>81</v>
      </c>
      <c r="AV267" s="13" t="s">
        <v>81</v>
      </c>
      <c r="AW267" s="13" t="s">
        <v>33</v>
      </c>
      <c r="AX267" s="13" t="s">
        <v>79</v>
      </c>
      <c r="AY267" s="158" t="s">
        <v>122</v>
      </c>
    </row>
    <row r="268" spans="2:51" s="14" customFormat="1" ht="11.25">
      <c r="B268" s="172"/>
      <c r="D268" s="151" t="s">
        <v>204</v>
      </c>
      <c r="E268" s="173" t="s">
        <v>3</v>
      </c>
      <c r="F268" s="174" t="s">
        <v>485</v>
      </c>
      <c r="H268" s="173" t="s">
        <v>3</v>
      </c>
      <c r="I268" s="175"/>
      <c r="L268" s="172"/>
      <c r="M268" s="176"/>
      <c r="N268" s="177"/>
      <c r="O268" s="177"/>
      <c r="P268" s="177"/>
      <c r="Q268" s="177"/>
      <c r="R268" s="177"/>
      <c r="S268" s="177"/>
      <c r="T268" s="178"/>
      <c r="AT268" s="173" t="s">
        <v>204</v>
      </c>
      <c r="AU268" s="173" t="s">
        <v>81</v>
      </c>
      <c r="AV268" s="14" t="s">
        <v>79</v>
      </c>
      <c r="AW268" s="14" t="s">
        <v>33</v>
      </c>
      <c r="AX268" s="14" t="s">
        <v>71</v>
      </c>
      <c r="AY268" s="173" t="s">
        <v>122</v>
      </c>
    </row>
    <row r="269" spans="1:65" s="2" customFormat="1" ht="16.5" customHeight="1">
      <c r="A269" s="32"/>
      <c r="B269" s="137"/>
      <c r="C269" s="187" t="s">
        <v>493</v>
      </c>
      <c r="D269" s="187" t="s">
        <v>359</v>
      </c>
      <c r="E269" s="188" t="s">
        <v>494</v>
      </c>
      <c r="F269" s="189" t="s">
        <v>495</v>
      </c>
      <c r="G269" s="190" t="s">
        <v>270</v>
      </c>
      <c r="H269" s="191">
        <v>8</v>
      </c>
      <c r="I269" s="192"/>
      <c r="J269" s="193">
        <f>ROUND(I269*H269,2)</f>
        <v>0</v>
      </c>
      <c r="K269" s="189" t="s">
        <v>3</v>
      </c>
      <c r="L269" s="194"/>
      <c r="M269" s="195" t="s">
        <v>3</v>
      </c>
      <c r="N269" s="196" t="s">
        <v>42</v>
      </c>
      <c r="O269" s="53"/>
      <c r="P269" s="147">
        <f>O269*H269</f>
        <v>0</v>
      </c>
      <c r="Q269" s="147">
        <v>0.026</v>
      </c>
      <c r="R269" s="147">
        <f>Q269*H269</f>
        <v>0.208</v>
      </c>
      <c r="S269" s="147">
        <v>0</v>
      </c>
      <c r="T269" s="148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49" t="s">
        <v>162</v>
      </c>
      <c r="AT269" s="149" t="s">
        <v>359</v>
      </c>
      <c r="AU269" s="149" t="s">
        <v>81</v>
      </c>
      <c r="AY269" s="17" t="s">
        <v>122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79</v>
      </c>
      <c r="BK269" s="150">
        <f>ROUND(I269*H269,2)</f>
        <v>0</v>
      </c>
      <c r="BL269" s="17" t="s">
        <v>142</v>
      </c>
      <c r="BM269" s="149" t="s">
        <v>496</v>
      </c>
    </row>
    <row r="270" spans="1:47" s="2" customFormat="1" ht="11.25">
      <c r="A270" s="32"/>
      <c r="B270" s="33"/>
      <c r="C270" s="32"/>
      <c r="D270" s="151" t="s">
        <v>131</v>
      </c>
      <c r="E270" s="32"/>
      <c r="F270" s="152" t="s">
        <v>497</v>
      </c>
      <c r="G270" s="32"/>
      <c r="H270" s="32"/>
      <c r="I270" s="153"/>
      <c r="J270" s="32"/>
      <c r="K270" s="32"/>
      <c r="L270" s="33"/>
      <c r="M270" s="154"/>
      <c r="N270" s="155"/>
      <c r="O270" s="53"/>
      <c r="P270" s="53"/>
      <c r="Q270" s="53"/>
      <c r="R270" s="53"/>
      <c r="S270" s="53"/>
      <c r="T270" s="54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131</v>
      </c>
      <c r="AU270" s="17" t="s">
        <v>81</v>
      </c>
    </row>
    <row r="271" spans="2:51" s="13" customFormat="1" ht="11.25">
      <c r="B271" s="157"/>
      <c r="D271" s="151" t="s">
        <v>204</v>
      </c>
      <c r="E271" s="158" t="s">
        <v>3</v>
      </c>
      <c r="F271" s="159" t="s">
        <v>162</v>
      </c>
      <c r="H271" s="160">
        <v>8</v>
      </c>
      <c r="I271" s="161"/>
      <c r="L271" s="157"/>
      <c r="M271" s="162"/>
      <c r="N271" s="163"/>
      <c r="O271" s="163"/>
      <c r="P271" s="163"/>
      <c r="Q271" s="163"/>
      <c r="R271" s="163"/>
      <c r="S271" s="163"/>
      <c r="T271" s="164"/>
      <c r="AT271" s="158" t="s">
        <v>204</v>
      </c>
      <c r="AU271" s="158" t="s">
        <v>81</v>
      </c>
      <c r="AV271" s="13" t="s">
        <v>81</v>
      </c>
      <c r="AW271" s="13" t="s">
        <v>33</v>
      </c>
      <c r="AX271" s="13" t="s">
        <v>79</v>
      </c>
      <c r="AY271" s="158" t="s">
        <v>122</v>
      </c>
    </row>
    <row r="272" spans="2:63" s="12" customFormat="1" ht="22.9" customHeight="1">
      <c r="B272" s="124"/>
      <c r="D272" s="125" t="s">
        <v>70</v>
      </c>
      <c r="E272" s="135" t="s">
        <v>169</v>
      </c>
      <c r="F272" s="135" t="s">
        <v>498</v>
      </c>
      <c r="I272" s="127"/>
      <c r="J272" s="136">
        <f>BK272</f>
        <v>0</v>
      </c>
      <c r="L272" s="124"/>
      <c r="M272" s="129"/>
      <c r="N272" s="130"/>
      <c r="O272" s="130"/>
      <c r="P272" s="131">
        <f>SUM(P273:P343)</f>
        <v>0</v>
      </c>
      <c r="Q272" s="130"/>
      <c r="R272" s="131">
        <f>SUM(R273:R343)</f>
        <v>350.236555574</v>
      </c>
      <c r="S272" s="130"/>
      <c r="T272" s="132">
        <f>SUM(T273:T343)</f>
        <v>400</v>
      </c>
      <c r="AR272" s="125" t="s">
        <v>79</v>
      </c>
      <c r="AT272" s="133" t="s">
        <v>70</v>
      </c>
      <c r="AU272" s="133" t="s">
        <v>79</v>
      </c>
      <c r="AY272" s="125" t="s">
        <v>122</v>
      </c>
      <c r="BK272" s="134">
        <f>SUM(BK273:BK343)</f>
        <v>0</v>
      </c>
    </row>
    <row r="273" spans="1:65" s="2" customFormat="1" ht="24.2" customHeight="1">
      <c r="A273" s="32"/>
      <c r="B273" s="137"/>
      <c r="C273" s="138" t="s">
        <v>499</v>
      </c>
      <c r="D273" s="138" t="s">
        <v>125</v>
      </c>
      <c r="E273" s="139" t="s">
        <v>500</v>
      </c>
      <c r="F273" s="140" t="s">
        <v>501</v>
      </c>
      <c r="G273" s="141" t="s">
        <v>231</v>
      </c>
      <c r="H273" s="142">
        <v>24</v>
      </c>
      <c r="I273" s="143"/>
      <c r="J273" s="144">
        <f>ROUND(I273*H273,2)</f>
        <v>0</v>
      </c>
      <c r="K273" s="140" t="s">
        <v>232</v>
      </c>
      <c r="L273" s="33"/>
      <c r="M273" s="145" t="s">
        <v>3</v>
      </c>
      <c r="N273" s="146" t="s">
        <v>42</v>
      </c>
      <c r="O273" s="53"/>
      <c r="P273" s="147">
        <f>O273*H273</f>
        <v>0</v>
      </c>
      <c r="Q273" s="147">
        <v>0.0007</v>
      </c>
      <c r="R273" s="147">
        <f>Q273*H273</f>
        <v>0.0168</v>
      </c>
      <c r="S273" s="147">
        <v>0</v>
      </c>
      <c r="T273" s="148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49" t="s">
        <v>142</v>
      </c>
      <c r="AT273" s="149" t="s">
        <v>125</v>
      </c>
      <c r="AU273" s="149" t="s">
        <v>81</v>
      </c>
      <c r="AY273" s="17" t="s">
        <v>122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7" t="s">
        <v>79</v>
      </c>
      <c r="BK273" s="150">
        <f>ROUND(I273*H273,2)</f>
        <v>0</v>
      </c>
      <c r="BL273" s="17" t="s">
        <v>142</v>
      </c>
      <c r="BM273" s="149" t="s">
        <v>502</v>
      </c>
    </row>
    <row r="274" spans="1:47" s="2" customFormat="1" ht="19.5">
      <c r="A274" s="32"/>
      <c r="B274" s="33"/>
      <c r="C274" s="32"/>
      <c r="D274" s="151" t="s">
        <v>131</v>
      </c>
      <c r="E274" s="32"/>
      <c r="F274" s="152" t="s">
        <v>503</v>
      </c>
      <c r="G274" s="32"/>
      <c r="H274" s="32"/>
      <c r="I274" s="153"/>
      <c r="J274" s="32"/>
      <c r="K274" s="32"/>
      <c r="L274" s="33"/>
      <c r="M274" s="154"/>
      <c r="N274" s="155"/>
      <c r="O274" s="53"/>
      <c r="P274" s="53"/>
      <c r="Q274" s="53"/>
      <c r="R274" s="53"/>
      <c r="S274" s="53"/>
      <c r="T274" s="54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131</v>
      </c>
      <c r="AU274" s="17" t="s">
        <v>81</v>
      </c>
    </row>
    <row r="275" spans="1:47" s="2" customFormat="1" ht="11.25">
      <c r="A275" s="32"/>
      <c r="B275" s="33"/>
      <c r="C275" s="32"/>
      <c r="D275" s="170" t="s">
        <v>235</v>
      </c>
      <c r="E275" s="32"/>
      <c r="F275" s="171" t="s">
        <v>504</v>
      </c>
      <c r="G275" s="32"/>
      <c r="H275" s="32"/>
      <c r="I275" s="153"/>
      <c r="J275" s="32"/>
      <c r="K275" s="32"/>
      <c r="L275" s="33"/>
      <c r="M275" s="154"/>
      <c r="N275" s="155"/>
      <c r="O275" s="53"/>
      <c r="P275" s="53"/>
      <c r="Q275" s="53"/>
      <c r="R275" s="53"/>
      <c r="S275" s="53"/>
      <c r="T275" s="54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235</v>
      </c>
      <c r="AU275" s="17" t="s">
        <v>81</v>
      </c>
    </row>
    <row r="276" spans="2:51" s="13" customFormat="1" ht="11.25">
      <c r="B276" s="157"/>
      <c r="D276" s="151" t="s">
        <v>204</v>
      </c>
      <c r="E276" s="158" t="s">
        <v>3</v>
      </c>
      <c r="F276" s="159" t="s">
        <v>389</v>
      </c>
      <c r="H276" s="160">
        <v>24</v>
      </c>
      <c r="I276" s="161"/>
      <c r="L276" s="157"/>
      <c r="M276" s="162"/>
      <c r="N276" s="163"/>
      <c r="O276" s="163"/>
      <c r="P276" s="163"/>
      <c r="Q276" s="163"/>
      <c r="R276" s="163"/>
      <c r="S276" s="163"/>
      <c r="T276" s="164"/>
      <c r="AT276" s="158" t="s">
        <v>204</v>
      </c>
      <c r="AU276" s="158" t="s">
        <v>81</v>
      </c>
      <c r="AV276" s="13" t="s">
        <v>81</v>
      </c>
      <c r="AW276" s="13" t="s">
        <v>33</v>
      </c>
      <c r="AX276" s="13" t="s">
        <v>79</v>
      </c>
      <c r="AY276" s="158" t="s">
        <v>122</v>
      </c>
    </row>
    <row r="277" spans="1:65" s="2" customFormat="1" ht="24.2" customHeight="1">
      <c r="A277" s="32"/>
      <c r="B277" s="137"/>
      <c r="C277" s="138" t="s">
        <v>505</v>
      </c>
      <c r="D277" s="138" t="s">
        <v>125</v>
      </c>
      <c r="E277" s="139" t="s">
        <v>506</v>
      </c>
      <c r="F277" s="140" t="s">
        <v>507</v>
      </c>
      <c r="G277" s="141" t="s">
        <v>231</v>
      </c>
      <c r="H277" s="142">
        <v>16</v>
      </c>
      <c r="I277" s="143"/>
      <c r="J277" s="144">
        <f>ROUND(I277*H277,2)</f>
        <v>0</v>
      </c>
      <c r="K277" s="140" t="s">
        <v>232</v>
      </c>
      <c r="L277" s="33"/>
      <c r="M277" s="145" t="s">
        <v>3</v>
      </c>
      <c r="N277" s="146" t="s">
        <v>42</v>
      </c>
      <c r="O277" s="53"/>
      <c r="P277" s="147">
        <f>O277*H277</f>
        <v>0</v>
      </c>
      <c r="Q277" s="147">
        <v>0.10941</v>
      </c>
      <c r="R277" s="147">
        <f>Q277*H277</f>
        <v>1.75056</v>
      </c>
      <c r="S277" s="147">
        <v>0</v>
      </c>
      <c r="T277" s="148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49" t="s">
        <v>142</v>
      </c>
      <c r="AT277" s="149" t="s">
        <v>125</v>
      </c>
      <c r="AU277" s="149" t="s">
        <v>81</v>
      </c>
      <c r="AY277" s="17" t="s">
        <v>122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7" t="s">
        <v>79</v>
      </c>
      <c r="BK277" s="150">
        <f>ROUND(I277*H277,2)</f>
        <v>0</v>
      </c>
      <c r="BL277" s="17" t="s">
        <v>142</v>
      </c>
      <c r="BM277" s="149" t="s">
        <v>508</v>
      </c>
    </row>
    <row r="278" spans="1:47" s="2" customFormat="1" ht="19.5">
      <c r="A278" s="32"/>
      <c r="B278" s="33"/>
      <c r="C278" s="32"/>
      <c r="D278" s="151" t="s">
        <v>131</v>
      </c>
      <c r="E278" s="32"/>
      <c r="F278" s="152" t="s">
        <v>509</v>
      </c>
      <c r="G278" s="32"/>
      <c r="H278" s="32"/>
      <c r="I278" s="153"/>
      <c r="J278" s="32"/>
      <c r="K278" s="32"/>
      <c r="L278" s="33"/>
      <c r="M278" s="154"/>
      <c r="N278" s="155"/>
      <c r="O278" s="53"/>
      <c r="P278" s="53"/>
      <c r="Q278" s="53"/>
      <c r="R278" s="53"/>
      <c r="S278" s="53"/>
      <c r="T278" s="54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131</v>
      </c>
      <c r="AU278" s="17" t="s">
        <v>81</v>
      </c>
    </row>
    <row r="279" spans="1:47" s="2" customFormat="1" ht="11.25">
      <c r="A279" s="32"/>
      <c r="B279" s="33"/>
      <c r="C279" s="32"/>
      <c r="D279" s="170" t="s">
        <v>235</v>
      </c>
      <c r="E279" s="32"/>
      <c r="F279" s="171" t="s">
        <v>510</v>
      </c>
      <c r="G279" s="32"/>
      <c r="H279" s="32"/>
      <c r="I279" s="153"/>
      <c r="J279" s="32"/>
      <c r="K279" s="32"/>
      <c r="L279" s="33"/>
      <c r="M279" s="154"/>
      <c r="N279" s="155"/>
      <c r="O279" s="53"/>
      <c r="P279" s="53"/>
      <c r="Q279" s="53"/>
      <c r="R279" s="53"/>
      <c r="S279" s="53"/>
      <c r="T279" s="54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235</v>
      </c>
      <c r="AU279" s="17" t="s">
        <v>81</v>
      </c>
    </row>
    <row r="280" spans="2:51" s="13" customFormat="1" ht="11.25">
      <c r="B280" s="157"/>
      <c r="D280" s="151" t="s">
        <v>204</v>
      </c>
      <c r="E280" s="158" t="s">
        <v>3</v>
      </c>
      <c r="F280" s="159" t="s">
        <v>324</v>
      </c>
      <c r="H280" s="160">
        <v>16</v>
      </c>
      <c r="I280" s="161"/>
      <c r="L280" s="157"/>
      <c r="M280" s="162"/>
      <c r="N280" s="163"/>
      <c r="O280" s="163"/>
      <c r="P280" s="163"/>
      <c r="Q280" s="163"/>
      <c r="R280" s="163"/>
      <c r="S280" s="163"/>
      <c r="T280" s="164"/>
      <c r="AT280" s="158" t="s">
        <v>204</v>
      </c>
      <c r="AU280" s="158" t="s">
        <v>81</v>
      </c>
      <c r="AV280" s="13" t="s">
        <v>81</v>
      </c>
      <c r="AW280" s="13" t="s">
        <v>33</v>
      </c>
      <c r="AX280" s="13" t="s">
        <v>79</v>
      </c>
      <c r="AY280" s="158" t="s">
        <v>122</v>
      </c>
    </row>
    <row r="281" spans="1:65" s="2" customFormat="1" ht="24.2" customHeight="1">
      <c r="A281" s="32"/>
      <c r="B281" s="137"/>
      <c r="C281" s="187" t="s">
        <v>511</v>
      </c>
      <c r="D281" s="187" t="s">
        <v>359</v>
      </c>
      <c r="E281" s="188" t="s">
        <v>512</v>
      </c>
      <c r="F281" s="189" t="s">
        <v>513</v>
      </c>
      <c r="G281" s="190" t="s">
        <v>231</v>
      </c>
      <c r="H281" s="191">
        <v>16</v>
      </c>
      <c r="I281" s="192"/>
      <c r="J281" s="193">
        <f>ROUND(I281*H281,2)</f>
        <v>0</v>
      </c>
      <c r="K281" s="189" t="s">
        <v>232</v>
      </c>
      <c r="L281" s="194"/>
      <c r="M281" s="195" t="s">
        <v>3</v>
      </c>
      <c r="N281" s="196" t="s">
        <v>42</v>
      </c>
      <c r="O281" s="53"/>
      <c r="P281" s="147">
        <f>O281*H281</f>
        <v>0</v>
      </c>
      <c r="Q281" s="147">
        <v>0.0025</v>
      </c>
      <c r="R281" s="147">
        <f>Q281*H281</f>
        <v>0.04</v>
      </c>
      <c r="S281" s="147">
        <v>0</v>
      </c>
      <c r="T281" s="148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49" t="s">
        <v>162</v>
      </c>
      <c r="AT281" s="149" t="s">
        <v>359</v>
      </c>
      <c r="AU281" s="149" t="s">
        <v>81</v>
      </c>
      <c r="AY281" s="17" t="s">
        <v>122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79</v>
      </c>
      <c r="BK281" s="150">
        <f>ROUND(I281*H281,2)</f>
        <v>0</v>
      </c>
      <c r="BL281" s="17" t="s">
        <v>142</v>
      </c>
      <c r="BM281" s="149" t="s">
        <v>514</v>
      </c>
    </row>
    <row r="282" spans="1:47" s="2" customFormat="1" ht="11.25">
      <c r="A282" s="32"/>
      <c r="B282" s="33"/>
      <c r="C282" s="32"/>
      <c r="D282" s="151" t="s">
        <v>131</v>
      </c>
      <c r="E282" s="32"/>
      <c r="F282" s="152" t="s">
        <v>513</v>
      </c>
      <c r="G282" s="32"/>
      <c r="H282" s="32"/>
      <c r="I282" s="153"/>
      <c r="J282" s="32"/>
      <c r="K282" s="32"/>
      <c r="L282" s="33"/>
      <c r="M282" s="154"/>
      <c r="N282" s="155"/>
      <c r="O282" s="53"/>
      <c r="P282" s="53"/>
      <c r="Q282" s="53"/>
      <c r="R282" s="53"/>
      <c r="S282" s="53"/>
      <c r="T282" s="54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131</v>
      </c>
      <c r="AU282" s="17" t="s">
        <v>81</v>
      </c>
    </row>
    <row r="283" spans="1:47" s="2" customFormat="1" ht="19.5">
      <c r="A283" s="32"/>
      <c r="B283" s="33"/>
      <c r="C283" s="32"/>
      <c r="D283" s="151" t="s">
        <v>185</v>
      </c>
      <c r="E283" s="32"/>
      <c r="F283" s="156" t="s">
        <v>515</v>
      </c>
      <c r="G283" s="32"/>
      <c r="H283" s="32"/>
      <c r="I283" s="153"/>
      <c r="J283" s="32"/>
      <c r="K283" s="32"/>
      <c r="L283" s="33"/>
      <c r="M283" s="154"/>
      <c r="N283" s="155"/>
      <c r="O283" s="53"/>
      <c r="P283" s="53"/>
      <c r="Q283" s="53"/>
      <c r="R283" s="53"/>
      <c r="S283" s="53"/>
      <c r="T283" s="54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185</v>
      </c>
      <c r="AU283" s="17" t="s">
        <v>81</v>
      </c>
    </row>
    <row r="284" spans="2:51" s="14" customFormat="1" ht="11.25">
      <c r="B284" s="172"/>
      <c r="D284" s="151" t="s">
        <v>204</v>
      </c>
      <c r="E284" s="173" t="s">
        <v>3</v>
      </c>
      <c r="F284" s="174" t="s">
        <v>516</v>
      </c>
      <c r="H284" s="173" t="s">
        <v>3</v>
      </c>
      <c r="I284" s="175"/>
      <c r="L284" s="172"/>
      <c r="M284" s="176"/>
      <c r="N284" s="177"/>
      <c r="O284" s="177"/>
      <c r="P284" s="177"/>
      <c r="Q284" s="177"/>
      <c r="R284" s="177"/>
      <c r="S284" s="177"/>
      <c r="T284" s="178"/>
      <c r="AT284" s="173" t="s">
        <v>204</v>
      </c>
      <c r="AU284" s="173" t="s">
        <v>81</v>
      </c>
      <c r="AV284" s="14" t="s">
        <v>79</v>
      </c>
      <c r="AW284" s="14" t="s">
        <v>33</v>
      </c>
      <c r="AX284" s="14" t="s">
        <v>71</v>
      </c>
      <c r="AY284" s="173" t="s">
        <v>122</v>
      </c>
    </row>
    <row r="285" spans="2:51" s="13" customFormat="1" ht="11.25">
      <c r="B285" s="157"/>
      <c r="D285" s="151" t="s">
        <v>204</v>
      </c>
      <c r="E285" s="158" t="s">
        <v>3</v>
      </c>
      <c r="F285" s="159" t="s">
        <v>162</v>
      </c>
      <c r="H285" s="160">
        <v>8</v>
      </c>
      <c r="I285" s="161"/>
      <c r="L285" s="157"/>
      <c r="M285" s="162"/>
      <c r="N285" s="163"/>
      <c r="O285" s="163"/>
      <c r="P285" s="163"/>
      <c r="Q285" s="163"/>
      <c r="R285" s="163"/>
      <c r="S285" s="163"/>
      <c r="T285" s="164"/>
      <c r="AT285" s="158" t="s">
        <v>204</v>
      </c>
      <c r="AU285" s="158" t="s">
        <v>81</v>
      </c>
      <c r="AV285" s="13" t="s">
        <v>81</v>
      </c>
      <c r="AW285" s="13" t="s">
        <v>33</v>
      </c>
      <c r="AX285" s="13" t="s">
        <v>71</v>
      </c>
      <c r="AY285" s="158" t="s">
        <v>122</v>
      </c>
    </row>
    <row r="286" spans="2:51" s="14" customFormat="1" ht="11.25">
      <c r="B286" s="172"/>
      <c r="D286" s="151" t="s">
        <v>204</v>
      </c>
      <c r="E286" s="173" t="s">
        <v>3</v>
      </c>
      <c r="F286" s="174" t="s">
        <v>517</v>
      </c>
      <c r="H286" s="173" t="s">
        <v>3</v>
      </c>
      <c r="I286" s="175"/>
      <c r="L286" s="172"/>
      <c r="M286" s="176"/>
      <c r="N286" s="177"/>
      <c r="O286" s="177"/>
      <c r="P286" s="177"/>
      <c r="Q286" s="177"/>
      <c r="R286" s="177"/>
      <c r="S286" s="177"/>
      <c r="T286" s="178"/>
      <c r="AT286" s="173" t="s">
        <v>204</v>
      </c>
      <c r="AU286" s="173" t="s">
        <v>81</v>
      </c>
      <c r="AV286" s="14" t="s">
        <v>79</v>
      </c>
      <c r="AW286" s="14" t="s">
        <v>33</v>
      </c>
      <c r="AX286" s="14" t="s">
        <v>71</v>
      </c>
      <c r="AY286" s="173" t="s">
        <v>122</v>
      </c>
    </row>
    <row r="287" spans="2:51" s="13" customFormat="1" ht="11.25">
      <c r="B287" s="157"/>
      <c r="D287" s="151" t="s">
        <v>204</v>
      </c>
      <c r="E287" s="158" t="s">
        <v>3</v>
      </c>
      <c r="F287" s="159" t="s">
        <v>162</v>
      </c>
      <c r="H287" s="160">
        <v>8</v>
      </c>
      <c r="I287" s="161"/>
      <c r="L287" s="157"/>
      <c r="M287" s="162"/>
      <c r="N287" s="163"/>
      <c r="O287" s="163"/>
      <c r="P287" s="163"/>
      <c r="Q287" s="163"/>
      <c r="R287" s="163"/>
      <c r="S287" s="163"/>
      <c r="T287" s="164"/>
      <c r="AT287" s="158" t="s">
        <v>204</v>
      </c>
      <c r="AU287" s="158" t="s">
        <v>81</v>
      </c>
      <c r="AV287" s="13" t="s">
        <v>81</v>
      </c>
      <c r="AW287" s="13" t="s">
        <v>33</v>
      </c>
      <c r="AX287" s="13" t="s">
        <v>71</v>
      </c>
      <c r="AY287" s="158" t="s">
        <v>122</v>
      </c>
    </row>
    <row r="288" spans="2:51" s="15" customFormat="1" ht="11.25">
      <c r="B288" s="179"/>
      <c r="D288" s="151" t="s">
        <v>204</v>
      </c>
      <c r="E288" s="180" t="s">
        <v>3</v>
      </c>
      <c r="F288" s="181" t="s">
        <v>316</v>
      </c>
      <c r="H288" s="182">
        <v>16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204</v>
      </c>
      <c r="AU288" s="180" t="s">
        <v>81</v>
      </c>
      <c r="AV288" s="15" t="s">
        <v>142</v>
      </c>
      <c r="AW288" s="15" t="s">
        <v>33</v>
      </c>
      <c r="AX288" s="15" t="s">
        <v>79</v>
      </c>
      <c r="AY288" s="180" t="s">
        <v>122</v>
      </c>
    </row>
    <row r="289" spans="1:65" s="2" customFormat="1" ht="16.5" customHeight="1">
      <c r="A289" s="32"/>
      <c r="B289" s="137"/>
      <c r="C289" s="187" t="s">
        <v>518</v>
      </c>
      <c r="D289" s="187" t="s">
        <v>359</v>
      </c>
      <c r="E289" s="188" t="s">
        <v>519</v>
      </c>
      <c r="F289" s="189" t="s">
        <v>520</v>
      </c>
      <c r="G289" s="190" t="s">
        <v>231</v>
      </c>
      <c r="H289" s="191">
        <v>8</v>
      </c>
      <c r="I289" s="192"/>
      <c r="J289" s="193">
        <f>ROUND(I289*H289,2)</f>
        <v>0</v>
      </c>
      <c r="K289" s="189" t="s">
        <v>232</v>
      </c>
      <c r="L289" s="194"/>
      <c r="M289" s="195" t="s">
        <v>3</v>
      </c>
      <c r="N289" s="196" t="s">
        <v>42</v>
      </c>
      <c r="O289" s="53"/>
      <c r="P289" s="147">
        <f>O289*H289</f>
        <v>0</v>
      </c>
      <c r="Q289" s="147">
        <v>0.0017</v>
      </c>
      <c r="R289" s="147">
        <f>Q289*H289</f>
        <v>0.0136</v>
      </c>
      <c r="S289" s="147">
        <v>0</v>
      </c>
      <c r="T289" s="148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49" t="s">
        <v>162</v>
      </c>
      <c r="AT289" s="149" t="s">
        <v>359</v>
      </c>
      <c r="AU289" s="149" t="s">
        <v>81</v>
      </c>
      <c r="AY289" s="17" t="s">
        <v>122</v>
      </c>
      <c r="BE289" s="150">
        <f>IF(N289="základní",J289,0)</f>
        <v>0</v>
      </c>
      <c r="BF289" s="150">
        <f>IF(N289="snížená",J289,0)</f>
        <v>0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7" t="s">
        <v>79</v>
      </c>
      <c r="BK289" s="150">
        <f>ROUND(I289*H289,2)</f>
        <v>0</v>
      </c>
      <c r="BL289" s="17" t="s">
        <v>142</v>
      </c>
      <c r="BM289" s="149" t="s">
        <v>521</v>
      </c>
    </row>
    <row r="290" spans="1:47" s="2" customFormat="1" ht="11.25">
      <c r="A290" s="32"/>
      <c r="B290" s="33"/>
      <c r="C290" s="32"/>
      <c r="D290" s="151" t="s">
        <v>131</v>
      </c>
      <c r="E290" s="32"/>
      <c r="F290" s="152" t="s">
        <v>520</v>
      </c>
      <c r="G290" s="32"/>
      <c r="H290" s="32"/>
      <c r="I290" s="153"/>
      <c r="J290" s="32"/>
      <c r="K290" s="32"/>
      <c r="L290" s="33"/>
      <c r="M290" s="154"/>
      <c r="N290" s="155"/>
      <c r="O290" s="53"/>
      <c r="P290" s="53"/>
      <c r="Q290" s="53"/>
      <c r="R290" s="53"/>
      <c r="S290" s="53"/>
      <c r="T290" s="54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131</v>
      </c>
      <c r="AU290" s="17" t="s">
        <v>81</v>
      </c>
    </row>
    <row r="291" spans="2:51" s="14" customFormat="1" ht="11.25">
      <c r="B291" s="172"/>
      <c r="D291" s="151" t="s">
        <v>204</v>
      </c>
      <c r="E291" s="173" t="s">
        <v>3</v>
      </c>
      <c r="F291" s="174" t="s">
        <v>522</v>
      </c>
      <c r="H291" s="173" t="s">
        <v>3</v>
      </c>
      <c r="I291" s="175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204</v>
      </c>
      <c r="AU291" s="173" t="s">
        <v>81</v>
      </c>
      <c r="AV291" s="14" t="s">
        <v>79</v>
      </c>
      <c r="AW291" s="14" t="s">
        <v>33</v>
      </c>
      <c r="AX291" s="14" t="s">
        <v>71</v>
      </c>
      <c r="AY291" s="173" t="s">
        <v>122</v>
      </c>
    </row>
    <row r="292" spans="2:51" s="13" customFormat="1" ht="11.25">
      <c r="B292" s="157"/>
      <c r="D292" s="151" t="s">
        <v>204</v>
      </c>
      <c r="E292" s="158" t="s">
        <v>3</v>
      </c>
      <c r="F292" s="159" t="s">
        <v>162</v>
      </c>
      <c r="H292" s="160">
        <v>8</v>
      </c>
      <c r="I292" s="161"/>
      <c r="L292" s="157"/>
      <c r="M292" s="162"/>
      <c r="N292" s="163"/>
      <c r="O292" s="163"/>
      <c r="P292" s="163"/>
      <c r="Q292" s="163"/>
      <c r="R292" s="163"/>
      <c r="S292" s="163"/>
      <c r="T292" s="164"/>
      <c r="AT292" s="158" t="s">
        <v>204</v>
      </c>
      <c r="AU292" s="158" t="s">
        <v>81</v>
      </c>
      <c r="AV292" s="13" t="s">
        <v>81</v>
      </c>
      <c r="AW292" s="13" t="s">
        <v>33</v>
      </c>
      <c r="AX292" s="13" t="s">
        <v>79</v>
      </c>
      <c r="AY292" s="158" t="s">
        <v>122</v>
      </c>
    </row>
    <row r="293" spans="1:65" s="2" customFormat="1" ht="21.75" customHeight="1">
      <c r="A293" s="32"/>
      <c r="B293" s="137"/>
      <c r="C293" s="187" t="s">
        <v>523</v>
      </c>
      <c r="D293" s="187" t="s">
        <v>359</v>
      </c>
      <c r="E293" s="188" t="s">
        <v>524</v>
      </c>
      <c r="F293" s="189" t="s">
        <v>525</v>
      </c>
      <c r="G293" s="190" t="s">
        <v>231</v>
      </c>
      <c r="H293" s="191">
        <v>16</v>
      </c>
      <c r="I293" s="192"/>
      <c r="J293" s="193">
        <f>ROUND(I293*H293,2)</f>
        <v>0</v>
      </c>
      <c r="K293" s="189" t="s">
        <v>232</v>
      </c>
      <c r="L293" s="194"/>
      <c r="M293" s="195" t="s">
        <v>3</v>
      </c>
      <c r="N293" s="196" t="s">
        <v>42</v>
      </c>
      <c r="O293" s="53"/>
      <c r="P293" s="147">
        <f>O293*H293</f>
        <v>0</v>
      </c>
      <c r="Q293" s="147">
        <v>0.0061</v>
      </c>
      <c r="R293" s="147">
        <f>Q293*H293</f>
        <v>0.0976</v>
      </c>
      <c r="S293" s="147">
        <v>0</v>
      </c>
      <c r="T293" s="148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49" t="s">
        <v>162</v>
      </c>
      <c r="AT293" s="149" t="s">
        <v>359</v>
      </c>
      <c r="AU293" s="149" t="s">
        <v>81</v>
      </c>
      <c r="AY293" s="17" t="s">
        <v>122</v>
      </c>
      <c r="BE293" s="150">
        <f>IF(N293="základní",J293,0)</f>
        <v>0</v>
      </c>
      <c r="BF293" s="150">
        <f>IF(N293="snížená",J293,0)</f>
        <v>0</v>
      </c>
      <c r="BG293" s="150">
        <f>IF(N293="zákl. přenesená",J293,0)</f>
        <v>0</v>
      </c>
      <c r="BH293" s="150">
        <f>IF(N293="sníž. přenesená",J293,0)</f>
        <v>0</v>
      </c>
      <c r="BI293" s="150">
        <f>IF(N293="nulová",J293,0)</f>
        <v>0</v>
      </c>
      <c r="BJ293" s="17" t="s">
        <v>79</v>
      </c>
      <c r="BK293" s="150">
        <f>ROUND(I293*H293,2)</f>
        <v>0</v>
      </c>
      <c r="BL293" s="17" t="s">
        <v>142</v>
      </c>
      <c r="BM293" s="149" t="s">
        <v>526</v>
      </c>
    </row>
    <row r="294" spans="1:47" s="2" customFormat="1" ht="11.25">
      <c r="A294" s="32"/>
      <c r="B294" s="33"/>
      <c r="C294" s="32"/>
      <c r="D294" s="151" t="s">
        <v>131</v>
      </c>
      <c r="E294" s="32"/>
      <c r="F294" s="152" t="s">
        <v>525</v>
      </c>
      <c r="G294" s="32"/>
      <c r="H294" s="32"/>
      <c r="I294" s="153"/>
      <c r="J294" s="32"/>
      <c r="K294" s="32"/>
      <c r="L294" s="33"/>
      <c r="M294" s="154"/>
      <c r="N294" s="155"/>
      <c r="O294" s="53"/>
      <c r="P294" s="53"/>
      <c r="Q294" s="53"/>
      <c r="R294" s="53"/>
      <c r="S294" s="53"/>
      <c r="T294" s="54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131</v>
      </c>
      <c r="AU294" s="17" t="s">
        <v>81</v>
      </c>
    </row>
    <row r="295" spans="2:51" s="13" customFormat="1" ht="11.25">
      <c r="B295" s="157"/>
      <c r="D295" s="151" t="s">
        <v>204</v>
      </c>
      <c r="E295" s="158" t="s">
        <v>3</v>
      </c>
      <c r="F295" s="159" t="s">
        <v>324</v>
      </c>
      <c r="H295" s="160">
        <v>16</v>
      </c>
      <c r="I295" s="161"/>
      <c r="L295" s="157"/>
      <c r="M295" s="162"/>
      <c r="N295" s="163"/>
      <c r="O295" s="163"/>
      <c r="P295" s="163"/>
      <c r="Q295" s="163"/>
      <c r="R295" s="163"/>
      <c r="S295" s="163"/>
      <c r="T295" s="164"/>
      <c r="AT295" s="158" t="s">
        <v>204</v>
      </c>
      <c r="AU295" s="158" t="s">
        <v>81</v>
      </c>
      <c r="AV295" s="13" t="s">
        <v>81</v>
      </c>
      <c r="AW295" s="13" t="s">
        <v>33</v>
      </c>
      <c r="AX295" s="13" t="s">
        <v>79</v>
      </c>
      <c r="AY295" s="158" t="s">
        <v>122</v>
      </c>
    </row>
    <row r="296" spans="1:65" s="2" customFormat="1" ht="16.5" customHeight="1">
      <c r="A296" s="32"/>
      <c r="B296" s="137"/>
      <c r="C296" s="187" t="s">
        <v>527</v>
      </c>
      <c r="D296" s="187" t="s">
        <v>359</v>
      </c>
      <c r="E296" s="188" t="s">
        <v>528</v>
      </c>
      <c r="F296" s="189" t="s">
        <v>529</v>
      </c>
      <c r="G296" s="190" t="s">
        <v>231</v>
      </c>
      <c r="H296" s="191">
        <v>16</v>
      </c>
      <c r="I296" s="192"/>
      <c r="J296" s="193">
        <f>ROUND(I296*H296,2)</f>
        <v>0</v>
      </c>
      <c r="K296" s="189" t="s">
        <v>232</v>
      </c>
      <c r="L296" s="194"/>
      <c r="M296" s="195" t="s">
        <v>3</v>
      </c>
      <c r="N296" s="196" t="s">
        <v>42</v>
      </c>
      <c r="O296" s="53"/>
      <c r="P296" s="147">
        <f>O296*H296</f>
        <v>0</v>
      </c>
      <c r="Q296" s="147">
        <v>0.0001</v>
      </c>
      <c r="R296" s="147">
        <f>Q296*H296</f>
        <v>0.0016</v>
      </c>
      <c r="S296" s="147">
        <v>0</v>
      </c>
      <c r="T296" s="148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49" t="s">
        <v>162</v>
      </c>
      <c r="AT296" s="149" t="s">
        <v>359</v>
      </c>
      <c r="AU296" s="149" t="s">
        <v>81</v>
      </c>
      <c r="AY296" s="17" t="s">
        <v>122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79</v>
      </c>
      <c r="BK296" s="150">
        <f>ROUND(I296*H296,2)</f>
        <v>0</v>
      </c>
      <c r="BL296" s="17" t="s">
        <v>142</v>
      </c>
      <c r="BM296" s="149" t="s">
        <v>530</v>
      </c>
    </row>
    <row r="297" spans="1:47" s="2" customFormat="1" ht="11.25">
      <c r="A297" s="32"/>
      <c r="B297" s="33"/>
      <c r="C297" s="32"/>
      <c r="D297" s="151" t="s">
        <v>131</v>
      </c>
      <c r="E297" s="32"/>
      <c r="F297" s="152" t="s">
        <v>529</v>
      </c>
      <c r="G297" s="32"/>
      <c r="H297" s="32"/>
      <c r="I297" s="153"/>
      <c r="J297" s="32"/>
      <c r="K297" s="32"/>
      <c r="L297" s="33"/>
      <c r="M297" s="154"/>
      <c r="N297" s="155"/>
      <c r="O297" s="53"/>
      <c r="P297" s="53"/>
      <c r="Q297" s="53"/>
      <c r="R297" s="53"/>
      <c r="S297" s="53"/>
      <c r="T297" s="54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131</v>
      </c>
      <c r="AU297" s="17" t="s">
        <v>81</v>
      </c>
    </row>
    <row r="298" spans="2:51" s="13" customFormat="1" ht="11.25">
      <c r="B298" s="157"/>
      <c r="D298" s="151" t="s">
        <v>204</v>
      </c>
      <c r="E298" s="158" t="s">
        <v>3</v>
      </c>
      <c r="F298" s="159" t="s">
        <v>324</v>
      </c>
      <c r="H298" s="160">
        <v>16</v>
      </c>
      <c r="I298" s="161"/>
      <c r="L298" s="157"/>
      <c r="M298" s="162"/>
      <c r="N298" s="163"/>
      <c r="O298" s="163"/>
      <c r="P298" s="163"/>
      <c r="Q298" s="163"/>
      <c r="R298" s="163"/>
      <c r="S298" s="163"/>
      <c r="T298" s="164"/>
      <c r="AT298" s="158" t="s">
        <v>204</v>
      </c>
      <c r="AU298" s="158" t="s">
        <v>81</v>
      </c>
      <c r="AV298" s="13" t="s">
        <v>81</v>
      </c>
      <c r="AW298" s="13" t="s">
        <v>33</v>
      </c>
      <c r="AX298" s="13" t="s">
        <v>79</v>
      </c>
      <c r="AY298" s="158" t="s">
        <v>122</v>
      </c>
    </row>
    <row r="299" spans="1:65" s="2" customFormat="1" ht="33" customHeight="1">
      <c r="A299" s="32"/>
      <c r="B299" s="137"/>
      <c r="C299" s="138" t="s">
        <v>531</v>
      </c>
      <c r="D299" s="138" t="s">
        <v>125</v>
      </c>
      <c r="E299" s="139" t="s">
        <v>532</v>
      </c>
      <c r="F299" s="140" t="s">
        <v>533</v>
      </c>
      <c r="G299" s="141" t="s">
        <v>289</v>
      </c>
      <c r="H299" s="142">
        <v>1648</v>
      </c>
      <c r="I299" s="143"/>
      <c r="J299" s="144">
        <f>ROUND(I299*H299,2)</f>
        <v>0</v>
      </c>
      <c r="K299" s="140" t="s">
        <v>232</v>
      </c>
      <c r="L299" s="33"/>
      <c r="M299" s="145" t="s">
        <v>3</v>
      </c>
      <c r="N299" s="146" t="s">
        <v>42</v>
      </c>
      <c r="O299" s="53"/>
      <c r="P299" s="147">
        <f>O299*H299</f>
        <v>0</v>
      </c>
      <c r="Q299" s="147">
        <v>0.1554</v>
      </c>
      <c r="R299" s="147">
        <f>Q299*H299</f>
        <v>256.0992</v>
      </c>
      <c r="S299" s="147">
        <v>0</v>
      </c>
      <c r="T299" s="148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49" t="s">
        <v>142</v>
      </c>
      <c r="AT299" s="149" t="s">
        <v>125</v>
      </c>
      <c r="AU299" s="149" t="s">
        <v>81</v>
      </c>
      <c r="AY299" s="17" t="s">
        <v>122</v>
      </c>
      <c r="BE299" s="150">
        <f>IF(N299="základní",J299,0)</f>
        <v>0</v>
      </c>
      <c r="BF299" s="150">
        <f>IF(N299="snížená",J299,0)</f>
        <v>0</v>
      </c>
      <c r="BG299" s="150">
        <f>IF(N299="zákl. přenesená",J299,0)</f>
        <v>0</v>
      </c>
      <c r="BH299" s="150">
        <f>IF(N299="sníž. přenesená",J299,0)</f>
        <v>0</v>
      </c>
      <c r="BI299" s="150">
        <f>IF(N299="nulová",J299,0)</f>
        <v>0</v>
      </c>
      <c r="BJ299" s="17" t="s">
        <v>79</v>
      </c>
      <c r="BK299" s="150">
        <f>ROUND(I299*H299,2)</f>
        <v>0</v>
      </c>
      <c r="BL299" s="17" t="s">
        <v>142</v>
      </c>
      <c r="BM299" s="149" t="s">
        <v>534</v>
      </c>
    </row>
    <row r="300" spans="1:47" s="2" customFormat="1" ht="29.25">
      <c r="A300" s="32"/>
      <c r="B300" s="33"/>
      <c r="C300" s="32"/>
      <c r="D300" s="151" t="s">
        <v>131</v>
      </c>
      <c r="E300" s="32"/>
      <c r="F300" s="152" t="s">
        <v>535</v>
      </c>
      <c r="G300" s="32"/>
      <c r="H300" s="32"/>
      <c r="I300" s="153"/>
      <c r="J300" s="32"/>
      <c r="K300" s="32"/>
      <c r="L300" s="33"/>
      <c r="M300" s="154"/>
      <c r="N300" s="155"/>
      <c r="O300" s="53"/>
      <c r="P300" s="53"/>
      <c r="Q300" s="53"/>
      <c r="R300" s="53"/>
      <c r="S300" s="53"/>
      <c r="T300" s="54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131</v>
      </c>
      <c r="AU300" s="17" t="s">
        <v>81</v>
      </c>
    </row>
    <row r="301" spans="1:47" s="2" customFormat="1" ht="11.25">
      <c r="A301" s="32"/>
      <c r="B301" s="33"/>
      <c r="C301" s="32"/>
      <c r="D301" s="170" t="s">
        <v>235</v>
      </c>
      <c r="E301" s="32"/>
      <c r="F301" s="171" t="s">
        <v>536</v>
      </c>
      <c r="G301" s="32"/>
      <c r="H301" s="32"/>
      <c r="I301" s="153"/>
      <c r="J301" s="32"/>
      <c r="K301" s="32"/>
      <c r="L301" s="33"/>
      <c r="M301" s="154"/>
      <c r="N301" s="155"/>
      <c r="O301" s="53"/>
      <c r="P301" s="53"/>
      <c r="Q301" s="53"/>
      <c r="R301" s="53"/>
      <c r="S301" s="53"/>
      <c r="T301" s="54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235</v>
      </c>
      <c r="AU301" s="17" t="s">
        <v>81</v>
      </c>
    </row>
    <row r="302" spans="2:51" s="13" customFormat="1" ht="11.25">
      <c r="B302" s="157"/>
      <c r="D302" s="151" t="s">
        <v>204</v>
      </c>
      <c r="E302" s="158" t="s">
        <v>3</v>
      </c>
      <c r="F302" s="159" t="s">
        <v>537</v>
      </c>
      <c r="H302" s="160">
        <v>1648</v>
      </c>
      <c r="I302" s="161"/>
      <c r="L302" s="157"/>
      <c r="M302" s="162"/>
      <c r="N302" s="163"/>
      <c r="O302" s="163"/>
      <c r="P302" s="163"/>
      <c r="Q302" s="163"/>
      <c r="R302" s="163"/>
      <c r="S302" s="163"/>
      <c r="T302" s="164"/>
      <c r="AT302" s="158" t="s">
        <v>204</v>
      </c>
      <c r="AU302" s="158" t="s">
        <v>81</v>
      </c>
      <c r="AV302" s="13" t="s">
        <v>81</v>
      </c>
      <c r="AW302" s="13" t="s">
        <v>33</v>
      </c>
      <c r="AX302" s="13" t="s">
        <v>79</v>
      </c>
      <c r="AY302" s="158" t="s">
        <v>122</v>
      </c>
    </row>
    <row r="303" spans="2:51" s="14" customFormat="1" ht="11.25">
      <c r="B303" s="172"/>
      <c r="D303" s="151" t="s">
        <v>204</v>
      </c>
      <c r="E303" s="173" t="s">
        <v>3</v>
      </c>
      <c r="F303" s="174" t="s">
        <v>538</v>
      </c>
      <c r="H303" s="173" t="s">
        <v>3</v>
      </c>
      <c r="I303" s="175"/>
      <c r="L303" s="172"/>
      <c r="M303" s="176"/>
      <c r="N303" s="177"/>
      <c r="O303" s="177"/>
      <c r="P303" s="177"/>
      <c r="Q303" s="177"/>
      <c r="R303" s="177"/>
      <c r="S303" s="177"/>
      <c r="T303" s="178"/>
      <c r="AT303" s="173" t="s">
        <v>204</v>
      </c>
      <c r="AU303" s="173" t="s">
        <v>81</v>
      </c>
      <c r="AV303" s="14" t="s">
        <v>79</v>
      </c>
      <c r="AW303" s="14" t="s">
        <v>33</v>
      </c>
      <c r="AX303" s="14" t="s">
        <v>71</v>
      </c>
      <c r="AY303" s="173" t="s">
        <v>122</v>
      </c>
    </row>
    <row r="304" spans="1:65" s="2" customFormat="1" ht="16.5" customHeight="1">
      <c r="A304" s="32"/>
      <c r="B304" s="137"/>
      <c r="C304" s="187" t="s">
        <v>539</v>
      </c>
      <c r="D304" s="187" t="s">
        <v>359</v>
      </c>
      <c r="E304" s="188" t="s">
        <v>540</v>
      </c>
      <c r="F304" s="189" t="s">
        <v>541</v>
      </c>
      <c r="G304" s="190" t="s">
        <v>289</v>
      </c>
      <c r="H304" s="191">
        <v>1648</v>
      </c>
      <c r="I304" s="192"/>
      <c r="J304" s="193">
        <f>ROUND(I304*H304,2)</f>
        <v>0</v>
      </c>
      <c r="K304" s="189" t="s">
        <v>232</v>
      </c>
      <c r="L304" s="194"/>
      <c r="M304" s="195" t="s">
        <v>3</v>
      </c>
      <c r="N304" s="196" t="s">
        <v>42</v>
      </c>
      <c r="O304" s="53"/>
      <c r="P304" s="147">
        <f>O304*H304</f>
        <v>0</v>
      </c>
      <c r="Q304" s="147">
        <v>0.045</v>
      </c>
      <c r="R304" s="147">
        <f>Q304*H304</f>
        <v>74.16</v>
      </c>
      <c r="S304" s="147">
        <v>0</v>
      </c>
      <c r="T304" s="148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49" t="s">
        <v>162</v>
      </c>
      <c r="AT304" s="149" t="s">
        <v>359</v>
      </c>
      <c r="AU304" s="149" t="s">
        <v>81</v>
      </c>
      <c r="AY304" s="17" t="s">
        <v>122</v>
      </c>
      <c r="BE304" s="150">
        <f>IF(N304="základní",J304,0)</f>
        <v>0</v>
      </c>
      <c r="BF304" s="150">
        <f>IF(N304="snížená",J304,0)</f>
        <v>0</v>
      </c>
      <c r="BG304" s="150">
        <f>IF(N304="zákl. přenesená",J304,0)</f>
        <v>0</v>
      </c>
      <c r="BH304" s="150">
        <f>IF(N304="sníž. přenesená",J304,0)</f>
        <v>0</v>
      </c>
      <c r="BI304" s="150">
        <f>IF(N304="nulová",J304,0)</f>
        <v>0</v>
      </c>
      <c r="BJ304" s="17" t="s">
        <v>79</v>
      </c>
      <c r="BK304" s="150">
        <f>ROUND(I304*H304,2)</f>
        <v>0</v>
      </c>
      <c r="BL304" s="17" t="s">
        <v>142</v>
      </c>
      <c r="BM304" s="149" t="s">
        <v>542</v>
      </c>
    </row>
    <row r="305" spans="1:47" s="2" customFormat="1" ht="11.25">
      <c r="A305" s="32"/>
      <c r="B305" s="33"/>
      <c r="C305" s="32"/>
      <c r="D305" s="151" t="s">
        <v>131</v>
      </c>
      <c r="E305" s="32"/>
      <c r="F305" s="152" t="s">
        <v>541</v>
      </c>
      <c r="G305" s="32"/>
      <c r="H305" s="32"/>
      <c r="I305" s="153"/>
      <c r="J305" s="32"/>
      <c r="K305" s="32"/>
      <c r="L305" s="33"/>
      <c r="M305" s="154"/>
      <c r="N305" s="155"/>
      <c r="O305" s="53"/>
      <c r="P305" s="53"/>
      <c r="Q305" s="53"/>
      <c r="R305" s="53"/>
      <c r="S305" s="53"/>
      <c r="T305" s="54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131</v>
      </c>
      <c r="AU305" s="17" t="s">
        <v>81</v>
      </c>
    </row>
    <row r="306" spans="2:51" s="13" customFormat="1" ht="11.25">
      <c r="B306" s="157"/>
      <c r="D306" s="151" t="s">
        <v>204</v>
      </c>
      <c r="E306" s="158" t="s">
        <v>3</v>
      </c>
      <c r="F306" s="159" t="s">
        <v>537</v>
      </c>
      <c r="H306" s="160">
        <v>1648</v>
      </c>
      <c r="I306" s="161"/>
      <c r="L306" s="157"/>
      <c r="M306" s="162"/>
      <c r="N306" s="163"/>
      <c r="O306" s="163"/>
      <c r="P306" s="163"/>
      <c r="Q306" s="163"/>
      <c r="R306" s="163"/>
      <c r="S306" s="163"/>
      <c r="T306" s="164"/>
      <c r="AT306" s="158" t="s">
        <v>204</v>
      </c>
      <c r="AU306" s="158" t="s">
        <v>81</v>
      </c>
      <c r="AV306" s="13" t="s">
        <v>81</v>
      </c>
      <c r="AW306" s="13" t="s">
        <v>33</v>
      </c>
      <c r="AX306" s="13" t="s">
        <v>79</v>
      </c>
      <c r="AY306" s="158" t="s">
        <v>122</v>
      </c>
    </row>
    <row r="307" spans="2:51" s="14" customFormat="1" ht="11.25">
      <c r="B307" s="172"/>
      <c r="D307" s="151" t="s">
        <v>204</v>
      </c>
      <c r="E307" s="173" t="s">
        <v>3</v>
      </c>
      <c r="F307" s="174" t="s">
        <v>538</v>
      </c>
      <c r="H307" s="173" t="s">
        <v>3</v>
      </c>
      <c r="I307" s="175"/>
      <c r="L307" s="172"/>
      <c r="M307" s="176"/>
      <c r="N307" s="177"/>
      <c r="O307" s="177"/>
      <c r="P307" s="177"/>
      <c r="Q307" s="177"/>
      <c r="R307" s="177"/>
      <c r="S307" s="177"/>
      <c r="T307" s="178"/>
      <c r="AT307" s="173" t="s">
        <v>204</v>
      </c>
      <c r="AU307" s="173" t="s">
        <v>81</v>
      </c>
      <c r="AV307" s="14" t="s">
        <v>79</v>
      </c>
      <c r="AW307" s="14" t="s">
        <v>33</v>
      </c>
      <c r="AX307" s="14" t="s">
        <v>71</v>
      </c>
      <c r="AY307" s="173" t="s">
        <v>122</v>
      </c>
    </row>
    <row r="308" spans="1:65" s="2" customFormat="1" ht="33" customHeight="1">
      <c r="A308" s="32"/>
      <c r="B308" s="137"/>
      <c r="C308" s="138" t="s">
        <v>543</v>
      </c>
      <c r="D308" s="138" t="s">
        <v>125</v>
      </c>
      <c r="E308" s="139" t="s">
        <v>544</v>
      </c>
      <c r="F308" s="140" t="s">
        <v>545</v>
      </c>
      <c r="G308" s="141" t="s">
        <v>289</v>
      </c>
      <c r="H308" s="142">
        <v>150</v>
      </c>
      <c r="I308" s="143"/>
      <c r="J308" s="144">
        <f>ROUND(I308*H308,2)</f>
        <v>0</v>
      </c>
      <c r="K308" s="140" t="s">
        <v>232</v>
      </c>
      <c r="L308" s="33"/>
      <c r="M308" s="145" t="s">
        <v>3</v>
      </c>
      <c r="N308" s="146" t="s">
        <v>42</v>
      </c>
      <c r="O308" s="53"/>
      <c r="P308" s="147">
        <f>O308*H308</f>
        <v>0</v>
      </c>
      <c r="Q308" s="147">
        <v>1E-05</v>
      </c>
      <c r="R308" s="147">
        <f>Q308*H308</f>
        <v>0.0015</v>
      </c>
      <c r="S308" s="147">
        <v>0</v>
      </c>
      <c r="T308" s="148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49" t="s">
        <v>142</v>
      </c>
      <c r="AT308" s="149" t="s">
        <v>125</v>
      </c>
      <c r="AU308" s="149" t="s">
        <v>81</v>
      </c>
      <c r="AY308" s="17" t="s">
        <v>122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79</v>
      </c>
      <c r="BK308" s="150">
        <f>ROUND(I308*H308,2)</f>
        <v>0</v>
      </c>
      <c r="BL308" s="17" t="s">
        <v>142</v>
      </c>
      <c r="BM308" s="149" t="s">
        <v>546</v>
      </c>
    </row>
    <row r="309" spans="1:47" s="2" customFormat="1" ht="19.5">
      <c r="A309" s="32"/>
      <c r="B309" s="33"/>
      <c r="C309" s="32"/>
      <c r="D309" s="151" t="s">
        <v>131</v>
      </c>
      <c r="E309" s="32"/>
      <c r="F309" s="152" t="s">
        <v>547</v>
      </c>
      <c r="G309" s="32"/>
      <c r="H309" s="32"/>
      <c r="I309" s="153"/>
      <c r="J309" s="32"/>
      <c r="K309" s="32"/>
      <c r="L309" s="33"/>
      <c r="M309" s="154"/>
      <c r="N309" s="155"/>
      <c r="O309" s="53"/>
      <c r="P309" s="53"/>
      <c r="Q309" s="53"/>
      <c r="R309" s="53"/>
      <c r="S309" s="53"/>
      <c r="T309" s="54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131</v>
      </c>
      <c r="AU309" s="17" t="s">
        <v>81</v>
      </c>
    </row>
    <row r="310" spans="1:47" s="2" customFormat="1" ht="11.25">
      <c r="A310" s="32"/>
      <c r="B310" s="33"/>
      <c r="C310" s="32"/>
      <c r="D310" s="170" t="s">
        <v>235</v>
      </c>
      <c r="E310" s="32"/>
      <c r="F310" s="171" t="s">
        <v>548</v>
      </c>
      <c r="G310" s="32"/>
      <c r="H310" s="32"/>
      <c r="I310" s="153"/>
      <c r="J310" s="32"/>
      <c r="K310" s="32"/>
      <c r="L310" s="33"/>
      <c r="M310" s="154"/>
      <c r="N310" s="155"/>
      <c r="O310" s="53"/>
      <c r="P310" s="53"/>
      <c r="Q310" s="53"/>
      <c r="R310" s="53"/>
      <c r="S310" s="53"/>
      <c r="T310" s="54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235</v>
      </c>
      <c r="AU310" s="17" t="s">
        <v>81</v>
      </c>
    </row>
    <row r="311" spans="2:51" s="13" customFormat="1" ht="11.25">
      <c r="B311" s="157"/>
      <c r="D311" s="151" t="s">
        <v>204</v>
      </c>
      <c r="E311" s="158" t="s">
        <v>3</v>
      </c>
      <c r="F311" s="159" t="s">
        <v>549</v>
      </c>
      <c r="H311" s="160">
        <v>150</v>
      </c>
      <c r="I311" s="161"/>
      <c r="L311" s="157"/>
      <c r="M311" s="162"/>
      <c r="N311" s="163"/>
      <c r="O311" s="163"/>
      <c r="P311" s="163"/>
      <c r="Q311" s="163"/>
      <c r="R311" s="163"/>
      <c r="S311" s="163"/>
      <c r="T311" s="164"/>
      <c r="AT311" s="158" t="s">
        <v>204</v>
      </c>
      <c r="AU311" s="158" t="s">
        <v>81</v>
      </c>
      <c r="AV311" s="13" t="s">
        <v>81</v>
      </c>
      <c r="AW311" s="13" t="s">
        <v>33</v>
      </c>
      <c r="AX311" s="13" t="s">
        <v>79</v>
      </c>
      <c r="AY311" s="158" t="s">
        <v>122</v>
      </c>
    </row>
    <row r="312" spans="2:51" s="14" customFormat="1" ht="11.25">
      <c r="B312" s="172"/>
      <c r="D312" s="151" t="s">
        <v>204</v>
      </c>
      <c r="E312" s="173" t="s">
        <v>3</v>
      </c>
      <c r="F312" s="174" t="s">
        <v>550</v>
      </c>
      <c r="H312" s="173" t="s">
        <v>3</v>
      </c>
      <c r="I312" s="175"/>
      <c r="L312" s="172"/>
      <c r="M312" s="176"/>
      <c r="N312" s="177"/>
      <c r="O312" s="177"/>
      <c r="P312" s="177"/>
      <c r="Q312" s="177"/>
      <c r="R312" s="177"/>
      <c r="S312" s="177"/>
      <c r="T312" s="178"/>
      <c r="AT312" s="173" t="s">
        <v>204</v>
      </c>
      <c r="AU312" s="173" t="s">
        <v>81</v>
      </c>
      <c r="AV312" s="14" t="s">
        <v>79</v>
      </c>
      <c r="AW312" s="14" t="s">
        <v>33</v>
      </c>
      <c r="AX312" s="14" t="s">
        <v>71</v>
      </c>
      <c r="AY312" s="173" t="s">
        <v>122</v>
      </c>
    </row>
    <row r="313" spans="1:65" s="2" customFormat="1" ht="24.2" customHeight="1">
      <c r="A313" s="32"/>
      <c r="B313" s="137"/>
      <c r="C313" s="138" t="s">
        <v>551</v>
      </c>
      <c r="D313" s="138" t="s">
        <v>125</v>
      </c>
      <c r="E313" s="139" t="s">
        <v>552</v>
      </c>
      <c r="F313" s="140" t="s">
        <v>553</v>
      </c>
      <c r="G313" s="141" t="s">
        <v>270</v>
      </c>
      <c r="H313" s="142">
        <v>1091.387</v>
      </c>
      <c r="I313" s="143"/>
      <c r="J313" s="144">
        <f>ROUND(I313*H313,2)</f>
        <v>0</v>
      </c>
      <c r="K313" s="140" t="s">
        <v>232</v>
      </c>
      <c r="L313" s="33"/>
      <c r="M313" s="145" t="s">
        <v>3</v>
      </c>
      <c r="N313" s="146" t="s">
        <v>42</v>
      </c>
      <c r="O313" s="53"/>
      <c r="P313" s="147">
        <f>O313*H313</f>
        <v>0</v>
      </c>
      <c r="Q313" s="147">
        <v>0.01386</v>
      </c>
      <c r="R313" s="147">
        <f>Q313*H313</f>
        <v>15.12662382</v>
      </c>
      <c r="S313" s="147">
        <v>0</v>
      </c>
      <c r="T313" s="148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49" t="s">
        <v>142</v>
      </c>
      <c r="AT313" s="149" t="s">
        <v>125</v>
      </c>
      <c r="AU313" s="149" t="s">
        <v>81</v>
      </c>
      <c r="AY313" s="17" t="s">
        <v>122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7" t="s">
        <v>79</v>
      </c>
      <c r="BK313" s="150">
        <f>ROUND(I313*H313,2)</f>
        <v>0</v>
      </c>
      <c r="BL313" s="17" t="s">
        <v>142</v>
      </c>
      <c r="BM313" s="149" t="s">
        <v>554</v>
      </c>
    </row>
    <row r="314" spans="1:47" s="2" customFormat="1" ht="11.25">
      <c r="A314" s="32"/>
      <c r="B314" s="33"/>
      <c r="C314" s="32"/>
      <c r="D314" s="151" t="s">
        <v>131</v>
      </c>
      <c r="E314" s="32"/>
      <c r="F314" s="152" t="s">
        <v>553</v>
      </c>
      <c r="G314" s="32"/>
      <c r="H314" s="32"/>
      <c r="I314" s="153"/>
      <c r="J314" s="32"/>
      <c r="K314" s="32"/>
      <c r="L314" s="33"/>
      <c r="M314" s="154"/>
      <c r="N314" s="155"/>
      <c r="O314" s="53"/>
      <c r="P314" s="53"/>
      <c r="Q314" s="53"/>
      <c r="R314" s="53"/>
      <c r="S314" s="53"/>
      <c r="T314" s="54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131</v>
      </c>
      <c r="AU314" s="17" t="s">
        <v>81</v>
      </c>
    </row>
    <row r="315" spans="1:47" s="2" customFormat="1" ht="11.25">
      <c r="A315" s="32"/>
      <c r="B315" s="33"/>
      <c r="C315" s="32"/>
      <c r="D315" s="170" t="s">
        <v>235</v>
      </c>
      <c r="E315" s="32"/>
      <c r="F315" s="171" t="s">
        <v>555</v>
      </c>
      <c r="G315" s="32"/>
      <c r="H315" s="32"/>
      <c r="I315" s="153"/>
      <c r="J315" s="32"/>
      <c r="K315" s="32"/>
      <c r="L315" s="33"/>
      <c r="M315" s="154"/>
      <c r="N315" s="155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235</v>
      </c>
      <c r="AU315" s="17" t="s">
        <v>81</v>
      </c>
    </row>
    <row r="316" spans="2:51" s="13" customFormat="1" ht="11.25">
      <c r="B316" s="157"/>
      <c r="D316" s="151" t="s">
        <v>204</v>
      </c>
      <c r="E316" s="158" t="s">
        <v>3</v>
      </c>
      <c r="F316" s="159" t="s">
        <v>556</v>
      </c>
      <c r="H316" s="160">
        <v>1091.387</v>
      </c>
      <c r="I316" s="161"/>
      <c r="L316" s="157"/>
      <c r="M316" s="162"/>
      <c r="N316" s="163"/>
      <c r="O316" s="163"/>
      <c r="P316" s="163"/>
      <c r="Q316" s="163"/>
      <c r="R316" s="163"/>
      <c r="S316" s="163"/>
      <c r="T316" s="164"/>
      <c r="AT316" s="158" t="s">
        <v>204</v>
      </c>
      <c r="AU316" s="158" t="s">
        <v>81</v>
      </c>
      <c r="AV316" s="13" t="s">
        <v>81</v>
      </c>
      <c r="AW316" s="13" t="s">
        <v>33</v>
      </c>
      <c r="AX316" s="13" t="s">
        <v>79</v>
      </c>
      <c r="AY316" s="158" t="s">
        <v>122</v>
      </c>
    </row>
    <row r="317" spans="2:51" s="14" customFormat="1" ht="11.25">
      <c r="B317" s="172"/>
      <c r="D317" s="151" t="s">
        <v>204</v>
      </c>
      <c r="E317" s="173" t="s">
        <v>3</v>
      </c>
      <c r="F317" s="174" t="s">
        <v>557</v>
      </c>
      <c r="H317" s="173" t="s">
        <v>3</v>
      </c>
      <c r="I317" s="175"/>
      <c r="L317" s="172"/>
      <c r="M317" s="176"/>
      <c r="N317" s="177"/>
      <c r="O317" s="177"/>
      <c r="P317" s="177"/>
      <c r="Q317" s="177"/>
      <c r="R317" s="177"/>
      <c r="S317" s="177"/>
      <c r="T317" s="178"/>
      <c r="AT317" s="173" t="s">
        <v>204</v>
      </c>
      <c r="AU317" s="173" t="s">
        <v>81</v>
      </c>
      <c r="AV317" s="14" t="s">
        <v>79</v>
      </c>
      <c r="AW317" s="14" t="s">
        <v>33</v>
      </c>
      <c r="AX317" s="14" t="s">
        <v>71</v>
      </c>
      <c r="AY317" s="173" t="s">
        <v>122</v>
      </c>
    </row>
    <row r="318" spans="1:65" s="2" customFormat="1" ht="24.2" customHeight="1">
      <c r="A318" s="32"/>
      <c r="B318" s="137"/>
      <c r="C318" s="138" t="s">
        <v>558</v>
      </c>
      <c r="D318" s="138" t="s">
        <v>125</v>
      </c>
      <c r="E318" s="139" t="s">
        <v>559</v>
      </c>
      <c r="F318" s="140" t="s">
        <v>560</v>
      </c>
      <c r="G318" s="141" t="s">
        <v>270</v>
      </c>
      <c r="H318" s="142">
        <v>4236.067</v>
      </c>
      <c r="I318" s="143"/>
      <c r="J318" s="144">
        <f>ROUND(I318*H318,2)</f>
        <v>0</v>
      </c>
      <c r="K318" s="140" t="s">
        <v>232</v>
      </c>
      <c r="L318" s="33"/>
      <c r="M318" s="145" t="s">
        <v>3</v>
      </c>
      <c r="N318" s="146" t="s">
        <v>42</v>
      </c>
      <c r="O318" s="53"/>
      <c r="P318" s="147">
        <f>O318*H318</f>
        <v>0</v>
      </c>
      <c r="Q318" s="147">
        <v>0.00069</v>
      </c>
      <c r="R318" s="147">
        <f>Q318*H318</f>
        <v>2.92288623</v>
      </c>
      <c r="S318" s="147">
        <v>0</v>
      </c>
      <c r="T318" s="148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49" t="s">
        <v>142</v>
      </c>
      <c r="AT318" s="149" t="s">
        <v>125</v>
      </c>
      <c r="AU318" s="149" t="s">
        <v>81</v>
      </c>
      <c r="AY318" s="17" t="s">
        <v>122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7" t="s">
        <v>79</v>
      </c>
      <c r="BK318" s="150">
        <f>ROUND(I318*H318,2)</f>
        <v>0</v>
      </c>
      <c r="BL318" s="17" t="s">
        <v>142</v>
      </c>
      <c r="BM318" s="149" t="s">
        <v>561</v>
      </c>
    </row>
    <row r="319" spans="1:47" s="2" customFormat="1" ht="19.5">
      <c r="A319" s="32"/>
      <c r="B319" s="33"/>
      <c r="C319" s="32"/>
      <c r="D319" s="151" t="s">
        <v>131</v>
      </c>
      <c r="E319" s="32"/>
      <c r="F319" s="152" t="s">
        <v>562</v>
      </c>
      <c r="G319" s="32"/>
      <c r="H319" s="32"/>
      <c r="I319" s="153"/>
      <c r="J319" s="32"/>
      <c r="K319" s="32"/>
      <c r="L319" s="33"/>
      <c r="M319" s="154"/>
      <c r="N319" s="155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131</v>
      </c>
      <c r="AU319" s="17" t="s">
        <v>81</v>
      </c>
    </row>
    <row r="320" spans="1:47" s="2" customFormat="1" ht="11.25">
      <c r="A320" s="32"/>
      <c r="B320" s="33"/>
      <c r="C320" s="32"/>
      <c r="D320" s="170" t="s">
        <v>235</v>
      </c>
      <c r="E320" s="32"/>
      <c r="F320" s="171" t="s">
        <v>563</v>
      </c>
      <c r="G320" s="32"/>
      <c r="H320" s="32"/>
      <c r="I320" s="153"/>
      <c r="J320" s="32"/>
      <c r="K320" s="32"/>
      <c r="L320" s="33"/>
      <c r="M320" s="154"/>
      <c r="N320" s="155"/>
      <c r="O320" s="53"/>
      <c r="P320" s="53"/>
      <c r="Q320" s="53"/>
      <c r="R320" s="53"/>
      <c r="S320" s="53"/>
      <c r="T320" s="54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235</v>
      </c>
      <c r="AU320" s="17" t="s">
        <v>81</v>
      </c>
    </row>
    <row r="321" spans="2:51" s="13" customFormat="1" ht="11.25">
      <c r="B321" s="157"/>
      <c r="D321" s="151" t="s">
        <v>204</v>
      </c>
      <c r="E321" s="158" t="s">
        <v>3</v>
      </c>
      <c r="F321" s="159" t="s">
        <v>564</v>
      </c>
      <c r="H321" s="160">
        <v>4236.067</v>
      </c>
      <c r="I321" s="161"/>
      <c r="L321" s="157"/>
      <c r="M321" s="162"/>
      <c r="N321" s="163"/>
      <c r="O321" s="163"/>
      <c r="P321" s="163"/>
      <c r="Q321" s="163"/>
      <c r="R321" s="163"/>
      <c r="S321" s="163"/>
      <c r="T321" s="164"/>
      <c r="AT321" s="158" t="s">
        <v>204</v>
      </c>
      <c r="AU321" s="158" t="s">
        <v>81</v>
      </c>
      <c r="AV321" s="13" t="s">
        <v>81</v>
      </c>
      <c r="AW321" s="13" t="s">
        <v>33</v>
      </c>
      <c r="AX321" s="13" t="s">
        <v>79</v>
      </c>
      <c r="AY321" s="158" t="s">
        <v>122</v>
      </c>
    </row>
    <row r="322" spans="2:51" s="14" customFormat="1" ht="11.25">
      <c r="B322" s="172"/>
      <c r="D322" s="151" t="s">
        <v>204</v>
      </c>
      <c r="E322" s="173" t="s">
        <v>3</v>
      </c>
      <c r="F322" s="174" t="s">
        <v>565</v>
      </c>
      <c r="H322" s="173" t="s">
        <v>3</v>
      </c>
      <c r="I322" s="175"/>
      <c r="L322" s="172"/>
      <c r="M322" s="176"/>
      <c r="N322" s="177"/>
      <c r="O322" s="177"/>
      <c r="P322" s="177"/>
      <c r="Q322" s="177"/>
      <c r="R322" s="177"/>
      <c r="S322" s="177"/>
      <c r="T322" s="178"/>
      <c r="AT322" s="173" t="s">
        <v>204</v>
      </c>
      <c r="AU322" s="173" t="s">
        <v>81</v>
      </c>
      <c r="AV322" s="14" t="s">
        <v>79</v>
      </c>
      <c r="AW322" s="14" t="s">
        <v>33</v>
      </c>
      <c r="AX322" s="14" t="s">
        <v>71</v>
      </c>
      <c r="AY322" s="173" t="s">
        <v>122</v>
      </c>
    </row>
    <row r="323" spans="1:65" s="2" customFormat="1" ht="24.2" customHeight="1">
      <c r="A323" s="32"/>
      <c r="B323" s="137"/>
      <c r="C323" s="138" t="s">
        <v>566</v>
      </c>
      <c r="D323" s="138" t="s">
        <v>125</v>
      </c>
      <c r="E323" s="139" t="s">
        <v>567</v>
      </c>
      <c r="F323" s="140" t="s">
        <v>568</v>
      </c>
      <c r="G323" s="141" t="s">
        <v>270</v>
      </c>
      <c r="H323" s="142">
        <v>20000</v>
      </c>
      <c r="I323" s="143"/>
      <c r="J323" s="144">
        <f>ROUND(I323*H323,2)</f>
        <v>0</v>
      </c>
      <c r="K323" s="140" t="s">
        <v>232</v>
      </c>
      <c r="L323" s="33"/>
      <c r="M323" s="145" t="s">
        <v>3</v>
      </c>
      <c r="N323" s="146" t="s">
        <v>42</v>
      </c>
      <c r="O323" s="53"/>
      <c r="P323" s="147">
        <f>O323*H323</f>
        <v>0</v>
      </c>
      <c r="Q323" s="147">
        <v>0</v>
      </c>
      <c r="R323" s="147">
        <f>Q323*H323</f>
        <v>0</v>
      </c>
      <c r="S323" s="147">
        <v>0.02</v>
      </c>
      <c r="T323" s="148">
        <f>S323*H323</f>
        <v>400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49" t="s">
        <v>142</v>
      </c>
      <c r="AT323" s="149" t="s">
        <v>125</v>
      </c>
      <c r="AU323" s="149" t="s">
        <v>81</v>
      </c>
      <c r="AY323" s="17" t="s">
        <v>122</v>
      </c>
      <c r="BE323" s="150">
        <f>IF(N323="základní",J323,0)</f>
        <v>0</v>
      </c>
      <c r="BF323" s="150">
        <f>IF(N323="snížená",J323,0)</f>
        <v>0</v>
      </c>
      <c r="BG323" s="150">
        <f>IF(N323="zákl. přenesená",J323,0)</f>
        <v>0</v>
      </c>
      <c r="BH323" s="150">
        <f>IF(N323="sníž. přenesená",J323,0)</f>
        <v>0</v>
      </c>
      <c r="BI323" s="150">
        <f>IF(N323="nulová",J323,0)</f>
        <v>0</v>
      </c>
      <c r="BJ323" s="17" t="s">
        <v>79</v>
      </c>
      <c r="BK323" s="150">
        <f>ROUND(I323*H323,2)</f>
        <v>0</v>
      </c>
      <c r="BL323" s="17" t="s">
        <v>142</v>
      </c>
      <c r="BM323" s="149" t="s">
        <v>569</v>
      </c>
    </row>
    <row r="324" spans="1:47" s="2" customFormat="1" ht="39">
      <c r="A324" s="32"/>
      <c r="B324" s="33"/>
      <c r="C324" s="32"/>
      <c r="D324" s="151" t="s">
        <v>131</v>
      </c>
      <c r="E324" s="32"/>
      <c r="F324" s="152" t="s">
        <v>570</v>
      </c>
      <c r="G324" s="32"/>
      <c r="H324" s="32"/>
      <c r="I324" s="153"/>
      <c r="J324" s="32"/>
      <c r="K324" s="32"/>
      <c r="L324" s="33"/>
      <c r="M324" s="154"/>
      <c r="N324" s="155"/>
      <c r="O324" s="53"/>
      <c r="P324" s="53"/>
      <c r="Q324" s="53"/>
      <c r="R324" s="53"/>
      <c r="S324" s="53"/>
      <c r="T324" s="54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131</v>
      </c>
      <c r="AU324" s="17" t="s">
        <v>81</v>
      </c>
    </row>
    <row r="325" spans="1:47" s="2" customFormat="1" ht="11.25">
      <c r="A325" s="32"/>
      <c r="B325" s="33"/>
      <c r="C325" s="32"/>
      <c r="D325" s="170" t="s">
        <v>235</v>
      </c>
      <c r="E325" s="32"/>
      <c r="F325" s="171" t="s">
        <v>571</v>
      </c>
      <c r="G325" s="32"/>
      <c r="H325" s="32"/>
      <c r="I325" s="153"/>
      <c r="J325" s="32"/>
      <c r="K325" s="32"/>
      <c r="L325" s="33"/>
      <c r="M325" s="154"/>
      <c r="N325" s="155"/>
      <c r="O325" s="53"/>
      <c r="P325" s="53"/>
      <c r="Q325" s="53"/>
      <c r="R325" s="53"/>
      <c r="S325" s="53"/>
      <c r="T325" s="54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235</v>
      </c>
      <c r="AU325" s="17" t="s">
        <v>81</v>
      </c>
    </row>
    <row r="326" spans="1:47" s="2" customFormat="1" ht="19.5">
      <c r="A326" s="32"/>
      <c r="B326" s="33"/>
      <c r="C326" s="32"/>
      <c r="D326" s="151" t="s">
        <v>185</v>
      </c>
      <c r="E326" s="32"/>
      <c r="F326" s="156" t="s">
        <v>572</v>
      </c>
      <c r="G326" s="32"/>
      <c r="H326" s="32"/>
      <c r="I326" s="153"/>
      <c r="J326" s="32"/>
      <c r="K326" s="32"/>
      <c r="L326" s="33"/>
      <c r="M326" s="154"/>
      <c r="N326" s="155"/>
      <c r="O326" s="53"/>
      <c r="P326" s="53"/>
      <c r="Q326" s="53"/>
      <c r="R326" s="53"/>
      <c r="S326" s="53"/>
      <c r="T326" s="54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185</v>
      </c>
      <c r="AU326" s="17" t="s">
        <v>81</v>
      </c>
    </row>
    <row r="327" spans="2:51" s="13" customFormat="1" ht="11.25">
      <c r="B327" s="157"/>
      <c r="D327" s="151" t="s">
        <v>204</v>
      </c>
      <c r="E327" s="158" t="s">
        <v>3</v>
      </c>
      <c r="F327" s="159" t="s">
        <v>573</v>
      </c>
      <c r="H327" s="160">
        <v>20000</v>
      </c>
      <c r="I327" s="161"/>
      <c r="L327" s="157"/>
      <c r="M327" s="162"/>
      <c r="N327" s="163"/>
      <c r="O327" s="163"/>
      <c r="P327" s="163"/>
      <c r="Q327" s="163"/>
      <c r="R327" s="163"/>
      <c r="S327" s="163"/>
      <c r="T327" s="164"/>
      <c r="AT327" s="158" t="s">
        <v>204</v>
      </c>
      <c r="AU327" s="158" t="s">
        <v>81</v>
      </c>
      <c r="AV327" s="13" t="s">
        <v>81</v>
      </c>
      <c r="AW327" s="13" t="s">
        <v>33</v>
      </c>
      <c r="AX327" s="13" t="s">
        <v>79</v>
      </c>
      <c r="AY327" s="158" t="s">
        <v>122</v>
      </c>
    </row>
    <row r="328" spans="1:65" s="2" customFormat="1" ht="24.2" customHeight="1">
      <c r="A328" s="32"/>
      <c r="B328" s="137"/>
      <c r="C328" s="138" t="s">
        <v>574</v>
      </c>
      <c r="D328" s="138" t="s">
        <v>125</v>
      </c>
      <c r="E328" s="139" t="s">
        <v>575</v>
      </c>
      <c r="F328" s="140" t="s">
        <v>576</v>
      </c>
      <c r="G328" s="141" t="s">
        <v>289</v>
      </c>
      <c r="H328" s="142">
        <v>53</v>
      </c>
      <c r="I328" s="143"/>
      <c r="J328" s="144">
        <f>ROUND(I328*H328,2)</f>
        <v>0</v>
      </c>
      <c r="K328" s="140" t="s">
        <v>232</v>
      </c>
      <c r="L328" s="33"/>
      <c r="M328" s="145" t="s">
        <v>3</v>
      </c>
      <c r="N328" s="146" t="s">
        <v>42</v>
      </c>
      <c r="O328" s="53"/>
      <c r="P328" s="147">
        <f>O328*H328</f>
        <v>0</v>
      </c>
      <c r="Q328" s="147">
        <v>1.863E-06</v>
      </c>
      <c r="R328" s="147">
        <f>Q328*H328</f>
        <v>9.8739E-05</v>
      </c>
      <c r="S328" s="147">
        <v>0</v>
      </c>
      <c r="T328" s="148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49" t="s">
        <v>142</v>
      </c>
      <c r="AT328" s="149" t="s">
        <v>125</v>
      </c>
      <c r="AU328" s="149" t="s">
        <v>81</v>
      </c>
      <c r="AY328" s="17" t="s">
        <v>122</v>
      </c>
      <c r="BE328" s="150">
        <f>IF(N328="základní",J328,0)</f>
        <v>0</v>
      </c>
      <c r="BF328" s="150">
        <f>IF(N328="snížená",J328,0)</f>
        <v>0</v>
      </c>
      <c r="BG328" s="150">
        <f>IF(N328="zákl. přenesená",J328,0)</f>
        <v>0</v>
      </c>
      <c r="BH328" s="150">
        <f>IF(N328="sníž. přenesená",J328,0)</f>
        <v>0</v>
      </c>
      <c r="BI328" s="150">
        <f>IF(N328="nulová",J328,0)</f>
        <v>0</v>
      </c>
      <c r="BJ328" s="17" t="s">
        <v>79</v>
      </c>
      <c r="BK328" s="150">
        <f>ROUND(I328*H328,2)</f>
        <v>0</v>
      </c>
      <c r="BL328" s="17" t="s">
        <v>142</v>
      </c>
      <c r="BM328" s="149" t="s">
        <v>577</v>
      </c>
    </row>
    <row r="329" spans="1:47" s="2" customFormat="1" ht="19.5">
      <c r="A329" s="32"/>
      <c r="B329" s="33"/>
      <c r="C329" s="32"/>
      <c r="D329" s="151" t="s">
        <v>131</v>
      </c>
      <c r="E329" s="32"/>
      <c r="F329" s="152" t="s">
        <v>578</v>
      </c>
      <c r="G329" s="32"/>
      <c r="H329" s="32"/>
      <c r="I329" s="153"/>
      <c r="J329" s="32"/>
      <c r="K329" s="32"/>
      <c r="L329" s="33"/>
      <c r="M329" s="154"/>
      <c r="N329" s="155"/>
      <c r="O329" s="53"/>
      <c r="P329" s="53"/>
      <c r="Q329" s="53"/>
      <c r="R329" s="53"/>
      <c r="S329" s="53"/>
      <c r="T329" s="54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131</v>
      </c>
      <c r="AU329" s="17" t="s">
        <v>81</v>
      </c>
    </row>
    <row r="330" spans="1:47" s="2" customFormat="1" ht="11.25">
      <c r="A330" s="32"/>
      <c r="B330" s="33"/>
      <c r="C330" s="32"/>
      <c r="D330" s="170" t="s">
        <v>235</v>
      </c>
      <c r="E330" s="32"/>
      <c r="F330" s="171" t="s">
        <v>579</v>
      </c>
      <c r="G330" s="32"/>
      <c r="H330" s="32"/>
      <c r="I330" s="153"/>
      <c r="J330" s="32"/>
      <c r="K330" s="32"/>
      <c r="L330" s="33"/>
      <c r="M330" s="154"/>
      <c r="N330" s="155"/>
      <c r="O330" s="53"/>
      <c r="P330" s="53"/>
      <c r="Q330" s="53"/>
      <c r="R330" s="53"/>
      <c r="S330" s="53"/>
      <c r="T330" s="54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235</v>
      </c>
      <c r="AU330" s="17" t="s">
        <v>81</v>
      </c>
    </row>
    <row r="331" spans="1:47" s="2" customFormat="1" ht="19.5">
      <c r="A331" s="32"/>
      <c r="B331" s="33"/>
      <c r="C331" s="32"/>
      <c r="D331" s="151" t="s">
        <v>185</v>
      </c>
      <c r="E331" s="32"/>
      <c r="F331" s="156" t="s">
        <v>580</v>
      </c>
      <c r="G331" s="32"/>
      <c r="H331" s="32"/>
      <c r="I331" s="153"/>
      <c r="J331" s="32"/>
      <c r="K331" s="32"/>
      <c r="L331" s="33"/>
      <c r="M331" s="154"/>
      <c r="N331" s="155"/>
      <c r="O331" s="53"/>
      <c r="P331" s="53"/>
      <c r="Q331" s="53"/>
      <c r="R331" s="53"/>
      <c r="S331" s="53"/>
      <c r="T331" s="54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7" t="s">
        <v>185</v>
      </c>
      <c r="AU331" s="17" t="s">
        <v>81</v>
      </c>
    </row>
    <row r="332" spans="2:51" s="13" customFormat="1" ht="11.25">
      <c r="B332" s="157"/>
      <c r="D332" s="151" t="s">
        <v>204</v>
      </c>
      <c r="E332" s="158" t="s">
        <v>3</v>
      </c>
      <c r="F332" s="159" t="s">
        <v>581</v>
      </c>
      <c r="H332" s="160">
        <v>53</v>
      </c>
      <c r="I332" s="161"/>
      <c r="L332" s="157"/>
      <c r="M332" s="162"/>
      <c r="N332" s="163"/>
      <c r="O332" s="163"/>
      <c r="P332" s="163"/>
      <c r="Q332" s="163"/>
      <c r="R332" s="163"/>
      <c r="S332" s="163"/>
      <c r="T332" s="164"/>
      <c r="AT332" s="158" t="s">
        <v>204</v>
      </c>
      <c r="AU332" s="158" t="s">
        <v>81</v>
      </c>
      <c r="AV332" s="13" t="s">
        <v>81</v>
      </c>
      <c r="AW332" s="13" t="s">
        <v>33</v>
      </c>
      <c r="AX332" s="13" t="s">
        <v>79</v>
      </c>
      <c r="AY332" s="158" t="s">
        <v>122</v>
      </c>
    </row>
    <row r="333" spans="1:65" s="2" customFormat="1" ht="24.2" customHeight="1">
      <c r="A333" s="32"/>
      <c r="B333" s="137"/>
      <c r="C333" s="138" t="s">
        <v>582</v>
      </c>
      <c r="D333" s="138" t="s">
        <v>125</v>
      </c>
      <c r="E333" s="139" t="s">
        <v>583</v>
      </c>
      <c r="F333" s="140" t="s">
        <v>584</v>
      </c>
      <c r="G333" s="141" t="s">
        <v>289</v>
      </c>
      <c r="H333" s="142">
        <v>53</v>
      </c>
      <c r="I333" s="143"/>
      <c r="J333" s="144">
        <f>ROUND(I333*H333,2)</f>
        <v>0</v>
      </c>
      <c r="K333" s="140" t="s">
        <v>232</v>
      </c>
      <c r="L333" s="33"/>
      <c r="M333" s="145" t="s">
        <v>3</v>
      </c>
      <c r="N333" s="146" t="s">
        <v>42</v>
      </c>
      <c r="O333" s="53"/>
      <c r="P333" s="147">
        <f>O333*H333</f>
        <v>0</v>
      </c>
      <c r="Q333" s="147">
        <v>0.0001132</v>
      </c>
      <c r="R333" s="147">
        <f>Q333*H333</f>
        <v>0.0059996</v>
      </c>
      <c r="S333" s="147">
        <v>0</v>
      </c>
      <c r="T333" s="148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49" t="s">
        <v>142</v>
      </c>
      <c r="AT333" s="149" t="s">
        <v>125</v>
      </c>
      <c r="AU333" s="149" t="s">
        <v>81</v>
      </c>
      <c r="AY333" s="17" t="s">
        <v>122</v>
      </c>
      <c r="BE333" s="150">
        <f>IF(N333="základní",J333,0)</f>
        <v>0</v>
      </c>
      <c r="BF333" s="150">
        <f>IF(N333="snížená",J333,0)</f>
        <v>0</v>
      </c>
      <c r="BG333" s="150">
        <f>IF(N333="zákl. přenesená",J333,0)</f>
        <v>0</v>
      </c>
      <c r="BH333" s="150">
        <f>IF(N333="sníž. přenesená",J333,0)</f>
        <v>0</v>
      </c>
      <c r="BI333" s="150">
        <f>IF(N333="nulová",J333,0)</f>
        <v>0</v>
      </c>
      <c r="BJ333" s="17" t="s">
        <v>79</v>
      </c>
      <c r="BK333" s="150">
        <f>ROUND(I333*H333,2)</f>
        <v>0</v>
      </c>
      <c r="BL333" s="17" t="s">
        <v>142</v>
      </c>
      <c r="BM333" s="149" t="s">
        <v>585</v>
      </c>
    </row>
    <row r="334" spans="1:47" s="2" customFormat="1" ht="29.25">
      <c r="A334" s="32"/>
      <c r="B334" s="33"/>
      <c r="C334" s="32"/>
      <c r="D334" s="151" t="s">
        <v>131</v>
      </c>
      <c r="E334" s="32"/>
      <c r="F334" s="152" t="s">
        <v>586</v>
      </c>
      <c r="G334" s="32"/>
      <c r="H334" s="32"/>
      <c r="I334" s="153"/>
      <c r="J334" s="32"/>
      <c r="K334" s="32"/>
      <c r="L334" s="33"/>
      <c r="M334" s="154"/>
      <c r="N334" s="155"/>
      <c r="O334" s="53"/>
      <c r="P334" s="53"/>
      <c r="Q334" s="53"/>
      <c r="R334" s="53"/>
      <c r="S334" s="53"/>
      <c r="T334" s="54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131</v>
      </c>
      <c r="AU334" s="17" t="s">
        <v>81</v>
      </c>
    </row>
    <row r="335" spans="1:47" s="2" customFormat="1" ht="11.25">
      <c r="A335" s="32"/>
      <c r="B335" s="33"/>
      <c r="C335" s="32"/>
      <c r="D335" s="170" t="s">
        <v>235</v>
      </c>
      <c r="E335" s="32"/>
      <c r="F335" s="171" t="s">
        <v>587</v>
      </c>
      <c r="G335" s="32"/>
      <c r="H335" s="32"/>
      <c r="I335" s="153"/>
      <c r="J335" s="32"/>
      <c r="K335" s="32"/>
      <c r="L335" s="33"/>
      <c r="M335" s="154"/>
      <c r="N335" s="155"/>
      <c r="O335" s="53"/>
      <c r="P335" s="53"/>
      <c r="Q335" s="53"/>
      <c r="R335" s="53"/>
      <c r="S335" s="53"/>
      <c r="T335" s="54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235</v>
      </c>
      <c r="AU335" s="17" t="s">
        <v>81</v>
      </c>
    </row>
    <row r="336" spans="1:47" s="2" customFormat="1" ht="29.25">
      <c r="A336" s="32"/>
      <c r="B336" s="33"/>
      <c r="C336" s="32"/>
      <c r="D336" s="151" t="s">
        <v>185</v>
      </c>
      <c r="E336" s="32"/>
      <c r="F336" s="156" t="s">
        <v>588</v>
      </c>
      <c r="G336" s="32"/>
      <c r="H336" s="32"/>
      <c r="I336" s="153"/>
      <c r="J336" s="32"/>
      <c r="K336" s="32"/>
      <c r="L336" s="33"/>
      <c r="M336" s="154"/>
      <c r="N336" s="155"/>
      <c r="O336" s="53"/>
      <c r="P336" s="53"/>
      <c r="Q336" s="53"/>
      <c r="R336" s="53"/>
      <c r="S336" s="53"/>
      <c r="T336" s="54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185</v>
      </c>
      <c r="AU336" s="17" t="s">
        <v>81</v>
      </c>
    </row>
    <row r="337" spans="2:51" s="13" customFormat="1" ht="11.25">
      <c r="B337" s="157"/>
      <c r="D337" s="151" t="s">
        <v>204</v>
      </c>
      <c r="E337" s="158" t="s">
        <v>3</v>
      </c>
      <c r="F337" s="159" t="s">
        <v>581</v>
      </c>
      <c r="H337" s="160">
        <v>53</v>
      </c>
      <c r="I337" s="161"/>
      <c r="L337" s="157"/>
      <c r="M337" s="162"/>
      <c r="N337" s="163"/>
      <c r="O337" s="163"/>
      <c r="P337" s="163"/>
      <c r="Q337" s="163"/>
      <c r="R337" s="163"/>
      <c r="S337" s="163"/>
      <c r="T337" s="164"/>
      <c r="AT337" s="158" t="s">
        <v>204</v>
      </c>
      <c r="AU337" s="158" t="s">
        <v>81</v>
      </c>
      <c r="AV337" s="13" t="s">
        <v>81</v>
      </c>
      <c r="AW337" s="13" t="s">
        <v>33</v>
      </c>
      <c r="AX337" s="13" t="s">
        <v>79</v>
      </c>
      <c r="AY337" s="158" t="s">
        <v>122</v>
      </c>
    </row>
    <row r="338" spans="1:65" s="2" customFormat="1" ht="24.2" customHeight="1">
      <c r="A338" s="32"/>
      <c r="B338" s="137"/>
      <c r="C338" s="138" t="s">
        <v>581</v>
      </c>
      <c r="D338" s="138" t="s">
        <v>125</v>
      </c>
      <c r="E338" s="139" t="s">
        <v>589</v>
      </c>
      <c r="F338" s="140" t="s">
        <v>590</v>
      </c>
      <c r="G338" s="141" t="s">
        <v>289</v>
      </c>
      <c r="H338" s="142">
        <v>53</v>
      </c>
      <c r="I338" s="143"/>
      <c r="J338" s="144">
        <f>ROUND(I338*H338,2)</f>
        <v>0</v>
      </c>
      <c r="K338" s="140" t="s">
        <v>232</v>
      </c>
      <c r="L338" s="33"/>
      <c r="M338" s="145" t="s">
        <v>3</v>
      </c>
      <c r="N338" s="146" t="s">
        <v>42</v>
      </c>
      <c r="O338" s="53"/>
      <c r="P338" s="147">
        <f>O338*H338</f>
        <v>0</v>
      </c>
      <c r="Q338" s="147">
        <v>1.645E-06</v>
      </c>
      <c r="R338" s="147">
        <f>Q338*H338</f>
        <v>8.7185E-05</v>
      </c>
      <c r="S338" s="147">
        <v>0</v>
      </c>
      <c r="T338" s="148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49" t="s">
        <v>142</v>
      </c>
      <c r="AT338" s="149" t="s">
        <v>125</v>
      </c>
      <c r="AU338" s="149" t="s">
        <v>81</v>
      </c>
      <c r="AY338" s="17" t="s">
        <v>122</v>
      </c>
      <c r="BE338" s="150">
        <f>IF(N338="základní",J338,0)</f>
        <v>0</v>
      </c>
      <c r="BF338" s="150">
        <f>IF(N338="snížená",J338,0)</f>
        <v>0</v>
      </c>
      <c r="BG338" s="150">
        <f>IF(N338="zákl. přenesená",J338,0)</f>
        <v>0</v>
      </c>
      <c r="BH338" s="150">
        <f>IF(N338="sníž. přenesená",J338,0)</f>
        <v>0</v>
      </c>
      <c r="BI338" s="150">
        <f>IF(N338="nulová",J338,0)</f>
        <v>0</v>
      </c>
      <c r="BJ338" s="17" t="s">
        <v>79</v>
      </c>
      <c r="BK338" s="150">
        <f>ROUND(I338*H338,2)</f>
        <v>0</v>
      </c>
      <c r="BL338" s="17" t="s">
        <v>142</v>
      </c>
      <c r="BM338" s="149" t="s">
        <v>591</v>
      </c>
    </row>
    <row r="339" spans="1:47" s="2" customFormat="1" ht="19.5">
      <c r="A339" s="32"/>
      <c r="B339" s="33"/>
      <c r="C339" s="32"/>
      <c r="D339" s="151" t="s">
        <v>131</v>
      </c>
      <c r="E339" s="32"/>
      <c r="F339" s="152" t="s">
        <v>592</v>
      </c>
      <c r="G339" s="32"/>
      <c r="H339" s="32"/>
      <c r="I339" s="153"/>
      <c r="J339" s="32"/>
      <c r="K339" s="32"/>
      <c r="L339" s="33"/>
      <c r="M339" s="154"/>
      <c r="N339" s="155"/>
      <c r="O339" s="53"/>
      <c r="P339" s="53"/>
      <c r="Q339" s="53"/>
      <c r="R339" s="53"/>
      <c r="S339" s="53"/>
      <c r="T339" s="54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131</v>
      </c>
      <c r="AU339" s="17" t="s">
        <v>81</v>
      </c>
    </row>
    <row r="340" spans="1:47" s="2" customFormat="1" ht="11.25">
      <c r="A340" s="32"/>
      <c r="B340" s="33"/>
      <c r="C340" s="32"/>
      <c r="D340" s="170" t="s">
        <v>235</v>
      </c>
      <c r="E340" s="32"/>
      <c r="F340" s="171" t="s">
        <v>593</v>
      </c>
      <c r="G340" s="32"/>
      <c r="H340" s="32"/>
      <c r="I340" s="153"/>
      <c r="J340" s="32"/>
      <c r="K340" s="32"/>
      <c r="L340" s="33"/>
      <c r="M340" s="154"/>
      <c r="N340" s="155"/>
      <c r="O340" s="53"/>
      <c r="P340" s="53"/>
      <c r="Q340" s="53"/>
      <c r="R340" s="53"/>
      <c r="S340" s="53"/>
      <c r="T340" s="54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235</v>
      </c>
      <c r="AU340" s="17" t="s">
        <v>81</v>
      </c>
    </row>
    <row r="341" spans="1:47" s="2" customFormat="1" ht="19.5">
      <c r="A341" s="32"/>
      <c r="B341" s="33"/>
      <c r="C341" s="32"/>
      <c r="D341" s="151" t="s">
        <v>185</v>
      </c>
      <c r="E341" s="32"/>
      <c r="F341" s="156" t="s">
        <v>594</v>
      </c>
      <c r="G341" s="32"/>
      <c r="H341" s="32"/>
      <c r="I341" s="153"/>
      <c r="J341" s="32"/>
      <c r="K341" s="32"/>
      <c r="L341" s="33"/>
      <c r="M341" s="154"/>
      <c r="N341" s="155"/>
      <c r="O341" s="53"/>
      <c r="P341" s="53"/>
      <c r="Q341" s="53"/>
      <c r="R341" s="53"/>
      <c r="S341" s="53"/>
      <c r="T341" s="54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185</v>
      </c>
      <c r="AU341" s="17" t="s">
        <v>81</v>
      </c>
    </row>
    <row r="342" spans="2:51" s="13" customFormat="1" ht="11.25">
      <c r="B342" s="157"/>
      <c r="D342" s="151" t="s">
        <v>204</v>
      </c>
      <c r="E342" s="158" t="s">
        <v>3</v>
      </c>
      <c r="F342" s="159" t="s">
        <v>581</v>
      </c>
      <c r="H342" s="160">
        <v>53</v>
      </c>
      <c r="I342" s="161"/>
      <c r="L342" s="157"/>
      <c r="M342" s="162"/>
      <c r="N342" s="163"/>
      <c r="O342" s="163"/>
      <c r="P342" s="163"/>
      <c r="Q342" s="163"/>
      <c r="R342" s="163"/>
      <c r="S342" s="163"/>
      <c r="T342" s="164"/>
      <c r="AT342" s="158" t="s">
        <v>204</v>
      </c>
      <c r="AU342" s="158" t="s">
        <v>81</v>
      </c>
      <c r="AV342" s="13" t="s">
        <v>81</v>
      </c>
      <c r="AW342" s="13" t="s">
        <v>33</v>
      </c>
      <c r="AX342" s="13" t="s">
        <v>79</v>
      </c>
      <c r="AY342" s="158" t="s">
        <v>122</v>
      </c>
    </row>
    <row r="343" spans="2:51" s="14" customFormat="1" ht="11.25">
      <c r="B343" s="172"/>
      <c r="D343" s="151" t="s">
        <v>204</v>
      </c>
      <c r="E343" s="173" t="s">
        <v>3</v>
      </c>
      <c r="F343" s="174" t="s">
        <v>595</v>
      </c>
      <c r="H343" s="173" t="s">
        <v>3</v>
      </c>
      <c r="I343" s="175"/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204</v>
      </c>
      <c r="AU343" s="173" t="s">
        <v>81</v>
      </c>
      <c r="AV343" s="14" t="s">
        <v>79</v>
      </c>
      <c r="AW343" s="14" t="s">
        <v>33</v>
      </c>
      <c r="AX343" s="14" t="s">
        <v>71</v>
      </c>
      <c r="AY343" s="173" t="s">
        <v>122</v>
      </c>
    </row>
    <row r="344" spans="2:63" s="12" customFormat="1" ht="22.9" customHeight="1">
      <c r="B344" s="124"/>
      <c r="D344" s="125" t="s">
        <v>70</v>
      </c>
      <c r="E344" s="135" t="s">
        <v>596</v>
      </c>
      <c r="F344" s="135" t="s">
        <v>597</v>
      </c>
      <c r="I344" s="127"/>
      <c r="J344" s="136">
        <f>BK344</f>
        <v>0</v>
      </c>
      <c r="L344" s="124"/>
      <c r="M344" s="129"/>
      <c r="N344" s="130"/>
      <c r="O344" s="130"/>
      <c r="P344" s="131">
        <f>SUM(P345:P347)</f>
        <v>0</v>
      </c>
      <c r="Q344" s="130"/>
      <c r="R344" s="131">
        <f>SUM(R345:R347)</f>
        <v>0</v>
      </c>
      <c r="S344" s="130"/>
      <c r="T344" s="132">
        <f>SUM(T345:T347)</f>
        <v>0</v>
      </c>
      <c r="AR344" s="125" t="s">
        <v>79</v>
      </c>
      <c r="AT344" s="133" t="s">
        <v>70</v>
      </c>
      <c r="AU344" s="133" t="s">
        <v>79</v>
      </c>
      <c r="AY344" s="125" t="s">
        <v>122</v>
      </c>
      <c r="BK344" s="134">
        <f>SUM(BK345:BK347)</f>
        <v>0</v>
      </c>
    </row>
    <row r="345" spans="1:65" s="2" customFormat="1" ht="33" customHeight="1">
      <c r="A345" s="32"/>
      <c r="B345" s="137"/>
      <c r="C345" s="138" t="s">
        <v>598</v>
      </c>
      <c r="D345" s="138" t="s">
        <v>125</v>
      </c>
      <c r="E345" s="139" t="s">
        <v>599</v>
      </c>
      <c r="F345" s="140" t="s">
        <v>600</v>
      </c>
      <c r="G345" s="141" t="s">
        <v>362</v>
      </c>
      <c r="H345" s="142">
        <v>4693.118</v>
      </c>
      <c r="I345" s="143"/>
      <c r="J345" s="144">
        <f>ROUND(I345*H345,2)</f>
        <v>0</v>
      </c>
      <c r="K345" s="140" t="s">
        <v>232</v>
      </c>
      <c r="L345" s="33"/>
      <c r="M345" s="145" t="s">
        <v>3</v>
      </c>
      <c r="N345" s="146" t="s">
        <v>42</v>
      </c>
      <c r="O345" s="53"/>
      <c r="P345" s="147">
        <f>O345*H345</f>
        <v>0</v>
      </c>
      <c r="Q345" s="147">
        <v>0</v>
      </c>
      <c r="R345" s="147">
        <f>Q345*H345</f>
        <v>0</v>
      </c>
      <c r="S345" s="147">
        <v>0</v>
      </c>
      <c r="T345" s="148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49" t="s">
        <v>142</v>
      </c>
      <c r="AT345" s="149" t="s">
        <v>125</v>
      </c>
      <c r="AU345" s="149" t="s">
        <v>81</v>
      </c>
      <c r="AY345" s="17" t="s">
        <v>122</v>
      </c>
      <c r="BE345" s="150">
        <f>IF(N345="základní",J345,0)</f>
        <v>0</v>
      </c>
      <c r="BF345" s="150">
        <f>IF(N345="snížená",J345,0)</f>
        <v>0</v>
      </c>
      <c r="BG345" s="150">
        <f>IF(N345="zákl. přenesená",J345,0)</f>
        <v>0</v>
      </c>
      <c r="BH345" s="150">
        <f>IF(N345="sníž. přenesená",J345,0)</f>
        <v>0</v>
      </c>
      <c r="BI345" s="150">
        <f>IF(N345="nulová",J345,0)</f>
        <v>0</v>
      </c>
      <c r="BJ345" s="17" t="s">
        <v>79</v>
      </c>
      <c r="BK345" s="150">
        <f>ROUND(I345*H345,2)</f>
        <v>0</v>
      </c>
      <c r="BL345" s="17" t="s">
        <v>142</v>
      </c>
      <c r="BM345" s="149" t="s">
        <v>601</v>
      </c>
    </row>
    <row r="346" spans="1:47" s="2" customFormat="1" ht="29.25">
      <c r="A346" s="32"/>
      <c r="B346" s="33"/>
      <c r="C346" s="32"/>
      <c r="D346" s="151" t="s">
        <v>131</v>
      </c>
      <c r="E346" s="32"/>
      <c r="F346" s="152" t="s">
        <v>602</v>
      </c>
      <c r="G346" s="32"/>
      <c r="H346" s="32"/>
      <c r="I346" s="153"/>
      <c r="J346" s="32"/>
      <c r="K346" s="32"/>
      <c r="L346" s="33"/>
      <c r="M346" s="154"/>
      <c r="N346" s="155"/>
      <c r="O346" s="53"/>
      <c r="P346" s="53"/>
      <c r="Q346" s="53"/>
      <c r="R346" s="53"/>
      <c r="S346" s="53"/>
      <c r="T346" s="54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7" t="s">
        <v>131</v>
      </c>
      <c r="AU346" s="17" t="s">
        <v>81</v>
      </c>
    </row>
    <row r="347" spans="1:47" s="2" customFormat="1" ht="11.25">
      <c r="A347" s="32"/>
      <c r="B347" s="33"/>
      <c r="C347" s="32"/>
      <c r="D347" s="170" t="s">
        <v>235</v>
      </c>
      <c r="E347" s="32"/>
      <c r="F347" s="171" t="s">
        <v>603</v>
      </c>
      <c r="G347" s="32"/>
      <c r="H347" s="32"/>
      <c r="I347" s="153"/>
      <c r="J347" s="32"/>
      <c r="K347" s="32"/>
      <c r="L347" s="33"/>
      <c r="M347" s="154"/>
      <c r="N347" s="155"/>
      <c r="O347" s="53"/>
      <c r="P347" s="53"/>
      <c r="Q347" s="53"/>
      <c r="R347" s="53"/>
      <c r="S347" s="53"/>
      <c r="T347" s="54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235</v>
      </c>
      <c r="AU347" s="17" t="s">
        <v>81</v>
      </c>
    </row>
    <row r="348" spans="2:63" s="12" customFormat="1" ht="22.9" customHeight="1">
      <c r="B348" s="124"/>
      <c r="D348" s="125" t="s">
        <v>70</v>
      </c>
      <c r="E348" s="135" t="s">
        <v>604</v>
      </c>
      <c r="F348" s="135" t="s">
        <v>605</v>
      </c>
      <c r="I348" s="127"/>
      <c r="J348" s="136">
        <f>BK348</f>
        <v>0</v>
      </c>
      <c r="L348" s="124"/>
      <c r="M348" s="129"/>
      <c r="N348" s="130"/>
      <c r="O348" s="130"/>
      <c r="P348" s="131">
        <f>SUM(P349:P373)</f>
        <v>0</v>
      </c>
      <c r="Q348" s="130"/>
      <c r="R348" s="131">
        <f>SUM(R349:R373)</f>
        <v>0</v>
      </c>
      <c r="S348" s="130"/>
      <c r="T348" s="132">
        <f>SUM(T349:T373)</f>
        <v>0</v>
      </c>
      <c r="AR348" s="125" t="s">
        <v>79</v>
      </c>
      <c r="AT348" s="133" t="s">
        <v>70</v>
      </c>
      <c r="AU348" s="133" t="s">
        <v>79</v>
      </c>
      <c r="AY348" s="125" t="s">
        <v>122</v>
      </c>
      <c r="BK348" s="134">
        <f>SUM(BK349:BK373)</f>
        <v>0</v>
      </c>
    </row>
    <row r="349" spans="1:65" s="2" customFormat="1" ht="16.5" customHeight="1">
      <c r="A349" s="32"/>
      <c r="B349" s="137"/>
      <c r="C349" s="138" t="s">
        <v>606</v>
      </c>
      <c r="D349" s="138" t="s">
        <v>125</v>
      </c>
      <c r="E349" s="139" t="s">
        <v>607</v>
      </c>
      <c r="F349" s="140" t="s">
        <v>608</v>
      </c>
      <c r="G349" s="141" t="s">
        <v>362</v>
      </c>
      <c r="H349" s="142">
        <v>1185.908</v>
      </c>
      <c r="I349" s="143"/>
      <c r="J349" s="144">
        <f>ROUND(I349*H349,2)</f>
        <v>0</v>
      </c>
      <c r="K349" s="140" t="s">
        <v>232</v>
      </c>
      <c r="L349" s="33"/>
      <c r="M349" s="145" t="s">
        <v>3</v>
      </c>
      <c r="N349" s="146" t="s">
        <v>42</v>
      </c>
      <c r="O349" s="53"/>
      <c r="P349" s="147">
        <f>O349*H349</f>
        <v>0</v>
      </c>
      <c r="Q349" s="147">
        <v>0</v>
      </c>
      <c r="R349" s="147">
        <f>Q349*H349</f>
        <v>0</v>
      </c>
      <c r="S349" s="147">
        <v>0</v>
      </c>
      <c r="T349" s="148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49" t="s">
        <v>142</v>
      </c>
      <c r="AT349" s="149" t="s">
        <v>125</v>
      </c>
      <c r="AU349" s="149" t="s">
        <v>81</v>
      </c>
      <c r="AY349" s="17" t="s">
        <v>122</v>
      </c>
      <c r="BE349" s="150">
        <f>IF(N349="základní",J349,0)</f>
        <v>0</v>
      </c>
      <c r="BF349" s="150">
        <f>IF(N349="snížená",J349,0)</f>
        <v>0</v>
      </c>
      <c r="BG349" s="150">
        <f>IF(N349="zákl. přenesená",J349,0)</f>
        <v>0</v>
      </c>
      <c r="BH349" s="150">
        <f>IF(N349="sníž. přenesená",J349,0)</f>
        <v>0</v>
      </c>
      <c r="BI349" s="150">
        <f>IF(N349="nulová",J349,0)</f>
        <v>0</v>
      </c>
      <c r="BJ349" s="17" t="s">
        <v>79</v>
      </c>
      <c r="BK349" s="150">
        <f>ROUND(I349*H349,2)</f>
        <v>0</v>
      </c>
      <c r="BL349" s="17" t="s">
        <v>142</v>
      </c>
      <c r="BM349" s="149" t="s">
        <v>609</v>
      </c>
    </row>
    <row r="350" spans="1:47" s="2" customFormat="1" ht="19.5">
      <c r="A350" s="32"/>
      <c r="B350" s="33"/>
      <c r="C350" s="32"/>
      <c r="D350" s="151" t="s">
        <v>131</v>
      </c>
      <c r="E350" s="32"/>
      <c r="F350" s="152" t="s">
        <v>610</v>
      </c>
      <c r="G350" s="32"/>
      <c r="H350" s="32"/>
      <c r="I350" s="153"/>
      <c r="J350" s="32"/>
      <c r="K350" s="32"/>
      <c r="L350" s="33"/>
      <c r="M350" s="154"/>
      <c r="N350" s="155"/>
      <c r="O350" s="53"/>
      <c r="P350" s="53"/>
      <c r="Q350" s="53"/>
      <c r="R350" s="53"/>
      <c r="S350" s="53"/>
      <c r="T350" s="54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7" t="s">
        <v>131</v>
      </c>
      <c r="AU350" s="17" t="s">
        <v>81</v>
      </c>
    </row>
    <row r="351" spans="1:47" s="2" customFormat="1" ht="11.25">
      <c r="A351" s="32"/>
      <c r="B351" s="33"/>
      <c r="C351" s="32"/>
      <c r="D351" s="170" t="s">
        <v>235</v>
      </c>
      <c r="E351" s="32"/>
      <c r="F351" s="171" t="s">
        <v>611</v>
      </c>
      <c r="G351" s="32"/>
      <c r="H351" s="32"/>
      <c r="I351" s="153"/>
      <c r="J351" s="32"/>
      <c r="K351" s="32"/>
      <c r="L351" s="33"/>
      <c r="M351" s="154"/>
      <c r="N351" s="155"/>
      <c r="O351" s="53"/>
      <c r="P351" s="53"/>
      <c r="Q351" s="53"/>
      <c r="R351" s="53"/>
      <c r="S351" s="53"/>
      <c r="T351" s="54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235</v>
      </c>
      <c r="AU351" s="17" t="s">
        <v>81</v>
      </c>
    </row>
    <row r="352" spans="2:51" s="13" customFormat="1" ht="11.25">
      <c r="B352" s="157"/>
      <c r="D352" s="151" t="s">
        <v>204</v>
      </c>
      <c r="E352" s="158" t="s">
        <v>3</v>
      </c>
      <c r="F352" s="159" t="s">
        <v>612</v>
      </c>
      <c r="H352" s="160">
        <v>1185.908</v>
      </c>
      <c r="I352" s="161"/>
      <c r="L352" s="157"/>
      <c r="M352" s="162"/>
      <c r="N352" s="163"/>
      <c r="O352" s="163"/>
      <c r="P352" s="163"/>
      <c r="Q352" s="163"/>
      <c r="R352" s="163"/>
      <c r="S352" s="163"/>
      <c r="T352" s="164"/>
      <c r="AT352" s="158" t="s">
        <v>204</v>
      </c>
      <c r="AU352" s="158" t="s">
        <v>81</v>
      </c>
      <c r="AV352" s="13" t="s">
        <v>81</v>
      </c>
      <c r="AW352" s="13" t="s">
        <v>33</v>
      </c>
      <c r="AX352" s="13" t="s">
        <v>79</v>
      </c>
      <c r="AY352" s="158" t="s">
        <v>122</v>
      </c>
    </row>
    <row r="353" spans="1:65" s="2" customFormat="1" ht="24.2" customHeight="1">
      <c r="A353" s="32"/>
      <c r="B353" s="137"/>
      <c r="C353" s="138" t="s">
        <v>613</v>
      </c>
      <c r="D353" s="138" t="s">
        <v>125</v>
      </c>
      <c r="E353" s="139" t="s">
        <v>614</v>
      </c>
      <c r="F353" s="140" t="s">
        <v>615</v>
      </c>
      <c r="G353" s="141" t="s">
        <v>362</v>
      </c>
      <c r="H353" s="142">
        <v>16602.712</v>
      </c>
      <c r="I353" s="143"/>
      <c r="J353" s="144">
        <f>ROUND(I353*H353,2)</f>
        <v>0</v>
      </c>
      <c r="K353" s="140" t="s">
        <v>232</v>
      </c>
      <c r="L353" s="33"/>
      <c r="M353" s="145" t="s">
        <v>3</v>
      </c>
      <c r="N353" s="146" t="s">
        <v>42</v>
      </c>
      <c r="O353" s="53"/>
      <c r="P353" s="147">
        <f>O353*H353</f>
        <v>0</v>
      </c>
      <c r="Q353" s="147">
        <v>0</v>
      </c>
      <c r="R353" s="147">
        <f>Q353*H353</f>
        <v>0</v>
      </c>
      <c r="S353" s="147">
        <v>0</v>
      </c>
      <c r="T353" s="148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49" t="s">
        <v>142</v>
      </c>
      <c r="AT353" s="149" t="s">
        <v>125</v>
      </c>
      <c r="AU353" s="149" t="s">
        <v>81</v>
      </c>
      <c r="AY353" s="17" t="s">
        <v>122</v>
      </c>
      <c r="BE353" s="150">
        <f>IF(N353="základní",J353,0)</f>
        <v>0</v>
      </c>
      <c r="BF353" s="150">
        <f>IF(N353="snížená",J353,0)</f>
        <v>0</v>
      </c>
      <c r="BG353" s="150">
        <f>IF(N353="zákl. přenesená",J353,0)</f>
        <v>0</v>
      </c>
      <c r="BH353" s="150">
        <f>IF(N353="sníž. přenesená",J353,0)</f>
        <v>0</v>
      </c>
      <c r="BI353" s="150">
        <f>IF(N353="nulová",J353,0)</f>
        <v>0</v>
      </c>
      <c r="BJ353" s="17" t="s">
        <v>79</v>
      </c>
      <c r="BK353" s="150">
        <f>ROUND(I353*H353,2)</f>
        <v>0</v>
      </c>
      <c r="BL353" s="17" t="s">
        <v>142</v>
      </c>
      <c r="BM353" s="149" t="s">
        <v>616</v>
      </c>
    </row>
    <row r="354" spans="1:47" s="2" customFormat="1" ht="29.25">
      <c r="A354" s="32"/>
      <c r="B354" s="33"/>
      <c r="C354" s="32"/>
      <c r="D354" s="151" t="s">
        <v>131</v>
      </c>
      <c r="E354" s="32"/>
      <c r="F354" s="152" t="s">
        <v>617</v>
      </c>
      <c r="G354" s="32"/>
      <c r="H354" s="32"/>
      <c r="I354" s="153"/>
      <c r="J354" s="32"/>
      <c r="K354" s="32"/>
      <c r="L354" s="33"/>
      <c r="M354" s="154"/>
      <c r="N354" s="155"/>
      <c r="O354" s="53"/>
      <c r="P354" s="53"/>
      <c r="Q354" s="53"/>
      <c r="R354" s="53"/>
      <c r="S354" s="53"/>
      <c r="T354" s="54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7" t="s">
        <v>131</v>
      </c>
      <c r="AU354" s="17" t="s">
        <v>81</v>
      </c>
    </row>
    <row r="355" spans="1:47" s="2" customFormat="1" ht="11.25">
      <c r="A355" s="32"/>
      <c r="B355" s="33"/>
      <c r="C355" s="32"/>
      <c r="D355" s="170" t="s">
        <v>235</v>
      </c>
      <c r="E355" s="32"/>
      <c r="F355" s="171" t="s">
        <v>618</v>
      </c>
      <c r="G355" s="32"/>
      <c r="H355" s="32"/>
      <c r="I355" s="153"/>
      <c r="J355" s="32"/>
      <c r="K355" s="32"/>
      <c r="L355" s="33"/>
      <c r="M355" s="154"/>
      <c r="N355" s="155"/>
      <c r="O355" s="53"/>
      <c r="P355" s="53"/>
      <c r="Q355" s="53"/>
      <c r="R355" s="53"/>
      <c r="S355" s="53"/>
      <c r="T355" s="54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235</v>
      </c>
      <c r="AU355" s="17" t="s">
        <v>81</v>
      </c>
    </row>
    <row r="356" spans="2:51" s="13" customFormat="1" ht="11.25">
      <c r="B356" s="157"/>
      <c r="D356" s="151" t="s">
        <v>204</v>
      </c>
      <c r="E356" s="158" t="s">
        <v>3</v>
      </c>
      <c r="F356" s="159" t="s">
        <v>619</v>
      </c>
      <c r="H356" s="160">
        <v>16602.712</v>
      </c>
      <c r="I356" s="161"/>
      <c r="L356" s="157"/>
      <c r="M356" s="162"/>
      <c r="N356" s="163"/>
      <c r="O356" s="163"/>
      <c r="P356" s="163"/>
      <c r="Q356" s="163"/>
      <c r="R356" s="163"/>
      <c r="S356" s="163"/>
      <c r="T356" s="164"/>
      <c r="AT356" s="158" t="s">
        <v>204</v>
      </c>
      <c r="AU356" s="158" t="s">
        <v>81</v>
      </c>
      <c r="AV356" s="13" t="s">
        <v>81</v>
      </c>
      <c r="AW356" s="13" t="s">
        <v>33</v>
      </c>
      <c r="AX356" s="13" t="s">
        <v>79</v>
      </c>
      <c r="AY356" s="158" t="s">
        <v>122</v>
      </c>
    </row>
    <row r="357" spans="1:65" s="2" customFormat="1" ht="24.2" customHeight="1">
      <c r="A357" s="32"/>
      <c r="B357" s="137"/>
      <c r="C357" s="138" t="s">
        <v>620</v>
      </c>
      <c r="D357" s="138" t="s">
        <v>125</v>
      </c>
      <c r="E357" s="139" t="s">
        <v>621</v>
      </c>
      <c r="F357" s="140" t="s">
        <v>622</v>
      </c>
      <c r="G357" s="141" t="s">
        <v>362</v>
      </c>
      <c r="H357" s="142">
        <v>1185.908</v>
      </c>
      <c r="I357" s="143"/>
      <c r="J357" s="144">
        <f>ROUND(I357*H357,2)</f>
        <v>0</v>
      </c>
      <c r="K357" s="140" t="s">
        <v>232</v>
      </c>
      <c r="L357" s="33"/>
      <c r="M357" s="145" t="s">
        <v>3</v>
      </c>
      <c r="N357" s="146" t="s">
        <v>42</v>
      </c>
      <c r="O357" s="53"/>
      <c r="P357" s="147">
        <f>O357*H357</f>
        <v>0</v>
      </c>
      <c r="Q357" s="147">
        <v>0</v>
      </c>
      <c r="R357" s="147">
        <f>Q357*H357</f>
        <v>0</v>
      </c>
      <c r="S357" s="147">
        <v>0</v>
      </c>
      <c r="T357" s="148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49" t="s">
        <v>142</v>
      </c>
      <c r="AT357" s="149" t="s">
        <v>125</v>
      </c>
      <c r="AU357" s="149" t="s">
        <v>81</v>
      </c>
      <c r="AY357" s="17" t="s">
        <v>122</v>
      </c>
      <c r="BE357" s="150">
        <f>IF(N357="základní",J357,0)</f>
        <v>0</v>
      </c>
      <c r="BF357" s="150">
        <f>IF(N357="snížená",J357,0)</f>
        <v>0</v>
      </c>
      <c r="BG357" s="150">
        <f>IF(N357="zákl. přenesená",J357,0)</f>
        <v>0</v>
      </c>
      <c r="BH357" s="150">
        <f>IF(N357="sníž. přenesená",J357,0)</f>
        <v>0</v>
      </c>
      <c r="BI357" s="150">
        <f>IF(N357="nulová",J357,0)</f>
        <v>0</v>
      </c>
      <c r="BJ357" s="17" t="s">
        <v>79</v>
      </c>
      <c r="BK357" s="150">
        <f>ROUND(I357*H357,2)</f>
        <v>0</v>
      </c>
      <c r="BL357" s="17" t="s">
        <v>142</v>
      </c>
      <c r="BM357" s="149" t="s">
        <v>623</v>
      </c>
    </row>
    <row r="358" spans="1:47" s="2" customFormat="1" ht="11.25">
      <c r="A358" s="32"/>
      <c r="B358" s="33"/>
      <c r="C358" s="32"/>
      <c r="D358" s="151" t="s">
        <v>131</v>
      </c>
      <c r="E358" s="32"/>
      <c r="F358" s="152" t="s">
        <v>624</v>
      </c>
      <c r="G358" s="32"/>
      <c r="H358" s="32"/>
      <c r="I358" s="153"/>
      <c r="J358" s="32"/>
      <c r="K358" s="32"/>
      <c r="L358" s="33"/>
      <c r="M358" s="154"/>
      <c r="N358" s="155"/>
      <c r="O358" s="53"/>
      <c r="P358" s="53"/>
      <c r="Q358" s="53"/>
      <c r="R358" s="53"/>
      <c r="S358" s="53"/>
      <c r="T358" s="54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131</v>
      </c>
      <c r="AU358" s="17" t="s">
        <v>81</v>
      </c>
    </row>
    <row r="359" spans="1:47" s="2" customFormat="1" ht="11.25">
      <c r="A359" s="32"/>
      <c r="B359" s="33"/>
      <c r="C359" s="32"/>
      <c r="D359" s="170" t="s">
        <v>235</v>
      </c>
      <c r="E359" s="32"/>
      <c r="F359" s="171" t="s">
        <v>625</v>
      </c>
      <c r="G359" s="32"/>
      <c r="H359" s="32"/>
      <c r="I359" s="153"/>
      <c r="J359" s="32"/>
      <c r="K359" s="32"/>
      <c r="L359" s="33"/>
      <c r="M359" s="154"/>
      <c r="N359" s="155"/>
      <c r="O359" s="53"/>
      <c r="P359" s="53"/>
      <c r="Q359" s="53"/>
      <c r="R359" s="53"/>
      <c r="S359" s="53"/>
      <c r="T359" s="54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235</v>
      </c>
      <c r="AU359" s="17" t="s">
        <v>81</v>
      </c>
    </row>
    <row r="360" spans="2:51" s="14" customFormat="1" ht="22.5">
      <c r="B360" s="172"/>
      <c r="D360" s="151" t="s">
        <v>204</v>
      </c>
      <c r="E360" s="173" t="s">
        <v>3</v>
      </c>
      <c r="F360" s="174" t="s">
        <v>626</v>
      </c>
      <c r="H360" s="173" t="s">
        <v>3</v>
      </c>
      <c r="I360" s="175"/>
      <c r="L360" s="172"/>
      <c r="M360" s="176"/>
      <c r="N360" s="177"/>
      <c r="O360" s="177"/>
      <c r="P360" s="177"/>
      <c r="Q360" s="177"/>
      <c r="R360" s="177"/>
      <c r="S360" s="177"/>
      <c r="T360" s="178"/>
      <c r="AT360" s="173" t="s">
        <v>204</v>
      </c>
      <c r="AU360" s="173" t="s">
        <v>81</v>
      </c>
      <c r="AV360" s="14" t="s">
        <v>79</v>
      </c>
      <c r="AW360" s="14" t="s">
        <v>33</v>
      </c>
      <c r="AX360" s="14" t="s">
        <v>71</v>
      </c>
      <c r="AY360" s="173" t="s">
        <v>122</v>
      </c>
    </row>
    <row r="361" spans="2:51" s="13" customFormat="1" ht="11.25">
      <c r="B361" s="157"/>
      <c r="D361" s="151" t="s">
        <v>204</v>
      </c>
      <c r="E361" s="158" t="s">
        <v>3</v>
      </c>
      <c r="F361" s="159" t="s">
        <v>627</v>
      </c>
      <c r="H361" s="160">
        <v>1185.908</v>
      </c>
      <c r="I361" s="161"/>
      <c r="L361" s="157"/>
      <c r="M361" s="162"/>
      <c r="N361" s="163"/>
      <c r="O361" s="163"/>
      <c r="P361" s="163"/>
      <c r="Q361" s="163"/>
      <c r="R361" s="163"/>
      <c r="S361" s="163"/>
      <c r="T361" s="164"/>
      <c r="AT361" s="158" t="s">
        <v>204</v>
      </c>
      <c r="AU361" s="158" t="s">
        <v>81</v>
      </c>
      <c r="AV361" s="13" t="s">
        <v>81</v>
      </c>
      <c r="AW361" s="13" t="s">
        <v>33</v>
      </c>
      <c r="AX361" s="13" t="s">
        <v>79</v>
      </c>
      <c r="AY361" s="158" t="s">
        <v>122</v>
      </c>
    </row>
    <row r="362" spans="1:65" s="2" customFormat="1" ht="37.9" customHeight="1">
      <c r="A362" s="32"/>
      <c r="B362" s="137"/>
      <c r="C362" s="138" t="s">
        <v>628</v>
      </c>
      <c r="D362" s="138" t="s">
        <v>125</v>
      </c>
      <c r="E362" s="139" t="s">
        <v>629</v>
      </c>
      <c r="F362" s="140" t="s">
        <v>630</v>
      </c>
      <c r="G362" s="141" t="s">
        <v>362</v>
      </c>
      <c r="H362" s="142">
        <v>75.65</v>
      </c>
      <c r="I362" s="143"/>
      <c r="J362" s="144">
        <f>ROUND(I362*H362,2)</f>
        <v>0</v>
      </c>
      <c r="K362" s="140" t="s">
        <v>232</v>
      </c>
      <c r="L362" s="33"/>
      <c r="M362" s="145" t="s">
        <v>3</v>
      </c>
      <c r="N362" s="146" t="s">
        <v>42</v>
      </c>
      <c r="O362" s="53"/>
      <c r="P362" s="147">
        <f>O362*H362</f>
        <v>0</v>
      </c>
      <c r="Q362" s="147">
        <v>0</v>
      </c>
      <c r="R362" s="147">
        <f>Q362*H362</f>
        <v>0</v>
      </c>
      <c r="S362" s="147">
        <v>0</v>
      </c>
      <c r="T362" s="148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49" t="s">
        <v>142</v>
      </c>
      <c r="AT362" s="149" t="s">
        <v>125</v>
      </c>
      <c r="AU362" s="149" t="s">
        <v>81</v>
      </c>
      <c r="AY362" s="17" t="s">
        <v>122</v>
      </c>
      <c r="BE362" s="150">
        <f>IF(N362="základní",J362,0)</f>
        <v>0</v>
      </c>
      <c r="BF362" s="150">
        <f>IF(N362="snížená",J362,0)</f>
        <v>0</v>
      </c>
      <c r="BG362" s="150">
        <f>IF(N362="zákl. přenesená",J362,0)</f>
        <v>0</v>
      </c>
      <c r="BH362" s="150">
        <f>IF(N362="sníž. přenesená",J362,0)</f>
        <v>0</v>
      </c>
      <c r="BI362" s="150">
        <f>IF(N362="nulová",J362,0)</f>
        <v>0</v>
      </c>
      <c r="BJ362" s="17" t="s">
        <v>79</v>
      </c>
      <c r="BK362" s="150">
        <f>ROUND(I362*H362,2)</f>
        <v>0</v>
      </c>
      <c r="BL362" s="17" t="s">
        <v>142</v>
      </c>
      <c r="BM362" s="149" t="s">
        <v>631</v>
      </c>
    </row>
    <row r="363" spans="1:47" s="2" customFormat="1" ht="29.25">
      <c r="A363" s="32"/>
      <c r="B363" s="33"/>
      <c r="C363" s="32"/>
      <c r="D363" s="151" t="s">
        <v>131</v>
      </c>
      <c r="E363" s="32"/>
      <c r="F363" s="152" t="s">
        <v>632</v>
      </c>
      <c r="G363" s="32"/>
      <c r="H363" s="32"/>
      <c r="I363" s="153"/>
      <c r="J363" s="32"/>
      <c r="K363" s="32"/>
      <c r="L363" s="33"/>
      <c r="M363" s="154"/>
      <c r="N363" s="155"/>
      <c r="O363" s="53"/>
      <c r="P363" s="53"/>
      <c r="Q363" s="53"/>
      <c r="R363" s="53"/>
      <c r="S363" s="53"/>
      <c r="T363" s="54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131</v>
      </c>
      <c r="AU363" s="17" t="s">
        <v>81</v>
      </c>
    </row>
    <row r="364" spans="1:47" s="2" customFormat="1" ht="11.25">
      <c r="A364" s="32"/>
      <c r="B364" s="33"/>
      <c r="C364" s="32"/>
      <c r="D364" s="170" t="s">
        <v>235</v>
      </c>
      <c r="E364" s="32"/>
      <c r="F364" s="171" t="s">
        <v>633</v>
      </c>
      <c r="G364" s="32"/>
      <c r="H364" s="32"/>
      <c r="I364" s="153"/>
      <c r="J364" s="32"/>
      <c r="K364" s="32"/>
      <c r="L364" s="33"/>
      <c r="M364" s="154"/>
      <c r="N364" s="155"/>
      <c r="O364" s="53"/>
      <c r="P364" s="53"/>
      <c r="Q364" s="53"/>
      <c r="R364" s="53"/>
      <c r="S364" s="53"/>
      <c r="T364" s="54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235</v>
      </c>
      <c r="AU364" s="17" t="s">
        <v>81</v>
      </c>
    </row>
    <row r="365" spans="2:51" s="13" customFormat="1" ht="11.25">
      <c r="B365" s="157"/>
      <c r="D365" s="151" t="s">
        <v>204</v>
      </c>
      <c r="E365" s="158" t="s">
        <v>3</v>
      </c>
      <c r="F365" s="159" t="s">
        <v>634</v>
      </c>
      <c r="H365" s="160">
        <v>75.65</v>
      </c>
      <c r="I365" s="161"/>
      <c r="L365" s="157"/>
      <c r="M365" s="162"/>
      <c r="N365" s="163"/>
      <c r="O365" s="163"/>
      <c r="P365" s="163"/>
      <c r="Q365" s="163"/>
      <c r="R365" s="163"/>
      <c r="S365" s="163"/>
      <c r="T365" s="164"/>
      <c r="AT365" s="158" t="s">
        <v>204</v>
      </c>
      <c r="AU365" s="158" t="s">
        <v>81</v>
      </c>
      <c r="AV365" s="13" t="s">
        <v>81</v>
      </c>
      <c r="AW365" s="13" t="s">
        <v>33</v>
      </c>
      <c r="AX365" s="13" t="s">
        <v>79</v>
      </c>
      <c r="AY365" s="158" t="s">
        <v>122</v>
      </c>
    </row>
    <row r="366" spans="1:65" s="2" customFormat="1" ht="44.25" customHeight="1">
      <c r="A366" s="32"/>
      <c r="B366" s="137"/>
      <c r="C366" s="138" t="s">
        <v>635</v>
      </c>
      <c r="D366" s="138" t="s">
        <v>125</v>
      </c>
      <c r="E366" s="139" t="s">
        <v>636</v>
      </c>
      <c r="F366" s="140" t="s">
        <v>637</v>
      </c>
      <c r="G366" s="141" t="s">
        <v>362</v>
      </c>
      <c r="H366" s="142">
        <v>49.105</v>
      </c>
      <c r="I366" s="143"/>
      <c r="J366" s="144">
        <f>ROUND(I366*H366,2)</f>
        <v>0</v>
      </c>
      <c r="K366" s="140" t="s">
        <v>232</v>
      </c>
      <c r="L366" s="33"/>
      <c r="M366" s="145" t="s">
        <v>3</v>
      </c>
      <c r="N366" s="146" t="s">
        <v>42</v>
      </c>
      <c r="O366" s="53"/>
      <c r="P366" s="147">
        <f>O366*H366</f>
        <v>0</v>
      </c>
      <c r="Q366" s="147">
        <v>0</v>
      </c>
      <c r="R366" s="147">
        <f>Q366*H366</f>
        <v>0</v>
      </c>
      <c r="S366" s="147">
        <v>0</v>
      </c>
      <c r="T366" s="148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49" t="s">
        <v>142</v>
      </c>
      <c r="AT366" s="149" t="s">
        <v>125</v>
      </c>
      <c r="AU366" s="149" t="s">
        <v>81</v>
      </c>
      <c r="AY366" s="17" t="s">
        <v>122</v>
      </c>
      <c r="BE366" s="150">
        <f>IF(N366="základní",J366,0)</f>
        <v>0</v>
      </c>
      <c r="BF366" s="150">
        <f>IF(N366="snížená",J366,0)</f>
        <v>0</v>
      </c>
      <c r="BG366" s="150">
        <f>IF(N366="zákl. přenesená",J366,0)</f>
        <v>0</v>
      </c>
      <c r="BH366" s="150">
        <f>IF(N366="sníž. přenesená",J366,0)</f>
        <v>0</v>
      </c>
      <c r="BI366" s="150">
        <f>IF(N366="nulová",J366,0)</f>
        <v>0</v>
      </c>
      <c r="BJ366" s="17" t="s">
        <v>79</v>
      </c>
      <c r="BK366" s="150">
        <f>ROUND(I366*H366,2)</f>
        <v>0</v>
      </c>
      <c r="BL366" s="17" t="s">
        <v>142</v>
      </c>
      <c r="BM366" s="149" t="s">
        <v>638</v>
      </c>
    </row>
    <row r="367" spans="1:47" s="2" customFormat="1" ht="29.25">
      <c r="A367" s="32"/>
      <c r="B367" s="33"/>
      <c r="C367" s="32"/>
      <c r="D367" s="151" t="s">
        <v>131</v>
      </c>
      <c r="E367" s="32"/>
      <c r="F367" s="152" t="s">
        <v>639</v>
      </c>
      <c r="G367" s="32"/>
      <c r="H367" s="32"/>
      <c r="I367" s="153"/>
      <c r="J367" s="32"/>
      <c r="K367" s="32"/>
      <c r="L367" s="33"/>
      <c r="M367" s="154"/>
      <c r="N367" s="155"/>
      <c r="O367" s="53"/>
      <c r="P367" s="53"/>
      <c r="Q367" s="53"/>
      <c r="R367" s="53"/>
      <c r="S367" s="53"/>
      <c r="T367" s="54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7" t="s">
        <v>131</v>
      </c>
      <c r="AU367" s="17" t="s">
        <v>81</v>
      </c>
    </row>
    <row r="368" spans="1:47" s="2" customFormat="1" ht="11.25">
      <c r="A368" s="32"/>
      <c r="B368" s="33"/>
      <c r="C368" s="32"/>
      <c r="D368" s="170" t="s">
        <v>235</v>
      </c>
      <c r="E368" s="32"/>
      <c r="F368" s="171" t="s">
        <v>640</v>
      </c>
      <c r="G368" s="32"/>
      <c r="H368" s="32"/>
      <c r="I368" s="153"/>
      <c r="J368" s="32"/>
      <c r="K368" s="32"/>
      <c r="L368" s="33"/>
      <c r="M368" s="154"/>
      <c r="N368" s="155"/>
      <c r="O368" s="53"/>
      <c r="P368" s="53"/>
      <c r="Q368" s="53"/>
      <c r="R368" s="53"/>
      <c r="S368" s="53"/>
      <c r="T368" s="54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235</v>
      </c>
      <c r="AU368" s="17" t="s">
        <v>81</v>
      </c>
    </row>
    <row r="369" spans="2:51" s="13" customFormat="1" ht="11.25">
      <c r="B369" s="157"/>
      <c r="D369" s="151" t="s">
        <v>204</v>
      </c>
      <c r="E369" s="158" t="s">
        <v>3</v>
      </c>
      <c r="F369" s="159" t="s">
        <v>641</v>
      </c>
      <c r="H369" s="160">
        <v>49.105</v>
      </c>
      <c r="I369" s="161"/>
      <c r="L369" s="157"/>
      <c r="M369" s="162"/>
      <c r="N369" s="163"/>
      <c r="O369" s="163"/>
      <c r="P369" s="163"/>
      <c r="Q369" s="163"/>
      <c r="R369" s="163"/>
      <c r="S369" s="163"/>
      <c r="T369" s="164"/>
      <c r="AT369" s="158" t="s">
        <v>204</v>
      </c>
      <c r="AU369" s="158" t="s">
        <v>81</v>
      </c>
      <c r="AV369" s="13" t="s">
        <v>81</v>
      </c>
      <c r="AW369" s="13" t="s">
        <v>33</v>
      </c>
      <c r="AX369" s="13" t="s">
        <v>79</v>
      </c>
      <c r="AY369" s="158" t="s">
        <v>122</v>
      </c>
    </row>
    <row r="370" spans="1:65" s="2" customFormat="1" ht="44.25" customHeight="1">
      <c r="A370" s="32"/>
      <c r="B370" s="137"/>
      <c r="C370" s="138" t="s">
        <v>642</v>
      </c>
      <c r="D370" s="138" t="s">
        <v>125</v>
      </c>
      <c r="E370" s="139" t="s">
        <v>643</v>
      </c>
      <c r="F370" s="140" t="s">
        <v>644</v>
      </c>
      <c r="G370" s="141" t="s">
        <v>362</v>
      </c>
      <c r="H370" s="142">
        <v>494.128</v>
      </c>
      <c r="I370" s="143"/>
      <c r="J370" s="144">
        <f>ROUND(I370*H370,2)</f>
        <v>0</v>
      </c>
      <c r="K370" s="140" t="s">
        <v>232</v>
      </c>
      <c r="L370" s="33"/>
      <c r="M370" s="145" t="s">
        <v>3</v>
      </c>
      <c r="N370" s="146" t="s">
        <v>42</v>
      </c>
      <c r="O370" s="53"/>
      <c r="P370" s="147">
        <f>O370*H370</f>
        <v>0</v>
      </c>
      <c r="Q370" s="147">
        <v>0</v>
      </c>
      <c r="R370" s="147">
        <f>Q370*H370</f>
        <v>0</v>
      </c>
      <c r="S370" s="147">
        <v>0</v>
      </c>
      <c r="T370" s="148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49" t="s">
        <v>142</v>
      </c>
      <c r="AT370" s="149" t="s">
        <v>125</v>
      </c>
      <c r="AU370" s="149" t="s">
        <v>81</v>
      </c>
      <c r="AY370" s="17" t="s">
        <v>122</v>
      </c>
      <c r="BE370" s="150">
        <f>IF(N370="základní",J370,0)</f>
        <v>0</v>
      </c>
      <c r="BF370" s="150">
        <f>IF(N370="snížená",J370,0)</f>
        <v>0</v>
      </c>
      <c r="BG370" s="150">
        <f>IF(N370="zákl. přenesená",J370,0)</f>
        <v>0</v>
      </c>
      <c r="BH370" s="150">
        <f>IF(N370="sníž. přenesená",J370,0)</f>
        <v>0</v>
      </c>
      <c r="BI370" s="150">
        <f>IF(N370="nulová",J370,0)</f>
        <v>0</v>
      </c>
      <c r="BJ370" s="17" t="s">
        <v>79</v>
      </c>
      <c r="BK370" s="150">
        <f>ROUND(I370*H370,2)</f>
        <v>0</v>
      </c>
      <c r="BL370" s="17" t="s">
        <v>142</v>
      </c>
      <c r="BM370" s="149" t="s">
        <v>645</v>
      </c>
    </row>
    <row r="371" spans="1:47" s="2" customFormat="1" ht="29.25">
      <c r="A371" s="32"/>
      <c r="B371" s="33"/>
      <c r="C371" s="32"/>
      <c r="D371" s="151" t="s">
        <v>131</v>
      </c>
      <c r="E371" s="32"/>
      <c r="F371" s="152" t="s">
        <v>646</v>
      </c>
      <c r="G371" s="32"/>
      <c r="H371" s="32"/>
      <c r="I371" s="153"/>
      <c r="J371" s="32"/>
      <c r="K371" s="32"/>
      <c r="L371" s="33"/>
      <c r="M371" s="154"/>
      <c r="N371" s="155"/>
      <c r="O371" s="53"/>
      <c r="P371" s="53"/>
      <c r="Q371" s="53"/>
      <c r="R371" s="53"/>
      <c r="S371" s="53"/>
      <c r="T371" s="54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131</v>
      </c>
      <c r="AU371" s="17" t="s">
        <v>81</v>
      </c>
    </row>
    <row r="372" spans="1:47" s="2" customFormat="1" ht="11.25">
      <c r="A372" s="32"/>
      <c r="B372" s="33"/>
      <c r="C372" s="32"/>
      <c r="D372" s="170" t="s">
        <v>235</v>
      </c>
      <c r="E372" s="32"/>
      <c r="F372" s="171" t="s">
        <v>647</v>
      </c>
      <c r="G372" s="32"/>
      <c r="H372" s="32"/>
      <c r="I372" s="153"/>
      <c r="J372" s="32"/>
      <c r="K372" s="32"/>
      <c r="L372" s="33"/>
      <c r="M372" s="154"/>
      <c r="N372" s="155"/>
      <c r="O372" s="53"/>
      <c r="P372" s="53"/>
      <c r="Q372" s="53"/>
      <c r="R372" s="53"/>
      <c r="S372" s="53"/>
      <c r="T372" s="54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235</v>
      </c>
      <c r="AU372" s="17" t="s">
        <v>81</v>
      </c>
    </row>
    <row r="373" spans="2:51" s="13" customFormat="1" ht="11.25">
      <c r="B373" s="157"/>
      <c r="D373" s="151" t="s">
        <v>204</v>
      </c>
      <c r="E373" s="158" t="s">
        <v>3</v>
      </c>
      <c r="F373" s="159" t="s">
        <v>648</v>
      </c>
      <c r="H373" s="160">
        <v>494.128</v>
      </c>
      <c r="I373" s="161"/>
      <c r="L373" s="157"/>
      <c r="M373" s="162"/>
      <c r="N373" s="163"/>
      <c r="O373" s="163"/>
      <c r="P373" s="163"/>
      <c r="Q373" s="163"/>
      <c r="R373" s="163"/>
      <c r="S373" s="163"/>
      <c r="T373" s="164"/>
      <c r="AT373" s="158" t="s">
        <v>204</v>
      </c>
      <c r="AU373" s="158" t="s">
        <v>81</v>
      </c>
      <c r="AV373" s="13" t="s">
        <v>81</v>
      </c>
      <c r="AW373" s="13" t="s">
        <v>33</v>
      </c>
      <c r="AX373" s="13" t="s">
        <v>79</v>
      </c>
      <c r="AY373" s="158" t="s">
        <v>122</v>
      </c>
    </row>
    <row r="374" spans="2:63" s="12" customFormat="1" ht="25.9" customHeight="1">
      <c r="B374" s="124"/>
      <c r="D374" s="125" t="s">
        <v>70</v>
      </c>
      <c r="E374" s="126" t="s">
        <v>359</v>
      </c>
      <c r="F374" s="126" t="s">
        <v>649</v>
      </c>
      <c r="I374" s="127"/>
      <c r="J374" s="128">
        <f>BK374</f>
        <v>0</v>
      </c>
      <c r="L374" s="124"/>
      <c r="M374" s="129"/>
      <c r="N374" s="130"/>
      <c r="O374" s="130"/>
      <c r="P374" s="131">
        <f>P375</f>
        <v>0</v>
      </c>
      <c r="Q374" s="130"/>
      <c r="R374" s="131">
        <f>R375</f>
        <v>2.9823749999999998</v>
      </c>
      <c r="S374" s="130"/>
      <c r="T374" s="132">
        <f>T375</f>
        <v>0</v>
      </c>
      <c r="AR374" s="125" t="s">
        <v>137</v>
      </c>
      <c r="AT374" s="133" t="s">
        <v>70</v>
      </c>
      <c r="AU374" s="133" t="s">
        <v>71</v>
      </c>
      <c r="AY374" s="125" t="s">
        <v>122</v>
      </c>
      <c r="BK374" s="134">
        <f>BK375</f>
        <v>0</v>
      </c>
    </row>
    <row r="375" spans="2:63" s="12" customFormat="1" ht="22.9" customHeight="1">
      <c r="B375" s="124"/>
      <c r="D375" s="125" t="s">
        <v>70</v>
      </c>
      <c r="E375" s="135" t="s">
        <v>650</v>
      </c>
      <c r="F375" s="135" t="s">
        <v>651</v>
      </c>
      <c r="I375" s="127"/>
      <c r="J375" s="136">
        <f>BK375</f>
        <v>0</v>
      </c>
      <c r="L375" s="124"/>
      <c r="M375" s="129"/>
      <c r="N375" s="130"/>
      <c r="O375" s="130"/>
      <c r="P375" s="131">
        <f>SUM(P376:P387)</f>
        <v>0</v>
      </c>
      <c r="Q375" s="130"/>
      <c r="R375" s="131">
        <f>SUM(R376:R387)</f>
        <v>2.9823749999999998</v>
      </c>
      <c r="S375" s="130"/>
      <c r="T375" s="132">
        <f>SUM(T376:T387)</f>
        <v>0</v>
      </c>
      <c r="AR375" s="125" t="s">
        <v>137</v>
      </c>
      <c r="AT375" s="133" t="s">
        <v>70</v>
      </c>
      <c r="AU375" s="133" t="s">
        <v>79</v>
      </c>
      <c r="AY375" s="125" t="s">
        <v>122</v>
      </c>
      <c r="BK375" s="134">
        <f>SUM(BK376:BK387)</f>
        <v>0</v>
      </c>
    </row>
    <row r="376" spans="1:65" s="2" customFormat="1" ht="33" customHeight="1">
      <c r="A376" s="32"/>
      <c r="B376" s="137"/>
      <c r="C376" s="138" t="s">
        <v>652</v>
      </c>
      <c r="D376" s="138" t="s">
        <v>125</v>
      </c>
      <c r="E376" s="139" t="s">
        <v>653</v>
      </c>
      <c r="F376" s="140" t="s">
        <v>654</v>
      </c>
      <c r="G376" s="141" t="s">
        <v>289</v>
      </c>
      <c r="H376" s="142">
        <v>16.5</v>
      </c>
      <c r="I376" s="143"/>
      <c r="J376" s="144">
        <f>ROUND(I376*H376,2)</f>
        <v>0</v>
      </c>
      <c r="K376" s="140" t="s">
        <v>232</v>
      </c>
      <c r="L376" s="33"/>
      <c r="M376" s="145" t="s">
        <v>3</v>
      </c>
      <c r="N376" s="146" t="s">
        <v>42</v>
      </c>
      <c r="O376" s="53"/>
      <c r="P376" s="147">
        <f>O376*H376</f>
        <v>0</v>
      </c>
      <c r="Q376" s="147">
        <v>0.18</v>
      </c>
      <c r="R376" s="147">
        <f>Q376*H376</f>
        <v>2.9699999999999998</v>
      </c>
      <c r="S376" s="147">
        <v>0</v>
      </c>
      <c r="T376" s="148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49" t="s">
        <v>655</v>
      </c>
      <c r="AT376" s="149" t="s">
        <v>125</v>
      </c>
      <c r="AU376" s="149" t="s">
        <v>81</v>
      </c>
      <c r="AY376" s="17" t="s">
        <v>122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7" t="s">
        <v>79</v>
      </c>
      <c r="BK376" s="150">
        <f>ROUND(I376*H376,2)</f>
        <v>0</v>
      </c>
      <c r="BL376" s="17" t="s">
        <v>655</v>
      </c>
      <c r="BM376" s="149" t="s">
        <v>656</v>
      </c>
    </row>
    <row r="377" spans="1:47" s="2" customFormat="1" ht="29.25">
      <c r="A377" s="32"/>
      <c r="B377" s="33"/>
      <c r="C377" s="32"/>
      <c r="D377" s="151" t="s">
        <v>131</v>
      </c>
      <c r="E377" s="32"/>
      <c r="F377" s="152" t="s">
        <v>657</v>
      </c>
      <c r="G377" s="32"/>
      <c r="H377" s="32"/>
      <c r="I377" s="153"/>
      <c r="J377" s="32"/>
      <c r="K377" s="32"/>
      <c r="L377" s="33"/>
      <c r="M377" s="154"/>
      <c r="N377" s="155"/>
      <c r="O377" s="53"/>
      <c r="P377" s="53"/>
      <c r="Q377" s="53"/>
      <c r="R377" s="53"/>
      <c r="S377" s="53"/>
      <c r="T377" s="54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131</v>
      </c>
      <c r="AU377" s="17" t="s">
        <v>81</v>
      </c>
    </row>
    <row r="378" spans="1:47" s="2" customFormat="1" ht="11.25">
      <c r="A378" s="32"/>
      <c r="B378" s="33"/>
      <c r="C378" s="32"/>
      <c r="D378" s="170" t="s">
        <v>235</v>
      </c>
      <c r="E378" s="32"/>
      <c r="F378" s="171" t="s">
        <v>658</v>
      </c>
      <c r="G378" s="32"/>
      <c r="H378" s="32"/>
      <c r="I378" s="153"/>
      <c r="J378" s="32"/>
      <c r="K378" s="32"/>
      <c r="L378" s="33"/>
      <c r="M378" s="154"/>
      <c r="N378" s="155"/>
      <c r="O378" s="53"/>
      <c r="P378" s="53"/>
      <c r="Q378" s="53"/>
      <c r="R378" s="53"/>
      <c r="S378" s="53"/>
      <c r="T378" s="54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T378" s="17" t="s">
        <v>235</v>
      </c>
      <c r="AU378" s="17" t="s">
        <v>81</v>
      </c>
    </row>
    <row r="379" spans="2:51" s="13" customFormat="1" ht="11.25">
      <c r="B379" s="157"/>
      <c r="D379" s="151" t="s">
        <v>204</v>
      </c>
      <c r="E379" s="158" t="s">
        <v>3</v>
      </c>
      <c r="F379" s="159" t="s">
        <v>659</v>
      </c>
      <c r="H379" s="160">
        <v>16.5</v>
      </c>
      <c r="I379" s="161"/>
      <c r="L379" s="157"/>
      <c r="M379" s="162"/>
      <c r="N379" s="163"/>
      <c r="O379" s="163"/>
      <c r="P379" s="163"/>
      <c r="Q379" s="163"/>
      <c r="R379" s="163"/>
      <c r="S379" s="163"/>
      <c r="T379" s="164"/>
      <c r="AT379" s="158" t="s">
        <v>204</v>
      </c>
      <c r="AU379" s="158" t="s">
        <v>81</v>
      </c>
      <c r="AV379" s="13" t="s">
        <v>81</v>
      </c>
      <c r="AW379" s="13" t="s">
        <v>33</v>
      </c>
      <c r="AX379" s="13" t="s">
        <v>79</v>
      </c>
      <c r="AY379" s="158" t="s">
        <v>122</v>
      </c>
    </row>
    <row r="380" spans="2:51" s="14" customFormat="1" ht="11.25">
      <c r="B380" s="172"/>
      <c r="D380" s="151" t="s">
        <v>204</v>
      </c>
      <c r="E380" s="173" t="s">
        <v>3</v>
      </c>
      <c r="F380" s="174" t="s">
        <v>660</v>
      </c>
      <c r="H380" s="173" t="s">
        <v>3</v>
      </c>
      <c r="I380" s="175"/>
      <c r="L380" s="172"/>
      <c r="M380" s="176"/>
      <c r="N380" s="177"/>
      <c r="O380" s="177"/>
      <c r="P380" s="177"/>
      <c r="Q380" s="177"/>
      <c r="R380" s="177"/>
      <c r="S380" s="177"/>
      <c r="T380" s="178"/>
      <c r="AT380" s="173" t="s">
        <v>204</v>
      </c>
      <c r="AU380" s="173" t="s">
        <v>81</v>
      </c>
      <c r="AV380" s="14" t="s">
        <v>79</v>
      </c>
      <c r="AW380" s="14" t="s">
        <v>33</v>
      </c>
      <c r="AX380" s="14" t="s">
        <v>71</v>
      </c>
      <c r="AY380" s="173" t="s">
        <v>122</v>
      </c>
    </row>
    <row r="381" spans="1:65" s="2" customFormat="1" ht="24.2" customHeight="1">
      <c r="A381" s="32"/>
      <c r="B381" s="137"/>
      <c r="C381" s="187" t="s">
        <v>661</v>
      </c>
      <c r="D381" s="187" t="s">
        <v>359</v>
      </c>
      <c r="E381" s="188" t="s">
        <v>662</v>
      </c>
      <c r="F381" s="189" t="s">
        <v>663</v>
      </c>
      <c r="G381" s="190" t="s">
        <v>289</v>
      </c>
      <c r="H381" s="191">
        <v>11</v>
      </c>
      <c r="I381" s="192"/>
      <c r="J381" s="193">
        <f>ROUND(I381*H381,2)</f>
        <v>0</v>
      </c>
      <c r="K381" s="189" t="s">
        <v>232</v>
      </c>
      <c r="L381" s="194"/>
      <c r="M381" s="195" t="s">
        <v>3</v>
      </c>
      <c r="N381" s="196" t="s">
        <v>42</v>
      </c>
      <c r="O381" s="53"/>
      <c r="P381" s="147">
        <f>O381*H381</f>
        <v>0</v>
      </c>
      <c r="Q381" s="147">
        <v>0.00078</v>
      </c>
      <c r="R381" s="147">
        <f>Q381*H381</f>
        <v>0.008579999999999999</v>
      </c>
      <c r="S381" s="147">
        <v>0</v>
      </c>
      <c r="T381" s="148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49" t="s">
        <v>664</v>
      </c>
      <c r="AT381" s="149" t="s">
        <v>359</v>
      </c>
      <c r="AU381" s="149" t="s">
        <v>81</v>
      </c>
      <c r="AY381" s="17" t="s">
        <v>122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7" t="s">
        <v>79</v>
      </c>
      <c r="BK381" s="150">
        <f>ROUND(I381*H381,2)</f>
        <v>0</v>
      </c>
      <c r="BL381" s="17" t="s">
        <v>664</v>
      </c>
      <c r="BM381" s="149" t="s">
        <v>665</v>
      </c>
    </row>
    <row r="382" spans="1:47" s="2" customFormat="1" ht="11.25">
      <c r="A382" s="32"/>
      <c r="B382" s="33"/>
      <c r="C382" s="32"/>
      <c r="D382" s="151" t="s">
        <v>131</v>
      </c>
      <c r="E382" s="32"/>
      <c r="F382" s="152" t="s">
        <v>663</v>
      </c>
      <c r="G382" s="32"/>
      <c r="H382" s="32"/>
      <c r="I382" s="153"/>
      <c r="J382" s="32"/>
      <c r="K382" s="32"/>
      <c r="L382" s="33"/>
      <c r="M382" s="154"/>
      <c r="N382" s="155"/>
      <c r="O382" s="53"/>
      <c r="P382" s="53"/>
      <c r="Q382" s="53"/>
      <c r="R382" s="53"/>
      <c r="S382" s="53"/>
      <c r="T382" s="54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131</v>
      </c>
      <c r="AU382" s="17" t="s">
        <v>81</v>
      </c>
    </row>
    <row r="383" spans="2:51" s="13" customFormat="1" ht="11.25">
      <c r="B383" s="157"/>
      <c r="D383" s="151" t="s">
        <v>204</v>
      </c>
      <c r="E383" s="158" t="s">
        <v>3</v>
      </c>
      <c r="F383" s="159" t="s">
        <v>180</v>
      </c>
      <c r="H383" s="160">
        <v>11</v>
      </c>
      <c r="I383" s="161"/>
      <c r="L383" s="157"/>
      <c r="M383" s="162"/>
      <c r="N383" s="163"/>
      <c r="O383" s="163"/>
      <c r="P383" s="163"/>
      <c r="Q383" s="163"/>
      <c r="R383" s="163"/>
      <c r="S383" s="163"/>
      <c r="T383" s="164"/>
      <c r="AT383" s="158" t="s">
        <v>204</v>
      </c>
      <c r="AU383" s="158" t="s">
        <v>81</v>
      </c>
      <c r="AV383" s="13" t="s">
        <v>81</v>
      </c>
      <c r="AW383" s="13" t="s">
        <v>33</v>
      </c>
      <c r="AX383" s="13" t="s">
        <v>79</v>
      </c>
      <c r="AY383" s="158" t="s">
        <v>122</v>
      </c>
    </row>
    <row r="384" spans="1:65" s="2" customFormat="1" ht="33" customHeight="1">
      <c r="A384" s="32"/>
      <c r="B384" s="137"/>
      <c r="C384" s="187" t="s">
        <v>666</v>
      </c>
      <c r="D384" s="187" t="s">
        <v>359</v>
      </c>
      <c r="E384" s="188" t="s">
        <v>667</v>
      </c>
      <c r="F384" s="189" t="s">
        <v>668</v>
      </c>
      <c r="G384" s="190" t="s">
        <v>289</v>
      </c>
      <c r="H384" s="191">
        <v>5.5</v>
      </c>
      <c r="I384" s="192"/>
      <c r="J384" s="193">
        <f>ROUND(I384*H384,2)</f>
        <v>0</v>
      </c>
      <c r="K384" s="189" t="s">
        <v>232</v>
      </c>
      <c r="L384" s="194"/>
      <c r="M384" s="195" t="s">
        <v>3</v>
      </c>
      <c r="N384" s="196" t="s">
        <v>42</v>
      </c>
      <c r="O384" s="53"/>
      <c r="P384" s="147">
        <f>O384*H384</f>
        <v>0</v>
      </c>
      <c r="Q384" s="147">
        <v>0.00069</v>
      </c>
      <c r="R384" s="147">
        <f>Q384*H384</f>
        <v>0.0037949999999999998</v>
      </c>
      <c r="S384" s="147">
        <v>0</v>
      </c>
      <c r="T384" s="148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49" t="s">
        <v>664</v>
      </c>
      <c r="AT384" s="149" t="s">
        <v>359</v>
      </c>
      <c r="AU384" s="149" t="s">
        <v>81</v>
      </c>
      <c r="AY384" s="17" t="s">
        <v>122</v>
      </c>
      <c r="BE384" s="150">
        <f>IF(N384="základní",J384,0)</f>
        <v>0</v>
      </c>
      <c r="BF384" s="150">
        <f>IF(N384="snížená",J384,0)</f>
        <v>0</v>
      </c>
      <c r="BG384" s="150">
        <f>IF(N384="zákl. přenesená",J384,0)</f>
        <v>0</v>
      </c>
      <c r="BH384" s="150">
        <f>IF(N384="sníž. přenesená",J384,0)</f>
        <v>0</v>
      </c>
      <c r="BI384" s="150">
        <f>IF(N384="nulová",J384,0)</f>
        <v>0</v>
      </c>
      <c r="BJ384" s="17" t="s">
        <v>79</v>
      </c>
      <c r="BK384" s="150">
        <f>ROUND(I384*H384,2)</f>
        <v>0</v>
      </c>
      <c r="BL384" s="17" t="s">
        <v>664</v>
      </c>
      <c r="BM384" s="149" t="s">
        <v>669</v>
      </c>
    </row>
    <row r="385" spans="1:47" s="2" customFormat="1" ht="19.5">
      <c r="A385" s="32"/>
      <c r="B385" s="33"/>
      <c r="C385" s="32"/>
      <c r="D385" s="151" t="s">
        <v>131</v>
      </c>
      <c r="E385" s="32"/>
      <c r="F385" s="152" t="s">
        <v>668</v>
      </c>
      <c r="G385" s="32"/>
      <c r="H385" s="32"/>
      <c r="I385" s="153"/>
      <c r="J385" s="32"/>
      <c r="K385" s="32"/>
      <c r="L385" s="33"/>
      <c r="M385" s="154"/>
      <c r="N385" s="155"/>
      <c r="O385" s="53"/>
      <c r="P385" s="53"/>
      <c r="Q385" s="53"/>
      <c r="R385" s="53"/>
      <c r="S385" s="53"/>
      <c r="T385" s="54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131</v>
      </c>
      <c r="AU385" s="17" t="s">
        <v>81</v>
      </c>
    </row>
    <row r="386" spans="2:51" s="14" customFormat="1" ht="11.25">
      <c r="B386" s="172"/>
      <c r="D386" s="151" t="s">
        <v>204</v>
      </c>
      <c r="E386" s="173" t="s">
        <v>3</v>
      </c>
      <c r="F386" s="174" t="s">
        <v>670</v>
      </c>
      <c r="H386" s="173" t="s">
        <v>3</v>
      </c>
      <c r="I386" s="175"/>
      <c r="L386" s="172"/>
      <c r="M386" s="176"/>
      <c r="N386" s="177"/>
      <c r="O386" s="177"/>
      <c r="P386" s="177"/>
      <c r="Q386" s="177"/>
      <c r="R386" s="177"/>
      <c r="S386" s="177"/>
      <c r="T386" s="178"/>
      <c r="AT386" s="173" t="s">
        <v>204</v>
      </c>
      <c r="AU386" s="173" t="s">
        <v>81</v>
      </c>
      <c r="AV386" s="14" t="s">
        <v>79</v>
      </c>
      <c r="AW386" s="14" t="s">
        <v>33</v>
      </c>
      <c r="AX386" s="14" t="s">
        <v>71</v>
      </c>
      <c r="AY386" s="173" t="s">
        <v>122</v>
      </c>
    </row>
    <row r="387" spans="2:51" s="13" customFormat="1" ht="11.25">
      <c r="B387" s="157"/>
      <c r="D387" s="151" t="s">
        <v>204</v>
      </c>
      <c r="E387" s="158" t="s">
        <v>3</v>
      </c>
      <c r="F387" s="159" t="s">
        <v>671</v>
      </c>
      <c r="H387" s="160">
        <v>5.5</v>
      </c>
      <c r="I387" s="161"/>
      <c r="L387" s="157"/>
      <c r="M387" s="197"/>
      <c r="N387" s="198"/>
      <c r="O387" s="198"/>
      <c r="P387" s="198"/>
      <c r="Q387" s="198"/>
      <c r="R387" s="198"/>
      <c r="S387" s="198"/>
      <c r="T387" s="199"/>
      <c r="AT387" s="158" t="s">
        <v>204</v>
      </c>
      <c r="AU387" s="158" t="s">
        <v>81</v>
      </c>
      <c r="AV387" s="13" t="s">
        <v>81</v>
      </c>
      <c r="AW387" s="13" t="s">
        <v>33</v>
      </c>
      <c r="AX387" s="13" t="s">
        <v>79</v>
      </c>
      <c r="AY387" s="158" t="s">
        <v>122</v>
      </c>
    </row>
    <row r="388" spans="1:31" s="2" customFormat="1" ht="6.95" customHeight="1">
      <c r="A388" s="32"/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33"/>
      <c r="M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</row>
  </sheetData>
  <autoFilter ref="C88:K38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3_02/112101101"/>
    <hyperlink ref="F98" r:id="rId2" display="https://podminky.urs.cz/item/CS_URS_2023_02/112101102"/>
    <hyperlink ref="F102" r:id="rId3" display="https://podminky.urs.cz/item/CS_URS_2023_02/112101103"/>
    <hyperlink ref="F106" r:id="rId4" display="https://podminky.urs.cz/item/CS_URS_2023_02/112101121"/>
    <hyperlink ref="F110" r:id="rId5" display="https://podminky.urs.cz/item/CS_URS_2023_02/112251101"/>
    <hyperlink ref="F114" r:id="rId6" display="https://podminky.urs.cz/item/CS_URS_2023_02/112251102"/>
    <hyperlink ref="F118" r:id="rId7" display="https://podminky.urs.cz/item/CS_URS_2023_02/112251103"/>
    <hyperlink ref="F122" r:id="rId8" display="https://podminky.urs.cz/item/CS_URS_2023_02/113106292"/>
    <hyperlink ref="F126" r:id="rId9" display="https://podminky.urs.cz/item/CS_URS_2023_02/113107241"/>
    <hyperlink ref="F130" r:id="rId10" display="https://podminky.urs.cz/item/CS_URS_2023_02/113154225"/>
    <hyperlink ref="F134" r:id="rId11" display="https://podminky.urs.cz/item/CS_URS_2023_02/113203111"/>
    <hyperlink ref="F138" r:id="rId12" display="https://podminky.urs.cz/item/CS_URS_2023_02/114203103"/>
    <hyperlink ref="F142" r:id="rId13" display="https://podminky.urs.cz/item/CS_URS_2023_02/114203202"/>
    <hyperlink ref="F147" r:id="rId14" display="https://podminky.urs.cz/item/CS_URS_2023_02/122252205"/>
    <hyperlink ref="F155" r:id="rId15" display="https://podminky.urs.cz/item/CS_URS_2023_02/171151111"/>
    <hyperlink ref="F159" r:id="rId16" display="https://podminky.urs.cz/item/CS_URS_2023_02/171151112"/>
    <hyperlink ref="F164" r:id="rId17" display="https://podminky.urs.cz/item/CS_URS_2023_02/174151101"/>
    <hyperlink ref="F169" r:id="rId18" display="https://podminky.urs.cz/item/CS_URS_2023_02/181152302"/>
    <hyperlink ref="F174" r:id="rId19" display="https://podminky.urs.cz/item/CS_URS_2023_02/181411131"/>
    <hyperlink ref="F207" r:id="rId20" display="https://podminky.urs.cz/item/CS_URS_2023_02/271542211"/>
    <hyperlink ref="F213" r:id="rId21" display="https://podminky.urs.cz/item/CS_URS_2023_02/451316112"/>
    <hyperlink ref="F217" r:id="rId22" display="https://podminky.urs.cz/item/CS_URS_2023_02/465513127"/>
    <hyperlink ref="F222" r:id="rId23" display="https://podminky.urs.cz/item/CS_URS_2023_02/564861111"/>
    <hyperlink ref="F228" r:id="rId24" display="https://podminky.urs.cz/item/CS_URS_2023_02/564871111"/>
    <hyperlink ref="F232" r:id="rId25" display="https://podminky.urs.cz/item/CS_URS_2023_02/565135111"/>
    <hyperlink ref="F237" r:id="rId26" display="https://podminky.urs.cz/item/CS_URS_2023_02/567132113"/>
    <hyperlink ref="F241" r:id="rId27" display="https://podminky.urs.cz/item/CS_URS_2023_02/573211107"/>
    <hyperlink ref="F246" r:id="rId28" display="https://podminky.urs.cz/item/CS_URS_2023_02/573211109"/>
    <hyperlink ref="F251" r:id="rId29" display="https://podminky.urs.cz/item/CS_URS_2023_02/577144121"/>
    <hyperlink ref="F257" r:id="rId30" display="https://podminky.urs.cz/item/CS_URS_2023_02/596212210"/>
    <hyperlink ref="F275" r:id="rId31" display="https://podminky.urs.cz/item/CS_URS_2023_02/914111111"/>
    <hyperlink ref="F279" r:id="rId32" display="https://podminky.urs.cz/item/CS_URS_2023_02/914511111"/>
    <hyperlink ref="F301" r:id="rId33" display="https://podminky.urs.cz/item/CS_URS_2023_02/916131213"/>
    <hyperlink ref="F310" r:id="rId34" display="https://podminky.urs.cz/item/CS_URS_2023_02/919111114"/>
    <hyperlink ref="F315" r:id="rId35" display="https://podminky.urs.cz/item/CS_URS_2023_02/919721221"/>
    <hyperlink ref="F320" r:id="rId36" display="https://podminky.urs.cz/item/CS_URS_2023_02/919726123"/>
    <hyperlink ref="F325" r:id="rId37" display="https://podminky.urs.cz/item/CS_URS_2023_02/938909311"/>
    <hyperlink ref="F330" r:id="rId38" display="https://podminky.urs.cz/item/CS_URS_2023_02/919112213"/>
    <hyperlink ref="F335" r:id="rId39" display="https://podminky.urs.cz/item/CS_URS_2023_02/919122112"/>
    <hyperlink ref="F340" r:id="rId40" display="https://podminky.urs.cz/item/CS_URS_2023_02/919735112"/>
    <hyperlink ref="F347" r:id="rId41" display="https://podminky.urs.cz/item/CS_URS_2023_02/998225111"/>
    <hyperlink ref="F351" r:id="rId42" display="https://podminky.urs.cz/item/CS_URS_2023_02/997221571"/>
    <hyperlink ref="F355" r:id="rId43" display="https://podminky.urs.cz/item/CS_URS_2023_02/997221579"/>
    <hyperlink ref="F359" r:id="rId44" display="https://podminky.urs.cz/item/CS_URS_2023_02/997221611"/>
    <hyperlink ref="F364" r:id="rId45" display="https://podminky.urs.cz/item/CS_URS_2023_02/997221862"/>
    <hyperlink ref="F368" r:id="rId46" display="https://podminky.urs.cz/item/CS_URS_2023_02/997221873"/>
    <hyperlink ref="F372" r:id="rId47" display="https://podminky.urs.cz/item/CS_URS_2023_02/997221875"/>
    <hyperlink ref="F378" r:id="rId48" display="https://podminky.urs.cz/item/CS_URS_2023_02/460742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37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88</v>
      </c>
      <c r="AZ2" s="169" t="s">
        <v>209</v>
      </c>
      <c r="BA2" s="169" t="s">
        <v>210</v>
      </c>
      <c r="BB2" s="169" t="s">
        <v>3</v>
      </c>
      <c r="BC2" s="169" t="s">
        <v>672</v>
      </c>
      <c r="BD2" s="169" t="s">
        <v>81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  <c r="AZ3" s="169" t="s">
        <v>212</v>
      </c>
      <c r="BA3" s="169" t="s">
        <v>212</v>
      </c>
      <c r="BB3" s="169" t="s">
        <v>3</v>
      </c>
      <c r="BC3" s="169" t="s">
        <v>673</v>
      </c>
      <c r="BD3" s="169" t="s">
        <v>81</v>
      </c>
    </row>
    <row r="4" spans="2:56" s="1" customFormat="1" ht="24.95" customHeight="1">
      <c r="B4" s="20"/>
      <c r="D4" s="21" t="s">
        <v>92</v>
      </c>
      <c r="L4" s="20"/>
      <c r="M4" s="88" t="s">
        <v>11</v>
      </c>
      <c r="AT4" s="17" t="s">
        <v>4</v>
      </c>
      <c r="AZ4" s="169" t="s">
        <v>213</v>
      </c>
      <c r="BA4" s="169" t="s">
        <v>213</v>
      </c>
      <c r="BB4" s="169" t="s">
        <v>3</v>
      </c>
      <c r="BC4" s="169" t="s">
        <v>71</v>
      </c>
      <c r="BD4" s="169" t="s">
        <v>81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38" t="str">
        <f>'Rekapitulace stavby'!K6</f>
        <v>Nymburk – levobřežní cyklostezka s přemostěním Starého Labe</v>
      </c>
      <c r="F7" s="239"/>
      <c r="G7" s="239"/>
      <c r="H7" s="239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674</v>
      </c>
      <c r="F9" s="240"/>
      <c r="G9" s="240"/>
      <c r="H9" s="240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215</v>
      </c>
      <c r="G12" s="32"/>
      <c r="H12" s="32"/>
      <c r="I12" s="27" t="s">
        <v>23</v>
      </c>
      <c r="J12" s="50" t="str">
        <f>'Rekapitulace stavby'!AN8</f>
        <v>22. 11. 2022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1" t="str">
        <f>'Rekapitulace stavby'!E14</f>
        <v>Vyplň údaj</v>
      </c>
      <c r="F18" s="221"/>
      <c r="G18" s="221"/>
      <c r="H18" s="221"/>
      <c r="I18" s="27" t="s">
        <v>28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3</v>
      </c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96</v>
      </c>
      <c r="F21" s="32"/>
      <c r="G21" s="32"/>
      <c r="H21" s="32"/>
      <c r="I21" s="27" t="s">
        <v>28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96</v>
      </c>
      <c r="F24" s="32"/>
      <c r="G24" s="32"/>
      <c r="H24" s="32"/>
      <c r="I24" s="27" t="s">
        <v>28</v>
      </c>
      <c r="J24" s="25" t="s">
        <v>3</v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6" t="s">
        <v>3</v>
      </c>
      <c r="F27" s="226"/>
      <c r="G27" s="226"/>
      <c r="H27" s="22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ROUND(J85,2)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ROUND((SUM(BE85:BE272)),2)</f>
        <v>0</v>
      </c>
      <c r="G33" s="32"/>
      <c r="H33" s="32"/>
      <c r="I33" s="96">
        <v>0.21</v>
      </c>
      <c r="J33" s="95">
        <f>ROUND(((SUM(BE85:BE272))*I33),2)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ROUND((SUM(BF85:BF272)),2)</f>
        <v>0</v>
      </c>
      <c r="G34" s="32"/>
      <c r="H34" s="32"/>
      <c r="I34" s="96">
        <v>0.15</v>
      </c>
      <c r="J34" s="95">
        <f>ROUND(((SUM(BF85:BF272))*I34),2)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ROUND((SUM(BG85:BG272)),2)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ROUND((SUM(BH85:BH272)),2)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ROUND((SUM(BI85:BI272)),2)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97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38" t="str">
        <f>E7</f>
        <v>Nymburk – levobřežní cyklostezka s přemostěním Starého Labe</v>
      </c>
      <c r="F48" s="239"/>
      <c r="G48" s="239"/>
      <c r="H48" s="239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93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00" t="str">
        <f>E9</f>
        <v>676/18-1-2 - SO 101 Stezka - Neuznatelné náklady</v>
      </c>
      <c r="F50" s="240"/>
      <c r="G50" s="240"/>
      <c r="H50" s="240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k.ú. Nymburk</v>
      </c>
      <c r="G52" s="32"/>
      <c r="H52" s="32"/>
      <c r="I52" s="27" t="s">
        <v>23</v>
      </c>
      <c r="J52" s="50" t="str">
        <f>IF(J12="","",J12)</f>
        <v>22. 11. 2022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Město Nymburk</v>
      </c>
      <c r="G54" s="32"/>
      <c r="H54" s="32"/>
      <c r="I54" s="27" t="s">
        <v>31</v>
      </c>
      <c r="J54" s="30" t="str">
        <f>E21</f>
        <v>NDCon</v>
      </c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 t="str">
        <f>E24</f>
        <v>NDCon</v>
      </c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98</v>
      </c>
      <c r="D57" s="97"/>
      <c r="E57" s="97"/>
      <c r="F57" s="97"/>
      <c r="G57" s="97"/>
      <c r="H57" s="97"/>
      <c r="I57" s="97"/>
      <c r="J57" s="104" t="s">
        <v>99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J85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100</v>
      </c>
    </row>
    <row r="60" spans="2:12" s="9" customFormat="1" ht="24.95" customHeight="1">
      <c r="B60" s="106"/>
      <c r="D60" s="107" t="s">
        <v>216</v>
      </c>
      <c r="E60" s="108"/>
      <c r="F60" s="108"/>
      <c r="G60" s="108"/>
      <c r="H60" s="108"/>
      <c r="I60" s="108"/>
      <c r="J60" s="109">
        <f>J86</f>
        <v>0</v>
      </c>
      <c r="L60" s="106"/>
    </row>
    <row r="61" spans="2:12" s="10" customFormat="1" ht="19.9" customHeight="1">
      <c r="B61" s="110"/>
      <c r="D61" s="111" t="s">
        <v>217</v>
      </c>
      <c r="E61" s="112"/>
      <c r="F61" s="112"/>
      <c r="G61" s="112"/>
      <c r="H61" s="112"/>
      <c r="I61" s="112"/>
      <c r="J61" s="113">
        <f>J87</f>
        <v>0</v>
      </c>
      <c r="L61" s="110"/>
    </row>
    <row r="62" spans="2:12" s="10" customFormat="1" ht="19.9" customHeight="1">
      <c r="B62" s="110"/>
      <c r="D62" s="111" t="s">
        <v>220</v>
      </c>
      <c r="E62" s="112"/>
      <c r="F62" s="112"/>
      <c r="G62" s="112"/>
      <c r="H62" s="112"/>
      <c r="I62" s="112"/>
      <c r="J62" s="113">
        <f>J150</f>
        <v>0</v>
      </c>
      <c r="L62" s="110"/>
    </row>
    <row r="63" spans="2:12" s="10" customFormat="1" ht="19.9" customHeight="1">
      <c r="B63" s="110"/>
      <c r="D63" s="111" t="s">
        <v>221</v>
      </c>
      <c r="E63" s="112"/>
      <c r="F63" s="112"/>
      <c r="G63" s="112"/>
      <c r="H63" s="112"/>
      <c r="I63" s="112"/>
      <c r="J63" s="113">
        <f>J187</f>
        <v>0</v>
      </c>
      <c r="L63" s="110"/>
    </row>
    <row r="64" spans="2:12" s="10" customFormat="1" ht="19.9" customHeight="1">
      <c r="B64" s="110"/>
      <c r="D64" s="111" t="s">
        <v>222</v>
      </c>
      <c r="E64" s="112"/>
      <c r="F64" s="112"/>
      <c r="G64" s="112"/>
      <c r="H64" s="112"/>
      <c r="I64" s="112"/>
      <c r="J64" s="113">
        <f>J247</f>
        <v>0</v>
      </c>
      <c r="L64" s="110"/>
    </row>
    <row r="65" spans="2:12" s="10" customFormat="1" ht="19.9" customHeight="1">
      <c r="B65" s="110"/>
      <c r="D65" s="111" t="s">
        <v>223</v>
      </c>
      <c r="E65" s="112"/>
      <c r="F65" s="112"/>
      <c r="G65" s="112"/>
      <c r="H65" s="112"/>
      <c r="I65" s="112"/>
      <c r="J65" s="113">
        <f>J251</f>
        <v>0</v>
      </c>
      <c r="L65" s="110"/>
    </row>
    <row r="66" spans="1:31" s="2" customFormat="1" ht="21.75" customHeight="1">
      <c r="A66" s="32"/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8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8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71" spans="1:31" s="2" customFormat="1" ht="6.95" customHeight="1">
      <c r="A71" s="32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8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24.95" customHeight="1">
      <c r="A72" s="32"/>
      <c r="B72" s="33"/>
      <c r="C72" s="21" t="s">
        <v>106</v>
      </c>
      <c r="D72" s="32"/>
      <c r="E72" s="32"/>
      <c r="F72" s="32"/>
      <c r="G72" s="32"/>
      <c r="H72" s="32"/>
      <c r="I72" s="32"/>
      <c r="J72" s="32"/>
      <c r="K72" s="32"/>
      <c r="L72" s="8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8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17</v>
      </c>
      <c r="D74" s="32"/>
      <c r="E74" s="32"/>
      <c r="F74" s="32"/>
      <c r="G74" s="32"/>
      <c r="H74" s="32"/>
      <c r="I74" s="32"/>
      <c r="J74" s="32"/>
      <c r="K74" s="32"/>
      <c r="L74" s="89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238" t="str">
        <f>E7</f>
        <v>Nymburk – levobřežní cyklostezka s přemostěním Starého Labe</v>
      </c>
      <c r="F75" s="239"/>
      <c r="G75" s="239"/>
      <c r="H75" s="239"/>
      <c r="I75" s="32"/>
      <c r="J75" s="32"/>
      <c r="K75" s="32"/>
      <c r="L75" s="8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33"/>
      <c r="C76" s="27" t="s">
        <v>93</v>
      </c>
      <c r="D76" s="32"/>
      <c r="E76" s="32"/>
      <c r="F76" s="32"/>
      <c r="G76" s="32"/>
      <c r="H76" s="32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6.5" customHeight="1">
      <c r="A77" s="32"/>
      <c r="B77" s="33"/>
      <c r="C77" s="32"/>
      <c r="D77" s="32"/>
      <c r="E77" s="200" t="str">
        <f>E9</f>
        <v>676/18-1-2 - SO 101 Stezka - Neuznatelné náklady</v>
      </c>
      <c r="F77" s="240"/>
      <c r="G77" s="240"/>
      <c r="H77" s="240"/>
      <c r="I77" s="32"/>
      <c r="J77" s="32"/>
      <c r="K77" s="32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8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>
      <c r="A79" s="32"/>
      <c r="B79" s="33"/>
      <c r="C79" s="27" t="s">
        <v>21</v>
      </c>
      <c r="D79" s="32"/>
      <c r="E79" s="32"/>
      <c r="F79" s="25" t="str">
        <f>F12</f>
        <v>k.ú. Nymburk</v>
      </c>
      <c r="G79" s="32"/>
      <c r="H79" s="32"/>
      <c r="I79" s="27" t="s">
        <v>23</v>
      </c>
      <c r="J79" s="50" t="str">
        <f>IF(J12="","",J12)</f>
        <v>22. 11. 2022</v>
      </c>
      <c r="K79" s="32"/>
      <c r="L79" s="8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8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5.2" customHeight="1">
      <c r="A81" s="32"/>
      <c r="B81" s="33"/>
      <c r="C81" s="27" t="s">
        <v>25</v>
      </c>
      <c r="D81" s="32"/>
      <c r="E81" s="32"/>
      <c r="F81" s="25" t="str">
        <f>E15</f>
        <v>Město Nymburk</v>
      </c>
      <c r="G81" s="32"/>
      <c r="H81" s="32"/>
      <c r="I81" s="27" t="s">
        <v>31</v>
      </c>
      <c r="J81" s="30" t="str">
        <f>E21</f>
        <v>NDCon</v>
      </c>
      <c r="K81" s="32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5.2" customHeight="1">
      <c r="A82" s="32"/>
      <c r="B82" s="33"/>
      <c r="C82" s="27" t="s">
        <v>29</v>
      </c>
      <c r="D82" s="32"/>
      <c r="E82" s="32"/>
      <c r="F82" s="25" t="str">
        <f>IF(E18="","",E18)</f>
        <v>Vyplň údaj</v>
      </c>
      <c r="G82" s="32"/>
      <c r="H82" s="32"/>
      <c r="I82" s="27" t="s">
        <v>34</v>
      </c>
      <c r="J82" s="30" t="str">
        <f>E24</f>
        <v>NDCon</v>
      </c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0.3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8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11" customFormat="1" ht="29.25" customHeight="1">
      <c r="A84" s="114"/>
      <c r="B84" s="115"/>
      <c r="C84" s="116" t="s">
        <v>107</v>
      </c>
      <c r="D84" s="117" t="s">
        <v>56</v>
      </c>
      <c r="E84" s="117" t="s">
        <v>52</v>
      </c>
      <c r="F84" s="117" t="s">
        <v>53</v>
      </c>
      <c r="G84" s="117" t="s">
        <v>108</v>
      </c>
      <c r="H84" s="117" t="s">
        <v>109</v>
      </c>
      <c r="I84" s="117" t="s">
        <v>110</v>
      </c>
      <c r="J84" s="117" t="s">
        <v>99</v>
      </c>
      <c r="K84" s="118" t="s">
        <v>111</v>
      </c>
      <c r="L84" s="119"/>
      <c r="M84" s="57" t="s">
        <v>3</v>
      </c>
      <c r="N84" s="58" t="s">
        <v>41</v>
      </c>
      <c r="O84" s="58" t="s">
        <v>112</v>
      </c>
      <c r="P84" s="58" t="s">
        <v>113</v>
      </c>
      <c r="Q84" s="58" t="s">
        <v>114</v>
      </c>
      <c r="R84" s="58" t="s">
        <v>115</v>
      </c>
      <c r="S84" s="58" t="s">
        <v>116</v>
      </c>
      <c r="T84" s="59" t="s">
        <v>117</v>
      </c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63" s="2" customFormat="1" ht="22.9" customHeight="1">
      <c r="A85" s="32"/>
      <c r="B85" s="33"/>
      <c r="C85" s="64" t="s">
        <v>118</v>
      </c>
      <c r="D85" s="32"/>
      <c r="E85" s="32"/>
      <c r="F85" s="32"/>
      <c r="G85" s="32"/>
      <c r="H85" s="32"/>
      <c r="I85" s="32"/>
      <c r="J85" s="120">
        <f>BK85</f>
        <v>0</v>
      </c>
      <c r="K85" s="32"/>
      <c r="L85" s="33"/>
      <c r="M85" s="60"/>
      <c r="N85" s="51"/>
      <c r="O85" s="61"/>
      <c r="P85" s="121">
        <f>P86</f>
        <v>0</v>
      </c>
      <c r="Q85" s="61"/>
      <c r="R85" s="121">
        <f>R86</f>
        <v>742.38190794</v>
      </c>
      <c r="S85" s="61"/>
      <c r="T85" s="122">
        <f>T86</f>
        <v>957.1869999999999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7" t="s">
        <v>70</v>
      </c>
      <c r="AU85" s="17" t="s">
        <v>100</v>
      </c>
      <c r="BK85" s="123">
        <f>BK86</f>
        <v>0</v>
      </c>
    </row>
    <row r="86" spans="2:63" s="12" customFormat="1" ht="25.9" customHeight="1">
      <c r="B86" s="124"/>
      <c r="D86" s="125" t="s">
        <v>70</v>
      </c>
      <c r="E86" s="126" t="s">
        <v>226</v>
      </c>
      <c r="F86" s="126" t="s">
        <v>227</v>
      </c>
      <c r="I86" s="127"/>
      <c r="J86" s="128">
        <f>BK86</f>
        <v>0</v>
      </c>
      <c r="L86" s="124"/>
      <c r="M86" s="129"/>
      <c r="N86" s="130"/>
      <c r="O86" s="130"/>
      <c r="P86" s="131">
        <f>P87+P150+P187+P247+P251</f>
        <v>0</v>
      </c>
      <c r="Q86" s="130"/>
      <c r="R86" s="131">
        <f>R87+R150+R187+R247+R251</f>
        <v>742.38190794</v>
      </c>
      <c r="S86" s="130"/>
      <c r="T86" s="132">
        <f>T87+T150+T187+T247+T251</f>
        <v>957.1869999999999</v>
      </c>
      <c r="AR86" s="125" t="s">
        <v>79</v>
      </c>
      <c r="AT86" s="133" t="s">
        <v>70</v>
      </c>
      <c r="AU86" s="133" t="s">
        <v>71</v>
      </c>
      <c r="AY86" s="125" t="s">
        <v>122</v>
      </c>
      <c r="BK86" s="134">
        <f>BK87+BK150+BK187+BK247+BK251</f>
        <v>0</v>
      </c>
    </row>
    <row r="87" spans="2:63" s="12" customFormat="1" ht="22.9" customHeight="1">
      <c r="B87" s="124"/>
      <c r="D87" s="125" t="s">
        <v>70</v>
      </c>
      <c r="E87" s="135" t="s">
        <v>79</v>
      </c>
      <c r="F87" s="135" t="s">
        <v>228</v>
      </c>
      <c r="I87" s="127"/>
      <c r="J87" s="136">
        <f>BK87</f>
        <v>0</v>
      </c>
      <c r="L87" s="124"/>
      <c r="M87" s="129"/>
      <c r="N87" s="130"/>
      <c r="O87" s="130"/>
      <c r="P87" s="131">
        <f>SUM(P88:P149)</f>
        <v>0</v>
      </c>
      <c r="Q87" s="130"/>
      <c r="R87" s="131">
        <f>SUM(R88:R149)</f>
        <v>417.7202016</v>
      </c>
      <c r="S87" s="130"/>
      <c r="T87" s="132">
        <f>SUM(T88:T149)</f>
        <v>757.1869999999999</v>
      </c>
      <c r="AR87" s="125" t="s">
        <v>79</v>
      </c>
      <c r="AT87" s="133" t="s">
        <v>70</v>
      </c>
      <c r="AU87" s="133" t="s">
        <v>79</v>
      </c>
      <c r="AY87" s="125" t="s">
        <v>122</v>
      </c>
      <c r="BK87" s="134">
        <f>SUM(BK88:BK149)</f>
        <v>0</v>
      </c>
    </row>
    <row r="88" spans="1:65" s="2" customFormat="1" ht="24.2" customHeight="1">
      <c r="A88" s="32"/>
      <c r="B88" s="137"/>
      <c r="C88" s="138" t="s">
        <v>79</v>
      </c>
      <c r="D88" s="138" t="s">
        <v>125</v>
      </c>
      <c r="E88" s="139" t="s">
        <v>275</v>
      </c>
      <c r="F88" s="140" t="s">
        <v>276</v>
      </c>
      <c r="G88" s="141" t="s">
        <v>270</v>
      </c>
      <c r="H88" s="142">
        <v>641.6</v>
      </c>
      <c r="I88" s="143"/>
      <c r="J88" s="144">
        <f>ROUND(I88*H88,2)</f>
        <v>0</v>
      </c>
      <c r="K88" s="140" t="s">
        <v>232</v>
      </c>
      <c r="L88" s="33"/>
      <c r="M88" s="145" t="s">
        <v>3</v>
      </c>
      <c r="N88" s="146" t="s">
        <v>42</v>
      </c>
      <c r="O88" s="53"/>
      <c r="P88" s="147">
        <f>O88*H88</f>
        <v>0</v>
      </c>
      <c r="Q88" s="147">
        <v>0</v>
      </c>
      <c r="R88" s="147">
        <f>Q88*H88</f>
        <v>0</v>
      </c>
      <c r="S88" s="147">
        <v>0.098</v>
      </c>
      <c r="T88" s="148">
        <f>S88*H88</f>
        <v>62.8768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49" t="s">
        <v>142</v>
      </c>
      <c r="AT88" s="149" t="s">
        <v>125</v>
      </c>
      <c r="AU88" s="149" t="s">
        <v>81</v>
      </c>
      <c r="AY88" s="17" t="s">
        <v>122</v>
      </c>
      <c r="BE88" s="150">
        <f>IF(N88="základní",J88,0)</f>
        <v>0</v>
      </c>
      <c r="BF88" s="150">
        <f>IF(N88="snížená",J88,0)</f>
        <v>0</v>
      </c>
      <c r="BG88" s="150">
        <f>IF(N88="zákl. přenesená",J88,0)</f>
        <v>0</v>
      </c>
      <c r="BH88" s="150">
        <f>IF(N88="sníž. přenesená",J88,0)</f>
        <v>0</v>
      </c>
      <c r="BI88" s="150">
        <f>IF(N88="nulová",J88,0)</f>
        <v>0</v>
      </c>
      <c r="BJ88" s="17" t="s">
        <v>79</v>
      </c>
      <c r="BK88" s="150">
        <f>ROUND(I88*H88,2)</f>
        <v>0</v>
      </c>
      <c r="BL88" s="17" t="s">
        <v>142</v>
      </c>
      <c r="BM88" s="149" t="s">
        <v>277</v>
      </c>
    </row>
    <row r="89" spans="1:47" s="2" customFormat="1" ht="29.25">
      <c r="A89" s="32"/>
      <c r="B89" s="33"/>
      <c r="C89" s="32"/>
      <c r="D89" s="151" t="s">
        <v>131</v>
      </c>
      <c r="E89" s="32"/>
      <c r="F89" s="152" t="s">
        <v>278</v>
      </c>
      <c r="G89" s="32"/>
      <c r="H89" s="32"/>
      <c r="I89" s="153"/>
      <c r="J89" s="32"/>
      <c r="K89" s="32"/>
      <c r="L89" s="33"/>
      <c r="M89" s="154"/>
      <c r="N89" s="155"/>
      <c r="O89" s="53"/>
      <c r="P89" s="53"/>
      <c r="Q89" s="53"/>
      <c r="R89" s="53"/>
      <c r="S89" s="53"/>
      <c r="T89" s="54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131</v>
      </c>
      <c r="AU89" s="17" t="s">
        <v>81</v>
      </c>
    </row>
    <row r="90" spans="1:47" s="2" customFormat="1" ht="11.25">
      <c r="A90" s="32"/>
      <c r="B90" s="33"/>
      <c r="C90" s="32"/>
      <c r="D90" s="170" t="s">
        <v>235</v>
      </c>
      <c r="E90" s="32"/>
      <c r="F90" s="171" t="s">
        <v>279</v>
      </c>
      <c r="G90" s="32"/>
      <c r="H90" s="32"/>
      <c r="I90" s="153"/>
      <c r="J90" s="32"/>
      <c r="K90" s="32"/>
      <c r="L90" s="33"/>
      <c r="M90" s="154"/>
      <c r="N90" s="155"/>
      <c r="O90" s="53"/>
      <c r="P90" s="53"/>
      <c r="Q90" s="53"/>
      <c r="R90" s="53"/>
      <c r="S90" s="53"/>
      <c r="T90" s="54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7" t="s">
        <v>235</v>
      </c>
      <c r="AU90" s="17" t="s">
        <v>81</v>
      </c>
    </row>
    <row r="91" spans="2:51" s="13" customFormat="1" ht="11.25">
      <c r="B91" s="157"/>
      <c r="D91" s="151" t="s">
        <v>204</v>
      </c>
      <c r="E91" s="158" t="s">
        <v>3</v>
      </c>
      <c r="F91" s="159" t="s">
        <v>675</v>
      </c>
      <c r="H91" s="160">
        <v>641.6</v>
      </c>
      <c r="I91" s="161"/>
      <c r="L91" s="157"/>
      <c r="M91" s="162"/>
      <c r="N91" s="163"/>
      <c r="O91" s="163"/>
      <c r="P91" s="163"/>
      <c r="Q91" s="163"/>
      <c r="R91" s="163"/>
      <c r="S91" s="163"/>
      <c r="T91" s="164"/>
      <c r="AT91" s="158" t="s">
        <v>204</v>
      </c>
      <c r="AU91" s="158" t="s">
        <v>81</v>
      </c>
      <c r="AV91" s="13" t="s">
        <v>81</v>
      </c>
      <c r="AW91" s="13" t="s">
        <v>33</v>
      </c>
      <c r="AX91" s="13" t="s">
        <v>79</v>
      </c>
      <c r="AY91" s="158" t="s">
        <v>122</v>
      </c>
    </row>
    <row r="92" spans="1:65" s="2" customFormat="1" ht="33" customHeight="1">
      <c r="A92" s="32"/>
      <c r="B92" s="137"/>
      <c r="C92" s="138" t="s">
        <v>81</v>
      </c>
      <c r="D92" s="138" t="s">
        <v>125</v>
      </c>
      <c r="E92" s="139" t="s">
        <v>676</v>
      </c>
      <c r="F92" s="140" t="s">
        <v>677</v>
      </c>
      <c r="G92" s="141" t="s">
        <v>270</v>
      </c>
      <c r="H92" s="142">
        <v>2864.74</v>
      </c>
      <c r="I92" s="143"/>
      <c r="J92" s="144">
        <f>ROUND(I92*H92,2)</f>
        <v>0</v>
      </c>
      <c r="K92" s="140" t="s">
        <v>232</v>
      </c>
      <c r="L92" s="33"/>
      <c r="M92" s="145" t="s">
        <v>3</v>
      </c>
      <c r="N92" s="146" t="s">
        <v>42</v>
      </c>
      <c r="O92" s="53"/>
      <c r="P92" s="147">
        <f>O92*H92</f>
        <v>0</v>
      </c>
      <c r="Q92" s="147">
        <v>9E-05</v>
      </c>
      <c r="R92" s="147">
        <f>Q92*H92</f>
        <v>0.2578266</v>
      </c>
      <c r="S92" s="147">
        <v>0.23</v>
      </c>
      <c r="T92" s="148">
        <f>S92*H92</f>
        <v>658.8901999999999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9" t="s">
        <v>142</v>
      </c>
      <c r="AT92" s="149" t="s">
        <v>125</v>
      </c>
      <c r="AU92" s="149" t="s">
        <v>81</v>
      </c>
      <c r="AY92" s="17" t="s">
        <v>122</v>
      </c>
      <c r="BE92" s="150">
        <f>IF(N92="základní",J92,0)</f>
        <v>0</v>
      </c>
      <c r="BF92" s="150">
        <f>IF(N92="snížená",J92,0)</f>
        <v>0</v>
      </c>
      <c r="BG92" s="150">
        <f>IF(N92="zákl. přenesená",J92,0)</f>
        <v>0</v>
      </c>
      <c r="BH92" s="150">
        <f>IF(N92="sníž. přenesená",J92,0)</f>
        <v>0</v>
      </c>
      <c r="BI92" s="150">
        <f>IF(N92="nulová",J92,0)</f>
        <v>0</v>
      </c>
      <c r="BJ92" s="17" t="s">
        <v>79</v>
      </c>
      <c r="BK92" s="150">
        <f>ROUND(I92*H92,2)</f>
        <v>0</v>
      </c>
      <c r="BL92" s="17" t="s">
        <v>142</v>
      </c>
      <c r="BM92" s="149" t="s">
        <v>678</v>
      </c>
    </row>
    <row r="93" spans="1:47" s="2" customFormat="1" ht="29.25">
      <c r="A93" s="32"/>
      <c r="B93" s="33"/>
      <c r="C93" s="32"/>
      <c r="D93" s="151" t="s">
        <v>131</v>
      </c>
      <c r="E93" s="32"/>
      <c r="F93" s="152" t="s">
        <v>679</v>
      </c>
      <c r="G93" s="32"/>
      <c r="H93" s="32"/>
      <c r="I93" s="153"/>
      <c r="J93" s="32"/>
      <c r="K93" s="32"/>
      <c r="L93" s="33"/>
      <c r="M93" s="154"/>
      <c r="N93" s="155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131</v>
      </c>
      <c r="AU93" s="17" t="s">
        <v>81</v>
      </c>
    </row>
    <row r="94" spans="1:47" s="2" customFormat="1" ht="11.25">
      <c r="A94" s="32"/>
      <c r="B94" s="33"/>
      <c r="C94" s="32"/>
      <c r="D94" s="170" t="s">
        <v>235</v>
      </c>
      <c r="E94" s="32"/>
      <c r="F94" s="171" t="s">
        <v>680</v>
      </c>
      <c r="G94" s="32"/>
      <c r="H94" s="32"/>
      <c r="I94" s="153"/>
      <c r="J94" s="32"/>
      <c r="K94" s="32"/>
      <c r="L94" s="33"/>
      <c r="M94" s="154"/>
      <c r="N94" s="155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235</v>
      </c>
      <c r="AU94" s="17" t="s">
        <v>81</v>
      </c>
    </row>
    <row r="95" spans="2:51" s="13" customFormat="1" ht="11.25">
      <c r="B95" s="157"/>
      <c r="D95" s="151" t="s">
        <v>204</v>
      </c>
      <c r="E95" s="158" t="s">
        <v>3</v>
      </c>
      <c r="F95" s="159" t="s">
        <v>681</v>
      </c>
      <c r="H95" s="160">
        <v>2864.74</v>
      </c>
      <c r="I95" s="161"/>
      <c r="L95" s="157"/>
      <c r="M95" s="162"/>
      <c r="N95" s="163"/>
      <c r="O95" s="163"/>
      <c r="P95" s="163"/>
      <c r="Q95" s="163"/>
      <c r="R95" s="163"/>
      <c r="S95" s="163"/>
      <c r="T95" s="164"/>
      <c r="AT95" s="158" t="s">
        <v>204</v>
      </c>
      <c r="AU95" s="158" t="s">
        <v>81</v>
      </c>
      <c r="AV95" s="13" t="s">
        <v>81</v>
      </c>
      <c r="AW95" s="13" t="s">
        <v>33</v>
      </c>
      <c r="AX95" s="13" t="s">
        <v>79</v>
      </c>
      <c r="AY95" s="158" t="s">
        <v>122</v>
      </c>
    </row>
    <row r="96" spans="1:65" s="2" customFormat="1" ht="16.5" customHeight="1">
      <c r="A96" s="32"/>
      <c r="B96" s="137"/>
      <c r="C96" s="138" t="s">
        <v>137</v>
      </c>
      <c r="D96" s="138" t="s">
        <v>125</v>
      </c>
      <c r="E96" s="139" t="s">
        <v>287</v>
      </c>
      <c r="F96" s="140" t="s">
        <v>288</v>
      </c>
      <c r="G96" s="141" t="s">
        <v>289</v>
      </c>
      <c r="H96" s="142">
        <v>308</v>
      </c>
      <c r="I96" s="143"/>
      <c r="J96" s="144">
        <f>ROUND(I96*H96,2)</f>
        <v>0</v>
      </c>
      <c r="K96" s="140" t="s">
        <v>232</v>
      </c>
      <c r="L96" s="33"/>
      <c r="M96" s="145" t="s">
        <v>3</v>
      </c>
      <c r="N96" s="146" t="s">
        <v>42</v>
      </c>
      <c r="O96" s="53"/>
      <c r="P96" s="147">
        <f>O96*H96</f>
        <v>0</v>
      </c>
      <c r="Q96" s="147">
        <v>0</v>
      </c>
      <c r="R96" s="147">
        <f>Q96*H96</f>
        <v>0</v>
      </c>
      <c r="S96" s="147">
        <v>0.115</v>
      </c>
      <c r="T96" s="148">
        <f>S96*H96</f>
        <v>35.42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9" t="s">
        <v>142</v>
      </c>
      <c r="AT96" s="149" t="s">
        <v>125</v>
      </c>
      <c r="AU96" s="149" t="s">
        <v>81</v>
      </c>
      <c r="AY96" s="17" t="s">
        <v>122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17" t="s">
        <v>79</v>
      </c>
      <c r="BK96" s="150">
        <f>ROUND(I96*H96,2)</f>
        <v>0</v>
      </c>
      <c r="BL96" s="17" t="s">
        <v>142</v>
      </c>
      <c r="BM96" s="149" t="s">
        <v>290</v>
      </c>
    </row>
    <row r="97" spans="1:47" s="2" customFormat="1" ht="29.25">
      <c r="A97" s="32"/>
      <c r="B97" s="33"/>
      <c r="C97" s="32"/>
      <c r="D97" s="151" t="s">
        <v>131</v>
      </c>
      <c r="E97" s="32"/>
      <c r="F97" s="152" t="s">
        <v>291</v>
      </c>
      <c r="G97" s="32"/>
      <c r="H97" s="32"/>
      <c r="I97" s="153"/>
      <c r="J97" s="32"/>
      <c r="K97" s="32"/>
      <c r="L97" s="33"/>
      <c r="M97" s="154"/>
      <c r="N97" s="155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131</v>
      </c>
      <c r="AU97" s="17" t="s">
        <v>81</v>
      </c>
    </row>
    <row r="98" spans="1:47" s="2" customFormat="1" ht="11.25">
      <c r="A98" s="32"/>
      <c r="B98" s="33"/>
      <c r="C98" s="32"/>
      <c r="D98" s="170" t="s">
        <v>235</v>
      </c>
      <c r="E98" s="32"/>
      <c r="F98" s="171" t="s">
        <v>292</v>
      </c>
      <c r="G98" s="32"/>
      <c r="H98" s="32"/>
      <c r="I98" s="153"/>
      <c r="J98" s="32"/>
      <c r="K98" s="32"/>
      <c r="L98" s="33"/>
      <c r="M98" s="154"/>
      <c r="N98" s="155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7" t="s">
        <v>235</v>
      </c>
      <c r="AU98" s="17" t="s">
        <v>81</v>
      </c>
    </row>
    <row r="99" spans="2:51" s="13" customFormat="1" ht="11.25">
      <c r="B99" s="157"/>
      <c r="D99" s="151" t="s">
        <v>204</v>
      </c>
      <c r="E99" s="158" t="s">
        <v>3</v>
      </c>
      <c r="F99" s="159" t="s">
        <v>682</v>
      </c>
      <c r="H99" s="160">
        <v>308</v>
      </c>
      <c r="I99" s="161"/>
      <c r="L99" s="157"/>
      <c r="M99" s="162"/>
      <c r="N99" s="163"/>
      <c r="O99" s="163"/>
      <c r="P99" s="163"/>
      <c r="Q99" s="163"/>
      <c r="R99" s="163"/>
      <c r="S99" s="163"/>
      <c r="T99" s="164"/>
      <c r="AT99" s="158" t="s">
        <v>204</v>
      </c>
      <c r="AU99" s="158" t="s">
        <v>81</v>
      </c>
      <c r="AV99" s="13" t="s">
        <v>81</v>
      </c>
      <c r="AW99" s="13" t="s">
        <v>33</v>
      </c>
      <c r="AX99" s="13" t="s">
        <v>79</v>
      </c>
      <c r="AY99" s="158" t="s">
        <v>122</v>
      </c>
    </row>
    <row r="100" spans="1:65" s="2" customFormat="1" ht="37.9" customHeight="1">
      <c r="A100" s="32"/>
      <c r="B100" s="137"/>
      <c r="C100" s="138" t="s">
        <v>142</v>
      </c>
      <c r="D100" s="138" t="s">
        <v>125</v>
      </c>
      <c r="E100" s="139" t="s">
        <v>308</v>
      </c>
      <c r="F100" s="140" t="s">
        <v>309</v>
      </c>
      <c r="G100" s="141" t="s">
        <v>296</v>
      </c>
      <c r="H100" s="142">
        <v>365.13</v>
      </c>
      <c r="I100" s="143"/>
      <c r="J100" s="144">
        <f>ROUND(I100*H100,2)</f>
        <v>0</v>
      </c>
      <c r="K100" s="140" t="s">
        <v>232</v>
      </c>
      <c r="L100" s="33"/>
      <c r="M100" s="145" t="s">
        <v>3</v>
      </c>
      <c r="N100" s="146" t="s">
        <v>42</v>
      </c>
      <c r="O100" s="53"/>
      <c r="P100" s="147">
        <f>O100*H100</f>
        <v>0</v>
      </c>
      <c r="Q100" s="147">
        <v>0</v>
      </c>
      <c r="R100" s="147">
        <f>Q100*H100</f>
        <v>0</v>
      </c>
      <c r="S100" s="147">
        <v>0</v>
      </c>
      <c r="T100" s="148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49" t="s">
        <v>142</v>
      </c>
      <c r="AT100" s="149" t="s">
        <v>125</v>
      </c>
      <c r="AU100" s="149" t="s">
        <v>81</v>
      </c>
      <c r="AY100" s="17" t="s">
        <v>122</v>
      </c>
      <c r="BE100" s="150">
        <f>IF(N100="základní",J100,0)</f>
        <v>0</v>
      </c>
      <c r="BF100" s="150">
        <f>IF(N100="snížená",J100,0)</f>
        <v>0</v>
      </c>
      <c r="BG100" s="150">
        <f>IF(N100="zákl. přenesená",J100,0)</f>
        <v>0</v>
      </c>
      <c r="BH100" s="150">
        <f>IF(N100="sníž. přenesená",J100,0)</f>
        <v>0</v>
      </c>
      <c r="BI100" s="150">
        <f>IF(N100="nulová",J100,0)</f>
        <v>0</v>
      </c>
      <c r="BJ100" s="17" t="s">
        <v>79</v>
      </c>
      <c r="BK100" s="150">
        <f>ROUND(I100*H100,2)</f>
        <v>0</v>
      </c>
      <c r="BL100" s="17" t="s">
        <v>142</v>
      </c>
      <c r="BM100" s="149" t="s">
        <v>310</v>
      </c>
    </row>
    <row r="101" spans="1:47" s="2" customFormat="1" ht="19.5">
      <c r="A101" s="32"/>
      <c r="B101" s="33"/>
      <c r="C101" s="32"/>
      <c r="D101" s="151" t="s">
        <v>131</v>
      </c>
      <c r="E101" s="32"/>
      <c r="F101" s="152" t="s">
        <v>311</v>
      </c>
      <c r="G101" s="32"/>
      <c r="H101" s="32"/>
      <c r="I101" s="153"/>
      <c r="J101" s="32"/>
      <c r="K101" s="32"/>
      <c r="L101" s="33"/>
      <c r="M101" s="154"/>
      <c r="N101" s="155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131</v>
      </c>
      <c r="AU101" s="17" t="s">
        <v>81</v>
      </c>
    </row>
    <row r="102" spans="1:47" s="2" customFormat="1" ht="11.25">
      <c r="A102" s="32"/>
      <c r="B102" s="33"/>
      <c r="C102" s="32"/>
      <c r="D102" s="170" t="s">
        <v>235</v>
      </c>
      <c r="E102" s="32"/>
      <c r="F102" s="171" t="s">
        <v>312</v>
      </c>
      <c r="G102" s="32"/>
      <c r="H102" s="32"/>
      <c r="I102" s="153"/>
      <c r="J102" s="32"/>
      <c r="K102" s="32"/>
      <c r="L102" s="33"/>
      <c r="M102" s="154"/>
      <c r="N102" s="155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235</v>
      </c>
      <c r="AU102" s="17" t="s">
        <v>81</v>
      </c>
    </row>
    <row r="103" spans="2:51" s="14" customFormat="1" ht="11.25">
      <c r="B103" s="172"/>
      <c r="D103" s="151" t="s">
        <v>204</v>
      </c>
      <c r="E103" s="173" t="s">
        <v>213</v>
      </c>
      <c r="F103" s="174" t="s">
        <v>213</v>
      </c>
      <c r="H103" s="173" t="s">
        <v>3</v>
      </c>
      <c r="I103" s="175"/>
      <c r="L103" s="172"/>
      <c r="M103" s="176"/>
      <c r="N103" s="177"/>
      <c r="O103" s="177"/>
      <c r="P103" s="177"/>
      <c r="Q103" s="177"/>
      <c r="R103" s="177"/>
      <c r="S103" s="177"/>
      <c r="T103" s="178"/>
      <c r="AT103" s="173" t="s">
        <v>204</v>
      </c>
      <c r="AU103" s="173" t="s">
        <v>81</v>
      </c>
      <c r="AV103" s="14" t="s">
        <v>79</v>
      </c>
      <c r="AW103" s="14" t="s">
        <v>33</v>
      </c>
      <c r="AX103" s="14" t="s">
        <v>71</v>
      </c>
      <c r="AY103" s="173" t="s">
        <v>122</v>
      </c>
    </row>
    <row r="104" spans="2:51" s="13" customFormat="1" ht="11.25">
      <c r="B104" s="157"/>
      <c r="D104" s="151" t="s">
        <v>204</v>
      </c>
      <c r="E104" s="158" t="s">
        <v>3</v>
      </c>
      <c r="F104" s="159" t="s">
        <v>683</v>
      </c>
      <c r="H104" s="160">
        <v>143.48</v>
      </c>
      <c r="I104" s="161"/>
      <c r="L104" s="157"/>
      <c r="M104" s="162"/>
      <c r="N104" s="163"/>
      <c r="O104" s="163"/>
      <c r="P104" s="163"/>
      <c r="Q104" s="163"/>
      <c r="R104" s="163"/>
      <c r="S104" s="163"/>
      <c r="T104" s="164"/>
      <c r="AT104" s="158" t="s">
        <v>204</v>
      </c>
      <c r="AU104" s="158" t="s">
        <v>81</v>
      </c>
      <c r="AV104" s="13" t="s">
        <v>81</v>
      </c>
      <c r="AW104" s="13" t="s">
        <v>33</v>
      </c>
      <c r="AX104" s="13" t="s">
        <v>71</v>
      </c>
      <c r="AY104" s="158" t="s">
        <v>122</v>
      </c>
    </row>
    <row r="105" spans="2:51" s="14" customFormat="1" ht="11.25">
      <c r="B105" s="172"/>
      <c r="D105" s="151" t="s">
        <v>204</v>
      </c>
      <c r="E105" s="173" t="s">
        <v>3</v>
      </c>
      <c r="F105" s="174" t="s">
        <v>314</v>
      </c>
      <c r="H105" s="173" t="s">
        <v>3</v>
      </c>
      <c r="I105" s="175"/>
      <c r="L105" s="172"/>
      <c r="M105" s="176"/>
      <c r="N105" s="177"/>
      <c r="O105" s="177"/>
      <c r="P105" s="177"/>
      <c r="Q105" s="177"/>
      <c r="R105" s="177"/>
      <c r="S105" s="177"/>
      <c r="T105" s="178"/>
      <c r="AT105" s="173" t="s">
        <v>204</v>
      </c>
      <c r="AU105" s="173" t="s">
        <v>81</v>
      </c>
      <c r="AV105" s="14" t="s">
        <v>79</v>
      </c>
      <c r="AW105" s="14" t="s">
        <v>33</v>
      </c>
      <c r="AX105" s="14" t="s">
        <v>71</v>
      </c>
      <c r="AY105" s="173" t="s">
        <v>122</v>
      </c>
    </row>
    <row r="106" spans="2:51" s="13" customFormat="1" ht="11.25">
      <c r="B106" s="157"/>
      <c r="D106" s="151" t="s">
        <v>204</v>
      </c>
      <c r="E106" s="158" t="s">
        <v>3</v>
      </c>
      <c r="F106" s="159" t="s">
        <v>684</v>
      </c>
      <c r="H106" s="160">
        <v>221.65</v>
      </c>
      <c r="I106" s="161"/>
      <c r="L106" s="157"/>
      <c r="M106" s="162"/>
      <c r="N106" s="163"/>
      <c r="O106" s="163"/>
      <c r="P106" s="163"/>
      <c r="Q106" s="163"/>
      <c r="R106" s="163"/>
      <c r="S106" s="163"/>
      <c r="T106" s="164"/>
      <c r="AT106" s="158" t="s">
        <v>204</v>
      </c>
      <c r="AU106" s="158" t="s">
        <v>81</v>
      </c>
      <c r="AV106" s="13" t="s">
        <v>81</v>
      </c>
      <c r="AW106" s="13" t="s">
        <v>33</v>
      </c>
      <c r="AX106" s="13" t="s">
        <v>71</v>
      </c>
      <c r="AY106" s="158" t="s">
        <v>122</v>
      </c>
    </row>
    <row r="107" spans="2:51" s="15" customFormat="1" ht="11.25">
      <c r="B107" s="179"/>
      <c r="D107" s="151" t="s">
        <v>204</v>
      </c>
      <c r="E107" s="180" t="s">
        <v>3</v>
      </c>
      <c r="F107" s="181" t="s">
        <v>316</v>
      </c>
      <c r="H107" s="182">
        <v>365.13</v>
      </c>
      <c r="I107" s="183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0" t="s">
        <v>204</v>
      </c>
      <c r="AU107" s="180" t="s">
        <v>81</v>
      </c>
      <c r="AV107" s="15" t="s">
        <v>142</v>
      </c>
      <c r="AW107" s="15" t="s">
        <v>33</v>
      </c>
      <c r="AX107" s="15" t="s">
        <v>79</v>
      </c>
      <c r="AY107" s="180" t="s">
        <v>122</v>
      </c>
    </row>
    <row r="108" spans="1:65" s="2" customFormat="1" ht="24.2" customHeight="1">
      <c r="A108" s="32"/>
      <c r="B108" s="137"/>
      <c r="C108" s="138" t="s">
        <v>121</v>
      </c>
      <c r="D108" s="138" t="s">
        <v>125</v>
      </c>
      <c r="E108" s="139" t="s">
        <v>325</v>
      </c>
      <c r="F108" s="140" t="s">
        <v>326</v>
      </c>
      <c r="G108" s="141" t="s">
        <v>296</v>
      </c>
      <c r="H108" s="142">
        <v>208.72</v>
      </c>
      <c r="I108" s="143"/>
      <c r="J108" s="144">
        <f>ROUND(I108*H108,2)</f>
        <v>0</v>
      </c>
      <c r="K108" s="140" t="s">
        <v>232</v>
      </c>
      <c r="L108" s="33"/>
      <c r="M108" s="145" t="s">
        <v>3</v>
      </c>
      <c r="N108" s="146" t="s">
        <v>42</v>
      </c>
      <c r="O108" s="53"/>
      <c r="P108" s="147">
        <f>O108*H108</f>
        <v>0</v>
      </c>
      <c r="Q108" s="147">
        <v>0</v>
      </c>
      <c r="R108" s="147">
        <f>Q108*H108</f>
        <v>0</v>
      </c>
      <c r="S108" s="147">
        <v>0</v>
      </c>
      <c r="T108" s="148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49" t="s">
        <v>142</v>
      </c>
      <c r="AT108" s="149" t="s">
        <v>125</v>
      </c>
      <c r="AU108" s="149" t="s">
        <v>81</v>
      </c>
      <c r="AY108" s="17" t="s">
        <v>122</v>
      </c>
      <c r="BE108" s="150">
        <f>IF(N108="základní",J108,0)</f>
        <v>0</v>
      </c>
      <c r="BF108" s="150">
        <f>IF(N108="snížená",J108,0)</f>
        <v>0</v>
      </c>
      <c r="BG108" s="150">
        <f>IF(N108="zákl. přenesená",J108,0)</f>
        <v>0</v>
      </c>
      <c r="BH108" s="150">
        <f>IF(N108="sníž. přenesená",J108,0)</f>
        <v>0</v>
      </c>
      <c r="BI108" s="150">
        <f>IF(N108="nulová",J108,0)</f>
        <v>0</v>
      </c>
      <c r="BJ108" s="17" t="s">
        <v>79</v>
      </c>
      <c r="BK108" s="150">
        <f>ROUND(I108*H108,2)</f>
        <v>0</v>
      </c>
      <c r="BL108" s="17" t="s">
        <v>142</v>
      </c>
      <c r="BM108" s="149" t="s">
        <v>327</v>
      </c>
    </row>
    <row r="109" spans="1:47" s="2" customFormat="1" ht="29.25">
      <c r="A109" s="32"/>
      <c r="B109" s="33"/>
      <c r="C109" s="32"/>
      <c r="D109" s="151" t="s">
        <v>131</v>
      </c>
      <c r="E109" s="32"/>
      <c r="F109" s="152" t="s">
        <v>328</v>
      </c>
      <c r="G109" s="32"/>
      <c r="H109" s="32"/>
      <c r="I109" s="153"/>
      <c r="J109" s="32"/>
      <c r="K109" s="32"/>
      <c r="L109" s="33"/>
      <c r="M109" s="154"/>
      <c r="N109" s="155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7" t="s">
        <v>131</v>
      </c>
      <c r="AU109" s="17" t="s">
        <v>81</v>
      </c>
    </row>
    <row r="110" spans="1:47" s="2" customFormat="1" ht="11.25">
      <c r="A110" s="32"/>
      <c r="B110" s="33"/>
      <c r="C110" s="32"/>
      <c r="D110" s="170" t="s">
        <v>235</v>
      </c>
      <c r="E110" s="32"/>
      <c r="F110" s="171" t="s">
        <v>329</v>
      </c>
      <c r="G110" s="32"/>
      <c r="H110" s="32"/>
      <c r="I110" s="153"/>
      <c r="J110" s="32"/>
      <c r="K110" s="32"/>
      <c r="L110" s="33"/>
      <c r="M110" s="154"/>
      <c r="N110" s="155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235</v>
      </c>
      <c r="AU110" s="17" t="s">
        <v>81</v>
      </c>
    </row>
    <row r="111" spans="2:51" s="14" customFormat="1" ht="11.25">
      <c r="B111" s="172"/>
      <c r="D111" s="151" t="s">
        <v>204</v>
      </c>
      <c r="E111" s="173" t="s">
        <v>3</v>
      </c>
      <c r="F111" s="174" t="s">
        <v>330</v>
      </c>
      <c r="H111" s="173" t="s">
        <v>3</v>
      </c>
      <c r="I111" s="175"/>
      <c r="L111" s="172"/>
      <c r="M111" s="176"/>
      <c r="N111" s="177"/>
      <c r="O111" s="177"/>
      <c r="P111" s="177"/>
      <c r="Q111" s="177"/>
      <c r="R111" s="177"/>
      <c r="S111" s="177"/>
      <c r="T111" s="178"/>
      <c r="AT111" s="173" t="s">
        <v>204</v>
      </c>
      <c r="AU111" s="173" t="s">
        <v>81</v>
      </c>
      <c r="AV111" s="14" t="s">
        <v>79</v>
      </c>
      <c r="AW111" s="14" t="s">
        <v>33</v>
      </c>
      <c r="AX111" s="14" t="s">
        <v>71</v>
      </c>
      <c r="AY111" s="173" t="s">
        <v>122</v>
      </c>
    </row>
    <row r="112" spans="2:51" s="13" customFormat="1" ht="11.25">
      <c r="B112" s="157"/>
      <c r="D112" s="151" t="s">
        <v>204</v>
      </c>
      <c r="E112" s="158" t="s">
        <v>331</v>
      </c>
      <c r="F112" s="159" t="s">
        <v>685</v>
      </c>
      <c r="H112" s="160">
        <v>208.72</v>
      </c>
      <c r="I112" s="161"/>
      <c r="L112" s="157"/>
      <c r="M112" s="162"/>
      <c r="N112" s="163"/>
      <c r="O112" s="163"/>
      <c r="P112" s="163"/>
      <c r="Q112" s="163"/>
      <c r="R112" s="163"/>
      <c r="S112" s="163"/>
      <c r="T112" s="164"/>
      <c r="AT112" s="158" t="s">
        <v>204</v>
      </c>
      <c r="AU112" s="158" t="s">
        <v>81</v>
      </c>
      <c r="AV112" s="13" t="s">
        <v>81</v>
      </c>
      <c r="AW112" s="13" t="s">
        <v>33</v>
      </c>
      <c r="AX112" s="13" t="s">
        <v>79</v>
      </c>
      <c r="AY112" s="158" t="s">
        <v>122</v>
      </c>
    </row>
    <row r="113" spans="1:65" s="2" customFormat="1" ht="24.2" customHeight="1">
      <c r="A113" s="32"/>
      <c r="B113" s="137"/>
      <c r="C113" s="138" t="s">
        <v>152</v>
      </c>
      <c r="D113" s="138" t="s">
        <v>125</v>
      </c>
      <c r="E113" s="139" t="s">
        <v>333</v>
      </c>
      <c r="F113" s="140" t="s">
        <v>334</v>
      </c>
      <c r="G113" s="141" t="s">
        <v>296</v>
      </c>
      <c r="H113" s="142">
        <v>17.9</v>
      </c>
      <c r="I113" s="143"/>
      <c r="J113" s="144">
        <f>ROUND(I113*H113,2)</f>
        <v>0</v>
      </c>
      <c r="K113" s="140" t="s">
        <v>232</v>
      </c>
      <c r="L113" s="33"/>
      <c r="M113" s="145" t="s">
        <v>3</v>
      </c>
      <c r="N113" s="146" t="s">
        <v>42</v>
      </c>
      <c r="O113" s="53"/>
      <c r="P113" s="147">
        <f>O113*H113</f>
        <v>0</v>
      </c>
      <c r="Q113" s="147">
        <v>0</v>
      </c>
      <c r="R113" s="147">
        <f>Q113*H113</f>
        <v>0</v>
      </c>
      <c r="S113" s="147">
        <v>0</v>
      </c>
      <c r="T113" s="148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49" t="s">
        <v>142</v>
      </c>
      <c r="AT113" s="149" t="s">
        <v>125</v>
      </c>
      <c r="AU113" s="149" t="s">
        <v>81</v>
      </c>
      <c r="AY113" s="17" t="s">
        <v>122</v>
      </c>
      <c r="BE113" s="150">
        <f>IF(N113="základní",J113,0)</f>
        <v>0</v>
      </c>
      <c r="BF113" s="150">
        <f>IF(N113="snížená",J113,0)</f>
        <v>0</v>
      </c>
      <c r="BG113" s="150">
        <f>IF(N113="zákl. přenesená",J113,0)</f>
        <v>0</v>
      </c>
      <c r="BH113" s="150">
        <f>IF(N113="sníž. přenesená",J113,0)</f>
        <v>0</v>
      </c>
      <c r="BI113" s="150">
        <f>IF(N113="nulová",J113,0)</f>
        <v>0</v>
      </c>
      <c r="BJ113" s="17" t="s">
        <v>79</v>
      </c>
      <c r="BK113" s="150">
        <f>ROUND(I113*H113,2)</f>
        <v>0</v>
      </c>
      <c r="BL113" s="17" t="s">
        <v>142</v>
      </c>
      <c r="BM113" s="149" t="s">
        <v>335</v>
      </c>
    </row>
    <row r="114" spans="1:47" s="2" customFormat="1" ht="29.25">
      <c r="A114" s="32"/>
      <c r="B114" s="33"/>
      <c r="C114" s="32"/>
      <c r="D114" s="151" t="s">
        <v>131</v>
      </c>
      <c r="E114" s="32"/>
      <c r="F114" s="152" t="s">
        <v>336</v>
      </c>
      <c r="G114" s="32"/>
      <c r="H114" s="32"/>
      <c r="I114" s="153"/>
      <c r="J114" s="32"/>
      <c r="K114" s="32"/>
      <c r="L114" s="33"/>
      <c r="M114" s="154"/>
      <c r="N114" s="155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131</v>
      </c>
      <c r="AU114" s="17" t="s">
        <v>81</v>
      </c>
    </row>
    <row r="115" spans="1:47" s="2" customFormat="1" ht="11.25">
      <c r="A115" s="32"/>
      <c r="B115" s="33"/>
      <c r="C115" s="32"/>
      <c r="D115" s="170" t="s">
        <v>235</v>
      </c>
      <c r="E115" s="32"/>
      <c r="F115" s="171" t="s">
        <v>337</v>
      </c>
      <c r="G115" s="32"/>
      <c r="H115" s="32"/>
      <c r="I115" s="153"/>
      <c r="J115" s="32"/>
      <c r="K115" s="32"/>
      <c r="L115" s="33"/>
      <c r="M115" s="154"/>
      <c r="N115" s="155"/>
      <c r="O115" s="53"/>
      <c r="P115" s="53"/>
      <c r="Q115" s="53"/>
      <c r="R115" s="53"/>
      <c r="S115" s="53"/>
      <c r="T115" s="54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7" t="s">
        <v>235</v>
      </c>
      <c r="AU115" s="17" t="s">
        <v>81</v>
      </c>
    </row>
    <row r="116" spans="2:51" s="14" customFormat="1" ht="11.25">
      <c r="B116" s="172"/>
      <c r="D116" s="151" t="s">
        <v>204</v>
      </c>
      <c r="E116" s="173" t="s">
        <v>3</v>
      </c>
      <c r="F116" s="174" t="s">
        <v>338</v>
      </c>
      <c r="H116" s="173" t="s">
        <v>3</v>
      </c>
      <c r="I116" s="175"/>
      <c r="L116" s="172"/>
      <c r="M116" s="176"/>
      <c r="N116" s="177"/>
      <c r="O116" s="177"/>
      <c r="P116" s="177"/>
      <c r="Q116" s="177"/>
      <c r="R116" s="177"/>
      <c r="S116" s="177"/>
      <c r="T116" s="178"/>
      <c r="AT116" s="173" t="s">
        <v>204</v>
      </c>
      <c r="AU116" s="173" t="s">
        <v>81</v>
      </c>
      <c r="AV116" s="14" t="s">
        <v>79</v>
      </c>
      <c r="AW116" s="14" t="s">
        <v>33</v>
      </c>
      <c r="AX116" s="14" t="s">
        <v>71</v>
      </c>
      <c r="AY116" s="173" t="s">
        <v>122</v>
      </c>
    </row>
    <row r="117" spans="2:51" s="13" customFormat="1" ht="11.25">
      <c r="B117" s="157"/>
      <c r="D117" s="151" t="s">
        <v>204</v>
      </c>
      <c r="E117" s="158" t="s">
        <v>339</v>
      </c>
      <c r="F117" s="159" t="s">
        <v>686</v>
      </c>
      <c r="H117" s="160">
        <v>17.9</v>
      </c>
      <c r="I117" s="161"/>
      <c r="L117" s="157"/>
      <c r="M117" s="162"/>
      <c r="N117" s="163"/>
      <c r="O117" s="163"/>
      <c r="P117" s="163"/>
      <c r="Q117" s="163"/>
      <c r="R117" s="163"/>
      <c r="S117" s="163"/>
      <c r="T117" s="164"/>
      <c r="AT117" s="158" t="s">
        <v>204</v>
      </c>
      <c r="AU117" s="158" t="s">
        <v>81</v>
      </c>
      <c r="AV117" s="13" t="s">
        <v>81</v>
      </c>
      <c r="AW117" s="13" t="s">
        <v>33</v>
      </c>
      <c r="AX117" s="13" t="s">
        <v>79</v>
      </c>
      <c r="AY117" s="158" t="s">
        <v>122</v>
      </c>
    </row>
    <row r="118" spans="1:65" s="2" customFormat="1" ht="24.2" customHeight="1">
      <c r="A118" s="32"/>
      <c r="B118" s="137"/>
      <c r="C118" s="138" t="s">
        <v>157</v>
      </c>
      <c r="D118" s="138" t="s">
        <v>125</v>
      </c>
      <c r="E118" s="139" t="s">
        <v>342</v>
      </c>
      <c r="F118" s="140" t="s">
        <v>343</v>
      </c>
      <c r="G118" s="141" t="s">
        <v>270</v>
      </c>
      <c r="H118" s="142">
        <v>3247.52</v>
      </c>
      <c r="I118" s="143"/>
      <c r="J118" s="144">
        <f>ROUND(I118*H118,2)</f>
        <v>0</v>
      </c>
      <c r="K118" s="140" t="s">
        <v>232</v>
      </c>
      <c r="L118" s="33"/>
      <c r="M118" s="145" t="s">
        <v>3</v>
      </c>
      <c r="N118" s="146" t="s">
        <v>42</v>
      </c>
      <c r="O118" s="53"/>
      <c r="P118" s="147">
        <f>O118*H118</f>
        <v>0</v>
      </c>
      <c r="Q118" s="147">
        <v>0</v>
      </c>
      <c r="R118" s="147">
        <f>Q118*H118</f>
        <v>0</v>
      </c>
      <c r="S118" s="147">
        <v>0</v>
      </c>
      <c r="T118" s="148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49" t="s">
        <v>142</v>
      </c>
      <c r="AT118" s="149" t="s">
        <v>125</v>
      </c>
      <c r="AU118" s="149" t="s">
        <v>81</v>
      </c>
      <c r="AY118" s="17" t="s">
        <v>122</v>
      </c>
      <c r="BE118" s="150">
        <f>IF(N118="základní",J118,0)</f>
        <v>0</v>
      </c>
      <c r="BF118" s="150">
        <f>IF(N118="snížená",J118,0)</f>
        <v>0</v>
      </c>
      <c r="BG118" s="150">
        <f>IF(N118="zákl. přenesená",J118,0)</f>
        <v>0</v>
      </c>
      <c r="BH118" s="150">
        <f>IF(N118="sníž. přenesená",J118,0)</f>
        <v>0</v>
      </c>
      <c r="BI118" s="150">
        <f>IF(N118="nulová",J118,0)</f>
        <v>0</v>
      </c>
      <c r="BJ118" s="17" t="s">
        <v>79</v>
      </c>
      <c r="BK118" s="150">
        <f>ROUND(I118*H118,2)</f>
        <v>0</v>
      </c>
      <c r="BL118" s="17" t="s">
        <v>142</v>
      </c>
      <c r="BM118" s="149" t="s">
        <v>344</v>
      </c>
    </row>
    <row r="119" spans="1:47" s="2" customFormat="1" ht="19.5">
      <c r="A119" s="32"/>
      <c r="B119" s="33"/>
      <c r="C119" s="32"/>
      <c r="D119" s="151" t="s">
        <v>131</v>
      </c>
      <c r="E119" s="32"/>
      <c r="F119" s="152" t="s">
        <v>345</v>
      </c>
      <c r="G119" s="32"/>
      <c r="H119" s="32"/>
      <c r="I119" s="153"/>
      <c r="J119" s="32"/>
      <c r="K119" s="32"/>
      <c r="L119" s="33"/>
      <c r="M119" s="154"/>
      <c r="N119" s="155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131</v>
      </c>
      <c r="AU119" s="17" t="s">
        <v>81</v>
      </c>
    </row>
    <row r="120" spans="1:47" s="2" customFormat="1" ht="11.25">
      <c r="A120" s="32"/>
      <c r="B120" s="33"/>
      <c r="C120" s="32"/>
      <c r="D120" s="170" t="s">
        <v>235</v>
      </c>
      <c r="E120" s="32"/>
      <c r="F120" s="171" t="s">
        <v>346</v>
      </c>
      <c r="G120" s="32"/>
      <c r="H120" s="32"/>
      <c r="I120" s="153"/>
      <c r="J120" s="32"/>
      <c r="K120" s="32"/>
      <c r="L120" s="33"/>
      <c r="M120" s="154"/>
      <c r="N120" s="155"/>
      <c r="O120" s="53"/>
      <c r="P120" s="53"/>
      <c r="Q120" s="53"/>
      <c r="R120" s="53"/>
      <c r="S120" s="53"/>
      <c r="T120" s="54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235</v>
      </c>
      <c r="AU120" s="17" t="s">
        <v>81</v>
      </c>
    </row>
    <row r="121" spans="2:51" s="13" customFormat="1" ht="11.25">
      <c r="B121" s="157"/>
      <c r="D121" s="151" t="s">
        <v>204</v>
      </c>
      <c r="E121" s="158" t="s">
        <v>347</v>
      </c>
      <c r="F121" s="159" t="s">
        <v>687</v>
      </c>
      <c r="H121" s="160">
        <v>3247.52</v>
      </c>
      <c r="I121" s="161"/>
      <c r="L121" s="157"/>
      <c r="M121" s="162"/>
      <c r="N121" s="163"/>
      <c r="O121" s="163"/>
      <c r="P121" s="163"/>
      <c r="Q121" s="163"/>
      <c r="R121" s="163"/>
      <c r="S121" s="163"/>
      <c r="T121" s="164"/>
      <c r="AT121" s="158" t="s">
        <v>204</v>
      </c>
      <c r="AU121" s="158" t="s">
        <v>81</v>
      </c>
      <c r="AV121" s="13" t="s">
        <v>81</v>
      </c>
      <c r="AW121" s="13" t="s">
        <v>33</v>
      </c>
      <c r="AX121" s="13" t="s">
        <v>79</v>
      </c>
      <c r="AY121" s="158" t="s">
        <v>122</v>
      </c>
    </row>
    <row r="122" spans="2:51" s="14" customFormat="1" ht="22.5">
      <c r="B122" s="172"/>
      <c r="D122" s="151" t="s">
        <v>204</v>
      </c>
      <c r="E122" s="173" t="s">
        <v>3</v>
      </c>
      <c r="F122" s="174" t="s">
        <v>349</v>
      </c>
      <c r="H122" s="173" t="s">
        <v>3</v>
      </c>
      <c r="I122" s="175"/>
      <c r="L122" s="172"/>
      <c r="M122" s="176"/>
      <c r="N122" s="177"/>
      <c r="O122" s="177"/>
      <c r="P122" s="177"/>
      <c r="Q122" s="177"/>
      <c r="R122" s="177"/>
      <c r="S122" s="177"/>
      <c r="T122" s="178"/>
      <c r="AT122" s="173" t="s">
        <v>204</v>
      </c>
      <c r="AU122" s="173" t="s">
        <v>81</v>
      </c>
      <c r="AV122" s="14" t="s">
        <v>79</v>
      </c>
      <c r="AW122" s="14" t="s">
        <v>33</v>
      </c>
      <c r="AX122" s="14" t="s">
        <v>71</v>
      </c>
      <c r="AY122" s="173" t="s">
        <v>122</v>
      </c>
    </row>
    <row r="123" spans="1:65" s="2" customFormat="1" ht="24.2" customHeight="1">
      <c r="A123" s="32"/>
      <c r="B123" s="137"/>
      <c r="C123" s="138" t="s">
        <v>162</v>
      </c>
      <c r="D123" s="138" t="s">
        <v>125</v>
      </c>
      <c r="E123" s="139" t="s">
        <v>351</v>
      </c>
      <c r="F123" s="140" t="s">
        <v>352</v>
      </c>
      <c r="G123" s="141" t="s">
        <v>270</v>
      </c>
      <c r="H123" s="142">
        <v>447.5</v>
      </c>
      <c r="I123" s="143"/>
      <c r="J123" s="144">
        <f>ROUND(I123*H123,2)</f>
        <v>0</v>
      </c>
      <c r="K123" s="140" t="s">
        <v>232</v>
      </c>
      <c r="L123" s="33"/>
      <c r="M123" s="145" t="s">
        <v>3</v>
      </c>
      <c r="N123" s="146" t="s">
        <v>42</v>
      </c>
      <c r="O123" s="53"/>
      <c r="P123" s="147">
        <f>O123*H123</f>
        <v>0</v>
      </c>
      <c r="Q123" s="147">
        <v>0</v>
      </c>
      <c r="R123" s="147">
        <f>Q123*H123</f>
        <v>0</v>
      </c>
      <c r="S123" s="147">
        <v>0</v>
      </c>
      <c r="T123" s="148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49" t="s">
        <v>142</v>
      </c>
      <c r="AT123" s="149" t="s">
        <v>125</v>
      </c>
      <c r="AU123" s="149" t="s">
        <v>81</v>
      </c>
      <c r="AY123" s="17" t="s">
        <v>122</v>
      </c>
      <c r="BE123" s="150">
        <f>IF(N123="základní",J123,0)</f>
        <v>0</v>
      </c>
      <c r="BF123" s="150">
        <f>IF(N123="snížená",J123,0)</f>
        <v>0</v>
      </c>
      <c r="BG123" s="150">
        <f>IF(N123="zákl. přenesená",J123,0)</f>
        <v>0</v>
      </c>
      <c r="BH123" s="150">
        <f>IF(N123="sníž. přenesená",J123,0)</f>
        <v>0</v>
      </c>
      <c r="BI123" s="150">
        <f>IF(N123="nulová",J123,0)</f>
        <v>0</v>
      </c>
      <c r="BJ123" s="17" t="s">
        <v>79</v>
      </c>
      <c r="BK123" s="150">
        <f>ROUND(I123*H123,2)</f>
        <v>0</v>
      </c>
      <c r="BL123" s="17" t="s">
        <v>142</v>
      </c>
      <c r="BM123" s="149" t="s">
        <v>353</v>
      </c>
    </row>
    <row r="124" spans="1:47" s="2" customFormat="1" ht="19.5">
      <c r="A124" s="32"/>
      <c r="B124" s="33"/>
      <c r="C124" s="32"/>
      <c r="D124" s="151" t="s">
        <v>131</v>
      </c>
      <c r="E124" s="32"/>
      <c r="F124" s="152" t="s">
        <v>354</v>
      </c>
      <c r="G124" s="32"/>
      <c r="H124" s="32"/>
      <c r="I124" s="153"/>
      <c r="J124" s="32"/>
      <c r="K124" s="32"/>
      <c r="L124" s="33"/>
      <c r="M124" s="154"/>
      <c r="N124" s="155"/>
      <c r="O124" s="53"/>
      <c r="P124" s="53"/>
      <c r="Q124" s="53"/>
      <c r="R124" s="53"/>
      <c r="S124" s="53"/>
      <c r="T124" s="54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131</v>
      </c>
      <c r="AU124" s="17" t="s">
        <v>81</v>
      </c>
    </row>
    <row r="125" spans="1:47" s="2" customFormat="1" ht="11.25">
      <c r="A125" s="32"/>
      <c r="B125" s="33"/>
      <c r="C125" s="32"/>
      <c r="D125" s="170" t="s">
        <v>235</v>
      </c>
      <c r="E125" s="32"/>
      <c r="F125" s="171" t="s">
        <v>355</v>
      </c>
      <c r="G125" s="32"/>
      <c r="H125" s="32"/>
      <c r="I125" s="153"/>
      <c r="J125" s="32"/>
      <c r="K125" s="32"/>
      <c r="L125" s="33"/>
      <c r="M125" s="154"/>
      <c r="N125" s="155"/>
      <c r="O125" s="53"/>
      <c r="P125" s="53"/>
      <c r="Q125" s="53"/>
      <c r="R125" s="53"/>
      <c r="S125" s="53"/>
      <c r="T125" s="54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235</v>
      </c>
      <c r="AU125" s="17" t="s">
        <v>81</v>
      </c>
    </row>
    <row r="126" spans="2:51" s="13" customFormat="1" ht="11.25">
      <c r="B126" s="157"/>
      <c r="D126" s="151" t="s">
        <v>204</v>
      </c>
      <c r="E126" s="158" t="s">
        <v>3</v>
      </c>
      <c r="F126" s="159" t="s">
        <v>688</v>
      </c>
      <c r="H126" s="160">
        <v>447.5</v>
      </c>
      <c r="I126" s="161"/>
      <c r="L126" s="157"/>
      <c r="M126" s="162"/>
      <c r="N126" s="163"/>
      <c r="O126" s="163"/>
      <c r="P126" s="163"/>
      <c r="Q126" s="163"/>
      <c r="R126" s="163"/>
      <c r="S126" s="163"/>
      <c r="T126" s="164"/>
      <c r="AT126" s="158" t="s">
        <v>204</v>
      </c>
      <c r="AU126" s="158" t="s">
        <v>81</v>
      </c>
      <c r="AV126" s="13" t="s">
        <v>81</v>
      </c>
      <c r="AW126" s="13" t="s">
        <v>33</v>
      </c>
      <c r="AX126" s="13" t="s">
        <v>79</v>
      </c>
      <c r="AY126" s="158" t="s">
        <v>122</v>
      </c>
    </row>
    <row r="127" spans="2:51" s="14" customFormat="1" ht="11.25">
      <c r="B127" s="172"/>
      <c r="D127" s="151" t="s">
        <v>204</v>
      </c>
      <c r="E127" s="173" t="s">
        <v>3</v>
      </c>
      <c r="F127" s="174" t="s">
        <v>357</v>
      </c>
      <c r="H127" s="173" t="s">
        <v>3</v>
      </c>
      <c r="I127" s="175"/>
      <c r="L127" s="172"/>
      <c r="M127" s="176"/>
      <c r="N127" s="177"/>
      <c r="O127" s="177"/>
      <c r="P127" s="177"/>
      <c r="Q127" s="177"/>
      <c r="R127" s="177"/>
      <c r="S127" s="177"/>
      <c r="T127" s="178"/>
      <c r="AT127" s="173" t="s">
        <v>204</v>
      </c>
      <c r="AU127" s="173" t="s">
        <v>81</v>
      </c>
      <c r="AV127" s="14" t="s">
        <v>79</v>
      </c>
      <c r="AW127" s="14" t="s">
        <v>33</v>
      </c>
      <c r="AX127" s="14" t="s">
        <v>71</v>
      </c>
      <c r="AY127" s="173" t="s">
        <v>122</v>
      </c>
    </row>
    <row r="128" spans="1:65" s="2" customFormat="1" ht="16.5" customHeight="1">
      <c r="A128" s="32"/>
      <c r="B128" s="137"/>
      <c r="C128" s="187" t="s">
        <v>169</v>
      </c>
      <c r="D128" s="187" t="s">
        <v>359</v>
      </c>
      <c r="E128" s="188" t="s">
        <v>360</v>
      </c>
      <c r="F128" s="189" t="s">
        <v>361</v>
      </c>
      <c r="G128" s="190" t="s">
        <v>362</v>
      </c>
      <c r="H128" s="191">
        <v>174.24</v>
      </c>
      <c r="I128" s="192"/>
      <c r="J128" s="193">
        <f>ROUND(I128*H128,2)</f>
        <v>0</v>
      </c>
      <c r="K128" s="189" t="s">
        <v>232</v>
      </c>
      <c r="L128" s="194"/>
      <c r="M128" s="195" t="s">
        <v>3</v>
      </c>
      <c r="N128" s="196" t="s">
        <v>42</v>
      </c>
      <c r="O128" s="53"/>
      <c r="P128" s="147">
        <f>O128*H128</f>
        <v>0</v>
      </c>
      <c r="Q128" s="147">
        <v>1</v>
      </c>
      <c r="R128" s="147">
        <f>Q128*H128</f>
        <v>174.24</v>
      </c>
      <c r="S128" s="147">
        <v>0</v>
      </c>
      <c r="T128" s="148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49" t="s">
        <v>162</v>
      </c>
      <c r="AT128" s="149" t="s">
        <v>359</v>
      </c>
      <c r="AU128" s="149" t="s">
        <v>81</v>
      </c>
      <c r="AY128" s="17" t="s">
        <v>122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7" t="s">
        <v>79</v>
      </c>
      <c r="BK128" s="150">
        <f>ROUND(I128*H128,2)</f>
        <v>0</v>
      </c>
      <c r="BL128" s="17" t="s">
        <v>142</v>
      </c>
      <c r="BM128" s="149" t="s">
        <v>363</v>
      </c>
    </row>
    <row r="129" spans="1:47" s="2" customFormat="1" ht="11.25">
      <c r="A129" s="32"/>
      <c r="B129" s="33"/>
      <c r="C129" s="32"/>
      <c r="D129" s="151" t="s">
        <v>131</v>
      </c>
      <c r="E129" s="32"/>
      <c r="F129" s="152" t="s">
        <v>361</v>
      </c>
      <c r="G129" s="32"/>
      <c r="H129" s="32"/>
      <c r="I129" s="153"/>
      <c r="J129" s="32"/>
      <c r="K129" s="32"/>
      <c r="L129" s="33"/>
      <c r="M129" s="154"/>
      <c r="N129" s="155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131</v>
      </c>
      <c r="AU129" s="17" t="s">
        <v>81</v>
      </c>
    </row>
    <row r="130" spans="2:51" s="14" customFormat="1" ht="11.25">
      <c r="B130" s="172"/>
      <c r="D130" s="151" t="s">
        <v>204</v>
      </c>
      <c r="E130" s="173" t="s">
        <v>3</v>
      </c>
      <c r="F130" s="174" t="s">
        <v>364</v>
      </c>
      <c r="H130" s="173" t="s">
        <v>3</v>
      </c>
      <c r="I130" s="175"/>
      <c r="L130" s="172"/>
      <c r="M130" s="176"/>
      <c r="N130" s="177"/>
      <c r="O130" s="177"/>
      <c r="P130" s="177"/>
      <c r="Q130" s="177"/>
      <c r="R130" s="177"/>
      <c r="S130" s="177"/>
      <c r="T130" s="178"/>
      <c r="AT130" s="173" t="s">
        <v>204</v>
      </c>
      <c r="AU130" s="173" t="s">
        <v>81</v>
      </c>
      <c r="AV130" s="14" t="s">
        <v>79</v>
      </c>
      <c r="AW130" s="14" t="s">
        <v>33</v>
      </c>
      <c r="AX130" s="14" t="s">
        <v>71</v>
      </c>
      <c r="AY130" s="173" t="s">
        <v>122</v>
      </c>
    </row>
    <row r="131" spans="2:51" s="13" customFormat="1" ht="11.25">
      <c r="B131" s="157"/>
      <c r="D131" s="151" t="s">
        <v>204</v>
      </c>
      <c r="E131" s="158" t="s">
        <v>3</v>
      </c>
      <c r="F131" s="159" t="s">
        <v>689</v>
      </c>
      <c r="H131" s="160">
        <v>174.24</v>
      </c>
      <c r="I131" s="161"/>
      <c r="L131" s="157"/>
      <c r="M131" s="162"/>
      <c r="N131" s="163"/>
      <c r="O131" s="163"/>
      <c r="P131" s="163"/>
      <c r="Q131" s="163"/>
      <c r="R131" s="163"/>
      <c r="S131" s="163"/>
      <c r="T131" s="164"/>
      <c r="AT131" s="158" t="s">
        <v>204</v>
      </c>
      <c r="AU131" s="158" t="s">
        <v>81</v>
      </c>
      <c r="AV131" s="13" t="s">
        <v>81</v>
      </c>
      <c r="AW131" s="13" t="s">
        <v>33</v>
      </c>
      <c r="AX131" s="13" t="s">
        <v>79</v>
      </c>
      <c r="AY131" s="158" t="s">
        <v>122</v>
      </c>
    </row>
    <row r="132" spans="1:65" s="2" customFormat="1" ht="21.75" customHeight="1">
      <c r="A132" s="32"/>
      <c r="B132" s="137"/>
      <c r="C132" s="187" t="s">
        <v>174</v>
      </c>
      <c r="D132" s="187" t="s">
        <v>359</v>
      </c>
      <c r="E132" s="188" t="s">
        <v>366</v>
      </c>
      <c r="F132" s="189" t="s">
        <v>367</v>
      </c>
      <c r="G132" s="190" t="s">
        <v>362</v>
      </c>
      <c r="H132" s="191">
        <v>243.2</v>
      </c>
      <c r="I132" s="192"/>
      <c r="J132" s="193">
        <f>ROUND(I132*H132,2)</f>
        <v>0</v>
      </c>
      <c r="K132" s="189" t="s">
        <v>232</v>
      </c>
      <c r="L132" s="194"/>
      <c r="M132" s="195" t="s">
        <v>3</v>
      </c>
      <c r="N132" s="196" t="s">
        <v>42</v>
      </c>
      <c r="O132" s="53"/>
      <c r="P132" s="147">
        <f>O132*H132</f>
        <v>0</v>
      </c>
      <c r="Q132" s="147">
        <v>1</v>
      </c>
      <c r="R132" s="147">
        <f>Q132*H132</f>
        <v>243.2</v>
      </c>
      <c r="S132" s="147">
        <v>0</v>
      </c>
      <c r="T132" s="148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49" t="s">
        <v>162</v>
      </c>
      <c r="AT132" s="149" t="s">
        <v>359</v>
      </c>
      <c r="AU132" s="149" t="s">
        <v>81</v>
      </c>
      <c r="AY132" s="17" t="s">
        <v>122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79</v>
      </c>
      <c r="BK132" s="150">
        <f>ROUND(I132*H132,2)</f>
        <v>0</v>
      </c>
      <c r="BL132" s="17" t="s">
        <v>142</v>
      </c>
      <c r="BM132" s="149" t="s">
        <v>368</v>
      </c>
    </row>
    <row r="133" spans="1:47" s="2" customFormat="1" ht="11.25">
      <c r="A133" s="32"/>
      <c r="B133" s="33"/>
      <c r="C133" s="32"/>
      <c r="D133" s="151" t="s">
        <v>131</v>
      </c>
      <c r="E133" s="32"/>
      <c r="F133" s="152" t="s">
        <v>367</v>
      </c>
      <c r="G133" s="32"/>
      <c r="H133" s="32"/>
      <c r="I133" s="153"/>
      <c r="J133" s="32"/>
      <c r="K133" s="32"/>
      <c r="L133" s="33"/>
      <c r="M133" s="154"/>
      <c r="N133" s="155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131</v>
      </c>
      <c r="AU133" s="17" t="s">
        <v>81</v>
      </c>
    </row>
    <row r="134" spans="2:51" s="14" customFormat="1" ht="11.25">
      <c r="B134" s="172"/>
      <c r="D134" s="151" t="s">
        <v>204</v>
      </c>
      <c r="E134" s="173" t="s">
        <v>3</v>
      </c>
      <c r="F134" s="174" t="s">
        <v>364</v>
      </c>
      <c r="H134" s="173" t="s">
        <v>3</v>
      </c>
      <c r="I134" s="175"/>
      <c r="L134" s="172"/>
      <c r="M134" s="176"/>
      <c r="N134" s="177"/>
      <c r="O134" s="177"/>
      <c r="P134" s="177"/>
      <c r="Q134" s="177"/>
      <c r="R134" s="177"/>
      <c r="S134" s="177"/>
      <c r="T134" s="178"/>
      <c r="AT134" s="173" t="s">
        <v>204</v>
      </c>
      <c r="AU134" s="173" t="s">
        <v>81</v>
      </c>
      <c r="AV134" s="14" t="s">
        <v>79</v>
      </c>
      <c r="AW134" s="14" t="s">
        <v>33</v>
      </c>
      <c r="AX134" s="14" t="s">
        <v>71</v>
      </c>
      <c r="AY134" s="173" t="s">
        <v>122</v>
      </c>
    </row>
    <row r="135" spans="2:51" s="13" customFormat="1" ht="11.25">
      <c r="B135" s="157"/>
      <c r="D135" s="151" t="s">
        <v>204</v>
      </c>
      <c r="E135" s="158" t="s">
        <v>3</v>
      </c>
      <c r="F135" s="159" t="s">
        <v>690</v>
      </c>
      <c r="H135" s="160">
        <v>243.2</v>
      </c>
      <c r="I135" s="161"/>
      <c r="L135" s="157"/>
      <c r="M135" s="162"/>
      <c r="N135" s="163"/>
      <c r="O135" s="163"/>
      <c r="P135" s="163"/>
      <c r="Q135" s="163"/>
      <c r="R135" s="163"/>
      <c r="S135" s="163"/>
      <c r="T135" s="164"/>
      <c r="AT135" s="158" t="s">
        <v>204</v>
      </c>
      <c r="AU135" s="158" t="s">
        <v>81</v>
      </c>
      <c r="AV135" s="13" t="s">
        <v>81</v>
      </c>
      <c r="AW135" s="13" t="s">
        <v>33</v>
      </c>
      <c r="AX135" s="13" t="s">
        <v>79</v>
      </c>
      <c r="AY135" s="158" t="s">
        <v>122</v>
      </c>
    </row>
    <row r="136" spans="1:65" s="2" customFormat="1" ht="16.5" customHeight="1">
      <c r="A136" s="32"/>
      <c r="B136" s="137"/>
      <c r="C136" s="187" t="s">
        <v>180</v>
      </c>
      <c r="D136" s="187" t="s">
        <v>359</v>
      </c>
      <c r="E136" s="188" t="s">
        <v>371</v>
      </c>
      <c r="F136" s="189" t="s">
        <v>372</v>
      </c>
      <c r="G136" s="190" t="s">
        <v>373</v>
      </c>
      <c r="H136" s="191">
        <v>22.375</v>
      </c>
      <c r="I136" s="192"/>
      <c r="J136" s="193">
        <f>ROUND(I136*H136,2)</f>
        <v>0</v>
      </c>
      <c r="K136" s="189" t="s">
        <v>232</v>
      </c>
      <c r="L136" s="194"/>
      <c r="M136" s="195" t="s">
        <v>3</v>
      </c>
      <c r="N136" s="196" t="s">
        <v>42</v>
      </c>
      <c r="O136" s="53"/>
      <c r="P136" s="147">
        <f>O136*H136</f>
        <v>0</v>
      </c>
      <c r="Q136" s="147">
        <v>0.001</v>
      </c>
      <c r="R136" s="147">
        <f>Q136*H136</f>
        <v>0.022375</v>
      </c>
      <c r="S136" s="147">
        <v>0</v>
      </c>
      <c r="T136" s="14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49" t="s">
        <v>162</v>
      </c>
      <c r="AT136" s="149" t="s">
        <v>359</v>
      </c>
      <c r="AU136" s="149" t="s">
        <v>81</v>
      </c>
      <c r="AY136" s="17" t="s">
        <v>122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79</v>
      </c>
      <c r="BK136" s="150">
        <f>ROUND(I136*H136,2)</f>
        <v>0</v>
      </c>
      <c r="BL136" s="17" t="s">
        <v>142</v>
      </c>
      <c r="BM136" s="149" t="s">
        <v>374</v>
      </c>
    </row>
    <row r="137" spans="1:47" s="2" customFormat="1" ht="11.25">
      <c r="A137" s="32"/>
      <c r="B137" s="33"/>
      <c r="C137" s="32"/>
      <c r="D137" s="151" t="s">
        <v>131</v>
      </c>
      <c r="E137" s="32"/>
      <c r="F137" s="152" t="s">
        <v>372</v>
      </c>
      <c r="G137" s="32"/>
      <c r="H137" s="32"/>
      <c r="I137" s="153"/>
      <c r="J137" s="32"/>
      <c r="K137" s="32"/>
      <c r="L137" s="33"/>
      <c r="M137" s="154"/>
      <c r="N137" s="155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131</v>
      </c>
      <c r="AU137" s="17" t="s">
        <v>81</v>
      </c>
    </row>
    <row r="138" spans="2:51" s="14" customFormat="1" ht="11.25">
      <c r="B138" s="172"/>
      <c r="D138" s="151" t="s">
        <v>204</v>
      </c>
      <c r="E138" s="173" t="s">
        <v>3</v>
      </c>
      <c r="F138" s="174" t="s">
        <v>375</v>
      </c>
      <c r="H138" s="173" t="s">
        <v>3</v>
      </c>
      <c r="I138" s="175"/>
      <c r="L138" s="172"/>
      <c r="M138" s="176"/>
      <c r="N138" s="177"/>
      <c r="O138" s="177"/>
      <c r="P138" s="177"/>
      <c r="Q138" s="177"/>
      <c r="R138" s="177"/>
      <c r="S138" s="177"/>
      <c r="T138" s="178"/>
      <c r="AT138" s="173" t="s">
        <v>204</v>
      </c>
      <c r="AU138" s="173" t="s">
        <v>81</v>
      </c>
      <c r="AV138" s="14" t="s">
        <v>79</v>
      </c>
      <c r="AW138" s="14" t="s">
        <v>33</v>
      </c>
      <c r="AX138" s="14" t="s">
        <v>71</v>
      </c>
      <c r="AY138" s="173" t="s">
        <v>122</v>
      </c>
    </row>
    <row r="139" spans="2:51" s="13" customFormat="1" ht="11.25">
      <c r="B139" s="157"/>
      <c r="D139" s="151" t="s">
        <v>204</v>
      </c>
      <c r="E139" s="158" t="s">
        <v>3</v>
      </c>
      <c r="F139" s="159" t="s">
        <v>691</v>
      </c>
      <c r="H139" s="160">
        <v>22.375</v>
      </c>
      <c r="I139" s="161"/>
      <c r="L139" s="157"/>
      <c r="M139" s="162"/>
      <c r="N139" s="163"/>
      <c r="O139" s="163"/>
      <c r="P139" s="163"/>
      <c r="Q139" s="163"/>
      <c r="R139" s="163"/>
      <c r="S139" s="163"/>
      <c r="T139" s="164"/>
      <c r="AT139" s="158" t="s">
        <v>204</v>
      </c>
      <c r="AU139" s="158" t="s">
        <v>81</v>
      </c>
      <c r="AV139" s="13" t="s">
        <v>81</v>
      </c>
      <c r="AW139" s="13" t="s">
        <v>33</v>
      </c>
      <c r="AX139" s="13" t="s">
        <v>79</v>
      </c>
      <c r="AY139" s="158" t="s">
        <v>122</v>
      </c>
    </row>
    <row r="140" spans="1:65" s="2" customFormat="1" ht="16.5" customHeight="1">
      <c r="A140" s="32"/>
      <c r="B140" s="137"/>
      <c r="C140" s="138" t="s">
        <v>187</v>
      </c>
      <c r="D140" s="138" t="s">
        <v>125</v>
      </c>
      <c r="E140" s="139" t="s">
        <v>378</v>
      </c>
      <c r="F140" s="140" t="s">
        <v>379</v>
      </c>
      <c r="G140" s="141" t="s">
        <v>296</v>
      </c>
      <c r="H140" s="142">
        <v>347.23</v>
      </c>
      <c r="I140" s="143"/>
      <c r="J140" s="144">
        <f>ROUND(I140*H140,2)</f>
        <v>0</v>
      </c>
      <c r="K140" s="140" t="s">
        <v>3</v>
      </c>
      <c r="L140" s="33"/>
      <c r="M140" s="145" t="s">
        <v>3</v>
      </c>
      <c r="N140" s="146" t="s">
        <v>42</v>
      </c>
      <c r="O140" s="53"/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49" t="s">
        <v>142</v>
      </c>
      <c r="AT140" s="149" t="s">
        <v>125</v>
      </c>
      <c r="AU140" s="149" t="s">
        <v>81</v>
      </c>
      <c r="AY140" s="17" t="s">
        <v>122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79</v>
      </c>
      <c r="BK140" s="150">
        <f>ROUND(I140*H140,2)</f>
        <v>0</v>
      </c>
      <c r="BL140" s="17" t="s">
        <v>142</v>
      </c>
      <c r="BM140" s="149" t="s">
        <v>380</v>
      </c>
    </row>
    <row r="141" spans="1:47" s="2" customFormat="1" ht="39">
      <c r="A141" s="32"/>
      <c r="B141" s="33"/>
      <c r="C141" s="32"/>
      <c r="D141" s="151" t="s">
        <v>131</v>
      </c>
      <c r="E141" s="32"/>
      <c r="F141" s="152" t="s">
        <v>381</v>
      </c>
      <c r="G141" s="32"/>
      <c r="H141" s="32"/>
      <c r="I141" s="153"/>
      <c r="J141" s="32"/>
      <c r="K141" s="32"/>
      <c r="L141" s="33"/>
      <c r="M141" s="154"/>
      <c r="N141" s="155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131</v>
      </c>
      <c r="AU141" s="17" t="s">
        <v>81</v>
      </c>
    </row>
    <row r="142" spans="1:47" s="2" customFormat="1" ht="204.75">
      <c r="A142" s="32"/>
      <c r="B142" s="33"/>
      <c r="C142" s="32"/>
      <c r="D142" s="151" t="s">
        <v>185</v>
      </c>
      <c r="E142" s="32"/>
      <c r="F142" s="156" t="s">
        <v>382</v>
      </c>
      <c r="G142" s="32"/>
      <c r="H142" s="32"/>
      <c r="I142" s="153"/>
      <c r="J142" s="32"/>
      <c r="K142" s="32"/>
      <c r="L142" s="33"/>
      <c r="M142" s="154"/>
      <c r="N142" s="155"/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185</v>
      </c>
      <c r="AU142" s="17" t="s">
        <v>81</v>
      </c>
    </row>
    <row r="143" spans="2:51" s="14" customFormat="1" ht="11.25">
      <c r="B143" s="172"/>
      <c r="D143" s="151" t="s">
        <v>204</v>
      </c>
      <c r="E143" s="173" t="s">
        <v>3</v>
      </c>
      <c r="F143" s="174" t="s">
        <v>383</v>
      </c>
      <c r="H143" s="173" t="s">
        <v>3</v>
      </c>
      <c r="I143" s="175"/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204</v>
      </c>
      <c r="AU143" s="173" t="s">
        <v>81</v>
      </c>
      <c r="AV143" s="14" t="s">
        <v>79</v>
      </c>
      <c r="AW143" s="14" t="s">
        <v>33</v>
      </c>
      <c r="AX143" s="14" t="s">
        <v>71</v>
      </c>
      <c r="AY143" s="173" t="s">
        <v>122</v>
      </c>
    </row>
    <row r="144" spans="2:51" s="13" customFormat="1" ht="11.25">
      <c r="B144" s="157"/>
      <c r="D144" s="151" t="s">
        <v>204</v>
      </c>
      <c r="E144" s="158" t="s">
        <v>3</v>
      </c>
      <c r="F144" s="159" t="s">
        <v>683</v>
      </c>
      <c r="H144" s="160">
        <v>143.48</v>
      </c>
      <c r="I144" s="161"/>
      <c r="L144" s="157"/>
      <c r="M144" s="162"/>
      <c r="N144" s="163"/>
      <c r="O144" s="163"/>
      <c r="P144" s="163"/>
      <c r="Q144" s="163"/>
      <c r="R144" s="163"/>
      <c r="S144" s="163"/>
      <c r="T144" s="164"/>
      <c r="AT144" s="158" t="s">
        <v>204</v>
      </c>
      <c r="AU144" s="158" t="s">
        <v>81</v>
      </c>
      <c r="AV144" s="13" t="s">
        <v>81</v>
      </c>
      <c r="AW144" s="13" t="s">
        <v>33</v>
      </c>
      <c r="AX144" s="13" t="s">
        <v>71</v>
      </c>
      <c r="AY144" s="158" t="s">
        <v>122</v>
      </c>
    </row>
    <row r="145" spans="2:51" s="14" customFormat="1" ht="11.25">
      <c r="B145" s="172"/>
      <c r="D145" s="151" t="s">
        <v>204</v>
      </c>
      <c r="E145" s="173" t="s">
        <v>3</v>
      </c>
      <c r="F145" s="174" t="s">
        <v>384</v>
      </c>
      <c r="H145" s="173" t="s">
        <v>3</v>
      </c>
      <c r="I145" s="175"/>
      <c r="L145" s="172"/>
      <c r="M145" s="176"/>
      <c r="N145" s="177"/>
      <c r="O145" s="177"/>
      <c r="P145" s="177"/>
      <c r="Q145" s="177"/>
      <c r="R145" s="177"/>
      <c r="S145" s="177"/>
      <c r="T145" s="178"/>
      <c r="AT145" s="173" t="s">
        <v>204</v>
      </c>
      <c r="AU145" s="173" t="s">
        <v>81</v>
      </c>
      <c r="AV145" s="14" t="s">
        <v>79</v>
      </c>
      <c r="AW145" s="14" t="s">
        <v>33</v>
      </c>
      <c r="AX145" s="14" t="s">
        <v>71</v>
      </c>
      <c r="AY145" s="173" t="s">
        <v>122</v>
      </c>
    </row>
    <row r="146" spans="2:51" s="13" customFormat="1" ht="11.25">
      <c r="B146" s="157"/>
      <c r="D146" s="151" t="s">
        <v>204</v>
      </c>
      <c r="E146" s="158" t="s">
        <v>3</v>
      </c>
      <c r="F146" s="159" t="s">
        <v>684</v>
      </c>
      <c r="H146" s="160">
        <v>221.65</v>
      </c>
      <c r="I146" s="161"/>
      <c r="L146" s="157"/>
      <c r="M146" s="162"/>
      <c r="N146" s="163"/>
      <c r="O146" s="163"/>
      <c r="P146" s="163"/>
      <c r="Q146" s="163"/>
      <c r="R146" s="163"/>
      <c r="S146" s="163"/>
      <c r="T146" s="164"/>
      <c r="AT146" s="158" t="s">
        <v>204</v>
      </c>
      <c r="AU146" s="158" t="s">
        <v>81</v>
      </c>
      <c r="AV146" s="13" t="s">
        <v>81</v>
      </c>
      <c r="AW146" s="13" t="s">
        <v>33</v>
      </c>
      <c r="AX146" s="13" t="s">
        <v>71</v>
      </c>
      <c r="AY146" s="158" t="s">
        <v>122</v>
      </c>
    </row>
    <row r="147" spans="2:51" s="14" customFormat="1" ht="11.25">
      <c r="B147" s="172"/>
      <c r="D147" s="151" t="s">
        <v>204</v>
      </c>
      <c r="E147" s="173" t="s">
        <v>3</v>
      </c>
      <c r="F147" s="174" t="s">
        <v>385</v>
      </c>
      <c r="H147" s="173" t="s">
        <v>3</v>
      </c>
      <c r="I147" s="175"/>
      <c r="L147" s="172"/>
      <c r="M147" s="176"/>
      <c r="N147" s="177"/>
      <c r="O147" s="177"/>
      <c r="P147" s="177"/>
      <c r="Q147" s="177"/>
      <c r="R147" s="177"/>
      <c r="S147" s="177"/>
      <c r="T147" s="178"/>
      <c r="AT147" s="173" t="s">
        <v>204</v>
      </c>
      <c r="AU147" s="173" t="s">
        <v>81</v>
      </c>
      <c r="AV147" s="14" t="s">
        <v>79</v>
      </c>
      <c r="AW147" s="14" t="s">
        <v>33</v>
      </c>
      <c r="AX147" s="14" t="s">
        <v>71</v>
      </c>
      <c r="AY147" s="173" t="s">
        <v>122</v>
      </c>
    </row>
    <row r="148" spans="2:51" s="13" customFormat="1" ht="11.25">
      <c r="B148" s="157"/>
      <c r="D148" s="151" t="s">
        <v>204</v>
      </c>
      <c r="E148" s="158" t="s">
        <v>3</v>
      </c>
      <c r="F148" s="159" t="s">
        <v>692</v>
      </c>
      <c r="H148" s="160">
        <v>-17.9</v>
      </c>
      <c r="I148" s="161"/>
      <c r="L148" s="157"/>
      <c r="M148" s="162"/>
      <c r="N148" s="163"/>
      <c r="O148" s="163"/>
      <c r="P148" s="163"/>
      <c r="Q148" s="163"/>
      <c r="R148" s="163"/>
      <c r="S148" s="163"/>
      <c r="T148" s="164"/>
      <c r="AT148" s="158" t="s">
        <v>204</v>
      </c>
      <c r="AU148" s="158" t="s">
        <v>81</v>
      </c>
      <c r="AV148" s="13" t="s">
        <v>81</v>
      </c>
      <c r="AW148" s="13" t="s">
        <v>33</v>
      </c>
      <c r="AX148" s="13" t="s">
        <v>71</v>
      </c>
      <c r="AY148" s="158" t="s">
        <v>122</v>
      </c>
    </row>
    <row r="149" spans="2:51" s="15" customFormat="1" ht="11.25">
      <c r="B149" s="179"/>
      <c r="D149" s="151" t="s">
        <v>204</v>
      </c>
      <c r="E149" s="180" t="s">
        <v>3</v>
      </c>
      <c r="F149" s="181" t="s">
        <v>316</v>
      </c>
      <c r="H149" s="182">
        <v>347.23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204</v>
      </c>
      <c r="AU149" s="180" t="s">
        <v>81</v>
      </c>
      <c r="AV149" s="15" t="s">
        <v>142</v>
      </c>
      <c r="AW149" s="15" t="s">
        <v>33</v>
      </c>
      <c r="AX149" s="15" t="s">
        <v>79</v>
      </c>
      <c r="AY149" s="180" t="s">
        <v>122</v>
      </c>
    </row>
    <row r="150" spans="2:63" s="12" customFormat="1" ht="22.9" customHeight="1">
      <c r="B150" s="124"/>
      <c r="D150" s="125" t="s">
        <v>70</v>
      </c>
      <c r="E150" s="135" t="s">
        <v>121</v>
      </c>
      <c r="F150" s="135" t="s">
        <v>418</v>
      </c>
      <c r="I150" s="127"/>
      <c r="J150" s="136">
        <f>BK150</f>
        <v>0</v>
      </c>
      <c r="L150" s="124"/>
      <c r="M150" s="129"/>
      <c r="N150" s="130"/>
      <c r="O150" s="130"/>
      <c r="P150" s="131">
        <f>SUM(P151:P186)</f>
        <v>0</v>
      </c>
      <c r="Q150" s="130"/>
      <c r="R150" s="131">
        <f>SUM(R151:R186)</f>
        <v>262.3012</v>
      </c>
      <c r="S150" s="130"/>
      <c r="T150" s="132">
        <f>SUM(T151:T186)</f>
        <v>0</v>
      </c>
      <c r="AR150" s="125" t="s">
        <v>79</v>
      </c>
      <c r="AT150" s="133" t="s">
        <v>70</v>
      </c>
      <c r="AU150" s="133" t="s">
        <v>79</v>
      </c>
      <c r="AY150" s="125" t="s">
        <v>122</v>
      </c>
      <c r="BK150" s="134">
        <f>SUM(BK151:BK186)</f>
        <v>0</v>
      </c>
    </row>
    <row r="151" spans="1:65" s="2" customFormat="1" ht="24.2" customHeight="1">
      <c r="A151" s="32"/>
      <c r="B151" s="137"/>
      <c r="C151" s="138" t="s">
        <v>194</v>
      </c>
      <c r="D151" s="138" t="s">
        <v>125</v>
      </c>
      <c r="E151" s="139" t="s">
        <v>420</v>
      </c>
      <c r="F151" s="140" t="s">
        <v>421</v>
      </c>
      <c r="G151" s="141" t="s">
        <v>270</v>
      </c>
      <c r="H151" s="142">
        <v>48.52</v>
      </c>
      <c r="I151" s="143"/>
      <c r="J151" s="144">
        <f>ROUND(I151*H151,2)</f>
        <v>0</v>
      </c>
      <c r="K151" s="140" t="s">
        <v>232</v>
      </c>
      <c r="L151" s="33"/>
      <c r="M151" s="145" t="s">
        <v>3</v>
      </c>
      <c r="N151" s="146" t="s">
        <v>42</v>
      </c>
      <c r="O151" s="53"/>
      <c r="P151" s="147">
        <f>O151*H151</f>
        <v>0</v>
      </c>
      <c r="Q151" s="147">
        <v>0.46</v>
      </c>
      <c r="R151" s="147">
        <f>Q151*H151</f>
        <v>22.319200000000002</v>
      </c>
      <c r="S151" s="147">
        <v>0</v>
      </c>
      <c r="T151" s="14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9" t="s">
        <v>142</v>
      </c>
      <c r="AT151" s="149" t="s">
        <v>125</v>
      </c>
      <c r="AU151" s="149" t="s">
        <v>81</v>
      </c>
      <c r="AY151" s="17" t="s">
        <v>122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79</v>
      </c>
      <c r="BK151" s="150">
        <f>ROUND(I151*H151,2)</f>
        <v>0</v>
      </c>
      <c r="BL151" s="17" t="s">
        <v>142</v>
      </c>
      <c r="BM151" s="149" t="s">
        <v>422</v>
      </c>
    </row>
    <row r="152" spans="1:47" s="2" customFormat="1" ht="19.5">
      <c r="A152" s="32"/>
      <c r="B152" s="33"/>
      <c r="C152" s="32"/>
      <c r="D152" s="151" t="s">
        <v>131</v>
      </c>
      <c r="E152" s="32"/>
      <c r="F152" s="152" t="s">
        <v>423</v>
      </c>
      <c r="G152" s="32"/>
      <c r="H152" s="32"/>
      <c r="I152" s="153"/>
      <c r="J152" s="32"/>
      <c r="K152" s="32"/>
      <c r="L152" s="33"/>
      <c r="M152" s="154"/>
      <c r="N152" s="155"/>
      <c r="O152" s="53"/>
      <c r="P152" s="53"/>
      <c r="Q152" s="53"/>
      <c r="R152" s="53"/>
      <c r="S152" s="53"/>
      <c r="T152" s="54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131</v>
      </c>
      <c r="AU152" s="17" t="s">
        <v>81</v>
      </c>
    </row>
    <row r="153" spans="1:47" s="2" customFormat="1" ht="11.25">
      <c r="A153" s="32"/>
      <c r="B153" s="33"/>
      <c r="C153" s="32"/>
      <c r="D153" s="170" t="s">
        <v>235</v>
      </c>
      <c r="E153" s="32"/>
      <c r="F153" s="171" t="s">
        <v>424</v>
      </c>
      <c r="G153" s="32"/>
      <c r="H153" s="32"/>
      <c r="I153" s="153"/>
      <c r="J153" s="32"/>
      <c r="K153" s="32"/>
      <c r="L153" s="33"/>
      <c r="M153" s="154"/>
      <c r="N153" s="155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235</v>
      </c>
      <c r="AU153" s="17" t="s">
        <v>81</v>
      </c>
    </row>
    <row r="154" spans="1:47" s="2" customFormat="1" ht="19.5">
      <c r="A154" s="32"/>
      <c r="B154" s="33"/>
      <c r="C154" s="32"/>
      <c r="D154" s="151" t="s">
        <v>185</v>
      </c>
      <c r="E154" s="32"/>
      <c r="F154" s="156" t="s">
        <v>425</v>
      </c>
      <c r="G154" s="32"/>
      <c r="H154" s="32"/>
      <c r="I154" s="153"/>
      <c r="J154" s="32"/>
      <c r="K154" s="32"/>
      <c r="L154" s="33"/>
      <c r="M154" s="154"/>
      <c r="N154" s="155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185</v>
      </c>
      <c r="AU154" s="17" t="s">
        <v>81</v>
      </c>
    </row>
    <row r="155" spans="2:51" s="13" customFormat="1" ht="11.25">
      <c r="B155" s="157"/>
      <c r="D155" s="151" t="s">
        <v>204</v>
      </c>
      <c r="E155" s="158" t="s">
        <v>426</v>
      </c>
      <c r="F155" s="159" t="s">
        <v>693</v>
      </c>
      <c r="H155" s="160">
        <v>48.52</v>
      </c>
      <c r="I155" s="161"/>
      <c r="L155" s="157"/>
      <c r="M155" s="162"/>
      <c r="N155" s="163"/>
      <c r="O155" s="163"/>
      <c r="P155" s="163"/>
      <c r="Q155" s="163"/>
      <c r="R155" s="163"/>
      <c r="S155" s="163"/>
      <c r="T155" s="164"/>
      <c r="AT155" s="158" t="s">
        <v>204</v>
      </c>
      <c r="AU155" s="158" t="s">
        <v>81</v>
      </c>
      <c r="AV155" s="13" t="s">
        <v>81</v>
      </c>
      <c r="AW155" s="13" t="s">
        <v>33</v>
      </c>
      <c r="AX155" s="13" t="s">
        <v>79</v>
      </c>
      <c r="AY155" s="158" t="s">
        <v>122</v>
      </c>
    </row>
    <row r="156" spans="2:51" s="14" customFormat="1" ht="22.5">
      <c r="B156" s="172"/>
      <c r="D156" s="151" t="s">
        <v>204</v>
      </c>
      <c r="E156" s="173" t="s">
        <v>3</v>
      </c>
      <c r="F156" s="174" t="s">
        <v>428</v>
      </c>
      <c r="H156" s="173" t="s">
        <v>3</v>
      </c>
      <c r="I156" s="175"/>
      <c r="L156" s="172"/>
      <c r="M156" s="176"/>
      <c r="N156" s="177"/>
      <c r="O156" s="177"/>
      <c r="P156" s="177"/>
      <c r="Q156" s="177"/>
      <c r="R156" s="177"/>
      <c r="S156" s="177"/>
      <c r="T156" s="178"/>
      <c r="AT156" s="173" t="s">
        <v>204</v>
      </c>
      <c r="AU156" s="173" t="s">
        <v>81</v>
      </c>
      <c r="AV156" s="14" t="s">
        <v>79</v>
      </c>
      <c r="AW156" s="14" t="s">
        <v>33</v>
      </c>
      <c r="AX156" s="14" t="s">
        <v>71</v>
      </c>
      <c r="AY156" s="173" t="s">
        <v>122</v>
      </c>
    </row>
    <row r="157" spans="1:65" s="2" customFormat="1" ht="24.2" customHeight="1">
      <c r="A157" s="32"/>
      <c r="B157" s="137"/>
      <c r="C157" s="138" t="s">
        <v>199</v>
      </c>
      <c r="D157" s="138" t="s">
        <v>125</v>
      </c>
      <c r="E157" s="139" t="s">
        <v>430</v>
      </c>
      <c r="F157" s="140" t="s">
        <v>431</v>
      </c>
      <c r="G157" s="141" t="s">
        <v>270</v>
      </c>
      <c r="H157" s="142">
        <v>382.5</v>
      </c>
      <c r="I157" s="143"/>
      <c r="J157" s="144">
        <f>ROUND(I157*H157,2)</f>
        <v>0</v>
      </c>
      <c r="K157" s="140" t="s">
        <v>232</v>
      </c>
      <c r="L157" s="33"/>
      <c r="M157" s="145" t="s">
        <v>3</v>
      </c>
      <c r="N157" s="146" t="s">
        <v>42</v>
      </c>
      <c r="O157" s="53"/>
      <c r="P157" s="147">
        <f>O157*H157</f>
        <v>0</v>
      </c>
      <c r="Q157" s="147">
        <v>0.575</v>
      </c>
      <c r="R157" s="147">
        <f>Q157*H157</f>
        <v>219.93749999999997</v>
      </c>
      <c r="S157" s="147">
        <v>0</v>
      </c>
      <c r="T157" s="148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49" t="s">
        <v>142</v>
      </c>
      <c r="AT157" s="149" t="s">
        <v>125</v>
      </c>
      <c r="AU157" s="149" t="s">
        <v>81</v>
      </c>
      <c r="AY157" s="17" t="s">
        <v>122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79</v>
      </c>
      <c r="BK157" s="150">
        <f>ROUND(I157*H157,2)</f>
        <v>0</v>
      </c>
      <c r="BL157" s="17" t="s">
        <v>142</v>
      </c>
      <c r="BM157" s="149" t="s">
        <v>432</v>
      </c>
    </row>
    <row r="158" spans="1:47" s="2" customFormat="1" ht="19.5">
      <c r="A158" s="32"/>
      <c r="B158" s="33"/>
      <c r="C158" s="32"/>
      <c r="D158" s="151" t="s">
        <v>131</v>
      </c>
      <c r="E158" s="32"/>
      <c r="F158" s="152" t="s">
        <v>433</v>
      </c>
      <c r="G158" s="32"/>
      <c r="H158" s="32"/>
      <c r="I158" s="153"/>
      <c r="J158" s="32"/>
      <c r="K158" s="32"/>
      <c r="L158" s="33"/>
      <c r="M158" s="154"/>
      <c r="N158" s="155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131</v>
      </c>
      <c r="AU158" s="17" t="s">
        <v>81</v>
      </c>
    </row>
    <row r="159" spans="1:47" s="2" customFormat="1" ht="11.25">
      <c r="A159" s="32"/>
      <c r="B159" s="33"/>
      <c r="C159" s="32"/>
      <c r="D159" s="170" t="s">
        <v>235</v>
      </c>
      <c r="E159" s="32"/>
      <c r="F159" s="171" t="s">
        <v>434</v>
      </c>
      <c r="G159" s="32"/>
      <c r="H159" s="32"/>
      <c r="I159" s="153"/>
      <c r="J159" s="32"/>
      <c r="K159" s="32"/>
      <c r="L159" s="33"/>
      <c r="M159" s="154"/>
      <c r="N159" s="155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235</v>
      </c>
      <c r="AU159" s="17" t="s">
        <v>81</v>
      </c>
    </row>
    <row r="160" spans="2:51" s="13" customFormat="1" ht="11.25">
      <c r="B160" s="157"/>
      <c r="D160" s="151" t="s">
        <v>204</v>
      </c>
      <c r="E160" s="158" t="s">
        <v>3</v>
      </c>
      <c r="F160" s="159" t="s">
        <v>694</v>
      </c>
      <c r="H160" s="160">
        <v>382.5</v>
      </c>
      <c r="I160" s="161"/>
      <c r="L160" s="157"/>
      <c r="M160" s="162"/>
      <c r="N160" s="163"/>
      <c r="O160" s="163"/>
      <c r="P160" s="163"/>
      <c r="Q160" s="163"/>
      <c r="R160" s="163"/>
      <c r="S160" s="163"/>
      <c r="T160" s="164"/>
      <c r="AT160" s="158" t="s">
        <v>204</v>
      </c>
      <c r="AU160" s="158" t="s">
        <v>81</v>
      </c>
      <c r="AV160" s="13" t="s">
        <v>81</v>
      </c>
      <c r="AW160" s="13" t="s">
        <v>33</v>
      </c>
      <c r="AX160" s="13" t="s">
        <v>79</v>
      </c>
      <c r="AY160" s="158" t="s">
        <v>122</v>
      </c>
    </row>
    <row r="161" spans="1:65" s="2" customFormat="1" ht="33" customHeight="1">
      <c r="A161" s="32"/>
      <c r="B161" s="137"/>
      <c r="C161" s="138" t="s">
        <v>9</v>
      </c>
      <c r="D161" s="138" t="s">
        <v>125</v>
      </c>
      <c r="E161" s="139" t="s">
        <v>437</v>
      </c>
      <c r="F161" s="140" t="s">
        <v>438</v>
      </c>
      <c r="G161" s="141" t="s">
        <v>270</v>
      </c>
      <c r="H161" s="142">
        <v>3329.36</v>
      </c>
      <c r="I161" s="143"/>
      <c r="J161" s="144">
        <f>ROUND(I161*H161,2)</f>
        <v>0</v>
      </c>
      <c r="K161" s="140" t="s">
        <v>232</v>
      </c>
      <c r="L161" s="33"/>
      <c r="M161" s="145" t="s">
        <v>3</v>
      </c>
      <c r="N161" s="146" t="s">
        <v>42</v>
      </c>
      <c r="O161" s="53"/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49" t="s">
        <v>142</v>
      </c>
      <c r="AT161" s="149" t="s">
        <v>125</v>
      </c>
      <c r="AU161" s="149" t="s">
        <v>81</v>
      </c>
      <c r="AY161" s="17" t="s">
        <v>122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79</v>
      </c>
      <c r="BK161" s="150">
        <f>ROUND(I161*H161,2)</f>
        <v>0</v>
      </c>
      <c r="BL161" s="17" t="s">
        <v>142</v>
      </c>
      <c r="BM161" s="149" t="s">
        <v>439</v>
      </c>
    </row>
    <row r="162" spans="1:47" s="2" customFormat="1" ht="29.25">
      <c r="A162" s="32"/>
      <c r="B162" s="33"/>
      <c r="C162" s="32"/>
      <c r="D162" s="151" t="s">
        <v>131</v>
      </c>
      <c r="E162" s="32"/>
      <c r="F162" s="152" t="s">
        <v>440</v>
      </c>
      <c r="G162" s="32"/>
      <c r="H162" s="32"/>
      <c r="I162" s="153"/>
      <c r="J162" s="32"/>
      <c r="K162" s="32"/>
      <c r="L162" s="33"/>
      <c r="M162" s="154"/>
      <c r="N162" s="155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131</v>
      </c>
      <c r="AU162" s="17" t="s">
        <v>81</v>
      </c>
    </row>
    <row r="163" spans="1:47" s="2" customFormat="1" ht="11.25">
      <c r="A163" s="32"/>
      <c r="B163" s="33"/>
      <c r="C163" s="32"/>
      <c r="D163" s="170" t="s">
        <v>235</v>
      </c>
      <c r="E163" s="32"/>
      <c r="F163" s="171" t="s">
        <v>441</v>
      </c>
      <c r="G163" s="32"/>
      <c r="H163" s="32"/>
      <c r="I163" s="153"/>
      <c r="J163" s="32"/>
      <c r="K163" s="32"/>
      <c r="L163" s="33"/>
      <c r="M163" s="154"/>
      <c r="N163" s="155"/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235</v>
      </c>
      <c r="AU163" s="17" t="s">
        <v>81</v>
      </c>
    </row>
    <row r="164" spans="2:51" s="13" customFormat="1" ht="11.25">
      <c r="B164" s="157"/>
      <c r="D164" s="151" t="s">
        <v>204</v>
      </c>
      <c r="E164" s="158" t="s">
        <v>212</v>
      </c>
      <c r="F164" s="159" t="s">
        <v>695</v>
      </c>
      <c r="H164" s="160">
        <v>3329.36</v>
      </c>
      <c r="I164" s="161"/>
      <c r="L164" s="157"/>
      <c r="M164" s="162"/>
      <c r="N164" s="163"/>
      <c r="O164" s="163"/>
      <c r="P164" s="163"/>
      <c r="Q164" s="163"/>
      <c r="R164" s="163"/>
      <c r="S164" s="163"/>
      <c r="T164" s="164"/>
      <c r="AT164" s="158" t="s">
        <v>204</v>
      </c>
      <c r="AU164" s="158" t="s">
        <v>81</v>
      </c>
      <c r="AV164" s="13" t="s">
        <v>81</v>
      </c>
      <c r="AW164" s="13" t="s">
        <v>33</v>
      </c>
      <c r="AX164" s="13" t="s">
        <v>79</v>
      </c>
      <c r="AY164" s="158" t="s">
        <v>122</v>
      </c>
    </row>
    <row r="165" spans="2:51" s="14" customFormat="1" ht="11.25">
      <c r="B165" s="172"/>
      <c r="D165" s="151" t="s">
        <v>204</v>
      </c>
      <c r="E165" s="173" t="s">
        <v>3</v>
      </c>
      <c r="F165" s="174" t="s">
        <v>442</v>
      </c>
      <c r="H165" s="173" t="s">
        <v>3</v>
      </c>
      <c r="I165" s="175"/>
      <c r="L165" s="172"/>
      <c r="M165" s="176"/>
      <c r="N165" s="177"/>
      <c r="O165" s="177"/>
      <c r="P165" s="177"/>
      <c r="Q165" s="177"/>
      <c r="R165" s="177"/>
      <c r="S165" s="177"/>
      <c r="T165" s="178"/>
      <c r="AT165" s="173" t="s">
        <v>204</v>
      </c>
      <c r="AU165" s="173" t="s">
        <v>81</v>
      </c>
      <c r="AV165" s="14" t="s">
        <v>79</v>
      </c>
      <c r="AW165" s="14" t="s">
        <v>33</v>
      </c>
      <c r="AX165" s="14" t="s">
        <v>71</v>
      </c>
      <c r="AY165" s="173" t="s">
        <v>122</v>
      </c>
    </row>
    <row r="166" spans="1:65" s="2" customFormat="1" ht="16.5" customHeight="1">
      <c r="A166" s="32"/>
      <c r="B166" s="137"/>
      <c r="C166" s="138" t="s">
        <v>324</v>
      </c>
      <c r="D166" s="138" t="s">
        <v>125</v>
      </c>
      <c r="E166" s="139" t="s">
        <v>696</v>
      </c>
      <c r="F166" s="140" t="s">
        <v>697</v>
      </c>
      <c r="G166" s="141" t="s">
        <v>270</v>
      </c>
      <c r="H166" s="142">
        <v>87.15</v>
      </c>
      <c r="I166" s="143"/>
      <c r="J166" s="144">
        <f>ROUND(I166*H166,2)</f>
        <v>0</v>
      </c>
      <c r="K166" s="140" t="s">
        <v>232</v>
      </c>
      <c r="L166" s="33"/>
      <c r="M166" s="145" t="s">
        <v>3</v>
      </c>
      <c r="N166" s="146" t="s">
        <v>42</v>
      </c>
      <c r="O166" s="53"/>
      <c r="P166" s="147">
        <f>O166*H166</f>
        <v>0</v>
      </c>
      <c r="Q166" s="147">
        <v>0.23</v>
      </c>
      <c r="R166" s="147">
        <f>Q166*H166</f>
        <v>20.044500000000003</v>
      </c>
      <c r="S166" s="147">
        <v>0</v>
      </c>
      <c r="T166" s="14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49" t="s">
        <v>142</v>
      </c>
      <c r="AT166" s="149" t="s">
        <v>125</v>
      </c>
      <c r="AU166" s="149" t="s">
        <v>81</v>
      </c>
      <c r="AY166" s="17" t="s">
        <v>122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79</v>
      </c>
      <c r="BK166" s="150">
        <f>ROUND(I166*H166,2)</f>
        <v>0</v>
      </c>
      <c r="BL166" s="17" t="s">
        <v>142</v>
      </c>
      <c r="BM166" s="149" t="s">
        <v>698</v>
      </c>
    </row>
    <row r="167" spans="1:47" s="2" customFormat="1" ht="19.5">
      <c r="A167" s="32"/>
      <c r="B167" s="33"/>
      <c r="C167" s="32"/>
      <c r="D167" s="151" t="s">
        <v>131</v>
      </c>
      <c r="E167" s="32"/>
      <c r="F167" s="152" t="s">
        <v>699</v>
      </c>
      <c r="G167" s="32"/>
      <c r="H167" s="32"/>
      <c r="I167" s="153"/>
      <c r="J167" s="32"/>
      <c r="K167" s="32"/>
      <c r="L167" s="33"/>
      <c r="M167" s="154"/>
      <c r="N167" s="155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131</v>
      </c>
      <c r="AU167" s="17" t="s">
        <v>81</v>
      </c>
    </row>
    <row r="168" spans="1:47" s="2" customFormat="1" ht="11.25">
      <c r="A168" s="32"/>
      <c r="B168" s="33"/>
      <c r="C168" s="32"/>
      <c r="D168" s="170" t="s">
        <v>235</v>
      </c>
      <c r="E168" s="32"/>
      <c r="F168" s="171" t="s">
        <v>700</v>
      </c>
      <c r="G168" s="32"/>
      <c r="H168" s="32"/>
      <c r="I168" s="153"/>
      <c r="J168" s="32"/>
      <c r="K168" s="32"/>
      <c r="L168" s="33"/>
      <c r="M168" s="154"/>
      <c r="N168" s="155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235</v>
      </c>
      <c r="AU168" s="17" t="s">
        <v>81</v>
      </c>
    </row>
    <row r="169" spans="2:51" s="14" customFormat="1" ht="11.25">
      <c r="B169" s="172"/>
      <c r="D169" s="151" t="s">
        <v>204</v>
      </c>
      <c r="E169" s="173" t="s">
        <v>701</v>
      </c>
      <c r="F169" s="174" t="s">
        <v>702</v>
      </c>
      <c r="H169" s="173" t="s">
        <v>3</v>
      </c>
      <c r="I169" s="175"/>
      <c r="L169" s="172"/>
      <c r="M169" s="176"/>
      <c r="N169" s="177"/>
      <c r="O169" s="177"/>
      <c r="P169" s="177"/>
      <c r="Q169" s="177"/>
      <c r="R169" s="177"/>
      <c r="S169" s="177"/>
      <c r="T169" s="178"/>
      <c r="AT169" s="173" t="s">
        <v>204</v>
      </c>
      <c r="AU169" s="173" t="s">
        <v>81</v>
      </c>
      <c r="AV169" s="14" t="s">
        <v>79</v>
      </c>
      <c r="AW169" s="14" t="s">
        <v>33</v>
      </c>
      <c r="AX169" s="14" t="s">
        <v>71</v>
      </c>
      <c r="AY169" s="173" t="s">
        <v>122</v>
      </c>
    </row>
    <row r="170" spans="2:51" s="13" customFormat="1" ht="11.25">
      <c r="B170" s="157"/>
      <c r="D170" s="151" t="s">
        <v>204</v>
      </c>
      <c r="E170" s="158" t="s">
        <v>3</v>
      </c>
      <c r="F170" s="159" t="s">
        <v>703</v>
      </c>
      <c r="H170" s="160">
        <v>87.15</v>
      </c>
      <c r="I170" s="161"/>
      <c r="L170" s="157"/>
      <c r="M170" s="162"/>
      <c r="N170" s="163"/>
      <c r="O170" s="163"/>
      <c r="P170" s="163"/>
      <c r="Q170" s="163"/>
      <c r="R170" s="163"/>
      <c r="S170" s="163"/>
      <c r="T170" s="164"/>
      <c r="AT170" s="158" t="s">
        <v>204</v>
      </c>
      <c r="AU170" s="158" t="s">
        <v>81</v>
      </c>
      <c r="AV170" s="13" t="s">
        <v>81</v>
      </c>
      <c r="AW170" s="13" t="s">
        <v>33</v>
      </c>
      <c r="AX170" s="13" t="s">
        <v>79</v>
      </c>
      <c r="AY170" s="158" t="s">
        <v>122</v>
      </c>
    </row>
    <row r="171" spans="1:65" s="2" customFormat="1" ht="21.75" customHeight="1">
      <c r="A171" s="32"/>
      <c r="B171" s="137"/>
      <c r="C171" s="138" t="s">
        <v>257</v>
      </c>
      <c r="D171" s="138" t="s">
        <v>125</v>
      </c>
      <c r="E171" s="139" t="s">
        <v>451</v>
      </c>
      <c r="F171" s="140" t="s">
        <v>452</v>
      </c>
      <c r="G171" s="141" t="s">
        <v>270</v>
      </c>
      <c r="H171" s="142">
        <v>3298.64</v>
      </c>
      <c r="I171" s="143"/>
      <c r="J171" s="144">
        <f>ROUND(I171*H171,2)</f>
        <v>0</v>
      </c>
      <c r="K171" s="140" t="s">
        <v>232</v>
      </c>
      <c r="L171" s="33"/>
      <c r="M171" s="145" t="s">
        <v>3</v>
      </c>
      <c r="N171" s="146" t="s">
        <v>42</v>
      </c>
      <c r="O171" s="53"/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49" t="s">
        <v>142</v>
      </c>
      <c r="AT171" s="149" t="s">
        <v>125</v>
      </c>
      <c r="AU171" s="149" t="s">
        <v>81</v>
      </c>
      <c r="AY171" s="17" t="s">
        <v>122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79</v>
      </c>
      <c r="BK171" s="150">
        <f>ROUND(I171*H171,2)</f>
        <v>0</v>
      </c>
      <c r="BL171" s="17" t="s">
        <v>142</v>
      </c>
      <c r="BM171" s="149" t="s">
        <v>453</v>
      </c>
    </row>
    <row r="172" spans="1:47" s="2" customFormat="1" ht="19.5">
      <c r="A172" s="32"/>
      <c r="B172" s="33"/>
      <c r="C172" s="32"/>
      <c r="D172" s="151" t="s">
        <v>131</v>
      </c>
      <c r="E172" s="32"/>
      <c r="F172" s="152" t="s">
        <v>454</v>
      </c>
      <c r="G172" s="32"/>
      <c r="H172" s="32"/>
      <c r="I172" s="153"/>
      <c r="J172" s="32"/>
      <c r="K172" s="32"/>
      <c r="L172" s="33"/>
      <c r="M172" s="154"/>
      <c r="N172" s="155"/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131</v>
      </c>
      <c r="AU172" s="17" t="s">
        <v>81</v>
      </c>
    </row>
    <row r="173" spans="1:47" s="2" customFormat="1" ht="11.25">
      <c r="A173" s="32"/>
      <c r="B173" s="33"/>
      <c r="C173" s="32"/>
      <c r="D173" s="170" t="s">
        <v>235</v>
      </c>
      <c r="E173" s="32"/>
      <c r="F173" s="171" t="s">
        <v>455</v>
      </c>
      <c r="G173" s="32"/>
      <c r="H173" s="32"/>
      <c r="I173" s="153"/>
      <c r="J173" s="32"/>
      <c r="K173" s="32"/>
      <c r="L173" s="33"/>
      <c r="M173" s="154"/>
      <c r="N173" s="155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235</v>
      </c>
      <c r="AU173" s="17" t="s">
        <v>81</v>
      </c>
    </row>
    <row r="174" spans="2:51" s="13" customFormat="1" ht="11.25">
      <c r="B174" s="157"/>
      <c r="D174" s="151" t="s">
        <v>204</v>
      </c>
      <c r="E174" s="158" t="s">
        <v>3</v>
      </c>
      <c r="F174" s="159" t="s">
        <v>209</v>
      </c>
      <c r="H174" s="160">
        <v>3298.64</v>
      </c>
      <c r="I174" s="161"/>
      <c r="L174" s="157"/>
      <c r="M174" s="162"/>
      <c r="N174" s="163"/>
      <c r="O174" s="163"/>
      <c r="P174" s="163"/>
      <c r="Q174" s="163"/>
      <c r="R174" s="163"/>
      <c r="S174" s="163"/>
      <c r="T174" s="164"/>
      <c r="AT174" s="158" t="s">
        <v>204</v>
      </c>
      <c r="AU174" s="158" t="s">
        <v>81</v>
      </c>
      <c r="AV174" s="13" t="s">
        <v>81</v>
      </c>
      <c r="AW174" s="13" t="s">
        <v>33</v>
      </c>
      <c r="AX174" s="13" t="s">
        <v>79</v>
      </c>
      <c r="AY174" s="158" t="s">
        <v>122</v>
      </c>
    </row>
    <row r="175" spans="2:51" s="14" customFormat="1" ht="11.25">
      <c r="B175" s="172"/>
      <c r="D175" s="151" t="s">
        <v>204</v>
      </c>
      <c r="E175" s="173" t="s">
        <v>3</v>
      </c>
      <c r="F175" s="174" t="s">
        <v>456</v>
      </c>
      <c r="H175" s="173" t="s">
        <v>3</v>
      </c>
      <c r="I175" s="175"/>
      <c r="L175" s="172"/>
      <c r="M175" s="176"/>
      <c r="N175" s="177"/>
      <c r="O175" s="177"/>
      <c r="P175" s="177"/>
      <c r="Q175" s="177"/>
      <c r="R175" s="177"/>
      <c r="S175" s="177"/>
      <c r="T175" s="178"/>
      <c r="AT175" s="173" t="s">
        <v>204</v>
      </c>
      <c r="AU175" s="173" t="s">
        <v>81</v>
      </c>
      <c r="AV175" s="14" t="s">
        <v>79</v>
      </c>
      <c r="AW175" s="14" t="s">
        <v>33</v>
      </c>
      <c r="AX175" s="14" t="s">
        <v>71</v>
      </c>
      <c r="AY175" s="173" t="s">
        <v>122</v>
      </c>
    </row>
    <row r="176" spans="1:65" s="2" customFormat="1" ht="21.75" customHeight="1">
      <c r="A176" s="32"/>
      <c r="B176" s="137"/>
      <c r="C176" s="138" t="s">
        <v>341</v>
      </c>
      <c r="D176" s="138" t="s">
        <v>125</v>
      </c>
      <c r="E176" s="139" t="s">
        <v>458</v>
      </c>
      <c r="F176" s="140" t="s">
        <v>459</v>
      </c>
      <c r="G176" s="141" t="s">
        <v>270</v>
      </c>
      <c r="H176" s="142">
        <v>3329.36</v>
      </c>
      <c r="I176" s="143"/>
      <c r="J176" s="144">
        <f>ROUND(I176*H176,2)</f>
        <v>0</v>
      </c>
      <c r="K176" s="140" t="s">
        <v>232</v>
      </c>
      <c r="L176" s="33"/>
      <c r="M176" s="145" t="s">
        <v>3</v>
      </c>
      <c r="N176" s="146" t="s">
        <v>42</v>
      </c>
      <c r="O176" s="53"/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49" t="s">
        <v>142</v>
      </c>
      <c r="AT176" s="149" t="s">
        <v>125</v>
      </c>
      <c r="AU176" s="149" t="s">
        <v>81</v>
      </c>
      <c r="AY176" s="17" t="s">
        <v>122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79</v>
      </c>
      <c r="BK176" s="150">
        <f>ROUND(I176*H176,2)</f>
        <v>0</v>
      </c>
      <c r="BL176" s="17" t="s">
        <v>142</v>
      </c>
      <c r="BM176" s="149" t="s">
        <v>460</v>
      </c>
    </row>
    <row r="177" spans="1:47" s="2" customFormat="1" ht="19.5">
      <c r="A177" s="32"/>
      <c r="B177" s="33"/>
      <c r="C177" s="32"/>
      <c r="D177" s="151" t="s">
        <v>131</v>
      </c>
      <c r="E177" s="32"/>
      <c r="F177" s="152" t="s">
        <v>461</v>
      </c>
      <c r="G177" s="32"/>
      <c r="H177" s="32"/>
      <c r="I177" s="153"/>
      <c r="J177" s="32"/>
      <c r="K177" s="32"/>
      <c r="L177" s="33"/>
      <c r="M177" s="154"/>
      <c r="N177" s="155"/>
      <c r="O177" s="53"/>
      <c r="P177" s="53"/>
      <c r="Q177" s="53"/>
      <c r="R177" s="53"/>
      <c r="S177" s="53"/>
      <c r="T177" s="54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131</v>
      </c>
      <c r="AU177" s="17" t="s">
        <v>81</v>
      </c>
    </row>
    <row r="178" spans="1:47" s="2" customFormat="1" ht="11.25">
      <c r="A178" s="32"/>
      <c r="B178" s="33"/>
      <c r="C178" s="32"/>
      <c r="D178" s="170" t="s">
        <v>235</v>
      </c>
      <c r="E178" s="32"/>
      <c r="F178" s="171" t="s">
        <v>462</v>
      </c>
      <c r="G178" s="32"/>
      <c r="H178" s="32"/>
      <c r="I178" s="153"/>
      <c r="J178" s="32"/>
      <c r="K178" s="32"/>
      <c r="L178" s="33"/>
      <c r="M178" s="154"/>
      <c r="N178" s="155"/>
      <c r="O178" s="53"/>
      <c r="P178" s="53"/>
      <c r="Q178" s="53"/>
      <c r="R178" s="53"/>
      <c r="S178" s="53"/>
      <c r="T178" s="54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235</v>
      </c>
      <c r="AU178" s="17" t="s">
        <v>81</v>
      </c>
    </row>
    <row r="179" spans="2:51" s="13" customFormat="1" ht="11.25">
      <c r="B179" s="157"/>
      <c r="D179" s="151" t="s">
        <v>204</v>
      </c>
      <c r="E179" s="158" t="s">
        <v>3</v>
      </c>
      <c r="F179" s="159" t="s">
        <v>212</v>
      </c>
      <c r="H179" s="160">
        <v>3329.36</v>
      </c>
      <c r="I179" s="161"/>
      <c r="L179" s="157"/>
      <c r="M179" s="162"/>
      <c r="N179" s="163"/>
      <c r="O179" s="163"/>
      <c r="P179" s="163"/>
      <c r="Q179" s="163"/>
      <c r="R179" s="163"/>
      <c r="S179" s="163"/>
      <c r="T179" s="164"/>
      <c r="AT179" s="158" t="s">
        <v>204</v>
      </c>
      <c r="AU179" s="158" t="s">
        <v>81</v>
      </c>
      <c r="AV179" s="13" t="s">
        <v>81</v>
      </c>
      <c r="AW179" s="13" t="s">
        <v>33</v>
      </c>
      <c r="AX179" s="13" t="s">
        <v>79</v>
      </c>
      <c r="AY179" s="158" t="s">
        <v>122</v>
      </c>
    </row>
    <row r="180" spans="2:51" s="14" customFormat="1" ht="22.5">
      <c r="B180" s="172"/>
      <c r="D180" s="151" t="s">
        <v>204</v>
      </c>
      <c r="E180" s="173" t="s">
        <v>3</v>
      </c>
      <c r="F180" s="174" t="s">
        <v>463</v>
      </c>
      <c r="H180" s="173" t="s">
        <v>3</v>
      </c>
      <c r="I180" s="175"/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204</v>
      </c>
      <c r="AU180" s="173" t="s">
        <v>81</v>
      </c>
      <c r="AV180" s="14" t="s">
        <v>79</v>
      </c>
      <c r="AW180" s="14" t="s">
        <v>33</v>
      </c>
      <c r="AX180" s="14" t="s">
        <v>71</v>
      </c>
      <c r="AY180" s="173" t="s">
        <v>122</v>
      </c>
    </row>
    <row r="181" spans="1:65" s="2" customFormat="1" ht="33" customHeight="1">
      <c r="A181" s="32"/>
      <c r="B181" s="137"/>
      <c r="C181" s="138" t="s">
        <v>350</v>
      </c>
      <c r="D181" s="138" t="s">
        <v>125</v>
      </c>
      <c r="E181" s="139" t="s">
        <v>465</v>
      </c>
      <c r="F181" s="140" t="s">
        <v>466</v>
      </c>
      <c r="G181" s="141" t="s">
        <v>270</v>
      </c>
      <c r="H181" s="142">
        <v>3298.64</v>
      </c>
      <c r="I181" s="143"/>
      <c r="J181" s="144">
        <f>ROUND(I181*H181,2)</f>
        <v>0</v>
      </c>
      <c r="K181" s="140" t="s">
        <v>232</v>
      </c>
      <c r="L181" s="33"/>
      <c r="M181" s="145" t="s">
        <v>3</v>
      </c>
      <c r="N181" s="146" t="s">
        <v>42</v>
      </c>
      <c r="O181" s="53"/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49" t="s">
        <v>142</v>
      </c>
      <c r="AT181" s="149" t="s">
        <v>125</v>
      </c>
      <c r="AU181" s="149" t="s">
        <v>81</v>
      </c>
      <c r="AY181" s="17" t="s">
        <v>122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7" t="s">
        <v>79</v>
      </c>
      <c r="BK181" s="150">
        <f>ROUND(I181*H181,2)</f>
        <v>0</v>
      </c>
      <c r="BL181" s="17" t="s">
        <v>142</v>
      </c>
      <c r="BM181" s="149" t="s">
        <v>467</v>
      </c>
    </row>
    <row r="182" spans="1:47" s="2" customFormat="1" ht="29.25">
      <c r="A182" s="32"/>
      <c r="B182" s="33"/>
      <c r="C182" s="32"/>
      <c r="D182" s="151" t="s">
        <v>131</v>
      </c>
      <c r="E182" s="32"/>
      <c r="F182" s="152" t="s">
        <v>468</v>
      </c>
      <c r="G182" s="32"/>
      <c r="H182" s="32"/>
      <c r="I182" s="153"/>
      <c r="J182" s="32"/>
      <c r="K182" s="32"/>
      <c r="L182" s="33"/>
      <c r="M182" s="154"/>
      <c r="N182" s="155"/>
      <c r="O182" s="53"/>
      <c r="P182" s="53"/>
      <c r="Q182" s="53"/>
      <c r="R182" s="53"/>
      <c r="S182" s="53"/>
      <c r="T182" s="54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131</v>
      </c>
      <c r="AU182" s="17" t="s">
        <v>81</v>
      </c>
    </row>
    <row r="183" spans="1:47" s="2" customFormat="1" ht="11.25">
      <c r="A183" s="32"/>
      <c r="B183" s="33"/>
      <c r="C183" s="32"/>
      <c r="D183" s="170" t="s">
        <v>235</v>
      </c>
      <c r="E183" s="32"/>
      <c r="F183" s="171" t="s">
        <v>469</v>
      </c>
      <c r="G183" s="32"/>
      <c r="H183" s="32"/>
      <c r="I183" s="153"/>
      <c r="J183" s="32"/>
      <c r="K183" s="32"/>
      <c r="L183" s="33"/>
      <c r="M183" s="154"/>
      <c r="N183" s="155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235</v>
      </c>
      <c r="AU183" s="17" t="s">
        <v>81</v>
      </c>
    </row>
    <row r="184" spans="1:47" s="2" customFormat="1" ht="19.5">
      <c r="A184" s="32"/>
      <c r="B184" s="33"/>
      <c r="C184" s="32"/>
      <c r="D184" s="151" t="s">
        <v>185</v>
      </c>
      <c r="E184" s="32"/>
      <c r="F184" s="156" t="s">
        <v>470</v>
      </c>
      <c r="G184" s="32"/>
      <c r="H184" s="32"/>
      <c r="I184" s="153"/>
      <c r="J184" s="32"/>
      <c r="K184" s="32"/>
      <c r="L184" s="33"/>
      <c r="M184" s="154"/>
      <c r="N184" s="155"/>
      <c r="O184" s="53"/>
      <c r="P184" s="53"/>
      <c r="Q184" s="53"/>
      <c r="R184" s="53"/>
      <c r="S184" s="53"/>
      <c r="T184" s="54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185</v>
      </c>
      <c r="AU184" s="17" t="s">
        <v>81</v>
      </c>
    </row>
    <row r="185" spans="2:51" s="13" customFormat="1" ht="11.25">
      <c r="B185" s="157"/>
      <c r="D185" s="151" t="s">
        <v>204</v>
      </c>
      <c r="E185" s="158" t="s">
        <v>209</v>
      </c>
      <c r="F185" s="159" t="s">
        <v>704</v>
      </c>
      <c r="H185" s="160">
        <v>3298.64</v>
      </c>
      <c r="I185" s="161"/>
      <c r="L185" s="157"/>
      <c r="M185" s="162"/>
      <c r="N185" s="163"/>
      <c r="O185" s="163"/>
      <c r="P185" s="163"/>
      <c r="Q185" s="163"/>
      <c r="R185" s="163"/>
      <c r="S185" s="163"/>
      <c r="T185" s="164"/>
      <c r="AT185" s="158" t="s">
        <v>204</v>
      </c>
      <c r="AU185" s="158" t="s">
        <v>81</v>
      </c>
      <c r="AV185" s="13" t="s">
        <v>81</v>
      </c>
      <c r="AW185" s="13" t="s">
        <v>33</v>
      </c>
      <c r="AX185" s="13" t="s">
        <v>79</v>
      </c>
      <c r="AY185" s="158" t="s">
        <v>122</v>
      </c>
    </row>
    <row r="186" spans="2:51" s="14" customFormat="1" ht="11.25">
      <c r="B186" s="172"/>
      <c r="D186" s="151" t="s">
        <v>204</v>
      </c>
      <c r="E186" s="173" t="s">
        <v>3</v>
      </c>
      <c r="F186" s="174" t="s">
        <v>472</v>
      </c>
      <c r="H186" s="173" t="s">
        <v>3</v>
      </c>
      <c r="I186" s="175"/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204</v>
      </c>
      <c r="AU186" s="173" t="s">
        <v>81</v>
      </c>
      <c r="AV186" s="14" t="s">
        <v>79</v>
      </c>
      <c r="AW186" s="14" t="s">
        <v>33</v>
      </c>
      <c r="AX186" s="14" t="s">
        <v>71</v>
      </c>
      <c r="AY186" s="173" t="s">
        <v>122</v>
      </c>
    </row>
    <row r="187" spans="2:63" s="12" customFormat="1" ht="22.9" customHeight="1">
      <c r="B187" s="124"/>
      <c r="D187" s="125" t="s">
        <v>70</v>
      </c>
      <c r="E187" s="135" t="s">
        <v>169</v>
      </c>
      <c r="F187" s="135" t="s">
        <v>498</v>
      </c>
      <c r="I187" s="127"/>
      <c r="J187" s="136">
        <f>BK187</f>
        <v>0</v>
      </c>
      <c r="L187" s="124"/>
      <c r="M187" s="129"/>
      <c r="N187" s="130"/>
      <c r="O187" s="130"/>
      <c r="P187" s="131">
        <f>SUM(P188:P246)</f>
        <v>0</v>
      </c>
      <c r="Q187" s="130"/>
      <c r="R187" s="131">
        <f>SUM(R188:R246)</f>
        <v>62.36050634000001</v>
      </c>
      <c r="S187" s="130"/>
      <c r="T187" s="132">
        <f>SUM(T188:T246)</f>
        <v>200</v>
      </c>
      <c r="AR187" s="125" t="s">
        <v>79</v>
      </c>
      <c r="AT187" s="133" t="s">
        <v>70</v>
      </c>
      <c r="AU187" s="133" t="s">
        <v>79</v>
      </c>
      <c r="AY187" s="125" t="s">
        <v>122</v>
      </c>
      <c r="BK187" s="134">
        <f>SUM(BK188:BK246)</f>
        <v>0</v>
      </c>
    </row>
    <row r="188" spans="1:65" s="2" customFormat="1" ht="24.2" customHeight="1">
      <c r="A188" s="32"/>
      <c r="B188" s="137"/>
      <c r="C188" s="138" t="s">
        <v>358</v>
      </c>
      <c r="D188" s="138" t="s">
        <v>125</v>
      </c>
      <c r="E188" s="139" t="s">
        <v>500</v>
      </c>
      <c r="F188" s="140" t="s">
        <v>501</v>
      </c>
      <c r="G188" s="141" t="s">
        <v>231</v>
      </c>
      <c r="H188" s="142">
        <v>4</v>
      </c>
      <c r="I188" s="143"/>
      <c r="J188" s="144">
        <f>ROUND(I188*H188,2)</f>
        <v>0</v>
      </c>
      <c r="K188" s="140" t="s">
        <v>232</v>
      </c>
      <c r="L188" s="33"/>
      <c r="M188" s="145" t="s">
        <v>3</v>
      </c>
      <c r="N188" s="146" t="s">
        <v>42</v>
      </c>
      <c r="O188" s="53"/>
      <c r="P188" s="147">
        <f>O188*H188</f>
        <v>0</v>
      </c>
      <c r="Q188" s="147">
        <v>0.0007</v>
      </c>
      <c r="R188" s="147">
        <f>Q188*H188</f>
        <v>0.0028</v>
      </c>
      <c r="S188" s="147">
        <v>0</v>
      </c>
      <c r="T188" s="148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49" t="s">
        <v>142</v>
      </c>
      <c r="AT188" s="149" t="s">
        <v>125</v>
      </c>
      <c r="AU188" s="149" t="s">
        <v>81</v>
      </c>
      <c r="AY188" s="17" t="s">
        <v>122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79</v>
      </c>
      <c r="BK188" s="150">
        <f>ROUND(I188*H188,2)</f>
        <v>0</v>
      </c>
      <c r="BL188" s="17" t="s">
        <v>142</v>
      </c>
      <c r="BM188" s="149" t="s">
        <v>502</v>
      </c>
    </row>
    <row r="189" spans="1:47" s="2" customFormat="1" ht="19.5">
      <c r="A189" s="32"/>
      <c r="B189" s="33"/>
      <c r="C189" s="32"/>
      <c r="D189" s="151" t="s">
        <v>131</v>
      </c>
      <c r="E189" s="32"/>
      <c r="F189" s="152" t="s">
        <v>503</v>
      </c>
      <c r="G189" s="32"/>
      <c r="H189" s="32"/>
      <c r="I189" s="153"/>
      <c r="J189" s="32"/>
      <c r="K189" s="32"/>
      <c r="L189" s="33"/>
      <c r="M189" s="154"/>
      <c r="N189" s="155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131</v>
      </c>
      <c r="AU189" s="17" t="s">
        <v>81</v>
      </c>
    </row>
    <row r="190" spans="1:47" s="2" customFormat="1" ht="11.25">
      <c r="A190" s="32"/>
      <c r="B190" s="33"/>
      <c r="C190" s="32"/>
      <c r="D190" s="170" t="s">
        <v>235</v>
      </c>
      <c r="E190" s="32"/>
      <c r="F190" s="171" t="s">
        <v>504</v>
      </c>
      <c r="G190" s="32"/>
      <c r="H190" s="32"/>
      <c r="I190" s="153"/>
      <c r="J190" s="32"/>
      <c r="K190" s="32"/>
      <c r="L190" s="33"/>
      <c r="M190" s="154"/>
      <c r="N190" s="155"/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235</v>
      </c>
      <c r="AU190" s="17" t="s">
        <v>81</v>
      </c>
    </row>
    <row r="191" spans="2:51" s="13" customFormat="1" ht="11.25">
      <c r="B191" s="157"/>
      <c r="D191" s="151" t="s">
        <v>204</v>
      </c>
      <c r="E191" s="158" t="s">
        <v>3</v>
      </c>
      <c r="F191" s="159" t="s">
        <v>142</v>
      </c>
      <c r="H191" s="160">
        <v>4</v>
      </c>
      <c r="I191" s="161"/>
      <c r="L191" s="157"/>
      <c r="M191" s="162"/>
      <c r="N191" s="163"/>
      <c r="O191" s="163"/>
      <c r="P191" s="163"/>
      <c r="Q191" s="163"/>
      <c r="R191" s="163"/>
      <c r="S191" s="163"/>
      <c r="T191" s="164"/>
      <c r="AT191" s="158" t="s">
        <v>204</v>
      </c>
      <c r="AU191" s="158" t="s">
        <v>81</v>
      </c>
      <c r="AV191" s="13" t="s">
        <v>81</v>
      </c>
      <c r="AW191" s="13" t="s">
        <v>33</v>
      </c>
      <c r="AX191" s="13" t="s">
        <v>79</v>
      </c>
      <c r="AY191" s="158" t="s">
        <v>122</v>
      </c>
    </row>
    <row r="192" spans="1:65" s="2" customFormat="1" ht="24.2" customHeight="1">
      <c r="A192" s="32"/>
      <c r="B192" s="137"/>
      <c r="C192" s="138" t="s">
        <v>8</v>
      </c>
      <c r="D192" s="138" t="s">
        <v>125</v>
      </c>
      <c r="E192" s="139" t="s">
        <v>506</v>
      </c>
      <c r="F192" s="140" t="s">
        <v>507</v>
      </c>
      <c r="G192" s="141" t="s">
        <v>231</v>
      </c>
      <c r="H192" s="142">
        <v>2</v>
      </c>
      <c r="I192" s="143"/>
      <c r="J192" s="144">
        <f>ROUND(I192*H192,2)</f>
        <v>0</v>
      </c>
      <c r="K192" s="140" t="s">
        <v>232</v>
      </c>
      <c r="L192" s="33"/>
      <c r="M192" s="145" t="s">
        <v>3</v>
      </c>
      <c r="N192" s="146" t="s">
        <v>42</v>
      </c>
      <c r="O192" s="53"/>
      <c r="P192" s="147">
        <f>O192*H192</f>
        <v>0</v>
      </c>
      <c r="Q192" s="147">
        <v>0.10941</v>
      </c>
      <c r="R192" s="147">
        <f>Q192*H192</f>
        <v>0.21882</v>
      </c>
      <c r="S192" s="147">
        <v>0</v>
      </c>
      <c r="T192" s="148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49" t="s">
        <v>142</v>
      </c>
      <c r="AT192" s="149" t="s">
        <v>125</v>
      </c>
      <c r="AU192" s="149" t="s">
        <v>81</v>
      </c>
      <c r="AY192" s="17" t="s">
        <v>122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79</v>
      </c>
      <c r="BK192" s="150">
        <f>ROUND(I192*H192,2)</f>
        <v>0</v>
      </c>
      <c r="BL192" s="17" t="s">
        <v>142</v>
      </c>
      <c r="BM192" s="149" t="s">
        <v>508</v>
      </c>
    </row>
    <row r="193" spans="1:47" s="2" customFormat="1" ht="19.5">
      <c r="A193" s="32"/>
      <c r="B193" s="33"/>
      <c r="C193" s="32"/>
      <c r="D193" s="151" t="s">
        <v>131</v>
      </c>
      <c r="E193" s="32"/>
      <c r="F193" s="152" t="s">
        <v>509</v>
      </c>
      <c r="G193" s="32"/>
      <c r="H193" s="32"/>
      <c r="I193" s="153"/>
      <c r="J193" s="32"/>
      <c r="K193" s="32"/>
      <c r="L193" s="33"/>
      <c r="M193" s="154"/>
      <c r="N193" s="155"/>
      <c r="O193" s="53"/>
      <c r="P193" s="53"/>
      <c r="Q193" s="53"/>
      <c r="R193" s="53"/>
      <c r="S193" s="53"/>
      <c r="T193" s="54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131</v>
      </c>
      <c r="AU193" s="17" t="s">
        <v>81</v>
      </c>
    </row>
    <row r="194" spans="1:47" s="2" customFormat="1" ht="11.25">
      <c r="A194" s="32"/>
      <c r="B194" s="33"/>
      <c r="C194" s="32"/>
      <c r="D194" s="170" t="s">
        <v>235</v>
      </c>
      <c r="E194" s="32"/>
      <c r="F194" s="171" t="s">
        <v>510</v>
      </c>
      <c r="G194" s="32"/>
      <c r="H194" s="32"/>
      <c r="I194" s="153"/>
      <c r="J194" s="32"/>
      <c r="K194" s="32"/>
      <c r="L194" s="33"/>
      <c r="M194" s="154"/>
      <c r="N194" s="155"/>
      <c r="O194" s="53"/>
      <c r="P194" s="53"/>
      <c r="Q194" s="53"/>
      <c r="R194" s="53"/>
      <c r="S194" s="53"/>
      <c r="T194" s="54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235</v>
      </c>
      <c r="AU194" s="17" t="s">
        <v>81</v>
      </c>
    </row>
    <row r="195" spans="2:51" s="13" customFormat="1" ht="11.25">
      <c r="B195" s="157"/>
      <c r="D195" s="151" t="s">
        <v>204</v>
      </c>
      <c r="E195" s="158" t="s">
        <v>3</v>
      </c>
      <c r="F195" s="159" t="s">
        <v>81</v>
      </c>
      <c r="H195" s="160">
        <v>2</v>
      </c>
      <c r="I195" s="161"/>
      <c r="L195" s="157"/>
      <c r="M195" s="162"/>
      <c r="N195" s="163"/>
      <c r="O195" s="163"/>
      <c r="P195" s="163"/>
      <c r="Q195" s="163"/>
      <c r="R195" s="163"/>
      <c r="S195" s="163"/>
      <c r="T195" s="164"/>
      <c r="AT195" s="158" t="s">
        <v>204</v>
      </c>
      <c r="AU195" s="158" t="s">
        <v>81</v>
      </c>
      <c r="AV195" s="13" t="s">
        <v>81</v>
      </c>
      <c r="AW195" s="13" t="s">
        <v>33</v>
      </c>
      <c r="AX195" s="13" t="s">
        <v>79</v>
      </c>
      <c r="AY195" s="158" t="s">
        <v>122</v>
      </c>
    </row>
    <row r="196" spans="1:65" s="2" customFormat="1" ht="24.2" customHeight="1">
      <c r="A196" s="32"/>
      <c r="B196" s="137"/>
      <c r="C196" s="187" t="s">
        <v>370</v>
      </c>
      <c r="D196" s="187" t="s">
        <v>359</v>
      </c>
      <c r="E196" s="188" t="s">
        <v>512</v>
      </c>
      <c r="F196" s="189" t="s">
        <v>513</v>
      </c>
      <c r="G196" s="190" t="s">
        <v>231</v>
      </c>
      <c r="H196" s="191">
        <v>2</v>
      </c>
      <c r="I196" s="192"/>
      <c r="J196" s="193">
        <f>ROUND(I196*H196,2)</f>
        <v>0</v>
      </c>
      <c r="K196" s="189" t="s">
        <v>232</v>
      </c>
      <c r="L196" s="194"/>
      <c r="M196" s="195" t="s">
        <v>3</v>
      </c>
      <c r="N196" s="196" t="s">
        <v>42</v>
      </c>
      <c r="O196" s="53"/>
      <c r="P196" s="147">
        <f>O196*H196</f>
        <v>0</v>
      </c>
      <c r="Q196" s="147">
        <v>0.0025</v>
      </c>
      <c r="R196" s="147">
        <f>Q196*H196</f>
        <v>0.005</v>
      </c>
      <c r="S196" s="147">
        <v>0</v>
      </c>
      <c r="T196" s="148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49" t="s">
        <v>162</v>
      </c>
      <c r="AT196" s="149" t="s">
        <v>359</v>
      </c>
      <c r="AU196" s="149" t="s">
        <v>81</v>
      </c>
      <c r="AY196" s="17" t="s">
        <v>122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7" t="s">
        <v>79</v>
      </c>
      <c r="BK196" s="150">
        <f>ROUND(I196*H196,2)</f>
        <v>0</v>
      </c>
      <c r="BL196" s="17" t="s">
        <v>142</v>
      </c>
      <c r="BM196" s="149" t="s">
        <v>514</v>
      </c>
    </row>
    <row r="197" spans="1:47" s="2" customFormat="1" ht="11.25">
      <c r="A197" s="32"/>
      <c r="B197" s="33"/>
      <c r="C197" s="32"/>
      <c r="D197" s="151" t="s">
        <v>131</v>
      </c>
      <c r="E197" s="32"/>
      <c r="F197" s="152" t="s">
        <v>513</v>
      </c>
      <c r="G197" s="32"/>
      <c r="H197" s="32"/>
      <c r="I197" s="153"/>
      <c r="J197" s="32"/>
      <c r="K197" s="32"/>
      <c r="L197" s="33"/>
      <c r="M197" s="154"/>
      <c r="N197" s="155"/>
      <c r="O197" s="53"/>
      <c r="P197" s="53"/>
      <c r="Q197" s="53"/>
      <c r="R197" s="53"/>
      <c r="S197" s="53"/>
      <c r="T197" s="54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131</v>
      </c>
      <c r="AU197" s="17" t="s">
        <v>81</v>
      </c>
    </row>
    <row r="198" spans="1:47" s="2" customFormat="1" ht="19.5">
      <c r="A198" s="32"/>
      <c r="B198" s="33"/>
      <c r="C198" s="32"/>
      <c r="D198" s="151" t="s">
        <v>185</v>
      </c>
      <c r="E198" s="32"/>
      <c r="F198" s="156" t="s">
        <v>515</v>
      </c>
      <c r="G198" s="32"/>
      <c r="H198" s="32"/>
      <c r="I198" s="153"/>
      <c r="J198" s="32"/>
      <c r="K198" s="32"/>
      <c r="L198" s="33"/>
      <c r="M198" s="154"/>
      <c r="N198" s="155"/>
      <c r="O198" s="53"/>
      <c r="P198" s="53"/>
      <c r="Q198" s="53"/>
      <c r="R198" s="53"/>
      <c r="S198" s="53"/>
      <c r="T198" s="54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185</v>
      </c>
      <c r="AU198" s="17" t="s">
        <v>81</v>
      </c>
    </row>
    <row r="199" spans="2:51" s="14" customFormat="1" ht="11.25">
      <c r="B199" s="172"/>
      <c r="D199" s="151" t="s">
        <v>204</v>
      </c>
      <c r="E199" s="173" t="s">
        <v>3</v>
      </c>
      <c r="F199" s="174" t="s">
        <v>705</v>
      </c>
      <c r="H199" s="173" t="s">
        <v>3</v>
      </c>
      <c r="I199" s="175"/>
      <c r="L199" s="172"/>
      <c r="M199" s="176"/>
      <c r="N199" s="177"/>
      <c r="O199" s="177"/>
      <c r="P199" s="177"/>
      <c r="Q199" s="177"/>
      <c r="R199" s="177"/>
      <c r="S199" s="177"/>
      <c r="T199" s="178"/>
      <c r="AT199" s="173" t="s">
        <v>204</v>
      </c>
      <c r="AU199" s="173" t="s">
        <v>81</v>
      </c>
      <c r="AV199" s="14" t="s">
        <v>79</v>
      </c>
      <c r="AW199" s="14" t="s">
        <v>33</v>
      </c>
      <c r="AX199" s="14" t="s">
        <v>71</v>
      </c>
      <c r="AY199" s="173" t="s">
        <v>122</v>
      </c>
    </row>
    <row r="200" spans="2:51" s="13" customFormat="1" ht="11.25">
      <c r="B200" s="157"/>
      <c r="D200" s="151" t="s">
        <v>204</v>
      </c>
      <c r="E200" s="158" t="s">
        <v>3</v>
      </c>
      <c r="F200" s="159" t="s">
        <v>81</v>
      </c>
      <c r="H200" s="160">
        <v>2</v>
      </c>
      <c r="I200" s="161"/>
      <c r="L200" s="157"/>
      <c r="M200" s="162"/>
      <c r="N200" s="163"/>
      <c r="O200" s="163"/>
      <c r="P200" s="163"/>
      <c r="Q200" s="163"/>
      <c r="R200" s="163"/>
      <c r="S200" s="163"/>
      <c r="T200" s="164"/>
      <c r="AT200" s="158" t="s">
        <v>204</v>
      </c>
      <c r="AU200" s="158" t="s">
        <v>81</v>
      </c>
      <c r="AV200" s="13" t="s">
        <v>81</v>
      </c>
      <c r="AW200" s="13" t="s">
        <v>33</v>
      </c>
      <c r="AX200" s="13" t="s">
        <v>71</v>
      </c>
      <c r="AY200" s="158" t="s">
        <v>122</v>
      </c>
    </row>
    <row r="201" spans="2:51" s="15" customFormat="1" ht="11.25">
      <c r="B201" s="179"/>
      <c r="D201" s="151" t="s">
        <v>204</v>
      </c>
      <c r="E201" s="180" t="s">
        <v>3</v>
      </c>
      <c r="F201" s="181" t="s">
        <v>316</v>
      </c>
      <c r="H201" s="182">
        <v>2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204</v>
      </c>
      <c r="AU201" s="180" t="s">
        <v>81</v>
      </c>
      <c r="AV201" s="15" t="s">
        <v>142</v>
      </c>
      <c r="AW201" s="15" t="s">
        <v>33</v>
      </c>
      <c r="AX201" s="15" t="s">
        <v>79</v>
      </c>
      <c r="AY201" s="180" t="s">
        <v>122</v>
      </c>
    </row>
    <row r="202" spans="1:65" s="2" customFormat="1" ht="16.5" customHeight="1">
      <c r="A202" s="32"/>
      <c r="B202" s="137"/>
      <c r="C202" s="187" t="s">
        <v>377</v>
      </c>
      <c r="D202" s="187" t="s">
        <v>359</v>
      </c>
      <c r="E202" s="188" t="s">
        <v>519</v>
      </c>
      <c r="F202" s="189" t="s">
        <v>520</v>
      </c>
      <c r="G202" s="190" t="s">
        <v>231</v>
      </c>
      <c r="H202" s="191">
        <v>2</v>
      </c>
      <c r="I202" s="192"/>
      <c r="J202" s="193">
        <f>ROUND(I202*H202,2)</f>
        <v>0</v>
      </c>
      <c r="K202" s="189" t="s">
        <v>232</v>
      </c>
      <c r="L202" s="194"/>
      <c r="M202" s="195" t="s">
        <v>3</v>
      </c>
      <c r="N202" s="196" t="s">
        <v>42</v>
      </c>
      <c r="O202" s="53"/>
      <c r="P202" s="147">
        <f>O202*H202</f>
        <v>0</v>
      </c>
      <c r="Q202" s="147">
        <v>0.0017</v>
      </c>
      <c r="R202" s="147">
        <f>Q202*H202</f>
        <v>0.0034</v>
      </c>
      <c r="S202" s="147">
        <v>0</v>
      </c>
      <c r="T202" s="14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49" t="s">
        <v>162</v>
      </c>
      <c r="AT202" s="149" t="s">
        <v>359</v>
      </c>
      <c r="AU202" s="149" t="s">
        <v>81</v>
      </c>
      <c r="AY202" s="17" t="s">
        <v>122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79</v>
      </c>
      <c r="BK202" s="150">
        <f>ROUND(I202*H202,2)</f>
        <v>0</v>
      </c>
      <c r="BL202" s="17" t="s">
        <v>142</v>
      </c>
      <c r="BM202" s="149" t="s">
        <v>521</v>
      </c>
    </row>
    <row r="203" spans="1:47" s="2" customFormat="1" ht="11.25">
      <c r="A203" s="32"/>
      <c r="B203" s="33"/>
      <c r="C203" s="32"/>
      <c r="D203" s="151" t="s">
        <v>131</v>
      </c>
      <c r="E203" s="32"/>
      <c r="F203" s="152" t="s">
        <v>520</v>
      </c>
      <c r="G203" s="32"/>
      <c r="H203" s="32"/>
      <c r="I203" s="153"/>
      <c r="J203" s="32"/>
      <c r="K203" s="32"/>
      <c r="L203" s="33"/>
      <c r="M203" s="154"/>
      <c r="N203" s="155"/>
      <c r="O203" s="53"/>
      <c r="P203" s="53"/>
      <c r="Q203" s="53"/>
      <c r="R203" s="53"/>
      <c r="S203" s="53"/>
      <c r="T203" s="54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131</v>
      </c>
      <c r="AU203" s="17" t="s">
        <v>81</v>
      </c>
    </row>
    <row r="204" spans="2:51" s="14" customFormat="1" ht="11.25">
      <c r="B204" s="172"/>
      <c r="D204" s="151" t="s">
        <v>204</v>
      </c>
      <c r="E204" s="173" t="s">
        <v>3</v>
      </c>
      <c r="F204" s="174" t="s">
        <v>522</v>
      </c>
      <c r="H204" s="173" t="s">
        <v>3</v>
      </c>
      <c r="I204" s="175"/>
      <c r="L204" s="172"/>
      <c r="M204" s="176"/>
      <c r="N204" s="177"/>
      <c r="O204" s="177"/>
      <c r="P204" s="177"/>
      <c r="Q204" s="177"/>
      <c r="R204" s="177"/>
      <c r="S204" s="177"/>
      <c r="T204" s="178"/>
      <c r="AT204" s="173" t="s">
        <v>204</v>
      </c>
      <c r="AU204" s="173" t="s">
        <v>81</v>
      </c>
      <c r="AV204" s="14" t="s">
        <v>79</v>
      </c>
      <c r="AW204" s="14" t="s">
        <v>33</v>
      </c>
      <c r="AX204" s="14" t="s">
        <v>71</v>
      </c>
      <c r="AY204" s="173" t="s">
        <v>122</v>
      </c>
    </row>
    <row r="205" spans="2:51" s="13" customFormat="1" ht="11.25">
      <c r="B205" s="157"/>
      <c r="D205" s="151" t="s">
        <v>204</v>
      </c>
      <c r="E205" s="158" t="s">
        <v>3</v>
      </c>
      <c r="F205" s="159" t="s">
        <v>81</v>
      </c>
      <c r="H205" s="160">
        <v>2</v>
      </c>
      <c r="I205" s="161"/>
      <c r="L205" s="157"/>
      <c r="M205" s="162"/>
      <c r="N205" s="163"/>
      <c r="O205" s="163"/>
      <c r="P205" s="163"/>
      <c r="Q205" s="163"/>
      <c r="R205" s="163"/>
      <c r="S205" s="163"/>
      <c r="T205" s="164"/>
      <c r="AT205" s="158" t="s">
        <v>204</v>
      </c>
      <c r="AU205" s="158" t="s">
        <v>81</v>
      </c>
      <c r="AV205" s="13" t="s">
        <v>81</v>
      </c>
      <c r="AW205" s="13" t="s">
        <v>33</v>
      </c>
      <c r="AX205" s="13" t="s">
        <v>79</v>
      </c>
      <c r="AY205" s="158" t="s">
        <v>122</v>
      </c>
    </row>
    <row r="206" spans="1:65" s="2" customFormat="1" ht="21.75" customHeight="1">
      <c r="A206" s="32"/>
      <c r="B206" s="137"/>
      <c r="C206" s="187" t="s">
        <v>389</v>
      </c>
      <c r="D206" s="187" t="s">
        <v>359</v>
      </c>
      <c r="E206" s="188" t="s">
        <v>524</v>
      </c>
      <c r="F206" s="189" t="s">
        <v>525</v>
      </c>
      <c r="G206" s="190" t="s">
        <v>231</v>
      </c>
      <c r="H206" s="191">
        <v>2</v>
      </c>
      <c r="I206" s="192"/>
      <c r="J206" s="193">
        <f>ROUND(I206*H206,2)</f>
        <v>0</v>
      </c>
      <c r="K206" s="189" t="s">
        <v>232</v>
      </c>
      <c r="L206" s="194"/>
      <c r="M206" s="195" t="s">
        <v>3</v>
      </c>
      <c r="N206" s="196" t="s">
        <v>42</v>
      </c>
      <c r="O206" s="53"/>
      <c r="P206" s="147">
        <f>O206*H206</f>
        <v>0</v>
      </c>
      <c r="Q206" s="147">
        <v>0.0061</v>
      </c>
      <c r="R206" s="147">
        <f>Q206*H206</f>
        <v>0.0122</v>
      </c>
      <c r="S206" s="147">
        <v>0</v>
      </c>
      <c r="T206" s="14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49" t="s">
        <v>162</v>
      </c>
      <c r="AT206" s="149" t="s">
        <v>359</v>
      </c>
      <c r="AU206" s="149" t="s">
        <v>81</v>
      </c>
      <c r="AY206" s="17" t="s">
        <v>122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79</v>
      </c>
      <c r="BK206" s="150">
        <f>ROUND(I206*H206,2)</f>
        <v>0</v>
      </c>
      <c r="BL206" s="17" t="s">
        <v>142</v>
      </c>
      <c r="BM206" s="149" t="s">
        <v>526</v>
      </c>
    </row>
    <row r="207" spans="1:47" s="2" customFormat="1" ht="11.25">
      <c r="A207" s="32"/>
      <c r="B207" s="33"/>
      <c r="C207" s="32"/>
      <c r="D207" s="151" t="s">
        <v>131</v>
      </c>
      <c r="E207" s="32"/>
      <c r="F207" s="152" t="s">
        <v>525</v>
      </c>
      <c r="G207" s="32"/>
      <c r="H207" s="32"/>
      <c r="I207" s="153"/>
      <c r="J207" s="32"/>
      <c r="K207" s="32"/>
      <c r="L207" s="33"/>
      <c r="M207" s="154"/>
      <c r="N207" s="155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131</v>
      </c>
      <c r="AU207" s="17" t="s">
        <v>81</v>
      </c>
    </row>
    <row r="208" spans="2:51" s="13" customFormat="1" ht="11.25">
      <c r="B208" s="157"/>
      <c r="D208" s="151" t="s">
        <v>204</v>
      </c>
      <c r="E208" s="158" t="s">
        <v>3</v>
      </c>
      <c r="F208" s="159" t="s">
        <v>81</v>
      </c>
      <c r="H208" s="160">
        <v>2</v>
      </c>
      <c r="I208" s="161"/>
      <c r="L208" s="157"/>
      <c r="M208" s="162"/>
      <c r="N208" s="163"/>
      <c r="O208" s="163"/>
      <c r="P208" s="163"/>
      <c r="Q208" s="163"/>
      <c r="R208" s="163"/>
      <c r="S208" s="163"/>
      <c r="T208" s="164"/>
      <c r="AT208" s="158" t="s">
        <v>204</v>
      </c>
      <c r="AU208" s="158" t="s">
        <v>81</v>
      </c>
      <c r="AV208" s="13" t="s">
        <v>81</v>
      </c>
      <c r="AW208" s="13" t="s">
        <v>33</v>
      </c>
      <c r="AX208" s="13" t="s">
        <v>79</v>
      </c>
      <c r="AY208" s="158" t="s">
        <v>122</v>
      </c>
    </row>
    <row r="209" spans="1:65" s="2" customFormat="1" ht="16.5" customHeight="1">
      <c r="A209" s="32"/>
      <c r="B209" s="137"/>
      <c r="C209" s="187" t="s">
        <v>396</v>
      </c>
      <c r="D209" s="187" t="s">
        <v>359</v>
      </c>
      <c r="E209" s="188" t="s">
        <v>528</v>
      </c>
      <c r="F209" s="189" t="s">
        <v>529</v>
      </c>
      <c r="G209" s="190" t="s">
        <v>231</v>
      </c>
      <c r="H209" s="191">
        <v>2</v>
      </c>
      <c r="I209" s="192"/>
      <c r="J209" s="193">
        <f>ROUND(I209*H209,2)</f>
        <v>0</v>
      </c>
      <c r="K209" s="189" t="s">
        <v>232</v>
      </c>
      <c r="L209" s="194"/>
      <c r="M209" s="195" t="s">
        <v>3</v>
      </c>
      <c r="N209" s="196" t="s">
        <v>42</v>
      </c>
      <c r="O209" s="53"/>
      <c r="P209" s="147">
        <f>O209*H209</f>
        <v>0</v>
      </c>
      <c r="Q209" s="147">
        <v>0.0001</v>
      </c>
      <c r="R209" s="147">
        <f>Q209*H209</f>
        <v>0.0002</v>
      </c>
      <c r="S209" s="147">
        <v>0</v>
      </c>
      <c r="T209" s="148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49" t="s">
        <v>162</v>
      </c>
      <c r="AT209" s="149" t="s">
        <v>359</v>
      </c>
      <c r="AU209" s="149" t="s">
        <v>81</v>
      </c>
      <c r="AY209" s="17" t="s">
        <v>122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79</v>
      </c>
      <c r="BK209" s="150">
        <f>ROUND(I209*H209,2)</f>
        <v>0</v>
      </c>
      <c r="BL209" s="17" t="s">
        <v>142</v>
      </c>
      <c r="BM209" s="149" t="s">
        <v>530</v>
      </c>
    </row>
    <row r="210" spans="1:47" s="2" customFormat="1" ht="11.25">
      <c r="A210" s="32"/>
      <c r="B210" s="33"/>
      <c r="C210" s="32"/>
      <c r="D210" s="151" t="s">
        <v>131</v>
      </c>
      <c r="E210" s="32"/>
      <c r="F210" s="152" t="s">
        <v>529</v>
      </c>
      <c r="G210" s="32"/>
      <c r="H210" s="32"/>
      <c r="I210" s="153"/>
      <c r="J210" s="32"/>
      <c r="K210" s="32"/>
      <c r="L210" s="33"/>
      <c r="M210" s="154"/>
      <c r="N210" s="155"/>
      <c r="O210" s="53"/>
      <c r="P210" s="53"/>
      <c r="Q210" s="53"/>
      <c r="R210" s="53"/>
      <c r="S210" s="53"/>
      <c r="T210" s="54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131</v>
      </c>
      <c r="AU210" s="17" t="s">
        <v>81</v>
      </c>
    </row>
    <row r="211" spans="2:51" s="13" customFormat="1" ht="11.25">
      <c r="B211" s="157"/>
      <c r="D211" s="151" t="s">
        <v>204</v>
      </c>
      <c r="E211" s="158" t="s">
        <v>3</v>
      </c>
      <c r="F211" s="159" t="s">
        <v>81</v>
      </c>
      <c r="H211" s="160">
        <v>2</v>
      </c>
      <c r="I211" s="161"/>
      <c r="L211" s="157"/>
      <c r="M211" s="162"/>
      <c r="N211" s="163"/>
      <c r="O211" s="163"/>
      <c r="P211" s="163"/>
      <c r="Q211" s="163"/>
      <c r="R211" s="163"/>
      <c r="S211" s="163"/>
      <c r="T211" s="164"/>
      <c r="AT211" s="158" t="s">
        <v>204</v>
      </c>
      <c r="AU211" s="158" t="s">
        <v>81</v>
      </c>
      <c r="AV211" s="13" t="s">
        <v>81</v>
      </c>
      <c r="AW211" s="13" t="s">
        <v>33</v>
      </c>
      <c r="AX211" s="13" t="s">
        <v>79</v>
      </c>
      <c r="AY211" s="158" t="s">
        <v>122</v>
      </c>
    </row>
    <row r="212" spans="1:65" s="2" customFormat="1" ht="33" customHeight="1">
      <c r="A212" s="32"/>
      <c r="B212" s="137"/>
      <c r="C212" s="138" t="s">
        <v>405</v>
      </c>
      <c r="D212" s="138" t="s">
        <v>125</v>
      </c>
      <c r="E212" s="139" t="s">
        <v>532</v>
      </c>
      <c r="F212" s="140" t="s">
        <v>533</v>
      </c>
      <c r="G212" s="141" t="s">
        <v>289</v>
      </c>
      <c r="H212" s="142">
        <v>308</v>
      </c>
      <c r="I212" s="143"/>
      <c r="J212" s="144">
        <f>ROUND(I212*H212,2)</f>
        <v>0</v>
      </c>
      <c r="K212" s="140" t="s">
        <v>232</v>
      </c>
      <c r="L212" s="33"/>
      <c r="M212" s="145" t="s">
        <v>3</v>
      </c>
      <c r="N212" s="146" t="s">
        <v>42</v>
      </c>
      <c r="O212" s="53"/>
      <c r="P212" s="147">
        <f>O212*H212</f>
        <v>0</v>
      </c>
      <c r="Q212" s="147">
        <v>0.1554</v>
      </c>
      <c r="R212" s="147">
        <f>Q212*H212</f>
        <v>47.863200000000006</v>
      </c>
      <c r="S212" s="147">
        <v>0</v>
      </c>
      <c r="T212" s="148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49" t="s">
        <v>142</v>
      </c>
      <c r="AT212" s="149" t="s">
        <v>125</v>
      </c>
      <c r="AU212" s="149" t="s">
        <v>81</v>
      </c>
      <c r="AY212" s="17" t="s">
        <v>122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79</v>
      </c>
      <c r="BK212" s="150">
        <f>ROUND(I212*H212,2)</f>
        <v>0</v>
      </c>
      <c r="BL212" s="17" t="s">
        <v>142</v>
      </c>
      <c r="BM212" s="149" t="s">
        <v>534</v>
      </c>
    </row>
    <row r="213" spans="1:47" s="2" customFormat="1" ht="29.25">
      <c r="A213" s="32"/>
      <c r="B213" s="33"/>
      <c r="C213" s="32"/>
      <c r="D213" s="151" t="s">
        <v>131</v>
      </c>
      <c r="E213" s="32"/>
      <c r="F213" s="152" t="s">
        <v>535</v>
      </c>
      <c r="G213" s="32"/>
      <c r="H213" s="32"/>
      <c r="I213" s="153"/>
      <c r="J213" s="32"/>
      <c r="K213" s="32"/>
      <c r="L213" s="33"/>
      <c r="M213" s="154"/>
      <c r="N213" s="155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131</v>
      </c>
      <c r="AU213" s="17" t="s">
        <v>81</v>
      </c>
    </row>
    <row r="214" spans="1:47" s="2" customFormat="1" ht="11.25">
      <c r="A214" s="32"/>
      <c r="B214" s="33"/>
      <c r="C214" s="32"/>
      <c r="D214" s="170" t="s">
        <v>235</v>
      </c>
      <c r="E214" s="32"/>
      <c r="F214" s="171" t="s">
        <v>536</v>
      </c>
      <c r="G214" s="32"/>
      <c r="H214" s="32"/>
      <c r="I214" s="153"/>
      <c r="J214" s="32"/>
      <c r="K214" s="32"/>
      <c r="L214" s="33"/>
      <c r="M214" s="154"/>
      <c r="N214" s="155"/>
      <c r="O214" s="53"/>
      <c r="P214" s="53"/>
      <c r="Q214" s="53"/>
      <c r="R214" s="53"/>
      <c r="S214" s="53"/>
      <c r="T214" s="54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235</v>
      </c>
      <c r="AU214" s="17" t="s">
        <v>81</v>
      </c>
    </row>
    <row r="215" spans="2:51" s="13" customFormat="1" ht="11.25">
      <c r="B215" s="157"/>
      <c r="D215" s="151" t="s">
        <v>204</v>
      </c>
      <c r="E215" s="158" t="s">
        <v>3</v>
      </c>
      <c r="F215" s="159" t="s">
        <v>682</v>
      </c>
      <c r="H215" s="160">
        <v>308</v>
      </c>
      <c r="I215" s="161"/>
      <c r="L215" s="157"/>
      <c r="M215" s="162"/>
      <c r="N215" s="163"/>
      <c r="O215" s="163"/>
      <c r="P215" s="163"/>
      <c r="Q215" s="163"/>
      <c r="R215" s="163"/>
      <c r="S215" s="163"/>
      <c r="T215" s="164"/>
      <c r="AT215" s="158" t="s">
        <v>204</v>
      </c>
      <c r="AU215" s="158" t="s">
        <v>81</v>
      </c>
      <c r="AV215" s="13" t="s">
        <v>81</v>
      </c>
      <c r="AW215" s="13" t="s">
        <v>33</v>
      </c>
      <c r="AX215" s="13" t="s">
        <v>79</v>
      </c>
      <c r="AY215" s="158" t="s">
        <v>122</v>
      </c>
    </row>
    <row r="216" spans="2:51" s="14" customFormat="1" ht="11.25">
      <c r="B216" s="172"/>
      <c r="D216" s="151" t="s">
        <v>204</v>
      </c>
      <c r="E216" s="173" t="s">
        <v>3</v>
      </c>
      <c r="F216" s="174" t="s">
        <v>538</v>
      </c>
      <c r="H216" s="173" t="s">
        <v>3</v>
      </c>
      <c r="I216" s="175"/>
      <c r="L216" s="172"/>
      <c r="M216" s="176"/>
      <c r="N216" s="177"/>
      <c r="O216" s="177"/>
      <c r="P216" s="177"/>
      <c r="Q216" s="177"/>
      <c r="R216" s="177"/>
      <c r="S216" s="177"/>
      <c r="T216" s="178"/>
      <c r="AT216" s="173" t="s">
        <v>204</v>
      </c>
      <c r="AU216" s="173" t="s">
        <v>81</v>
      </c>
      <c r="AV216" s="14" t="s">
        <v>79</v>
      </c>
      <c r="AW216" s="14" t="s">
        <v>33</v>
      </c>
      <c r="AX216" s="14" t="s">
        <v>71</v>
      </c>
      <c r="AY216" s="173" t="s">
        <v>122</v>
      </c>
    </row>
    <row r="217" spans="1:65" s="2" customFormat="1" ht="16.5" customHeight="1">
      <c r="A217" s="32"/>
      <c r="B217" s="137"/>
      <c r="C217" s="187" t="s">
        <v>412</v>
      </c>
      <c r="D217" s="187" t="s">
        <v>359</v>
      </c>
      <c r="E217" s="188" t="s">
        <v>540</v>
      </c>
      <c r="F217" s="189" t="s">
        <v>541</v>
      </c>
      <c r="G217" s="190" t="s">
        <v>289</v>
      </c>
      <c r="H217" s="191">
        <v>308</v>
      </c>
      <c r="I217" s="192"/>
      <c r="J217" s="193">
        <f>ROUND(I217*H217,2)</f>
        <v>0</v>
      </c>
      <c r="K217" s="189" t="s">
        <v>232</v>
      </c>
      <c r="L217" s="194"/>
      <c r="M217" s="195" t="s">
        <v>3</v>
      </c>
      <c r="N217" s="196" t="s">
        <v>42</v>
      </c>
      <c r="O217" s="53"/>
      <c r="P217" s="147">
        <f>O217*H217</f>
        <v>0</v>
      </c>
      <c r="Q217" s="147">
        <v>0.045</v>
      </c>
      <c r="R217" s="147">
        <f>Q217*H217</f>
        <v>13.86</v>
      </c>
      <c r="S217" s="147">
        <v>0</v>
      </c>
      <c r="T217" s="148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49" t="s">
        <v>162</v>
      </c>
      <c r="AT217" s="149" t="s">
        <v>359</v>
      </c>
      <c r="AU217" s="149" t="s">
        <v>81</v>
      </c>
      <c r="AY217" s="17" t="s">
        <v>122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79</v>
      </c>
      <c r="BK217" s="150">
        <f>ROUND(I217*H217,2)</f>
        <v>0</v>
      </c>
      <c r="BL217" s="17" t="s">
        <v>142</v>
      </c>
      <c r="BM217" s="149" t="s">
        <v>542</v>
      </c>
    </row>
    <row r="218" spans="1:47" s="2" customFormat="1" ht="11.25">
      <c r="A218" s="32"/>
      <c r="B218" s="33"/>
      <c r="C218" s="32"/>
      <c r="D218" s="151" t="s">
        <v>131</v>
      </c>
      <c r="E218" s="32"/>
      <c r="F218" s="152" t="s">
        <v>541</v>
      </c>
      <c r="G218" s="32"/>
      <c r="H218" s="32"/>
      <c r="I218" s="153"/>
      <c r="J218" s="32"/>
      <c r="K218" s="32"/>
      <c r="L218" s="33"/>
      <c r="M218" s="154"/>
      <c r="N218" s="155"/>
      <c r="O218" s="53"/>
      <c r="P218" s="53"/>
      <c r="Q218" s="53"/>
      <c r="R218" s="53"/>
      <c r="S218" s="53"/>
      <c r="T218" s="54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131</v>
      </c>
      <c r="AU218" s="17" t="s">
        <v>81</v>
      </c>
    </row>
    <row r="219" spans="2:51" s="13" customFormat="1" ht="11.25">
      <c r="B219" s="157"/>
      <c r="D219" s="151" t="s">
        <v>204</v>
      </c>
      <c r="E219" s="158" t="s">
        <v>3</v>
      </c>
      <c r="F219" s="159" t="s">
        <v>682</v>
      </c>
      <c r="H219" s="160">
        <v>308</v>
      </c>
      <c r="I219" s="161"/>
      <c r="L219" s="157"/>
      <c r="M219" s="162"/>
      <c r="N219" s="163"/>
      <c r="O219" s="163"/>
      <c r="P219" s="163"/>
      <c r="Q219" s="163"/>
      <c r="R219" s="163"/>
      <c r="S219" s="163"/>
      <c r="T219" s="164"/>
      <c r="AT219" s="158" t="s">
        <v>204</v>
      </c>
      <c r="AU219" s="158" t="s">
        <v>81</v>
      </c>
      <c r="AV219" s="13" t="s">
        <v>81</v>
      </c>
      <c r="AW219" s="13" t="s">
        <v>33</v>
      </c>
      <c r="AX219" s="13" t="s">
        <v>79</v>
      </c>
      <c r="AY219" s="158" t="s">
        <v>122</v>
      </c>
    </row>
    <row r="220" spans="2:51" s="14" customFormat="1" ht="11.25">
      <c r="B220" s="172"/>
      <c r="D220" s="151" t="s">
        <v>204</v>
      </c>
      <c r="E220" s="173" t="s">
        <v>3</v>
      </c>
      <c r="F220" s="174" t="s">
        <v>538</v>
      </c>
      <c r="H220" s="173" t="s">
        <v>3</v>
      </c>
      <c r="I220" s="175"/>
      <c r="L220" s="172"/>
      <c r="M220" s="176"/>
      <c r="N220" s="177"/>
      <c r="O220" s="177"/>
      <c r="P220" s="177"/>
      <c r="Q220" s="177"/>
      <c r="R220" s="177"/>
      <c r="S220" s="177"/>
      <c r="T220" s="178"/>
      <c r="AT220" s="173" t="s">
        <v>204</v>
      </c>
      <c r="AU220" s="173" t="s">
        <v>81</v>
      </c>
      <c r="AV220" s="14" t="s">
        <v>79</v>
      </c>
      <c r="AW220" s="14" t="s">
        <v>33</v>
      </c>
      <c r="AX220" s="14" t="s">
        <v>71</v>
      </c>
      <c r="AY220" s="173" t="s">
        <v>122</v>
      </c>
    </row>
    <row r="221" spans="1:65" s="2" customFormat="1" ht="24.2" customHeight="1">
      <c r="A221" s="32"/>
      <c r="B221" s="137"/>
      <c r="C221" s="138" t="s">
        <v>419</v>
      </c>
      <c r="D221" s="138" t="s">
        <v>125</v>
      </c>
      <c r="E221" s="139" t="s">
        <v>559</v>
      </c>
      <c r="F221" s="140" t="s">
        <v>560</v>
      </c>
      <c r="G221" s="141" t="s">
        <v>270</v>
      </c>
      <c r="H221" s="142">
        <v>552.002</v>
      </c>
      <c r="I221" s="143"/>
      <c r="J221" s="144">
        <f>ROUND(I221*H221,2)</f>
        <v>0</v>
      </c>
      <c r="K221" s="140" t="s">
        <v>232</v>
      </c>
      <c r="L221" s="33"/>
      <c r="M221" s="145" t="s">
        <v>3</v>
      </c>
      <c r="N221" s="146" t="s">
        <v>42</v>
      </c>
      <c r="O221" s="53"/>
      <c r="P221" s="147">
        <f>O221*H221</f>
        <v>0</v>
      </c>
      <c r="Q221" s="147">
        <v>0.00069</v>
      </c>
      <c r="R221" s="147">
        <f>Q221*H221</f>
        <v>0.38088137999999994</v>
      </c>
      <c r="S221" s="147">
        <v>0</v>
      </c>
      <c r="T221" s="148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49" t="s">
        <v>142</v>
      </c>
      <c r="AT221" s="149" t="s">
        <v>125</v>
      </c>
      <c r="AU221" s="149" t="s">
        <v>81</v>
      </c>
      <c r="AY221" s="17" t="s">
        <v>122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79</v>
      </c>
      <c r="BK221" s="150">
        <f>ROUND(I221*H221,2)</f>
        <v>0</v>
      </c>
      <c r="BL221" s="17" t="s">
        <v>142</v>
      </c>
      <c r="BM221" s="149" t="s">
        <v>561</v>
      </c>
    </row>
    <row r="222" spans="1:47" s="2" customFormat="1" ht="19.5">
      <c r="A222" s="32"/>
      <c r="B222" s="33"/>
      <c r="C222" s="32"/>
      <c r="D222" s="151" t="s">
        <v>131</v>
      </c>
      <c r="E222" s="32"/>
      <c r="F222" s="152" t="s">
        <v>562</v>
      </c>
      <c r="G222" s="32"/>
      <c r="H222" s="32"/>
      <c r="I222" s="153"/>
      <c r="J222" s="32"/>
      <c r="K222" s="32"/>
      <c r="L222" s="33"/>
      <c r="M222" s="154"/>
      <c r="N222" s="155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131</v>
      </c>
      <c r="AU222" s="17" t="s">
        <v>81</v>
      </c>
    </row>
    <row r="223" spans="1:47" s="2" customFormat="1" ht="11.25">
      <c r="A223" s="32"/>
      <c r="B223" s="33"/>
      <c r="C223" s="32"/>
      <c r="D223" s="170" t="s">
        <v>235</v>
      </c>
      <c r="E223" s="32"/>
      <c r="F223" s="171" t="s">
        <v>563</v>
      </c>
      <c r="G223" s="32"/>
      <c r="H223" s="32"/>
      <c r="I223" s="153"/>
      <c r="J223" s="32"/>
      <c r="K223" s="32"/>
      <c r="L223" s="33"/>
      <c r="M223" s="154"/>
      <c r="N223" s="155"/>
      <c r="O223" s="53"/>
      <c r="P223" s="53"/>
      <c r="Q223" s="53"/>
      <c r="R223" s="53"/>
      <c r="S223" s="53"/>
      <c r="T223" s="54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235</v>
      </c>
      <c r="AU223" s="17" t="s">
        <v>81</v>
      </c>
    </row>
    <row r="224" spans="2:51" s="13" customFormat="1" ht="11.25">
      <c r="B224" s="157"/>
      <c r="D224" s="151" t="s">
        <v>204</v>
      </c>
      <c r="E224" s="158" t="s">
        <v>3</v>
      </c>
      <c r="F224" s="159" t="s">
        <v>706</v>
      </c>
      <c r="H224" s="160">
        <v>552.002</v>
      </c>
      <c r="I224" s="161"/>
      <c r="L224" s="157"/>
      <c r="M224" s="162"/>
      <c r="N224" s="163"/>
      <c r="O224" s="163"/>
      <c r="P224" s="163"/>
      <c r="Q224" s="163"/>
      <c r="R224" s="163"/>
      <c r="S224" s="163"/>
      <c r="T224" s="164"/>
      <c r="AT224" s="158" t="s">
        <v>204</v>
      </c>
      <c r="AU224" s="158" t="s">
        <v>81</v>
      </c>
      <c r="AV224" s="13" t="s">
        <v>81</v>
      </c>
      <c r="AW224" s="13" t="s">
        <v>33</v>
      </c>
      <c r="AX224" s="13" t="s">
        <v>79</v>
      </c>
      <c r="AY224" s="158" t="s">
        <v>122</v>
      </c>
    </row>
    <row r="225" spans="2:51" s="14" customFormat="1" ht="11.25">
      <c r="B225" s="172"/>
      <c r="D225" s="151" t="s">
        <v>204</v>
      </c>
      <c r="E225" s="173" t="s">
        <v>3</v>
      </c>
      <c r="F225" s="174" t="s">
        <v>565</v>
      </c>
      <c r="H225" s="173" t="s">
        <v>3</v>
      </c>
      <c r="I225" s="175"/>
      <c r="L225" s="172"/>
      <c r="M225" s="176"/>
      <c r="N225" s="177"/>
      <c r="O225" s="177"/>
      <c r="P225" s="177"/>
      <c r="Q225" s="177"/>
      <c r="R225" s="177"/>
      <c r="S225" s="177"/>
      <c r="T225" s="178"/>
      <c r="AT225" s="173" t="s">
        <v>204</v>
      </c>
      <c r="AU225" s="173" t="s">
        <v>81</v>
      </c>
      <c r="AV225" s="14" t="s">
        <v>79</v>
      </c>
      <c r="AW225" s="14" t="s">
        <v>33</v>
      </c>
      <c r="AX225" s="14" t="s">
        <v>71</v>
      </c>
      <c r="AY225" s="173" t="s">
        <v>122</v>
      </c>
    </row>
    <row r="226" spans="1:65" s="2" customFormat="1" ht="24.2" customHeight="1">
      <c r="A226" s="32"/>
      <c r="B226" s="137"/>
      <c r="C226" s="138" t="s">
        <v>429</v>
      </c>
      <c r="D226" s="138" t="s">
        <v>125</v>
      </c>
      <c r="E226" s="139" t="s">
        <v>567</v>
      </c>
      <c r="F226" s="140" t="s">
        <v>568</v>
      </c>
      <c r="G226" s="141" t="s">
        <v>270</v>
      </c>
      <c r="H226" s="142">
        <v>10000</v>
      </c>
      <c r="I226" s="143"/>
      <c r="J226" s="144">
        <f>ROUND(I226*H226,2)</f>
        <v>0</v>
      </c>
      <c r="K226" s="140" t="s">
        <v>232</v>
      </c>
      <c r="L226" s="33"/>
      <c r="M226" s="145" t="s">
        <v>3</v>
      </c>
      <c r="N226" s="146" t="s">
        <v>42</v>
      </c>
      <c r="O226" s="53"/>
      <c r="P226" s="147">
        <f>O226*H226</f>
        <v>0</v>
      </c>
      <c r="Q226" s="147">
        <v>0</v>
      </c>
      <c r="R226" s="147">
        <f>Q226*H226</f>
        <v>0</v>
      </c>
      <c r="S226" s="147">
        <v>0.02</v>
      </c>
      <c r="T226" s="148">
        <f>S226*H226</f>
        <v>200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49" t="s">
        <v>142</v>
      </c>
      <c r="AT226" s="149" t="s">
        <v>125</v>
      </c>
      <c r="AU226" s="149" t="s">
        <v>81</v>
      </c>
      <c r="AY226" s="17" t="s">
        <v>122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79</v>
      </c>
      <c r="BK226" s="150">
        <f>ROUND(I226*H226,2)</f>
        <v>0</v>
      </c>
      <c r="BL226" s="17" t="s">
        <v>142</v>
      </c>
      <c r="BM226" s="149" t="s">
        <v>569</v>
      </c>
    </row>
    <row r="227" spans="1:47" s="2" customFormat="1" ht="39">
      <c r="A227" s="32"/>
      <c r="B227" s="33"/>
      <c r="C227" s="32"/>
      <c r="D227" s="151" t="s">
        <v>131</v>
      </c>
      <c r="E227" s="32"/>
      <c r="F227" s="152" t="s">
        <v>570</v>
      </c>
      <c r="G227" s="32"/>
      <c r="H227" s="32"/>
      <c r="I227" s="153"/>
      <c r="J227" s="32"/>
      <c r="K227" s="32"/>
      <c r="L227" s="33"/>
      <c r="M227" s="154"/>
      <c r="N227" s="155"/>
      <c r="O227" s="53"/>
      <c r="P227" s="53"/>
      <c r="Q227" s="53"/>
      <c r="R227" s="53"/>
      <c r="S227" s="53"/>
      <c r="T227" s="54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131</v>
      </c>
      <c r="AU227" s="17" t="s">
        <v>81</v>
      </c>
    </row>
    <row r="228" spans="1:47" s="2" customFormat="1" ht="11.25">
      <c r="A228" s="32"/>
      <c r="B228" s="33"/>
      <c r="C228" s="32"/>
      <c r="D228" s="170" t="s">
        <v>235</v>
      </c>
      <c r="E228" s="32"/>
      <c r="F228" s="171" t="s">
        <v>571</v>
      </c>
      <c r="G228" s="32"/>
      <c r="H228" s="32"/>
      <c r="I228" s="153"/>
      <c r="J228" s="32"/>
      <c r="K228" s="32"/>
      <c r="L228" s="33"/>
      <c r="M228" s="154"/>
      <c r="N228" s="155"/>
      <c r="O228" s="53"/>
      <c r="P228" s="53"/>
      <c r="Q228" s="53"/>
      <c r="R228" s="53"/>
      <c r="S228" s="53"/>
      <c r="T228" s="54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235</v>
      </c>
      <c r="AU228" s="17" t="s">
        <v>81</v>
      </c>
    </row>
    <row r="229" spans="1:47" s="2" customFormat="1" ht="19.5">
      <c r="A229" s="32"/>
      <c r="B229" s="33"/>
      <c r="C229" s="32"/>
      <c r="D229" s="151" t="s">
        <v>185</v>
      </c>
      <c r="E229" s="32"/>
      <c r="F229" s="156" t="s">
        <v>572</v>
      </c>
      <c r="G229" s="32"/>
      <c r="H229" s="32"/>
      <c r="I229" s="153"/>
      <c r="J229" s="32"/>
      <c r="K229" s="32"/>
      <c r="L229" s="33"/>
      <c r="M229" s="154"/>
      <c r="N229" s="155"/>
      <c r="O229" s="53"/>
      <c r="P229" s="53"/>
      <c r="Q229" s="53"/>
      <c r="R229" s="53"/>
      <c r="S229" s="53"/>
      <c r="T229" s="54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185</v>
      </c>
      <c r="AU229" s="17" t="s">
        <v>81</v>
      </c>
    </row>
    <row r="230" spans="2:51" s="13" customFormat="1" ht="11.25">
      <c r="B230" s="157"/>
      <c r="D230" s="151" t="s">
        <v>204</v>
      </c>
      <c r="E230" s="158" t="s">
        <v>3</v>
      </c>
      <c r="F230" s="159" t="s">
        <v>707</v>
      </c>
      <c r="H230" s="160">
        <v>10000</v>
      </c>
      <c r="I230" s="161"/>
      <c r="L230" s="157"/>
      <c r="M230" s="162"/>
      <c r="N230" s="163"/>
      <c r="O230" s="163"/>
      <c r="P230" s="163"/>
      <c r="Q230" s="163"/>
      <c r="R230" s="163"/>
      <c r="S230" s="163"/>
      <c r="T230" s="164"/>
      <c r="AT230" s="158" t="s">
        <v>204</v>
      </c>
      <c r="AU230" s="158" t="s">
        <v>81</v>
      </c>
      <c r="AV230" s="13" t="s">
        <v>81</v>
      </c>
      <c r="AW230" s="13" t="s">
        <v>33</v>
      </c>
      <c r="AX230" s="13" t="s">
        <v>79</v>
      </c>
      <c r="AY230" s="158" t="s">
        <v>122</v>
      </c>
    </row>
    <row r="231" spans="1:65" s="2" customFormat="1" ht="24.2" customHeight="1">
      <c r="A231" s="32"/>
      <c r="B231" s="137"/>
      <c r="C231" s="138" t="s">
        <v>436</v>
      </c>
      <c r="D231" s="138" t="s">
        <v>125</v>
      </c>
      <c r="E231" s="139" t="s">
        <v>575</v>
      </c>
      <c r="F231" s="140" t="s">
        <v>576</v>
      </c>
      <c r="G231" s="141" t="s">
        <v>289</v>
      </c>
      <c r="H231" s="142">
        <v>120</v>
      </c>
      <c r="I231" s="143"/>
      <c r="J231" s="144">
        <f>ROUND(I231*H231,2)</f>
        <v>0</v>
      </c>
      <c r="K231" s="140" t="s">
        <v>232</v>
      </c>
      <c r="L231" s="33"/>
      <c r="M231" s="145" t="s">
        <v>3</v>
      </c>
      <c r="N231" s="146" t="s">
        <v>42</v>
      </c>
      <c r="O231" s="53"/>
      <c r="P231" s="147">
        <f>O231*H231</f>
        <v>0</v>
      </c>
      <c r="Q231" s="147">
        <v>1.863E-06</v>
      </c>
      <c r="R231" s="147">
        <f>Q231*H231</f>
        <v>0.00022356</v>
      </c>
      <c r="S231" s="147">
        <v>0</v>
      </c>
      <c r="T231" s="148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49" t="s">
        <v>142</v>
      </c>
      <c r="AT231" s="149" t="s">
        <v>125</v>
      </c>
      <c r="AU231" s="149" t="s">
        <v>81</v>
      </c>
      <c r="AY231" s="17" t="s">
        <v>122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79</v>
      </c>
      <c r="BK231" s="150">
        <f>ROUND(I231*H231,2)</f>
        <v>0</v>
      </c>
      <c r="BL231" s="17" t="s">
        <v>142</v>
      </c>
      <c r="BM231" s="149" t="s">
        <v>577</v>
      </c>
    </row>
    <row r="232" spans="1:47" s="2" customFormat="1" ht="19.5">
      <c r="A232" s="32"/>
      <c r="B232" s="33"/>
      <c r="C232" s="32"/>
      <c r="D232" s="151" t="s">
        <v>131</v>
      </c>
      <c r="E232" s="32"/>
      <c r="F232" s="152" t="s">
        <v>578</v>
      </c>
      <c r="G232" s="32"/>
      <c r="H232" s="32"/>
      <c r="I232" s="153"/>
      <c r="J232" s="32"/>
      <c r="K232" s="32"/>
      <c r="L232" s="33"/>
      <c r="M232" s="154"/>
      <c r="N232" s="155"/>
      <c r="O232" s="53"/>
      <c r="P232" s="53"/>
      <c r="Q232" s="53"/>
      <c r="R232" s="53"/>
      <c r="S232" s="53"/>
      <c r="T232" s="54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131</v>
      </c>
      <c r="AU232" s="17" t="s">
        <v>81</v>
      </c>
    </row>
    <row r="233" spans="1:47" s="2" customFormat="1" ht="11.25">
      <c r="A233" s="32"/>
      <c r="B233" s="33"/>
      <c r="C233" s="32"/>
      <c r="D233" s="170" t="s">
        <v>235</v>
      </c>
      <c r="E233" s="32"/>
      <c r="F233" s="171" t="s">
        <v>579</v>
      </c>
      <c r="G233" s="32"/>
      <c r="H233" s="32"/>
      <c r="I233" s="153"/>
      <c r="J233" s="32"/>
      <c r="K233" s="32"/>
      <c r="L233" s="33"/>
      <c r="M233" s="154"/>
      <c r="N233" s="155"/>
      <c r="O233" s="53"/>
      <c r="P233" s="53"/>
      <c r="Q233" s="53"/>
      <c r="R233" s="53"/>
      <c r="S233" s="53"/>
      <c r="T233" s="54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235</v>
      </c>
      <c r="AU233" s="17" t="s">
        <v>81</v>
      </c>
    </row>
    <row r="234" spans="1:47" s="2" customFormat="1" ht="19.5">
      <c r="A234" s="32"/>
      <c r="B234" s="33"/>
      <c r="C234" s="32"/>
      <c r="D234" s="151" t="s">
        <v>185</v>
      </c>
      <c r="E234" s="32"/>
      <c r="F234" s="156" t="s">
        <v>580</v>
      </c>
      <c r="G234" s="32"/>
      <c r="H234" s="32"/>
      <c r="I234" s="153"/>
      <c r="J234" s="32"/>
      <c r="K234" s="32"/>
      <c r="L234" s="33"/>
      <c r="M234" s="154"/>
      <c r="N234" s="155"/>
      <c r="O234" s="53"/>
      <c r="P234" s="53"/>
      <c r="Q234" s="53"/>
      <c r="R234" s="53"/>
      <c r="S234" s="53"/>
      <c r="T234" s="54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185</v>
      </c>
      <c r="AU234" s="17" t="s">
        <v>81</v>
      </c>
    </row>
    <row r="235" spans="2:51" s="13" customFormat="1" ht="11.25">
      <c r="B235" s="157"/>
      <c r="D235" s="151" t="s">
        <v>204</v>
      </c>
      <c r="E235" s="158" t="s">
        <v>3</v>
      </c>
      <c r="F235" s="159" t="s">
        <v>708</v>
      </c>
      <c r="H235" s="160">
        <v>120</v>
      </c>
      <c r="I235" s="161"/>
      <c r="L235" s="157"/>
      <c r="M235" s="162"/>
      <c r="N235" s="163"/>
      <c r="O235" s="163"/>
      <c r="P235" s="163"/>
      <c r="Q235" s="163"/>
      <c r="R235" s="163"/>
      <c r="S235" s="163"/>
      <c r="T235" s="164"/>
      <c r="AT235" s="158" t="s">
        <v>204</v>
      </c>
      <c r="AU235" s="158" t="s">
        <v>81</v>
      </c>
      <c r="AV235" s="13" t="s">
        <v>81</v>
      </c>
      <c r="AW235" s="13" t="s">
        <v>33</v>
      </c>
      <c r="AX235" s="13" t="s">
        <v>79</v>
      </c>
      <c r="AY235" s="158" t="s">
        <v>122</v>
      </c>
    </row>
    <row r="236" spans="1:65" s="2" customFormat="1" ht="24.2" customHeight="1">
      <c r="A236" s="32"/>
      <c r="B236" s="137"/>
      <c r="C236" s="138" t="s">
        <v>443</v>
      </c>
      <c r="D236" s="138" t="s">
        <v>125</v>
      </c>
      <c r="E236" s="139" t="s">
        <v>583</v>
      </c>
      <c r="F236" s="140" t="s">
        <v>584</v>
      </c>
      <c r="G236" s="141" t="s">
        <v>289</v>
      </c>
      <c r="H236" s="142">
        <v>120</v>
      </c>
      <c r="I236" s="143"/>
      <c r="J236" s="144">
        <f>ROUND(I236*H236,2)</f>
        <v>0</v>
      </c>
      <c r="K236" s="140" t="s">
        <v>232</v>
      </c>
      <c r="L236" s="33"/>
      <c r="M236" s="145" t="s">
        <v>3</v>
      </c>
      <c r="N236" s="146" t="s">
        <v>42</v>
      </c>
      <c r="O236" s="53"/>
      <c r="P236" s="147">
        <f>O236*H236</f>
        <v>0</v>
      </c>
      <c r="Q236" s="147">
        <v>0.0001132</v>
      </c>
      <c r="R236" s="147">
        <f>Q236*H236</f>
        <v>0.013584</v>
      </c>
      <c r="S236" s="147">
        <v>0</v>
      </c>
      <c r="T236" s="148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49" t="s">
        <v>142</v>
      </c>
      <c r="AT236" s="149" t="s">
        <v>125</v>
      </c>
      <c r="AU236" s="149" t="s">
        <v>81</v>
      </c>
      <c r="AY236" s="17" t="s">
        <v>122</v>
      </c>
      <c r="BE236" s="150">
        <f>IF(N236="základní",J236,0)</f>
        <v>0</v>
      </c>
      <c r="BF236" s="150">
        <f>IF(N236="snížená",J236,0)</f>
        <v>0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79</v>
      </c>
      <c r="BK236" s="150">
        <f>ROUND(I236*H236,2)</f>
        <v>0</v>
      </c>
      <c r="BL236" s="17" t="s">
        <v>142</v>
      </c>
      <c r="BM236" s="149" t="s">
        <v>585</v>
      </c>
    </row>
    <row r="237" spans="1:47" s="2" customFormat="1" ht="29.25">
      <c r="A237" s="32"/>
      <c r="B237" s="33"/>
      <c r="C237" s="32"/>
      <c r="D237" s="151" t="s">
        <v>131</v>
      </c>
      <c r="E237" s="32"/>
      <c r="F237" s="152" t="s">
        <v>586</v>
      </c>
      <c r="G237" s="32"/>
      <c r="H237" s="32"/>
      <c r="I237" s="153"/>
      <c r="J237" s="32"/>
      <c r="K237" s="32"/>
      <c r="L237" s="33"/>
      <c r="M237" s="154"/>
      <c r="N237" s="155"/>
      <c r="O237" s="53"/>
      <c r="P237" s="53"/>
      <c r="Q237" s="53"/>
      <c r="R237" s="53"/>
      <c r="S237" s="53"/>
      <c r="T237" s="54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131</v>
      </c>
      <c r="AU237" s="17" t="s">
        <v>81</v>
      </c>
    </row>
    <row r="238" spans="1:47" s="2" customFormat="1" ht="11.25">
      <c r="A238" s="32"/>
      <c r="B238" s="33"/>
      <c r="C238" s="32"/>
      <c r="D238" s="170" t="s">
        <v>235</v>
      </c>
      <c r="E238" s="32"/>
      <c r="F238" s="171" t="s">
        <v>587</v>
      </c>
      <c r="G238" s="32"/>
      <c r="H238" s="32"/>
      <c r="I238" s="153"/>
      <c r="J238" s="32"/>
      <c r="K238" s="32"/>
      <c r="L238" s="33"/>
      <c r="M238" s="154"/>
      <c r="N238" s="155"/>
      <c r="O238" s="53"/>
      <c r="P238" s="53"/>
      <c r="Q238" s="53"/>
      <c r="R238" s="53"/>
      <c r="S238" s="53"/>
      <c r="T238" s="54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235</v>
      </c>
      <c r="AU238" s="17" t="s">
        <v>81</v>
      </c>
    </row>
    <row r="239" spans="1:47" s="2" customFormat="1" ht="29.25">
      <c r="A239" s="32"/>
      <c r="B239" s="33"/>
      <c r="C239" s="32"/>
      <c r="D239" s="151" t="s">
        <v>185</v>
      </c>
      <c r="E239" s="32"/>
      <c r="F239" s="156" t="s">
        <v>588</v>
      </c>
      <c r="G239" s="32"/>
      <c r="H239" s="32"/>
      <c r="I239" s="153"/>
      <c r="J239" s="32"/>
      <c r="K239" s="32"/>
      <c r="L239" s="33"/>
      <c r="M239" s="154"/>
      <c r="N239" s="155"/>
      <c r="O239" s="53"/>
      <c r="P239" s="53"/>
      <c r="Q239" s="53"/>
      <c r="R239" s="53"/>
      <c r="S239" s="53"/>
      <c r="T239" s="54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185</v>
      </c>
      <c r="AU239" s="17" t="s">
        <v>81</v>
      </c>
    </row>
    <row r="240" spans="2:51" s="13" customFormat="1" ht="11.25">
      <c r="B240" s="157"/>
      <c r="D240" s="151" t="s">
        <v>204</v>
      </c>
      <c r="E240" s="158" t="s">
        <v>3</v>
      </c>
      <c r="F240" s="159" t="s">
        <v>708</v>
      </c>
      <c r="H240" s="160">
        <v>120</v>
      </c>
      <c r="I240" s="161"/>
      <c r="L240" s="157"/>
      <c r="M240" s="162"/>
      <c r="N240" s="163"/>
      <c r="O240" s="163"/>
      <c r="P240" s="163"/>
      <c r="Q240" s="163"/>
      <c r="R240" s="163"/>
      <c r="S240" s="163"/>
      <c r="T240" s="164"/>
      <c r="AT240" s="158" t="s">
        <v>204</v>
      </c>
      <c r="AU240" s="158" t="s">
        <v>81</v>
      </c>
      <c r="AV240" s="13" t="s">
        <v>81</v>
      </c>
      <c r="AW240" s="13" t="s">
        <v>33</v>
      </c>
      <c r="AX240" s="13" t="s">
        <v>79</v>
      </c>
      <c r="AY240" s="158" t="s">
        <v>122</v>
      </c>
    </row>
    <row r="241" spans="1:65" s="2" customFormat="1" ht="24.2" customHeight="1">
      <c r="A241" s="32"/>
      <c r="B241" s="137"/>
      <c r="C241" s="138" t="s">
        <v>450</v>
      </c>
      <c r="D241" s="138" t="s">
        <v>125</v>
      </c>
      <c r="E241" s="139" t="s">
        <v>589</v>
      </c>
      <c r="F241" s="140" t="s">
        <v>590</v>
      </c>
      <c r="G241" s="141" t="s">
        <v>289</v>
      </c>
      <c r="H241" s="142">
        <v>120</v>
      </c>
      <c r="I241" s="143"/>
      <c r="J241" s="144">
        <f>ROUND(I241*H241,2)</f>
        <v>0</v>
      </c>
      <c r="K241" s="140" t="s">
        <v>232</v>
      </c>
      <c r="L241" s="33"/>
      <c r="M241" s="145" t="s">
        <v>3</v>
      </c>
      <c r="N241" s="146" t="s">
        <v>42</v>
      </c>
      <c r="O241" s="53"/>
      <c r="P241" s="147">
        <f>O241*H241</f>
        <v>0</v>
      </c>
      <c r="Q241" s="147">
        <v>1.645E-06</v>
      </c>
      <c r="R241" s="147">
        <f>Q241*H241</f>
        <v>0.0001974</v>
      </c>
      <c r="S241" s="147">
        <v>0</v>
      </c>
      <c r="T241" s="148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49" t="s">
        <v>142</v>
      </c>
      <c r="AT241" s="149" t="s">
        <v>125</v>
      </c>
      <c r="AU241" s="149" t="s">
        <v>81</v>
      </c>
      <c r="AY241" s="17" t="s">
        <v>122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79</v>
      </c>
      <c r="BK241" s="150">
        <f>ROUND(I241*H241,2)</f>
        <v>0</v>
      </c>
      <c r="BL241" s="17" t="s">
        <v>142</v>
      </c>
      <c r="BM241" s="149" t="s">
        <v>591</v>
      </c>
    </row>
    <row r="242" spans="1:47" s="2" customFormat="1" ht="19.5">
      <c r="A242" s="32"/>
      <c r="B242" s="33"/>
      <c r="C242" s="32"/>
      <c r="D242" s="151" t="s">
        <v>131</v>
      </c>
      <c r="E242" s="32"/>
      <c r="F242" s="152" t="s">
        <v>592</v>
      </c>
      <c r="G242" s="32"/>
      <c r="H242" s="32"/>
      <c r="I242" s="153"/>
      <c r="J242" s="32"/>
      <c r="K242" s="32"/>
      <c r="L242" s="33"/>
      <c r="M242" s="154"/>
      <c r="N242" s="155"/>
      <c r="O242" s="53"/>
      <c r="P242" s="53"/>
      <c r="Q242" s="53"/>
      <c r="R242" s="53"/>
      <c r="S242" s="53"/>
      <c r="T242" s="54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131</v>
      </c>
      <c r="AU242" s="17" t="s">
        <v>81</v>
      </c>
    </row>
    <row r="243" spans="1:47" s="2" customFormat="1" ht="11.25">
      <c r="A243" s="32"/>
      <c r="B243" s="33"/>
      <c r="C243" s="32"/>
      <c r="D243" s="170" t="s">
        <v>235</v>
      </c>
      <c r="E243" s="32"/>
      <c r="F243" s="171" t="s">
        <v>593</v>
      </c>
      <c r="G243" s="32"/>
      <c r="H243" s="32"/>
      <c r="I243" s="153"/>
      <c r="J243" s="32"/>
      <c r="K243" s="32"/>
      <c r="L243" s="33"/>
      <c r="M243" s="154"/>
      <c r="N243" s="155"/>
      <c r="O243" s="53"/>
      <c r="P243" s="53"/>
      <c r="Q243" s="53"/>
      <c r="R243" s="53"/>
      <c r="S243" s="53"/>
      <c r="T243" s="54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235</v>
      </c>
      <c r="AU243" s="17" t="s">
        <v>81</v>
      </c>
    </row>
    <row r="244" spans="1:47" s="2" customFormat="1" ht="19.5">
      <c r="A244" s="32"/>
      <c r="B244" s="33"/>
      <c r="C244" s="32"/>
      <c r="D244" s="151" t="s">
        <v>185</v>
      </c>
      <c r="E244" s="32"/>
      <c r="F244" s="156" t="s">
        <v>594</v>
      </c>
      <c r="G244" s="32"/>
      <c r="H244" s="32"/>
      <c r="I244" s="153"/>
      <c r="J244" s="32"/>
      <c r="K244" s="32"/>
      <c r="L244" s="33"/>
      <c r="M244" s="154"/>
      <c r="N244" s="155"/>
      <c r="O244" s="53"/>
      <c r="P244" s="53"/>
      <c r="Q244" s="53"/>
      <c r="R244" s="53"/>
      <c r="S244" s="53"/>
      <c r="T244" s="54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185</v>
      </c>
      <c r="AU244" s="17" t="s">
        <v>81</v>
      </c>
    </row>
    <row r="245" spans="2:51" s="13" customFormat="1" ht="11.25">
      <c r="B245" s="157"/>
      <c r="D245" s="151" t="s">
        <v>204</v>
      </c>
      <c r="E245" s="158" t="s">
        <v>3</v>
      </c>
      <c r="F245" s="159" t="s">
        <v>708</v>
      </c>
      <c r="H245" s="160">
        <v>120</v>
      </c>
      <c r="I245" s="161"/>
      <c r="L245" s="157"/>
      <c r="M245" s="162"/>
      <c r="N245" s="163"/>
      <c r="O245" s="163"/>
      <c r="P245" s="163"/>
      <c r="Q245" s="163"/>
      <c r="R245" s="163"/>
      <c r="S245" s="163"/>
      <c r="T245" s="164"/>
      <c r="AT245" s="158" t="s">
        <v>204</v>
      </c>
      <c r="AU245" s="158" t="s">
        <v>81</v>
      </c>
      <c r="AV245" s="13" t="s">
        <v>81</v>
      </c>
      <c r="AW245" s="13" t="s">
        <v>33</v>
      </c>
      <c r="AX245" s="13" t="s">
        <v>79</v>
      </c>
      <c r="AY245" s="158" t="s">
        <v>122</v>
      </c>
    </row>
    <row r="246" spans="2:51" s="14" customFormat="1" ht="11.25">
      <c r="B246" s="172"/>
      <c r="D246" s="151" t="s">
        <v>204</v>
      </c>
      <c r="E246" s="173" t="s">
        <v>3</v>
      </c>
      <c r="F246" s="174" t="s">
        <v>595</v>
      </c>
      <c r="H246" s="173" t="s">
        <v>3</v>
      </c>
      <c r="I246" s="175"/>
      <c r="L246" s="172"/>
      <c r="M246" s="176"/>
      <c r="N246" s="177"/>
      <c r="O246" s="177"/>
      <c r="P246" s="177"/>
      <c r="Q246" s="177"/>
      <c r="R246" s="177"/>
      <c r="S246" s="177"/>
      <c r="T246" s="178"/>
      <c r="AT246" s="173" t="s">
        <v>204</v>
      </c>
      <c r="AU246" s="173" t="s">
        <v>81</v>
      </c>
      <c r="AV246" s="14" t="s">
        <v>79</v>
      </c>
      <c r="AW246" s="14" t="s">
        <v>33</v>
      </c>
      <c r="AX246" s="14" t="s">
        <v>71</v>
      </c>
      <c r="AY246" s="173" t="s">
        <v>122</v>
      </c>
    </row>
    <row r="247" spans="2:63" s="12" customFormat="1" ht="22.9" customHeight="1">
      <c r="B247" s="124"/>
      <c r="D247" s="125" t="s">
        <v>70</v>
      </c>
      <c r="E247" s="135" t="s">
        <v>596</v>
      </c>
      <c r="F247" s="135" t="s">
        <v>597</v>
      </c>
      <c r="I247" s="127"/>
      <c r="J247" s="136">
        <f>BK247</f>
        <v>0</v>
      </c>
      <c r="L247" s="124"/>
      <c r="M247" s="129"/>
      <c r="N247" s="130"/>
      <c r="O247" s="130"/>
      <c r="P247" s="131">
        <f>SUM(P248:P250)</f>
        <v>0</v>
      </c>
      <c r="Q247" s="130"/>
      <c r="R247" s="131">
        <f>SUM(R248:R250)</f>
        <v>0</v>
      </c>
      <c r="S247" s="130"/>
      <c r="T247" s="132">
        <f>SUM(T248:T250)</f>
        <v>0</v>
      </c>
      <c r="AR247" s="125" t="s">
        <v>79</v>
      </c>
      <c r="AT247" s="133" t="s">
        <v>70</v>
      </c>
      <c r="AU247" s="133" t="s">
        <v>79</v>
      </c>
      <c r="AY247" s="125" t="s">
        <v>122</v>
      </c>
      <c r="BK247" s="134">
        <f>SUM(BK248:BK250)</f>
        <v>0</v>
      </c>
    </row>
    <row r="248" spans="1:65" s="2" customFormat="1" ht="33" customHeight="1">
      <c r="A248" s="32"/>
      <c r="B248" s="137"/>
      <c r="C248" s="138" t="s">
        <v>457</v>
      </c>
      <c r="D248" s="138" t="s">
        <v>125</v>
      </c>
      <c r="E248" s="139" t="s">
        <v>599</v>
      </c>
      <c r="F248" s="140" t="s">
        <v>600</v>
      </c>
      <c r="G248" s="141" t="s">
        <v>362</v>
      </c>
      <c r="H248" s="142">
        <v>742.382</v>
      </c>
      <c r="I248" s="143"/>
      <c r="J248" s="144">
        <f>ROUND(I248*H248,2)</f>
        <v>0</v>
      </c>
      <c r="K248" s="140" t="s">
        <v>232</v>
      </c>
      <c r="L248" s="33"/>
      <c r="M248" s="145" t="s">
        <v>3</v>
      </c>
      <c r="N248" s="146" t="s">
        <v>42</v>
      </c>
      <c r="O248" s="53"/>
      <c r="P248" s="147">
        <f>O248*H248</f>
        <v>0</v>
      </c>
      <c r="Q248" s="147">
        <v>0</v>
      </c>
      <c r="R248" s="147">
        <f>Q248*H248</f>
        <v>0</v>
      </c>
      <c r="S248" s="147">
        <v>0</v>
      </c>
      <c r="T248" s="148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49" t="s">
        <v>142</v>
      </c>
      <c r="AT248" s="149" t="s">
        <v>125</v>
      </c>
      <c r="AU248" s="149" t="s">
        <v>81</v>
      </c>
      <c r="AY248" s="17" t="s">
        <v>122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79</v>
      </c>
      <c r="BK248" s="150">
        <f>ROUND(I248*H248,2)</f>
        <v>0</v>
      </c>
      <c r="BL248" s="17" t="s">
        <v>142</v>
      </c>
      <c r="BM248" s="149" t="s">
        <v>601</v>
      </c>
    </row>
    <row r="249" spans="1:47" s="2" customFormat="1" ht="29.25">
      <c r="A249" s="32"/>
      <c r="B249" s="33"/>
      <c r="C249" s="32"/>
      <c r="D249" s="151" t="s">
        <v>131</v>
      </c>
      <c r="E249" s="32"/>
      <c r="F249" s="152" t="s">
        <v>602</v>
      </c>
      <c r="G249" s="32"/>
      <c r="H249" s="32"/>
      <c r="I249" s="153"/>
      <c r="J249" s="32"/>
      <c r="K249" s="32"/>
      <c r="L249" s="33"/>
      <c r="M249" s="154"/>
      <c r="N249" s="155"/>
      <c r="O249" s="53"/>
      <c r="P249" s="53"/>
      <c r="Q249" s="53"/>
      <c r="R249" s="53"/>
      <c r="S249" s="53"/>
      <c r="T249" s="54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131</v>
      </c>
      <c r="AU249" s="17" t="s">
        <v>81</v>
      </c>
    </row>
    <row r="250" spans="1:47" s="2" customFormat="1" ht="11.25">
      <c r="A250" s="32"/>
      <c r="B250" s="33"/>
      <c r="C250" s="32"/>
      <c r="D250" s="170" t="s">
        <v>235</v>
      </c>
      <c r="E250" s="32"/>
      <c r="F250" s="171" t="s">
        <v>603</v>
      </c>
      <c r="G250" s="32"/>
      <c r="H250" s="32"/>
      <c r="I250" s="153"/>
      <c r="J250" s="32"/>
      <c r="K250" s="32"/>
      <c r="L250" s="33"/>
      <c r="M250" s="154"/>
      <c r="N250" s="155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235</v>
      </c>
      <c r="AU250" s="17" t="s">
        <v>81</v>
      </c>
    </row>
    <row r="251" spans="2:63" s="12" customFormat="1" ht="22.9" customHeight="1">
      <c r="B251" s="124"/>
      <c r="D251" s="125" t="s">
        <v>70</v>
      </c>
      <c r="E251" s="135" t="s">
        <v>604</v>
      </c>
      <c r="F251" s="135" t="s">
        <v>605</v>
      </c>
      <c r="I251" s="127"/>
      <c r="J251" s="136">
        <f>BK251</f>
        <v>0</v>
      </c>
      <c r="L251" s="124"/>
      <c r="M251" s="129"/>
      <c r="N251" s="130"/>
      <c r="O251" s="130"/>
      <c r="P251" s="131">
        <f>SUM(P252:P272)</f>
        <v>0</v>
      </c>
      <c r="Q251" s="130"/>
      <c r="R251" s="131">
        <f>SUM(R252:R272)</f>
        <v>0</v>
      </c>
      <c r="S251" s="130"/>
      <c r="T251" s="132">
        <f>SUM(T252:T272)</f>
        <v>0</v>
      </c>
      <c r="AR251" s="125" t="s">
        <v>79</v>
      </c>
      <c r="AT251" s="133" t="s">
        <v>70</v>
      </c>
      <c r="AU251" s="133" t="s">
        <v>79</v>
      </c>
      <c r="AY251" s="125" t="s">
        <v>122</v>
      </c>
      <c r="BK251" s="134">
        <f>SUM(BK252:BK272)</f>
        <v>0</v>
      </c>
    </row>
    <row r="252" spans="1:65" s="2" customFormat="1" ht="16.5" customHeight="1">
      <c r="A252" s="32"/>
      <c r="B252" s="137"/>
      <c r="C252" s="138" t="s">
        <v>464</v>
      </c>
      <c r="D252" s="138" t="s">
        <v>125</v>
      </c>
      <c r="E252" s="139" t="s">
        <v>607</v>
      </c>
      <c r="F252" s="140" t="s">
        <v>608</v>
      </c>
      <c r="G252" s="141" t="s">
        <v>362</v>
      </c>
      <c r="H252" s="142">
        <v>757.187</v>
      </c>
      <c r="I252" s="143"/>
      <c r="J252" s="144">
        <f>ROUND(I252*H252,2)</f>
        <v>0</v>
      </c>
      <c r="K252" s="140" t="s">
        <v>232</v>
      </c>
      <c r="L252" s="33"/>
      <c r="M252" s="145" t="s">
        <v>3</v>
      </c>
      <c r="N252" s="146" t="s">
        <v>42</v>
      </c>
      <c r="O252" s="53"/>
      <c r="P252" s="147">
        <f>O252*H252</f>
        <v>0</v>
      </c>
      <c r="Q252" s="147">
        <v>0</v>
      </c>
      <c r="R252" s="147">
        <f>Q252*H252</f>
        <v>0</v>
      </c>
      <c r="S252" s="147">
        <v>0</v>
      </c>
      <c r="T252" s="148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49" t="s">
        <v>142</v>
      </c>
      <c r="AT252" s="149" t="s">
        <v>125</v>
      </c>
      <c r="AU252" s="149" t="s">
        <v>81</v>
      </c>
      <c r="AY252" s="17" t="s">
        <v>122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79</v>
      </c>
      <c r="BK252" s="150">
        <f>ROUND(I252*H252,2)</f>
        <v>0</v>
      </c>
      <c r="BL252" s="17" t="s">
        <v>142</v>
      </c>
      <c r="BM252" s="149" t="s">
        <v>609</v>
      </c>
    </row>
    <row r="253" spans="1:47" s="2" customFormat="1" ht="19.5">
      <c r="A253" s="32"/>
      <c r="B253" s="33"/>
      <c r="C253" s="32"/>
      <c r="D253" s="151" t="s">
        <v>131</v>
      </c>
      <c r="E253" s="32"/>
      <c r="F253" s="152" t="s">
        <v>610</v>
      </c>
      <c r="G253" s="32"/>
      <c r="H253" s="32"/>
      <c r="I253" s="153"/>
      <c r="J253" s="32"/>
      <c r="K253" s="32"/>
      <c r="L253" s="33"/>
      <c r="M253" s="154"/>
      <c r="N253" s="155"/>
      <c r="O253" s="53"/>
      <c r="P253" s="53"/>
      <c r="Q253" s="53"/>
      <c r="R253" s="53"/>
      <c r="S253" s="53"/>
      <c r="T253" s="54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131</v>
      </c>
      <c r="AU253" s="17" t="s">
        <v>81</v>
      </c>
    </row>
    <row r="254" spans="1:47" s="2" customFormat="1" ht="11.25">
      <c r="A254" s="32"/>
      <c r="B254" s="33"/>
      <c r="C254" s="32"/>
      <c r="D254" s="170" t="s">
        <v>235</v>
      </c>
      <c r="E254" s="32"/>
      <c r="F254" s="171" t="s">
        <v>611</v>
      </c>
      <c r="G254" s="32"/>
      <c r="H254" s="32"/>
      <c r="I254" s="153"/>
      <c r="J254" s="32"/>
      <c r="K254" s="32"/>
      <c r="L254" s="33"/>
      <c r="M254" s="154"/>
      <c r="N254" s="155"/>
      <c r="O254" s="53"/>
      <c r="P254" s="53"/>
      <c r="Q254" s="53"/>
      <c r="R254" s="53"/>
      <c r="S254" s="53"/>
      <c r="T254" s="54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235</v>
      </c>
      <c r="AU254" s="17" t="s">
        <v>81</v>
      </c>
    </row>
    <row r="255" spans="2:51" s="13" customFormat="1" ht="11.25">
      <c r="B255" s="157"/>
      <c r="D255" s="151" t="s">
        <v>204</v>
      </c>
      <c r="E255" s="158" t="s">
        <v>3</v>
      </c>
      <c r="F255" s="159" t="s">
        <v>709</v>
      </c>
      <c r="H255" s="160">
        <v>757.187</v>
      </c>
      <c r="I255" s="161"/>
      <c r="L255" s="157"/>
      <c r="M255" s="162"/>
      <c r="N255" s="163"/>
      <c r="O255" s="163"/>
      <c r="P255" s="163"/>
      <c r="Q255" s="163"/>
      <c r="R255" s="163"/>
      <c r="S255" s="163"/>
      <c r="T255" s="164"/>
      <c r="AT255" s="158" t="s">
        <v>204</v>
      </c>
      <c r="AU255" s="158" t="s">
        <v>81</v>
      </c>
      <c r="AV255" s="13" t="s">
        <v>81</v>
      </c>
      <c r="AW255" s="13" t="s">
        <v>33</v>
      </c>
      <c r="AX255" s="13" t="s">
        <v>79</v>
      </c>
      <c r="AY255" s="158" t="s">
        <v>122</v>
      </c>
    </row>
    <row r="256" spans="1:65" s="2" customFormat="1" ht="24.2" customHeight="1">
      <c r="A256" s="32"/>
      <c r="B256" s="137"/>
      <c r="C256" s="138" t="s">
        <v>473</v>
      </c>
      <c r="D256" s="138" t="s">
        <v>125</v>
      </c>
      <c r="E256" s="139" t="s">
        <v>614</v>
      </c>
      <c r="F256" s="140" t="s">
        <v>615</v>
      </c>
      <c r="G256" s="141" t="s">
        <v>362</v>
      </c>
      <c r="H256" s="142">
        <v>10600.618</v>
      </c>
      <c r="I256" s="143"/>
      <c r="J256" s="144">
        <f>ROUND(I256*H256,2)</f>
        <v>0</v>
      </c>
      <c r="K256" s="140" t="s">
        <v>232</v>
      </c>
      <c r="L256" s="33"/>
      <c r="M256" s="145" t="s">
        <v>3</v>
      </c>
      <c r="N256" s="146" t="s">
        <v>42</v>
      </c>
      <c r="O256" s="53"/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49" t="s">
        <v>142</v>
      </c>
      <c r="AT256" s="149" t="s">
        <v>125</v>
      </c>
      <c r="AU256" s="149" t="s">
        <v>81</v>
      </c>
      <c r="AY256" s="17" t="s">
        <v>122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79</v>
      </c>
      <c r="BK256" s="150">
        <f>ROUND(I256*H256,2)</f>
        <v>0</v>
      </c>
      <c r="BL256" s="17" t="s">
        <v>142</v>
      </c>
      <c r="BM256" s="149" t="s">
        <v>616</v>
      </c>
    </row>
    <row r="257" spans="1:47" s="2" customFormat="1" ht="29.25">
      <c r="A257" s="32"/>
      <c r="B257" s="33"/>
      <c r="C257" s="32"/>
      <c r="D257" s="151" t="s">
        <v>131</v>
      </c>
      <c r="E257" s="32"/>
      <c r="F257" s="152" t="s">
        <v>617</v>
      </c>
      <c r="G257" s="32"/>
      <c r="H257" s="32"/>
      <c r="I257" s="153"/>
      <c r="J257" s="32"/>
      <c r="K257" s="32"/>
      <c r="L257" s="33"/>
      <c r="M257" s="154"/>
      <c r="N257" s="155"/>
      <c r="O257" s="53"/>
      <c r="P257" s="53"/>
      <c r="Q257" s="53"/>
      <c r="R257" s="53"/>
      <c r="S257" s="53"/>
      <c r="T257" s="54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131</v>
      </c>
      <c r="AU257" s="17" t="s">
        <v>81</v>
      </c>
    </row>
    <row r="258" spans="1:47" s="2" customFormat="1" ht="11.25">
      <c r="A258" s="32"/>
      <c r="B258" s="33"/>
      <c r="C258" s="32"/>
      <c r="D258" s="170" t="s">
        <v>235</v>
      </c>
      <c r="E258" s="32"/>
      <c r="F258" s="171" t="s">
        <v>618</v>
      </c>
      <c r="G258" s="32"/>
      <c r="H258" s="32"/>
      <c r="I258" s="153"/>
      <c r="J258" s="32"/>
      <c r="K258" s="32"/>
      <c r="L258" s="33"/>
      <c r="M258" s="154"/>
      <c r="N258" s="155"/>
      <c r="O258" s="53"/>
      <c r="P258" s="53"/>
      <c r="Q258" s="53"/>
      <c r="R258" s="53"/>
      <c r="S258" s="53"/>
      <c r="T258" s="54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235</v>
      </c>
      <c r="AU258" s="17" t="s">
        <v>81</v>
      </c>
    </row>
    <row r="259" spans="2:51" s="13" customFormat="1" ht="11.25">
      <c r="B259" s="157"/>
      <c r="D259" s="151" t="s">
        <v>204</v>
      </c>
      <c r="E259" s="158" t="s">
        <v>3</v>
      </c>
      <c r="F259" s="159" t="s">
        <v>710</v>
      </c>
      <c r="H259" s="160">
        <v>10600.618</v>
      </c>
      <c r="I259" s="161"/>
      <c r="L259" s="157"/>
      <c r="M259" s="162"/>
      <c r="N259" s="163"/>
      <c r="O259" s="163"/>
      <c r="P259" s="163"/>
      <c r="Q259" s="163"/>
      <c r="R259" s="163"/>
      <c r="S259" s="163"/>
      <c r="T259" s="164"/>
      <c r="AT259" s="158" t="s">
        <v>204</v>
      </c>
      <c r="AU259" s="158" t="s">
        <v>81</v>
      </c>
      <c r="AV259" s="13" t="s">
        <v>81</v>
      </c>
      <c r="AW259" s="13" t="s">
        <v>33</v>
      </c>
      <c r="AX259" s="13" t="s">
        <v>79</v>
      </c>
      <c r="AY259" s="158" t="s">
        <v>122</v>
      </c>
    </row>
    <row r="260" spans="1:65" s="2" customFormat="1" ht="24.2" customHeight="1">
      <c r="A260" s="32"/>
      <c r="B260" s="137"/>
      <c r="C260" s="138" t="s">
        <v>481</v>
      </c>
      <c r="D260" s="138" t="s">
        <v>125</v>
      </c>
      <c r="E260" s="139" t="s">
        <v>621</v>
      </c>
      <c r="F260" s="140" t="s">
        <v>622</v>
      </c>
      <c r="G260" s="141" t="s">
        <v>362</v>
      </c>
      <c r="H260" s="142">
        <v>757.187</v>
      </c>
      <c r="I260" s="143"/>
      <c r="J260" s="144">
        <f>ROUND(I260*H260,2)</f>
        <v>0</v>
      </c>
      <c r="K260" s="140" t="s">
        <v>232</v>
      </c>
      <c r="L260" s="33"/>
      <c r="M260" s="145" t="s">
        <v>3</v>
      </c>
      <c r="N260" s="146" t="s">
        <v>42</v>
      </c>
      <c r="O260" s="53"/>
      <c r="P260" s="147">
        <f>O260*H260</f>
        <v>0</v>
      </c>
      <c r="Q260" s="147">
        <v>0</v>
      </c>
      <c r="R260" s="147">
        <f>Q260*H260</f>
        <v>0</v>
      </c>
      <c r="S260" s="147">
        <v>0</v>
      </c>
      <c r="T260" s="148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49" t="s">
        <v>142</v>
      </c>
      <c r="AT260" s="149" t="s">
        <v>125</v>
      </c>
      <c r="AU260" s="149" t="s">
        <v>81</v>
      </c>
      <c r="AY260" s="17" t="s">
        <v>122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7" t="s">
        <v>79</v>
      </c>
      <c r="BK260" s="150">
        <f>ROUND(I260*H260,2)</f>
        <v>0</v>
      </c>
      <c r="BL260" s="17" t="s">
        <v>142</v>
      </c>
      <c r="BM260" s="149" t="s">
        <v>623</v>
      </c>
    </row>
    <row r="261" spans="1:47" s="2" customFormat="1" ht="11.25">
      <c r="A261" s="32"/>
      <c r="B261" s="33"/>
      <c r="C261" s="32"/>
      <c r="D261" s="151" t="s">
        <v>131</v>
      </c>
      <c r="E261" s="32"/>
      <c r="F261" s="152" t="s">
        <v>624</v>
      </c>
      <c r="G261" s="32"/>
      <c r="H261" s="32"/>
      <c r="I261" s="153"/>
      <c r="J261" s="32"/>
      <c r="K261" s="32"/>
      <c r="L261" s="33"/>
      <c r="M261" s="154"/>
      <c r="N261" s="155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131</v>
      </c>
      <c r="AU261" s="17" t="s">
        <v>81</v>
      </c>
    </row>
    <row r="262" spans="1:47" s="2" customFormat="1" ht="11.25">
      <c r="A262" s="32"/>
      <c r="B262" s="33"/>
      <c r="C262" s="32"/>
      <c r="D262" s="170" t="s">
        <v>235</v>
      </c>
      <c r="E262" s="32"/>
      <c r="F262" s="171" t="s">
        <v>625</v>
      </c>
      <c r="G262" s="32"/>
      <c r="H262" s="32"/>
      <c r="I262" s="153"/>
      <c r="J262" s="32"/>
      <c r="K262" s="32"/>
      <c r="L262" s="33"/>
      <c r="M262" s="154"/>
      <c r="N262" s="155"/>
      <c r="O262" s="53"/>
      <c r="P262" s="53"/>
      <c r="Q262" s="53"/>
      <c r="R262" s="53"/>
      <c r="S262" s="53"/>
      <c r="T262" s="54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235</v>
      </c>
      <c r="AU262" s="17" t="s">
        <v>81</v>
      </c>
    </row>
    <row r="263" spans="2:51" s="14" customFormat="1" ht="22.5">
      <c r="B263" s="172"/>
      <c r="D263" s="151" t="s">
        <v>204</v>
      </c>
      <c r="E263" s="173" t="s">
        <v>3</v>
      </c>
      <c r="F263" s="174" t="s">
        <v>626</v>
      </c>
      <c r="H263" s="173" t="s">
        <v>3</v>
      </c>
      <c r="I263" s="175"/>
      <c r="L263" s="172"/>
      <c r="M263" s="176"/>
      <c r="N263" s="177"/>
      <c r="O263" s="177"/>
      <c r="P263" s="177"/>
      <c r="Q263" s="177"/>
      <c r="R263" s="177"/>
      <c r="S263" s="177"/>
      <c r="T263" s="178"/>
      <c r="AT263" s="173" t="s">
        <v>204</v>
      </c>
      <c r="AU263" s="173" t="s">
        <v>81</v>
      </c>
      <c r="AV263" s="14" t="s">
        <v>79</v>
      </c>
      <c r="AW263" s="14" t="s">
        <v>33</v>
      </c>
      <c r="AX263" s="14" t="s">
        <v>71</v>
      </c>
      <c r="AY263" s="173" t="s">
        <v>122</v>
      </c>
    </row>
    <row r="264" spans="2:51" s="13" customFormat="1" ht="11.25">
      <c r="B264" s="157"/>
      <c r="D264" s="151" t="s">
        <v>204</v>
      </c>
      <c r="E264" s="158" t="s">
        <v>3</v>
      </c>
      <c r="F264" s="159" t="s">
        <v>711</v>
      </c>
      <c r="H264" s="160">
        <v>757.187</v>
      </c>
      <c r="I264" s="161"/>
      <c r="L264" s="157"/>
      <c r="M264" s="162"/>
      <c r="N264" s="163"/>
      <c r="O264" s="163"/>
      <c r="P264" s="163"/>
      <c r="Q264" s="163"/>
      <c r="R264" s="163"/>
      <c r="S264" s="163"/>
      <c r="T264" s="164"/>
      <c r="AT264" s="158" t="s">
        <v>204</v>
      </c>
      <c r="AU264" s="158" t="s">
        <v>81</v>
      </c>
      <c r="AV264" s="13" t="s">
        <v>81</v>
      </c>
      <c r="AW264" s="13" t="s">
        <v>33</v>
      </c>
      <c r="AX264" s="13" t="s">
        <v>79</v>
      </c>
      <c r="AY264" s="158" t="s">
        <v>122</v>
      </c>
    </row>
    <row r="265" spans="1:65" s="2" customFormat="1" ht="44.25" customHeight="1">
      <c r="A265" s="32"/>
      <c r="B265" s="137"/>
      <c r="C265" s="138" t="s">
        <v>487</v>
      </c>
      <c r="D265" s="138" t="s">
        <v>125</v>
      </c>
      <c r="E265" s="139" t="s">
        <v>636</v>
      </c>
      <c r="F265" s="140" t="s">
        <v>637</v>
      </c>
      <c r="G265" s="141" t="s">
        <v>362</v>
      </c>
      <c r="H265" s="142">
        <v>35.42</v>
      </c>
      <c r="I265" s="143"/>
      <c r="J265" s="144">
        <f>ROUND(I265*H265,2)</f>
        <v>0</v>
      </c>
      <c r="K265" s="140" t="s">
        <v>232</v>
      </c>
      <c r="L265" s="33"/>
      <c r="M265" s="145" t="s">
        <v>3</v>
      </c>
      <c r="N265" s="146" t="s">
        <v>42</v>
      </c>
      <c r="O265" s="53"/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49" t="s">
        <v>142</v>
      </c>
      <c r="AT265" s="149" t="s">
        <v>125</v>
      </c>
      <c r="AU265" s="149" t="s">
        <v>81</v>
      </c>
      <c r="AY265" s="17" t="s">
        <v>122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7" t="s">
        <v>79</v>
      </c>
      <c r="BK265" s="150">
        <f>ROUND(I265*H265,2)</f>
        <v>0</v>
      </c>
      <c r="BL265" s="17" t="s">
        <v>142</v>
      </c>
      <c r="BM265" s="149" t="s">
        <v>638</v>
      </c>
    </row>
    <row r="266" spans="1:47" s="2" customFormat="1" ht="29.25">
      <c r="A266" s="32"/>
      <c r="B266" s="33"/>
      <c r="C266" s="32"/>
      <c r="D266" s="151" t="s">
        <v>131</v>
      </c>
      <c r="E266" s="32"/>
      <c r="F266" s="152" t="s">
        <v>639</v>
      </c>
      <c r="G266" s="32"/>
      <c r="H266" s="32"/>
      <c r="I266" s="153"/>
      <c r="J266" s="32"/>
      <c r="K266" s="32"/>
      <c r="L266" s="33"/>
      <c r="M266" s="154"/>
      <c r="N266" s="155"/>
      <c r="O266" s="53"/>
      <c r="P266" s="53"/>
      <c r="Q266" s="53"/>
      <c r="R266" s="53"/>
      <c r="S266" s="53"/>
      <c r="T266" s="54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131</v>
      </c>
      <c r="AU266" s="17" t="s">
        <v>81</v>
      </c>
    </row>
    <row r="267" spans="1:47" s="2" customFormat="1" ht="11.25">
      <c r="A267" s="32"/>
      <c r="B267" s="33"/>
      <c r="C267" s="32"/>
      <c r="D267" s="170" t="s">
        <v>235</v>
      </c>
      <c r="E267" s="32"/>
      <c r="F267" s="171" t="s">
        <v>640</v>
      </c>
      <c r="G267" s="32"/>
      <c r="H267" s="32"/>
      <c r="I267" s="153"/>
      <c r="J267" s="32"/>
      <c r="K267" s="32"/>
      <c r="L267" s="33"/>
      <c r="M267" s="154"/>
      <c r="N267" s="155"/>
      <c r="O267" s="53"/>
      <c r="P267" s="53"/>
      <c r="Q267" s="53"/>
      <c r="R267" s="53"/>
      <c r="S267" s="53"/>
      <c r="T267" s="54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235</v>
      </c>
      <c r="AU267" s="17" t="s">
        <v>81</v>
      </c>
    </row>
    <row r="268" spans="2:51" s="13" customFormat="1" ht="11.25">
      <c r="B268" s="157"/>
      <c r="D268" s="151" t="s">
        <v>204</v>
      </c>
      <c r="E268" s="158" t="s">
        <v>3</v>
      </c>
      <c r="F268" s="159" t="s">
        <v>712</v>
      </c>
      <c r="H268" s="160">
        <v>35.42</v>
      </c>
      <c r="I268" s="161"/>
      <c r="L268" s="157"/>
      <c r="M268" s="162"/>
      <c r="N268" s="163"/>
      <c r="O268" s="163"/>
      <c r="P268" s="163"/>
      <c r="Q268" s="163"/>
      <c r="R268" s="163"/>
      <c r="S268" s="163"/>
      <c r="T268" s="164"/>
      <c r="AT268" s="158" t="s">
        <v>204</v>
      </c>
      <c r="AU268" s="158" t="s">
        <v>81</v>
      </c>
      <c r="AV268" s="13" t="s">
        <v>81</v>
      </c>
      <c r="AW268" s="13" t="s">
        <v>33</v>
      </c>
      <c r="AX268" s="13" t="s">
        <v>79</v>
      </c>
      <c r="AY268" s="158" t="s">
        <v>122</v>
      </c>
    </row>
    <row r="269" spans="1:65" s="2" customFormat="1" ht="44.25" customHeight="1">
      <c r="A269" s="32"/>
      <c r="B269" s="137"/>
      <c r="C269" s="138" t="s">
        <v>493</v>
      </c>
      <c r="D269" s="138" t="s">
        <v>125</v>
      </c>
      <c r="E269" s="139" t="s">
        <v>643</v>
      </c>
      <c r="F269" s="140" t="s">
        <v>644</v>
      </c>
      <c r="G269" s="141" t="s">
        <v>362</v>
      </c>
      <c r="H269" s="142">
        <v>721.767</v>
      </c>
      <c r="I269" s="143"/>
      <c r="J269" s="144">
        <f>ROUND(I269*H269,2)</f>
        <v>0</v>
      </c>
      <c r="K269" s="140" t="s">
        <v>232</v>
      </c>
      <c r="L269" s="33"/>
      <c r="M269" s="145" t="s">
        <v>3</v>
      </c>
      <c r="N269" s="146" t="s">
        <v>42</v>
      </c>
      <c r="O269" s="53"/>
      <c r="P269" s="147">
        <f>O269*H269</f>
        <v>0</v>
      </c>
      <c r="Q269" s="147">
        <v>0</v>
      </c>
      <c r="R269" s="147">
        <f>Q269*H269</f>
        <v>0</v>
      </c>
      <c r="S269" s="147">
        <v>0</v>
      </c>
      <c r="T269" s="148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49" t="s">
        <v>142</v>
      </c>
      <c r="AT269" s="149" t="s">
        <v>125</v>
      </c>
      <c r="AU269" s="149" t="s">
        <v>81</v>
      </c>
      <c r="AY269" s="17" t="s">
        <v>122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79</v>
      </c>
      <c r="BK269" s="150">
        <f>ROUND(I269*H269,2)</f>
        <v>0</v>
      </c>
      <c r="BL269" s="17" t="s">
        <v>142</v>
      </c>
      <c r="BM269" s="149" t="s">
        <v>645</v>
      </c>
    </row>
    <row r="270" spans="1:47" s="2" customFormat="1" ht="29.25">
      <c r="A270" s="32"/>
      <c r="B270" s="33"/>
      <c r="C270" s="32"/>
      <c r="D270" s="151" t="s">
        <v>131</v>
      </c>
      <c r="E270" s="32"/>
      <c r="F270" s="152" t="s">
        <v>646</v>
      </c>
      <c r="G270" s="32"/>
      <c r="H270" s="32"/>
      <c r="I270" s="153"/>
      <c r="J270" s="32"/>
      <c r="K270" s="32"/>
      <c r="L270" s="33"/>
      <c r="M270" s="154"/>
      <c r="N270" s="155"/>
      <c r="O270" s="53"/>
      <c r="P270" s="53"/>
      <c r="Q270" s="53"/>
      <c r="R270" s="53"/>
      <c r="S270" s="53"/>
      <c r="T270" s="54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131</v>
      </c>
      <c r="AU270" s="17" t="s">
        <v>81</v>
      </c>
    </row>
    <row r="271" spans="1:47" s="2" customFormat="1" ht="11.25">
      <c r="A271" s="32"/>
      <c r="B271" s="33"/>
      <c r="C271" s="32"/>
      <c r="D271" s="170" t="s">
        <v>235</v>
      </c>
      <c r="E271" s="32"/>
      <c r="F271" s="171" t="s">
        <v>647</v>
      </c>
      <c r="G271" s="32"/>
      <c r="H271" s="32"/>
      <c r="I271" s="153"/>
      <c r="J271" s="32"/>
      <c r="K271" s="32"/>
      <c r="L271" s="33"/>
      <c r="M271" s="154"/>
      <c r="N271" s="155"/>
      <c r="O271" s="53"/>
      <c r="P271" s="53"/>
      <c r="Q271" s="53"/>
      <c r="R271" s="53"/>
      <c r="S271" s="53"/>
      <c r="T271" s="54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235</v>
      </c>
      <c r="AU271" s="17" t="s">
        <v>81</v>
      </c>
    </row>
    <row r="272" spans="2:51" s="13" customFormat="1" ht="11.25">
      <c r="B272" s="157"/>
      <c r="D272" s="151" t="s">
        <v>204</v>
      </c>
      <c r="E272" s="158" t="s">
        <v>3</v>
      </c>
      <c r="F272" s="159" t="s">
        <v>713</v>
      </c>
      <c r="H272" s="160">
        <v>721.767</v>
      </c>
      <c r="I272" s="161"/>
      <c r="L272" s="157"/>
      <c r="M272" s="197"/>
      <c r="N272" s="198"/>
      <c r="O272" s="198"/>
      <c r="P272" s="198"/>
      <c r="Q272" s="198"/>
      <c r="R272" s="198"/>
      <c r="S272" s="198"/>
      <c r="T272" s="199"/>
      <c r="AT272" s="158" t="s">
        <v>204</v>
      </c>
      <c r="AU272" s="158" t="s">
        <v>81</v>
      </c>
      <c r="AV272" s="13" t="s">
        <v>81</v>
      </c>
      <c r="AW272" s="13" t="s">
        <v>33</v>
      </c>
      <c r="AX272" s="13" t="s">
        <v>79</v>
      </c>
      <c r="AY272" s="158" t="s">
        <v>122</v>
      </c>
    </row>
    <row r="273" spans="1:31" s="2" customFormat="1" ht="6.95" customHeight="1">
      <c r="A273" s="32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33"/>
      <c r="M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</row>
  </sheetData>
  <autoFilter ref="C84:K27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13107241"/>
    <hyperlink ref="F94" r:id="rId2" display="https://podminky.urs.cz/item/CS_URS_2023_02/113154224"/>
    <hyperlink ref="F98" r:id="rId3" display="https://podminky.urs.cz/item/CS_URS_2023_02/113203111"/>
    <hyperlink ref="F102" r:id="rId4" display="https://podminky.urs.cz/item/CS_URS_2023_02/122252205"/>
    <hyperlink ref="F110" r:id="rId5" display="https://podminky.urs.cz/item/CS_URS_2023_02/171151112"/>
    <hyperlink ref="F115" r:id="rId6" display="https://podminky.urs.cz/item/CS_URS_2023_02/174151101"/>
    <hyperlink ref="F120" r:id="rId7" display="https://podminky.urs.cz/item/CS_URS_2023_02/181152302"/>
    <hyperlink ref="F125" r:id="rId8" display="https://podminky.urs.cz/item/CS_URS_2023_02/181411131"/>
    <hyperlink ref="F153" r:id="rId9" display="https://podminky.urs.cz/item/CS_URS_2023_02/564861111"/>
    <hyperlink ref="F159" r:id="rId10" display="https://podminky.urs.cz/item/CS_URS_2023_02/564871111"/>
    <hyperlink ref="F163" r:id="rId11" display="https://podminky.urs.cz/item/CS_URS_2023_02/565135111"/>
    <hyperlink ref="F168" r:id="rId12" display="https://podminky.urs.cz/item/CS_URS_2023_02/569831111"/>
    <hyperlink ref="F173" r:id="rId13" display="https://podminky.urs.cz/item/CS_URS_2023_02/573211107"/>
    <hyperlink ref="F178" r:id="rId14" display="https://podminky.urs.cz/item/CS_URS_2023_02/573211109"/>
    <hyperlink ref="F183" r:id="rId15" display="https://podminky.urs.cz/item/CS_URS_2023_02/577144121"/>
    <hyperlink ref="F190" r:id="rId16" display="https://podminky.urs.cz/item/CS_URS_2023_02/914111111"/>
    <hyperlink ref="F194" r:id="rId17" display="https://podminky.urs.cz/item/CS_URS_2023_02/914511111"/>
    <hyperlink ref="F214" r:id="rId18" display="https://podminky.urs.cz/item/CS_URS_2023_02/916131213"/>
    <hyperlink ref="F223" r:id="rId19" display="https://podminky.urs.cz/item/CS_URS_2023_02/919726123"/>
    <hyperlink ref="F228" r:id="rId20" display="https://podminky.urs.cz/item/CS_URS_2023_02/938909311"/>
    <hyperlink ref="F233" r:id="rId21" display="https://podminky.urs.cz/item/CS_URS_2023_02/919112213"/>
    <hyperlink ref="F238" r:id="rId22" display="https://podminky.urs.cz/item/CS_URS_2023_02/919122112"/>
    <hyperlink ref="F243" r:id="rId23" display="https://podminky.urs.cz/item/CS_URS_2023_02/919735112"/>
    <hyperlink ref="F250" r:id="rId24" display="https://podminky.urs.cz/item/CS_URS_2023_02/998225111"/>
    <hyperlink ref="F254" r:id="rId25" display="https://podminky.urs.cz/item/CS_URS_2023_02/997221571"/>
    <hyperlink ref="F258" r:id="rId26" display="https://podminky.urs.cz/item/CS_URS_2023_02/997221579"/>
    <hyperlink ref="F262" r:id="rId27" display="https://podminky.urs.cz/item/CS_URS_2023_02/997221611"/>
    <hyperlink ref="F267" r:id="rId28" display="https://podminky.urs.cz/item/CS_URS_2023_02/997221873"/>
    <hyperlink ref="F271" r:id="rId29" display="https://podminky.urs.cz/item/CS_URS_2023_02/99722187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tabSelected="1" workbookViewId="0" topLeftCell="A18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7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92</v>
      </c>
      <c r="L4" s="20"/>
      <c r="M4" s="88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38" t="str">
        <f>'Rekapitulace stavby'!K6</f>
        <v>Nymburk – levobřežní cyklostezka s přemostěním Starého Labe</v>
      </c>
      <c r="F7" s="239"/>
      <c r="G7" s="239"/>
      <c r="H7" s="239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8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714</v>
      </c>
      <c r="F9" s="240"/>
      <c r="G9" s="240"/>
      <c r="H9" s="240"/>
      <c r="I9" s="32"/>
      <c r="J9" s="32"/>
      <c r="K9" s="32"/>
      <c r="L9" s="8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215</v>
      </c>
      <c r="G12" s="32"/>
      <c r="H12" s="32"/>
      <c r="I12" s="27" t="s">
        <v>23</v>
      </c>
      <c r="J12" s="50" t="str">
        <f>'Rekapitulace stavby'!AN8</f>
        <v>22. 11. 2022</v>
      </c>
      <c r="K12" s="32"/>
      <c r="L12" s="8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3</v>
      </c>
      <c r="K15" s="32"/>
      <c r="L15" s="8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1" t="str">
        <f>'Rekapitulace stavby'!E14</f>
        <v>Vyplň údaj</v>
      </c>
      <c r="F18" s="221"/>
      <c r="G18" s="221"/>
      <c r="H18" s="221"/>
      <c r="I18" s="27" t="s">
        <v>28</v>
      </c>
      <c r="J18" s="28" t="str">
        <f>'Rekapitulace stavby'!AN14</f>
        <v>Vyplň údaj</v>
      </c>
      <c r="K18" s="32"/>
      <c r="L18" s="8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3</v>
      </c>
      <c r="K20" s="32"/>
      <c r="L20" s="8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3</v>
      </c>
      <c r="K21" s="32"/>
      <c r="L21" s="8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8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8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8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6" t="s">
        <v>3</v>
      </c>
      <c r="F27" s="226"/>
      <c r="G27" s="226"/>
      <c r="H27" s="226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66">
        <f>ROUND(J85,2)</f>
        <v>0</v>
      </c>
      <c r="K30" s="32"/>
      <c r="L30" s="8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8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ROUND((SUM(BE85:BE240)),2)</f>
        <v>0</v>
      </c>
      <c r="G33" s="32"/>
      <c r="H33" s="32"/>
      <c r="I33" s="96">
        <v>0.21</v>
      </c>
      <c r="J33" s="95">
        <f>ROUND(((SUM(BE85:BE240))*I33),2)</f>
        <v>0</v>
      </c>
      <c r="K33" s="32"/>
      <c r="L33" s="8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ROUND((SUM(BF85:BF240)),2)</f>
        <v>0</v>
      </c>
      <c r="G34" s="32"/>
      <c r="H34" s="32"/>
      <c r="I34" s="96">
        <v>0.15</v>
      </c>
      <c r="J34" s="95">
        <f>ROUND(((SUM(BF85:BF240))*I34),2)</f>
        <v>0</v>
      </c>
      <c r="K34" s="32"/>
      <c r="L34" s="8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ROUND((SUM(BG85:BG240)),2)</f>
        <v>0</v>
      </c>
      <c r="G35" s="32"/>
      <c r="H35" s="32"/>
      <c r="I35" s="96">
        <v>0.21</v>
      </c>
      <c r="J35" s="95">
        <f>0</f>
        <v>0</v>
      </c>
      <c r="K35" s="32"/>
      <c r="L35" s="8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ROUND((SUM(BH85:BH240)),2)</f>
        <v>0</v>
      </c>
      <c r="G36" s="32"/>
      <c r="H36" s="32"/>
      <c r="I36" s="96">
        <v>0.15</v>
      </c>
      <c r="J36" s="95">
        <f>0</f>
        <v>0</v>
      </c>
      <c r="K36" s="32"/>
      <c r="L36" s="8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ROUND((SUM(BI85:BI240)),2)</f>
        <v>0</v>
      </c>
      <c r="G37" s="32"/>
      <c r="H37" s="32"/>
      <c r="I37" s="96">
        <v>0</v>
      </c>
      <c r="J37" s="95">
        <f>0</f>
        <v>0</v>
      </c>
      <c r="K37" s="32"/>
      <c r="L37" s="8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55"/>
      <c r="F39" s="55"/>
      <c r="G39" s="99" t="s">
        <v>48</v>
      </c>
      <c r="H39" s="100" t="s">
        <v>49</v>
      </c>
      <c r="I39" s="55"/>
      <c r="J39" s="101">
        <f>SUM(J30:J37)</f>
        <v>0</v>
      </c>
      <c r="K39" s="102"/>
      <c r="L39" s="8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97</v>
      </c>
      <c r="D45" s="32"/>
      <c r="E45" s="32"/>
      <c r="F45" s="32"/>
      <c r="G45" s="32"/>
      <c r="H45" s="32"/>
      <c r="I45" s="32"/>
      <c r="J45" s="32"/>
      <c r="K45" s="32"/>
      <c r="L45" s="8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38" t="str">
        <f>E7</f>
        <v>Nymburk – levobřežní cyklostezka s přemostěním Starého Labe</v>
      </c>
      <c r="F48" s="239"/>
      <c r="G48" s="239"/>
      <c r="H48" s="239"/>
      <c r="I48" s="32"/>
      <c r="J48" s="32"/>
      <c r="K48" s="32"/>
      <c r="L48" s="8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93</v>
      </c>
      <c r="D49" s="32"/>
      <c r="E49" s="32"/>
      <c r="F49" s="32"/>
      <c r="G49" s="32"/>
      <c r="H49" s="32"/>
      <c r="I49" s="32"/>
      <c r="J49" s="32"/>
      <c r="K49" s="32"/>
      <c r="L49" s="8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00" t="str">
        <f>E9</f>
        <v>676/18-1-3 - SO 202 Lávka</v>
      </c>
      <c r="F50" s="240"/>
      <c r="G50" s="240"/>
      <c r="H50" s="240"/>
      <c r="I50" s="32"/>
      <c r="J50" s="32"/>
      <c r="K50" s="32"/>
      <c r="L50" s="8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k.ú. Nymburk</v>
      </c>
      <c r="G52" s="32"/>
      <c r="H52" s="32"/>
      <c r="I52" s="27" t="s">
        <v>23</v>
      </c>
      <c r="J52" s="50" t="str">
        <f>IF(J12="","",J12)</f>
        <v>22. 11. 2022</v>
      </c>
      <c r="K52" s="32"/>
      <c r="L52" s="8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Město Nymburk</v>
      </c>
      <c r="G54" s="32"/>
      <c r="H54" s="32"/>
      <c r="I54" s="27" t="s">
        <v>31</v>
      </c>
      <c r="J54" s="30" t="str">
        <f>E21</f>
        <v>NDCon s.r.o.</v>
      </c>
      <c r="K54" s="32"/>
      <c r="L54" s="8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 t="str">
        <f>E24</f>
        <v xml:space="preserve"> </v>
      </c>
      <c r="K55" s="32"/>
      <c r="L55" s="8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3" t="s">
        <v>98</v>
      </c>
      <c r="D57" s="97"/>
      <c r="E57" s="97"/>
      <c r="F57" s="97"/>
      <c r="G57" s="97"/>
      <c r="H57" s="97"/>
      <c r="I57" s="97"/>
      <c r="J57" s="104" t="s">
        <v>99</v>
      </c>
      <c r="K57" s="97"/>
      <c r="L57" s="8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5" t="s">
        <v>69</v>
      </c>
      <c r="D59" s="32"/>
      <c r="E59" s="32"/>
      <c r="F59" s="32"/>
      <c r="G59" s="32"/>
      <c r="H59" s="32"/>
      <c r="I59" s="32"/>
      <c r="J59" s="66">
        <f>J85</f>
        <v>0</v>
      </c>
      <c r="K59" s="32"/>
      <c r="L59" s="8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100</v>
      </c>
    </row>
    <row r="60" spans="2:12" s="9" customFormat="1" ht="24.95" customHeight="1">
      <c r="B60" s="106"/>
      <c r="D60" s="107" t="s">
        <v>216</v>
      </c>
      <c r="E60" s="108"/>
      <c r="F60" s="108"/>
      <c r="G60" s="108"/>
      <c r="H60" s="108"/>
      <c r="I60" s="108"/>
      <c r="J60" s="109">
        <f>J86</f>
        <v>0</v>
      </c>
      <c r="L60" s="106"/>
    </row>
    <row r="61" spans="2:12" s="10" customFormat="1" ht="19.9" customHeight="1">
      <c r="B61" s="110"/>
      <c r="D61" s="111" t="s">
        <v>217</v>
      </c>
      <c r="E61" s="112"/>
      <c r="F61" s="112"/>
      <c r="G61" s="112"/>
      <c r="H61" s="112"/>
      <c r="I61" s="112"/>
      <c r="J61" s="113">
        <f>J87</f>
        <v>0</v>
      </c>
      <c r="L61" s="110"/>
    </row>
    <row r="62" spans="2:12" s="10" customFormat="1" ht="19.9" customHeight="1">
      <c r="B62" s="110"/>
      <c r="D62" s="111" t="s">
        <v>218</v>
      </c>
      <c r="E62" s="112"/>
      <c r="F62" s="112"/>
      <c r="G62" s="112"/>
      <c r="H62" s="112"/>
      <c r="I62" s="112"/>
      <c r="J62" s="113">
        <f>J120</f>
        <v>0</v>
      </c>
      <c r="L62" s="110"/>
    </row>
    <row r="63" spans="2:12" s="10" customFormat="1" ht="19.9" customHeight="1">
      <c r="B63" s="110"/>
      <c r="D63" s="111" t="s">
        <v>715</v>
      </c>
      <c r="E63" s="112"/>
      <c r="F63" s="112"/>
      <c r="G63" s="112"/>
      <c r="H63" s="112"/>
      <c r="I63" s="112"/>
      <c r="J63" s="113">
        <f>J160</f>
        <v>0</v>
      </c>
      <c r="L63" s="110"/>
    </row>
    <row r="64" spans="2:12" s="10" customFormat="1" ht="19.9" customHeight="1">
      <c r="B64" s="110"/>
      <c r="D64" s="111" t="s">
        <v>219</v>
      </c>
      <c r="E64" s="112"/>
      <c r="F64" s="112"/>
      <c r="G64" s="112"/>
      <c r="H64" s="112"/>
      <c r="I64" s="112"/>
      <c r="J64" s="113">
        <f>J227</f>
        <v>0</v>
      </c>
      <c r="L64" s="110"/>
    </row>
    <row r="65" spans="2:12" s="10" customFormat="1" ht="19.9" customHeight="1">
      <c r="B65" s="110"/>
      <c r="D65" s="111" t="s">
        <v>716</v>
      </c>
      <c r="E65" s="112"/>
      <c r="F65" s="112"/>
      <c r="G65" s="112"/>
      <c r="H65" s="112"/>
      <c r="I65" s="112"/>
      <c r="J65" s="113">
        <f>J233</f>
        <v>0</v>
      </c>
      <c r="L65" s="110"/>
    </row>
    <row r="66" spans="1:31" s="2" customFormat="1" ht="21.75" customHeight="1">
      <c r="A66" s="32"/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8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8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71" spans="1:31" s="2" customFormat="1" ht="6.95" customHeight="1">
      <c r="A71" s="32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8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24.95" customHeight="1">
      <c r="A72" s="32"/>
      <c r="B72" s="33"/>
      <c r="C72" s="21" t="s">
        <v>106</v>
      </c>
      <c r="D72" s="32"/>
      <c r="E72" s="32"/>
      <c r="F72" s="32"/>
      <c r="G72" s="32"/>
      <c r="H72" s="32"/>
      <c r="I72" s="32"/>
      <c r="J72" s="32"/>
      <c r="K72" s="32"/>
      <c r="L72" s="8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8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17</v>
      </c>
      <c r="D74" s="32"/>
      <c r="E74" s="32"/>
      <c r="F74" s="32"/>
      <c r="G74" s="32"/>
      <c r="H74" s="32"/>
      <c r="I74" s="32"/>
      <c r="J74" s="32"/>
      <c r="K74" s="32"/>
      <c r="L74" s="89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238" t="str">
        <f>E7</f>
        <v>Nymburk – levobřežní cyklostezka s přemostěním Starého Labe</v>
      </c>
      <c r="F75" s="239"/>
      <c r="G75" s="239"/>
      <c r="H75" s="239"/>
      <c r="I75" s="32"/>
      <c r="J75" s="32"/>
      <c r="K75" s="32"/>
      <c r="L75" s="8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33"/>
      <c r="C76" s="27" t="s">
        <v>93</v>
      </c>
      <c r="D76" s="32"/>
      <c r="E76" s="32"/>
      <c r="F76" s="32"/>
      <c r="G76" s="32"/>
      <c r="H76" s="32"/>
      <c r="I76" s="32"/>
      <c r="J76" s="32"/>
      <c r="K76" s="32"/>
      <c r="L76" s="8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6.5" customHeight="1">
      <c r="A77" s="32"/>
      <c r="B77" s="33"/>
      <c r="C77" s="32"/>
      <c r="D77" s="32"/>
      <c r="E77" s="200" t="str">
        <f>E9</f>
        <v>676/18-1-3 - SO 202 Lávka</v>
      </c>
      <c r="F77" s="240"/>
      <c r="G77" s="240"/>
      <c r="H77" s="240"/>
      <c r="I77" s="32"/>
      <c r="J77" s="32"/>
      <c r="K77" s="32"/>
      <c r="L77" s="8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8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>
      <c r="A79" s="32"/>
      <c r="B79" s="33"/>
      <c r="C79" s="27" t="s">
        <v>21</v>
      </c>
      <c r="D79" s="32"/>
      <c r="E79" s="32"/>
      <c r="F79" s="25" t="str">
        <f>F12</f>
        <v>k.ú. Nymburk</v>
      </c>
      <c r="G79" s="32"/>
      <c r="H79" s="32"/>
      <c r="I79" s="27" t="s">
        <v>23</v>
      </c>
      <c r="J79" s="50" t="str">
        <f>IF(J12="","",J12)</f>
        <v>22. 11. 2022</v>
      </c>
      <c r="K79" s="32"/>
      <c r="L79" s="8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8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5.2" customHeight="1">
      <c r="A81" s="32"/>
      <c r="B81" s="33"/>
      <c r="C81" s="27" t="s">
        <v>25</v>
      </c>
      <c r="D81" s="32"/>
      <c r="E81" s="32"/>
      <c r="F81" s="25" t="str">
        <f>E15</f>
        <v>Město Nymburk</v>
      </c>
      <c r="G81" s="32"/>
      <c r="H81" s="32"/>
      <c r="I81" s="27" t="s">
        <v>31</v>
      </c>
      <c r="J81" s="30" t="str">
        <f>E21</f>
        <v>NDCon s.r.o.</v>
      </c>
      <c r="K81" s="32"/>
      <c r="L81" s="8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5.2" customHeight="1">
      <c r="A82" s="32"/>
      <c r="B82" s="33"/>
      <c r="C82" s="27" t="s">
        <v>29</v>
      </c>
      <c r="D82" s="32"/>
      <c r="E82" s="32"/>
      <c r="F82" s="25" t="str">
        <f>IF(E18="","",E18)</f>
        <v>Vyplň údaj</v>
      </c>
      <c r="G82" s="32"/>
      <c r="H82" s="32"/>
      <c r="I82" s="27" t="s">
        <v>34</v>
      </c>
      <c r="J82" s="30" t="str">
        <f>E24</f>
        <v xml:space="preserve"> </v>
      </c>
      <c r="K82" s="32"/>
      <c r="L82" s="8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0.3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8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11" customFormat="1" ht="29.25" customHeight="1">
      <c r="A84" s="114"/>
      <c r="B84" s="115"/>
      <c r="C84" s="116" t="s">
        <v>107</v>
      </c>
      <c r="D84" s="117" t="s">
        <v>56</v>
      </c>
      <c r="E84" s="117" t="s">
        <v>52</v>
      </c>
      <c r="F84" s="117" t="s">
        <v>53</v>
      </c>
      <c r="G84" s="117" t="s">
        <v>108</v>
      </c>
      <c r="H84" s="117" t="s">
        <v>109</v>
      </c>
      <c r="I84" s="117" t="s">
        <v>110</v>
      </c>
      <c r="J84" s="117" t="s">
        <v>99</v>
      </c>
      <c r="K84" s="118" t="s">
        <v>111</v>
      </c>
      <c r="L84" s="119"/>
      <c r="M84" s="57" t="s">
        <v>3</v>
      </c>
      <c r="N84" s="58" t="s">
        <v>41</v>
      </c>
      <c r="O84" s="58" t="s">
        <v>112</v>
      </c>
      <c r="P84" s="58" t="s">
        <v>113</v>
      </c>
      <c r="Q84" s="58" t="s">
        <v>114</v>
      </c>
      <c r="R84" s="58" t="s">
        <v>115</v>
      </c>
      <c r="S84" s="58" t="s">
        <v>116</v>
      </c>
      <c r="T84" s="59" t="s">
        <v>117</v>
      </c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63" s="2" customFormat="1" ht="22.9" customHeight="1">
      <c r="A85" s="32"/>
      <c r="B85" s="33"/>
      <c r="C85" s="64" t="s">
        <v>118</v>
      </c>
      <c r="D85" s="32"/>
      <c r="E85" s="32"/>
      <c r="F85" s="32"/>
      <c r="G85" s="32"/>
      <c r="H85" s="32"/>
      <c r="I85" s="32"/>
      <c r="J85" s="120">
        <f>BK85</f>
        <v>0</v>
      </c>
      <c r="K85" s="32"/>
      <c r="L85" s="33"/>
      <c r="M85" s="60"/>
      <c r="N85" s="51"/>
      <c r="O85" s="61"/>
      <c r="P85" s="121">
        <f>P86</f>
        <v>0</v>
      </c>
      <c r="Q85" s="61"/>
      <c r="R85" s="121">
        <f>R86</f>
        <v>134.94870111999998</v>
      </c>
      <c r="S85" s="61"/>
      <c r="T85" s="122">
        <f>T86</f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7" t="s">
        <v>70</v>
      </c>
      <c r="AU85" s="17" t="s">
        <v>100</v>
      </c>
      <c r="BK85" s="123">
        <f>BK86</f>
        <v>0</v>
      </c>
    </row>
    <row r="86" spans="2:63" s="12" customFormat="1" ht="25.9" customHeight="1">
      <c r="B86" s="124"/>
      <c r="D86" s="125" t="s">
        <v>70</v>
      </c>
      <c r="E86" s="126" t="s">
        <v>226</v>
      </c>
      <c r="F86" s="126" t="s">
        <v>227</v>
      </c>
      <c r="I86" s="127"/>
      <c r="J86" s="128">
        <f>BK86</f>
        <v>0</v>
      </c>
      <c r="L86" s="124"/>
      <c r="M86" s="129"/>
      <c r="N86" s="130"/>
      <c r="O86" s="130"/>
      <c r="P86" s="131">
        <f>P87+P120+P160+P227+P233</f>
        <v>0</v>
      </c>
      <c r="Q86" s="130"/>
      <c r="R86" s="131">
        <f>R87+R120+R160+R227+R233</f>
        <v>134.94870111999998</v>
      </c>
      <c r="S86" s="130"/>
      <c r="T86" s="132">
        <f>T87+T120+T160+T227+T233</f>
        <v>0</v>
      </c>
      <c r="AR86" s="125" t="s">
        <v>79</v>
      </c>
      <c r="AT86" s="133" t="s">
        <v>70</v>
      </c>
      <c r="AU86" s="133" t="s">
        <v>71</v>
      </c>
      <c r="AY86" s="125" t="s">
        <v>122</v>
      </c>
      <c r="BK86" s="134">
        <f>BK87+BK120+BK160+BK227+BK233</f>
        <v>0</v>
      </c>
    </row>
    <row r="87" spans="2:63" s="12" customFormat="1" ht="22.9" customHeight="1">
      <c r="B87" s="124"/>
      <c r="D87" s="125" t="s">
        <v>70</v>
      </c>
      <c r="E87" s="135" t="s">
        <v>79</v>
      </c>
      <c r="F87" s="135" t="s">
        <v>228</v>
      </c>
      <c r="I87" s="127"/>
      <c r="J87" s="136">
        <f>BK87</f>
        <v>0</v>
      </c>
      <c r="L87" s="124"/>
      <c r="M87" s="129"/>
      <c r="N87" s="130"/>
      <c r="O87" s="130"/>
      <c r="P87" s="131">
        <f>SUM(P88:P119)</f>
        <v>0</v>
      </c>
      <c r="Q87" s="130"/>
      <c r="R87" s="131">
        <f>SUM(R88:R119)</f>
        <v>2.3458500000000004</v>
      </c>
      <c r="S87" s="130"/>
      <c r="T87" s="132">
        <f>SUM(T88:T119)</f>
        <v>0</v>
      </c>
      <c r="AR87" s="125" t="s">
        <v>79</v>
      </c>
      <c r="AT87" s="133" t="s">
        <v>70</v>
      </c>
      <c r="AU87" s="133" t="s">
        <v>79</v>
      </c>
      <c r="AY87" s="125" t="s">
        <v>122</v>
      </c>
      <c r="BK87" s="134">
        <f>SUM(BK88:BK119)</f>
        <v>0</v>
      </c>
    </row>
    <row r="88" spans="1:65" s="2" customFormat="1" ht="33" customHeight="1">
      <c r="A88" s="32"/>
      <c r="B88" s="137"/>
      <c r="C88" s="138" t="s">
        <v>79</v>
      </c>
      <c r="D88" s="138" t="s">
        <v>125</v>
      </c>
      <c r="E88" s="139" t="s">
        <v>717</v>
      </c>
      <c r="F88" s="140" t="s">
        <v>718</v>
      </c>
      <c r="G88" s="141" t="s">
        <v>296</v>
      </c>
      <c r="H88" s="142">
        <v>60</v>
      </c>
      <c r="I88" s="143"/>
      <c r="J88" s="144">
        <f>ROUND(I88*H88,2)</f>
        <v>0</v>
      </c>
      <c r="K88" s="140" t="s">
        <v>232</v>
      </c>
      <c r="L88" s="33"/>
      <c r="M88" s="145" t="s">
        <v>3</v>
      </c>
      <c r="N88" s="146" t="s">
        <v>42</v>
      </c>
      <c r="O88" s="53"/>
      <c r="P88" s="147">
        <f>O88*H88</f>
        <v>0</v>
      </c>
      <c r="Q88" s="147">
        <v>0</v>
      </c>
      <c r="R88" s="147">
        <f>Q88*H88</f>
        <v>0</v>
      </c>
      <c r="S88" s="147">
        <v>0</v>
      </c>
      <c r="T88" s="148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49" t="s">
        <v>142</v>
      </c>
      <c r="AT88" s="149" t="s">
        <v>125</v>
      </c>
      <c r="AU88" s="149" t="s">
        <v>81</v>
      </c>
      <c r="AY88" s="17" t="s">
        <v>122</v>
      </c>
      <c r="BE88" s="150">
        <f>IF(N88="základní",J88,0)</f>
        <v>0</v>
      </c>
      <c r="BF88" s="150">
        <f>IF(N88="snížená",J88,0)</f>
        <v>0</v>
      </c>
      <c r="BG88" s="150">
        <f>IF(N88="zákl. přenesená",J88,0)</f>
        <v>0</v>
      </c>
      <c r="BH88" s="150">
        <f>IF(N88="sníž. přenesená",J88,0)</f>
        <v>0</v>
      </c>
      <c r="BI88" s="150">
        <f>IF(N88="nulová",J88,0)</f>
        <v>0</v>
      </c>
      <c r="BJ88" s="17" t="s">
        <v>79</v>
      </c>
      <c r="BK88" s="150">
        <f>ROUND(I88*H88,2)</f>
        <v>0</v>
      </c>
      <c r="BL88" s="17" t="s">
        <v>142</v>
      </c>
      <c r="BM88" s="149" t="s">
        <v>719</v>
      </c>
    </row>
    <row r="89" spans="1:47" s="2" customFormat="1" ht="19.5">
      <c r="A89" s="32"/>
      <c r="B89" s="33"/>
      <c r="C89" s="32"/>
      <c r="D89" s="151" t="s">
        <v>131</v>
      </c>
      <c r="E89" s="32"/>
      <c r="F89" s="152" t="s">
        <v>720</v>
      </c>
      <c r="G89" s="32"/>
      <c r="H89" s="32"/>
      <c r="I89" s="153"/>
      <c r="J89" s="32"/>
      <c r="K89" s="32"/>
      <c r="L89" s="33"/>
      <c r="M89" s="154"/>
      <c r="N89" s="155"/>
      <c r="O89" s="53"/>
      <c r="P89" s="53"/>
      <c r="Q89" s="53"/>
      <c r="R89" s="53"/>
      <c r="S89" s="53"/>
      <c r="T89" s="54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131</v>
      </c>
      <c r="AU89" s="17" t="s">
        <v>81</v>
      </c>
    </row>
    <row r="90" spans="1:47" s="2" customFormat="1" ht="11.25">
      <c r="A90" s="32"/>
      <c r="B90" s="33"/>
      <c r="C90" s="32"/>
      <c r="D90" s="170" t="s">
        <v>235</v>
      </c>
      <c r="E90" s="32"/>
      <c r="F90" s="171" t="s">
        <v>721</v>
      </c>
      <c r="G90" s="32"/>
      <c r="H90" s="32"/>
      <c r="I90" s="153"/>
      <c r="J90" s="32"/>
      <c r="K90" s="32"/>
      <c r="L90" s="33"/>
      <c r="M90" s="154"/>
      <c r="N90" s="155"/>
      <c r="O90" s="53"/>
      <c r="P90" s="53"/>
      <c r="Q90" s="53"/>
      <c r="R90" s="53"/>
      <c r="S90" s="53"/>
      <c r="T90" s="54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7" t="s">
        <v>235</v>
      </c>
      <c r="AU90" s="17" t="s">
        <v>81</v>
      </c>
    </row>
    <row r="91" spans="2:51" s="13" customFormat="1" ht="11.25">
      <c r="B91" s="157"/>
      <c r="D91" s="151" t="s">
        <v>204</v>
      </c>
      <c r="E91" s="158" t="s">
        <v>3</v>
      </c>
      <c r="F91" s="159" t="s">
        <v>642</v>
      </c>
      <c r="H91" s="160">
        <v>60</v>
      </c>
      <c r="I91" s="161"/>
      <c r="L91" s="157"/>
      <c r="M91" s="162"/>
      <c r="N91" s="163"/>
      <c r="O91" s="163"/>
      <c r="P91" s="163"/>
      <c r="Q91" s="163"/>
      <c r="R91" s="163"/>
      <c r="S91" s="163"/>
      <c r="T91" s="164"/>
      <c r="AT91" s="158" t="s">
        <v>204</v>
      </c>
      <c r="AU91" s="158" t="s">
        <v>81</v>
      </c>
      <c r="AV91" s="13" t="s">
        <v>81</v>
      </c>
      <c r="AW91" s="13" t="s">
        <v>33</v>
      </c>
      <c r="AX91" s="13" t="s">
        <v>79</v>
      </c>
      <c r="AY91" s="158" t="s">
        <v>122</v>
      </c>
    </row>
    <row r="92" spans="1:65" s="2" customFormat="1" ht="37.9" customHeight="1">
      <c r="A92" s="32"/>
      <c r="B92" s="137"/>
      <c r="C92" s="138" t="s">
        <v>81</v>
      </c>
      <c r="D92" s="138" t="s">
        <v>125</v>
      </c>
      <c r="E92" s="139" t="s">
        <v>722</v>
      </c>
      <c r="F92" s="140" t="s">
        <v>723</v>
      </c>
      <c r="G92" s="141" t="s">
        <v>296</v>
      </c>
      <c r="H92" s="142">
        <v>30</v>
      </c>
      <c r="I92" s="143"/>
      <c r="J92" s="144">
        <f>ROUND(I92*H92,2)</f>
        <v>0</v>
      </c>
      <c r="K92" s="140" t="s">
        <v>232</v>
      </c>
      <c r="L92" s="33"/>
      <c r="M92" s="145" t="s">
        <v>3</v>
      </c>
      <c r="N92" s="146" t="s">
        <v>42</v>
      </c>
      <c r="O92" s="53"/>
      <c r="P92" s="147">
        <f>O92*H92</f>
        <v>0</v>
      </c>
      <c r="Q92" s="147">
        <v>0</v>
      </c>
      <c r="R92" s="147">
        <f>Q92*H92</f>
        <v>0</v>
      </c>
      <c r="S92" s="147">
        <v>0</v>
      </c>
      <c r="T92" s="148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9" t="s">
        <v>142</v>
      </c>
      <c r="AT92" s="149" t="s">
        <v>125</v>
      </c>
      <c r="AU92" s="149" t="s">
        <v>81</v>
      </c>
      <c r="AY92" s="17" t="s">
        <v>122</v>
      </c>
      <c r="BE92" s="150">
        <f>IF(N92="základní",J92,0)</f>
        <v>0</v>
      </c>
      <c r="BF92" s="150">
        <f>IF(N92="snížená",J92,0)</f>
        <v>0</v>
      </c>
      <c r="BG92" s="150">
        <f>IF(N92="zákl. přenesená",J92,0)</f>
        <v>0</v>
      </c>
      <c r="BH92" s="150">
        <f>IF(N92="sníž. přenesená",J92,0)</f>
        <v>0</v>
      </c>
      <c r="BI92" s="150">
        <f>IF(N92="nulová",J92,0)</f>
        <v>0</v>
      </c>
      <c r="BJ92" s="17" t="s">
        <v>79</v>
      </c>
      <c r="BK92" s="150">
        <f>ROUND(I92*H92,2)</f>
        <v>0</v>
      </c>
      <c r="BL92" s="17" t="s">
        <v>142</v>
      </c>
      <c r="BM92" s="149" t="s">
        <v>724</v>
      </c>
    </row>
    <row r="93" spans="1:47" s="2" customFormat="1" ht="39">
      <c r="A93" s="32"/>
      <c r="B93" s="33"/>
      <c r="C93" s="32"/>
      <c r="D93" s="151" t="s">
        <v>131</v>
      </c>
      <c r="E93" s="32"/>
      <c r="F93" s="152" t="s">
        <v>725</v>
      </c>
      <c r="G93" s="32"/>
      <c r="H93" s="32"/>
      <c r="I93" s="153"/>
      <c r="J93" s="32"/>
      <c r="K93" s="32"/>
      <c r="L93" s="33"/>
      <c r="M93" s="154"/>
      <c r="N93" s="155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131</v>
      </c>
      <c r="AU93" s="17" t="s">
        <v>81</v>
      </c>
    </row>
    <row r="94" spans="1:47" s="2" customFormat="1" ht="11.25">
      <c r="A94" s="32"/>
      <c r="B94" s="33"/>
      <c r="C94" s="32"/>
      <c r="D94" s="170" t="s">
        <v>235</v>
      </c>
      <c r="E94" s="32"/>
      <c r="F94" s="171" t="s">
        <v>726</v>
      </c>
      <c r="G94" s="32"/>
      <c r="H94" s="32"/>
      <c r="I94" s="153"/>
      <c r="J94" s="32"/>
      <c r="K94" s="32"/>
      <c r="L94" s="33"/>
      <c r="M94" s="154"/>
      <c r="N94" s="155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235</v>
      </c>
      <c r="AU94" s="17" t="s">
        <v>81</v>
      </c>
    </row>
    <row r="95" spans="2:51" s="13" customFormat="1" ht="11.25">
      <c r="B95" s="157"/>
      <c r="D95" s="151" t="s">
        <v>204</v>
      </c>
      <c r="E95" s="158" t="s">
        <v>3</v>
      </c>
      <c r="F95" s="159" t="s">
        <v>436</v>
      </c>
      <c r="H95" s="160">
        <v>30</v>
      </c>
      <c r="I95" s="161"/>
      <c r="L95" s="157"/>
      <c r="M95" s="162"/>
      <c r="N95" s="163"/>
      <c r="O95" s="163"/>
      <c r="P95" s="163"/>
      <c r="Q95" s="163"/>
      <c r="R95" s="163"/>
      <c r="S95" s="163"/>
      <c r="T95" s="164"/>
      <c r="AT95" s="158" t="s">
        <v>204</v>
      </c>
      <c r="AU95" s="158" t="s">
        <v>81</v>
      </c>
      <c r="AV95" s="13" t="s">
        <v>81</v>
      </c>
      <c r="AW95" s="13" t="s">
        <v>33</v>
      </c>
      <c r="AX95" s="13" t="s">
        <v>79</v>
      </c>
      <c r="AY95" s="158" t="s">
        <v>122</v>
      </c>
    </row>
    <row r="96" spans="1:65" s="2" customFormat="1" ht="24.2" customHeight="1">
      <c r="A96" s="32"/>
      <c r="B96" s="137"/>
      <c r="C96" s="138" t="s">
        <v>137</v>
      </c>
      <c r="D96" s="138" t="s">
        <v>125</v>
      </c>
      <c r="E96" s="139" t="s">
        <v>727</v>
      </c>
      <c r="F96" s="140" t="s">
        <v>728</v>
      </c>
      <c r="G96" s="141" t="s">
        <v>296</v>
      </c>
      <c r="H96" s="142">
        <v>121.5</v>
      </c>
      <c r="I96" s="143"/>
      <c r="J96" s="144">
        <f>ROUND(I96*H96,2)</f>
        <v>0</v>
      </c>
      <c r="K96" s="140" t="s">
        <v>232</v>
      </c>
      <c r="L96" s="33"/>
      <c r="M96" s="145" t="s">
        <v>3</v>
      </c>
      <c r="N96" s="146" t="s">
        <v>42</v>
      </c>
      <c r="O96" s="53"/>
      <c r="P96" s="147">
        <f>O96*H96</f>
        <v>0</v>
      </c>
      <c r="Q96" s="147">
        <v>0</v>
      </c>
      <c r="R96" s="147">
        <f>Q96*H96</f>
        <v>0</v>
      </c>
      <c r="S96" s="147">
        <v>0</v>
      </c>
      <c r="T96" s="148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9" t="s">
        <v>142</v>
      </c>
      <c r="AT96" s="149" t="s">
        <v>125</v>
      </c>
      <c r="AU96" s="149" t="s">
        <v>81</v>
      </c>
      <c r="AY96" s="17" t="s">
        <v>122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17" t="s">
        <v>79</v>
      </c>
      <c r="BK96" s="150">
        <f>ROUND(I96*H96,2)</f>
        <v>0</v>
      </c>
      <c r="BL96" s="17" t="s">
        <v>142</v>
      </c>
      <c r="BM96" s="149" t="s">
        <v>729</v>
      </c>
    </row>
    <row r="97" spans="1:47" s="2" customFormat="1" ht="29.25">
      <c r="A97" s="32"/>
      <c r="B97" s="33"/>
      <c r="C97" s="32"/>
      <c r="D97" s="151" t="s">
        <v>131</v>
      </c>
      <c r="E97" s="32"/>
      <c r="F97" s="152" t="s">
        <v>730</v>
      </c>
      <c r="G97" s="32"/>
      <c r="H97" s="32"/>
      <c r="I97" s="153"/>
      <c r="J97" s="32"/>
      <c r="K97" s="32"/>
      <c r="L97" s="33"/>
      <c r="M97" s="154"/>
      <c r="N97" s="155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131</v>
      </c>
      <c r="AU97" s="17" t="s">
        <v>81</v>
      </c>
    </row>
    <row r="98" spans="1:47" s="2" customFormat="1" ht="11.25">
      <c r="A98" s="32"/>
      <c r="B98" s="33"/>
      <c r="C98" s="32"/>
      <c r="D98" s="170" t="s">
        <v>235</v>
      </c>
      <c r="E98" s="32"/>
      <c r="F98" s="171" t="s">
        <v>731</v>
      </c>
      <c r="G98" s="32"/>
      <c r="H98" s="32"/>
      <c r="I98" s="153"/>
      <c r="J98" s="32"/>
      <c r="K98" s="32"/>
      <c r="L98" s="33"/>
      <c r="M98" s="154"/>
      <c r="N98" s="155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7" t="s">
        <v>235</v>
      </c>
      <c r="AU98" s="17" t="s">
        <v>81</v>
      </c>
    </row>
    <row r="99" spans="2:51" s="14" customFormat="1" ht="11.25">
      <c r="B99" s="172"/>
      <c r="D99" s="151" t="s">
        <v>204</v>
      </c>
      <c r="E99" s="173" t="s">
        <v>3</v>
      </c>
      <c r="F99" s="174" t="s">
        <v>732</v>
      </c>
      <c r="H99" s="173" t="s">
        <v>3</v>
      </c>
      <c r="I99" s="175"/>
      <c r="L99" s="172"/>
      <c r="M99" s="176"/>
      <c r="N99" s="177"/>
      <c r="O99" s="177"/>
      <c r="P99" s="177"/>
      <c r="Q99" s="177"/>
      <c r="R99" s="177"/>
      <c r="S99" s="177"/>
      <c r="T99" s="178"/>
      <c r="AT99" s="173" t="s">
        <v>204</v>
      </c>
      <c r="AU99" s="173" t="s">
        <v>81</v>
      </c>
      <c r="AV99" s="14" t="s">
        <v>79</v>
      </c>
      <c r="AW99" s="14" t="s">
        <v>33</v>
      </c>
      <c r="AX99" s="14" t="s">
        <v>71</v>
      </c>
      <c r="AY99" s="173" t="s">
        <v>122</v>
      </c>
    </row>
    <row r="100" spans="2:51" s="13" customFormat="1" ht="11.25">
      <c r="B100" s="157"/>
      <c r="D100" s="151" t="s">
        <v>204</v>
      </c>
      <c r="E100" s="158" t="s">
        <v>3</v>
      </c>
      <c r="F100" s="159" t="s">
        <v>733</v>
      </c>
      <c r="H100" s="160">
        <v>121.5</v>
      </c>
      <c r="I100" s="161"/>
      <c r="L100" s="157"/>
      <c r="M100" s="162"/>
      <c r="N100" s="163"/>
      <c r="O100" s="163"/>
      <c r="P100" s="163"/>
      <c r="Q100" s="163"/>
      <c r="R100" s="163"/>
      <c r="S100" s="163"/>
      <c r="T100" s="164"/>
      <c r="AT100" s="158" t="s">
        <v>204</v>
      </c>
      <c r="AU100" s="158" t="s">
        <v>81</v>
      </c>
      <c r="AV100" s="13" t="s">
        <v>81</v>
      </c>
      <c r="AW100" s="13" t="s">
        <v>33</v>
      </c>
      <c r="AX100" s="13" t="s">
        <v>79</v>
      </c>
      <c r="AY100" s="158" t="s">
        <v>122</v>
      </c>
    </row>
    <row r="101" spans="1:65" s="2" customFormat="1" ht="37.9" customHeight="1">
      <c r="A101" s="32"/>
      <c r="B101" s="137"/>
      <c r="C101" s="138" t="s">
        <v>142</v>
      </c>
      <c r="D101" s="138" t="s">
        <v>125</v>
      </c>
      <c r="E101" s="139" t="s">
        <v>734</v>
      </c>
      <c r="F101" s="140" t="s">
        <v>735</v>
      </c>
      <c r="G101" s="141" t="s">
        <v>296</v>
      </c>
      <c r="H101" s="142">
        <v>63</v>
      </c>
      <c r="I101" s="143"/>
      <c r="J101" s="144">
        <f>ROUND(I101*H101,2)</f>
        <v>0</v>
      </c>
      <c r="K101" s="140" t="s">
        <v>232</v>
      </c>
      <c r="L101" s="33"/>
      <c r="M101" s="145" t="s">
        <v>3</v>
      </c>
      <c r="N101" s="146" t="s">
        <v>42</v>
      </c>
      <c r="O101" s="53"/>
      <c r="P101" s="147">
        <f>O101*H101</f>
        <v>0</v>
      </c>
      <c r="Q101" s="147">
        <v>0</v>
      </c>
      <c r="R101" s="147">
        <f>Q101*H101</f>
        <v>0</v>
      </c>
      <c r="S101" s="147">
        <v>0</v>
      </c>
      <c r="T101" s="148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49" t="s">
        <v>142</v>
      </c>
      <c r="AT101" s="149" t="s">
        <v>125</v>
      </c>
      <c r="AU101" s="149" t="s">
        <v>81</v>
      </c>
      <c r="AY101" s="17" t="s">
        <v>122</v>
      </c>
      <c r="BE101" s="150">
        <f>IF(N101="základní",J101,0)</f>
        <v>0</v>
      </c>
      <c r="BF101" s="150">
        <f>IF(N101="snížená",J101,0)</f>
        <v>0</v>
      </c>
      <c r="BG101" s="150">
        <f>IF(N101="zákl. přenesená",J101,0)</f>
        <v>0</v>
      </c>
      <c r="BH101" s="150">
        <f>IF(N101="sníž. přenesená",J101,0)</f>
        <v>0</v>
      </c>
      <c r="BI101" s="150">
        <f>IF(N101="nulová",J101,0)</f>
        <v>0</v>
      </c>
      <c r="BJ101" s="17" t="s">
        <v>79</v>
      </c>
      <c r="BK101" s="150">
        <f>ROUND(I101*H101,2)</f>
        <v>0</v>
      </c>
      <c r="BL101" s="17" t="s">
        <v>142</v>
      </c>
      <c r="BM101" s="149" t="s">
        <v>736</v>
      </c>
    </row>
    <row r="102" spans="1:47" s="2" customFormat="1" ht="39">
      <c r="A102" s="32"/>
      <c r="B102" s="33"/>
      <c r="C102" s="32"/>
      <c r="D102" s="151" t="s">
        <v>131</v>
      </c>
      <c r="E102" s="32"/>
      <c r="F102" s="152" t="s">
        <v>737</v>
      </c>
      <c r="G102" s="32"/>
      <c r="H102" s="32"/>
      <c r="I102" s="153"/>
      <c r="J102" s="32"/>
      <c r="K102" s="32"/>
      <c r="L102" s="33"/>
      <c r="M102" s="154"/>
      <c r="N102" s="155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131</v>
      </c>
      <c r="AU102" s="17" t="s">
        <v>81</v>
      </c>
    </row>
    <row r="103" spans="1:47" s="2" customFormat="1" ht="11.25">
      <c r="A103" s="32"/>
      <c r="B103" s="33"/>
      <c r="C103" s="32"/>
      <c r="D103" s="170" t="s">
        <v>235</v>
      </c>
      <c r="E103" s="32"/>
      <c r="F103" s="171" t="s">
        <v>738</v>
      </c>
      <c r="G103" s="32"/>
      <c r="H103" s="32"/>
      <c r="I103" s="153"/>
      <c r="J103" s="32"/>
      <c r="K103" s="32"/>
      <c r="L103" s="33"/>
      <c r="M103" s="154"/>
      <c r="N103" s="155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7" t="s">
        <v>235</v>
      </c>
      <c r="AU103" s="17" t="s">
        <v>81</v>
      </c>
    </row>
    <row r="104" spans="2:51" s="14" customFormat="1" ht="11.25">
      <c r="B104" s="172"/>
      <c r="D104" s="151" t="s">
        <v>204</v>
      </c>
      <c r="E104" s="173" t="s">
        <v>3</v>
      </c>
      <c r="F104" s="174" t="s">
        <v>739</v>
      </c>
      <c r="H104" s="173" t="s">
        <v>3</v>
      </c>
      <c r="I104" s="175"/>
      <c r="L104" s="172"/>
      <c r="M104" s="176"/>
      <c r="N104" s="177"/>
      <c r="O104" s="177"/>
      <c r="P104" s="177"/>
      <c r="Q104" s="177"/>
      <c r="R104" s="177"/>
      <c r="S104" s="177"/>
      <c r="T104" s="178"/>
      <c r="AT104" s="173" t="s">
        <v>204</v>
      </c>
      <c r="AU104" s="173" t="s">
        <v>81</v>
      </c>
      <c r="AV104" s="14" t="s">
        <v>79</v>
      </c>
      <c r="AW104" s="14" t="s">
        <v>33</v>
      </c>
      <c r="AX104" s="14" t="s">
        <v>71</v>
      </c>
      <c r="AY104" s="173" t="s">
        <v>122</v>
      </c>
    </row>
    <row r="105" spans="2:51" s="13" customFormat="1" ht="11.25">
      <c r="B105" s="157"/>
      <c r="D105" s="151" t="s">
        <v>204</v>
      </c>
      <c r="E105" s="158" t="s">
        <v>3</v>
      </c>
      <c r="F105" s="159" t="s">
        <v>740</v>
      </c>
      <c r="H105" s="160">
        <v>63</v>
      </c>
      <c r="I105" s="161"/>
      <c r="L105" s="157"/>
      <c r="M105" s="162"/>
      <c r="N105" s="163"/>
      <c r="O105" s="163"/>
      <c r="P105" s="163"/>
      <c r="Q105" s="163"/>
      <c r="R105" s="163"/>
      <c r="S105" s="163"/>
      <c r="T105" s="164"/>
      <c r="AT105" s="158" t="s">
        <v>204</v>
      </c>
      <c r="AU105" s="158" t="s">
        <v>81</v>
      </c>
      <c r="AV105" s="13" t="s">
        <v>81</v>
      </c>
      <c r="AW105" s="13" t="s">
        <v>33</v>
      </c>
      <c r="AX105" s="13" t="s">
        <v>79</v>
      </c>
      <c r="AY105" s="158" t="s">
        <v>122</v>
      </c>
    </row>
    <row r="106" spans="1:65" s="2" customFormat="1" ht="24.2" customHeight="1">
      <c r="A106" s="32"/>
      <c r="B106" s="137"/>
      <c r="C106" s="138" t="s">
        <v>121</v>
      </c>
      <c r="D106" s="138" t="s">
        <v>125</v>
      </c>
      <c r="E106" s="139" t="s">
        <v>741</v>
      </c>
      <c r="F106" s="140" t="s">
        <v>742</v>
      </c>
      <c r="G106" s="141" t="s">
        <v>296</v>
      </c>
      <c r="H106" s="142">
        <v>31.5</v>
      </c>
      <c r="I106" s="143"/>
      <c r="J106" s="144">
        <f>ROUND(I106*H106,2)</f>
        <v>0</v>
      </c>
      <c r="K106" s="140" t="s">
        <v>232</v>
      </c>
      <c r="L106" s="33"/>
      <c r="M106" s="145" t="s">
        <v>3</v>
      </c>
      <c r="N106" s="146" t="s">
        <v>42</v>
      </c>
      <c r="O106" s="53"/>
      <c r="P106" s="147">
        <f>O106*H106</f>
        <v>0</v>
      </c>
      <c r="Q106" s="147">
        <v>0</v>
      </c>
      <c r="R106" s="147">
        <f>Q106*H106</f>
        <v>0</v>
      </c>
      <c r="S106" s="147">
        <v>0</v>
      </c>
      <c r="T106" s="148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49" t="s">
        <v>142</v>
      </c>
      <c r="AT106" s="149" t="s">
        <v>125</v>
      </c>
      <c r="AU106" s="149" t="s">
        <v>81</v>
      </c>
      <c r="AY106" s="17" t="s">
        <v>122</v>
      </c>
      <c r="BE106" s="150">
        <f>IF(N106="základní",J106,0)</f>
        <v>0</v>
      </c>
      <c r="BF106" s="150">
        <f>IF(N106="snížená",J106,0)</f>
        <v>0</v>
      </c>
      <c r="BG106" s="150">
        <f>IF(N106="zákl. přenesená",J106,0)</f>
        <v>0</v>
      </c>
      <c r="BH106" s="150">
        <f>IF(N106="sníž. přenesená",J106,0)</f>
        <v>0</v>
      </c>
      <c r="BI106" s="150">
        <f>IF(N106="nulová",J106,0)</f>
        <v>0</v>
      </c>
      <c r="BJ106" s="17" t="s">
        <v>79</v>
      </c>
      <c r="BK106" s="150">
        <f>ROUND(I106*H106,2)</f>
        <v>0</v>
      </c>
      <c r="BL106" s="17" t="s">
        <v>142</v>
      </c>
      <c r="BM106" s="149" t="s">
        <v>743</v>
      </c>
    </row>
    <row r="107" spans="1:47" s="2" customFormat="1" ht="29.25">
      <c r="A107" s="32"/>
      <c r="B107" s="33"/>
      <c r="C107" s="32"/>
      <c r="D107" s="151" t="s">
        <v>131</v>
      </c>
      <c r="E107" s="32"/>
      <c r="F107" s="152" t="s">
        <v>744</v>
      </c>
      <c r="G107" s="32"/>
      <c r="H107" s="32"/>
      <c r="I107" s="153"/>
      <c r="J107" s="32"/>
      <c r="K107" s="32"/>
      <c r="L107" s="33"/>
      <c r="M107" s="154"/>
      <c r="N107" s="155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7" t="s">
        <v>131</v>
      </c>
      <c r="AU107" s="17" t="s">
        <v>81</v>
      </c>
    </row>
    <row r="108" spans="1:47" s="2" customFormat="1" ht="11.25">
      <c r="A108" s="32"/>
      <c r="B108" s="33"/>
      <c r="C108" s="32"/>
      <c r="D108" s="170" t="s">
        <v>235</v>
      </c>
      <c r="E108" s="32"/>
      <c r="F108" s="171" t="s">
        <v>745</v>
      </c>
      <c r="G108" s="32"/>
      <c r="H108" s="32"/>
      <c r="I108" s="153"/>
      <c r="J108" s="32"/>
      <c r="K108" s="32"/>
      <c r="L108" s="33"/>
      <c r="M108" s="154"/>
      <c r="N108" s="155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7" t="s">
        <v>235</v>
      </c>
      <c r="AU108" s="17" t="s">
        <v>81</v>
      </c>
    </row>
    <row r="109" spans="2:51" s="13" customFormat="1" ht="11.25">
      <c r="B109" s="157"/>
      <c r="D109" s="151" t="s">
        <v>204</v>
      </c>
      <c r="E109" s="158" t="s">
        <v>3</v>
      </c>
      <c r="F109" s="159" t="s">
        <v>746</v>
      </c>
      <c r="H109" s="160">
        <v>31.5</v>
      </c>
      <c r="I109" s="161"/>
      <c r="L109" s="157"/>
      <c r="M109" s="162"/>
      <c r="N109" s="163"/>
      <c r="O109" s="163"/>
      <c r="P109" s="163"/>
      <c r="Q109" s="163"/>
      <c r="R109" s="163"/>
      <c r="S109" s="163"/>
      <c r="T109" s="164"/>
      <c r="AT109" s="158" t="s">
        <v>204</v>
      </c>
      <c r="AU109" s="158" t="s">
        <v>81</v>
      </c>
      <c r="AV109" s="13" t="s">
        <v>81</v>
      </c>
      <c r="AW109" s="13" t="s">
        <v>33</v>
      </c>
      <c r="AX109" s="13" t="s">
        <v>79</v>
      </c>
      <c r="AY109" s="158" t="s">
        <v>122</v>
      </c>
    </row>
    <row r="110" spans="1:65" s="2" customFormat="1" ht="16.5" customHeight="1">
      <c r="A110" s="32"/>
      <c r="B110" s="137"/>
      <c r="C110" s="138" t="s">
        <v>152</v>
      </c>
      <c r="D110" s="138" t="s">
        <v>125</v>
      </c>
      <c r="E110" s="139" t="s">
        <v>378</v>
      </c>
      <c r="F110" s="140" t="s">
        <v>379</v>
      </c>
      <c r="G110" s="141" t="s">
        <v>296</v>
      </c>
      <c r="H110" s="142">
        <v>58.5</v>
      </c>
      <c r="I110" s="143"/>
      <c r="J110" s="144">
        <f>ROUND(I110*H110,2)</f>
        <v>0</v>
      </c>
      <c r="K110" s="140" t="s">
        <v>3</v>
      </c>
      <c r="L110" s="33"/>
      <c r="M110" s="145" t="s">
        <v>3</v>
      </c>
      <c r="N110" s="146" t="s">
        <v>42</v>
      </c>
      <c r="O110" s="53"/>
      <c r="P110" s="147">
        <f>O110*H110</f>
        <v>0</v>
      </c>
      <c r="Q110" s="147">
        <v>0</v>
      </c>
      <c r="R110" s="147">
        <f>Q110*H110</f>
        <v>0</v>
      </c>
      <c r="S110" s="147">
        <v>0</v>
      </c>
      <c r="T110" s="148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49" t="s">
        <v>142</v>
      </c>
      <c r="AT110" s="149" t="s">
        <v>125</v>
      </c>
      <c r="AU110" s="149" t="s">
        <v>81</v>
      </c>
      <c r="AY110" s="17" t="s">
        <v>122</v>
      </c>
      <c r="BE110" s="150">
        <f>IF(N110="základní",J110,0)</f>
        <v>0</v>
      </c>
      <c r="BF110" s="150">
        <f>IF(N110="snížená",J110,0)</f>
        <v>0</v>
      </c>
      <c r="BG110" s="150">
        <f>IF(N110="zákl. přenesená",J110,0)</f>
        <v>0</v>
      </c>
      <c r="BH110" s="150">
        <f>IF(N110="sníž. přenesená",J110,0)</f>
        <v>0</v>
      </c>
      <c r="BI110" s="150">
        <f>IF(N110="nulová",J110,0)</f>
        <v>0</v>
      </c>
      <c r="BJ110" s="17" t="s">
        <v>79</v>
      </c>
      <c r="BK110" s="150">
        <f>ROUND(I110*H110,2)</f>
        <v>0</v>
      </c>
      <c r="BL110" s="17" t="s">
        <v>142</v>
      </c>
      <c r="BM110" s="149" t="s">
        <v>747</v>
      </c>
    </row>
    <row r="111" spans="1:47" s="2" customFormat="1" ht="39">
      <c r="A111" s="32"/>
      <c r="B111" s="33"/>
      <c r="C111" s="32"/>
      <c r="D111" s="151" t="s">
        <v>131</v>
      </c>
      <c r="E111" s="32"/>
      <c r="F111" s="152" t="s">
        <v>381</v>
      </c>
      <c r="G111" s="32"/>
      <c r="H111" s="32"/>
      <c r="I111" s="153"/>
      <c r="J111" s="32"/>
      <c r="K111" s="32"/>
      <c r="L111" s="33"/>
      <c r="M111" s="154"/>
      <c r="N111" s="155"/>
      <c r="O111" s="53"/>
      <c r="P111" s="53"/>
      <c r="Q111" s="53"/>
      <c r="R111" s="53"/>
      <c r="S111" s="53"/>
      <c r="T111" s="54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7" t="s">
        <v>131</v>
      </c>
      <c r="AU111" s="17" t="s">
        <v>81</v>
      </c>
    </row>
    <row r="112" spans="1:47" s="2" customFormat="1" ht="204.75">
      <c r="A112" s="32"/>
      <c r="B112" s="33"/>
      <c r="C112" s="32"/>
      <c r="D112" s="151" t="s">
        <v>185</v>
      </c>
      <c r="E112" s="32"/>
      <c r="F112" s="156" t="s">
        <v>382</v>
      </c>
      <c r="G112" s="32"/>
      <c r="H112" s="32"/>
      <c r="I112" s="153"/>
      <c r="J112" s="32"/>
      <c r="K112" s="32"/>
      <c r="L112" s="33"/>
      <c r="M112" s="154"/>
      <c r="N112" s="155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7" t="s">
        <v>185</v>
      </c>
      <c r="AU112" s="17" t="s">
        <v>81</v>
      </c>
    </row>
    <row r="113" spans="2:51" s="13" customFormat="1" ht="11.25">
      <c r="B113" s="157"/>
      <c r="D113" s="151" t="s">
        <v>204</v>
      </c>
      <c r="E113" s="158" t="s">
        <v>3</v>
      </c>
      <c r="F113" s="159" t="s">
        <v>748</v>
      </c>
      <c r="H113" s="160">
        <v>58.5</v>
      </c>
      <c r="I113" s="161"/>
      <c r="L113" s="157"/>
      <c r="M113" s="162"/>
      <c r="N113" s="163"/>
      <c r="O113" s="163"/>
      <c r="P113" s="163"/>
      <c r="Q113" s="163"/>
      <c r="R113" s="163"/>
      <c r="S113" s="163"/>
      <c r="T113" s="164"/>
      <c r="AT113" s="158" t="s">
        <v>204</v>
      </c>
      <c r="AU113" s="158" t="s">
        <v>81</v>
      </c>
      <c r="AV113" s="13" t="s">
        <v>81</v>
      </c>
      <c r="AW113" s="13" t="s">
        <v>33</v>
      </c>
      <c r="AX113" s="13" t="s">
        <v>79</v>
      </c>
      <c r="AY113" s="158" t="s">
        <v>122</v>
      </c>
    </row>
    <row r="114" spans="1:65" s="2" customFormat="1" ht="16.5" customHeight="1">
      <c r="A114" s="32"/>
      <c r="B114" s="137"/>
      <c r="C114" s="138" t="s">
        <v>157</v>
      </c>
      <c r="D114" s="138" t="s">
        <v>125</v>
      </c>
      <c r="E114" s="139" t="s">
        <v>749</v>
      </c>
      <c r="F114" s="140" t="s">
        <v>750</v>
      </c>
      <c r="G114" s="141" t="s">
        <v>296</v>
      </c>
      <c r="H114" s="142">
        <v>105</v>
      </c>
      <c r="I114" s="143"/>
      <c r="J114" s="144">
        <f>ROUND(I114*H114,2)</f>
        <v>0</v>
      </c>
      <c r="K114" s="140" t="s">
        <v>3</v>
      </c>
      <c r="L114" s="33"/>
      <c r="M114" s="145" t="s">
        <v>3</v>
      </c>
      <c r="N114" s="146" t="s">
        <v>42</v>
      </c>
      <c r="O114" s="53"/>
      <c r="P114" s="147">
        <f>O114*H114</f>
        <v>0</v>
      </c>
      <c r="Q114" s="147">
        <v>0.02193</v>
      </c>
      <c r="R114" s="147">
        <f>Q114*H114</f>
        <v>2.3026500000000003</v>
      </c>
      <c r="S114" s="147">
        <v>0</v>
      </c>
      <c r="T114" s="148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49" t="s">
        <v>142</v>
      </c>
      <c r="AT114" s="149" t="s">
        <v>125</v>
      </c>
      <c r="AU114" s="149" t="s">
        <v>81</v>
      </c>
      <c r="AY114" s="17" t="s">
        <v>122</v>
      </c>
      <c r="BE114" s="150">
        <f>IF(N114="základní",J114,0)</f>
        <v>0</v>
      </c>
      <c r="BF114" s="150">
        <f>IF(N114="snížená",J114,0)</f>
        <v>0</v>
      </c>
      <c r="BG114" s="150">
        <f>IF(N114="zákl. přenesená",J114,0)</f>
        <v>0</v>
      </c>
      <c r="BH114" s="150">
        <f>IF(N114="sníž. přenesená",J114,0)</f>
        <v>0</v>
      </c>
      <c r="BI114" s="150">
        <f>IF(N114="nulová",J114,0)</f>
        <v>0</v>
      </c>
      <c r="BJ114" s="17" t="s">
        <v>79</v>
      </c>
      <c r="BK114" s="150">
        <f>ROUND(I114*H114,2)</f>
        <v>0</v>
      </c>
      <c r="BL114" s="17" t="s">
        <v>142</v>
      </c>
      <c r="BM114" s="149" t="s">
        <v>751</v>
      </c>
    </row>
    <row r="115" spans="1:47" s="2" customFormat="1" ht="19.5">
      <c r="A115" s="32"/>
      <c r="B115" s="33"/>
      <c r="C115" s="32"/>
      <c r="D115" s="151" t="s">
        <v>131</v>
      </c>
      <c r="E115" s="32"/>
      <c r="F115" s="152" t="s">
        <v>752</v>
      </c>
      <c r="G115" s="32"/>
      <c r="H115" s="32"/>
      <c r="I115" s="153"/>
      <c r="J115" s="32"/>
      <c r="K115" s="32"/>
      <c r="L115" s="33"/>
      <c r="M115" s="154"/>
      <c r="N115" s="155"/>
      <c r="O115" s="53"/>
      <c r="P115" s="53"/>
      <c r="Q115" s="53"/>
      <c r="R115" s="53"/>
      <c r="S115" s="53"/>
      <c r="T115" s="54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7" t="s">
        <v>131</v>
      </c>
      <c r="AU115" s="17" t="s">
        <v>81</v>
      </c>
    </row>
    <row r="116" spans="2:51" s="13" customFormat="1" ht="11.25">
      <c r="B116" s="157"/>
      <c r="D116" s="151" t="s">
        <v>204</v>
      </c>
      <c r="E116" s="158" t="s">
        <v>3</v>
      </c>
      <c r="F116" s="159" t="s">
        <v>753</v>
      </c>
      <c r="H116" s="160">
        <v>105</v>
      </c>
      <c r="I116" s="161"/>
      <c r="L116" s="157"/>
      <c r="M116" s="162"/>
      <c r="N116" s="163"/>
      <c r="O116" s="163"/>
      <c r="P116" s="163"/>
      <c r="Q116" s="163"/>
      <c r="R116" s="163"/>
      <c r="S116" s="163"/>
      <c r="T116" s="164"/>
      <c r="AT116" s="158" t="s">
        <v>204</v>
      </c>
      <c r="AU116" s="158" t="s">
        <v>81</v>
      </c>
      <c r="AV116" s="13" t="s">
        <v>81</v>
      </c>
      <c r="AW116" s="13" t="s">
        <v>33</v>
      </c>
      <c r="AX116" s="13" t="s">
        <v>79</v>
      </c>
      <c r="AY116" s="158" t="s">
        <v>122</v>
      </c>
    </row>
    <row r="117" spans="1:65" s="2" customFormat="1" ht="24.2" customHeight="1">
      <c r="A117" s="32"/>
      <c r="B117" s="137"/>
      <c r="C117" s="138" t="s">
        <v>162</v>
      </c>
      <c r="D117" s="138" t="s">
        <v>125</v>
      </c>
      <c r="E117" s="139" t="s">
        <v>754</v>
      </c>
      <c r="F117" s="140" t="s">
        <v>755</v>
      </c>
      <c r="G117" s="141" t="s">
        <v>756</v>
      </c>
      <c r="H117" s="142">
        <v>1440</v>
      </c>
      <c r="I117" s="143"/>
      <c r="J117" s="144">
        <f>ROUND(I117*H117,2)</f>
        <v>0</v>
      </c>
      <c r="K117" s="140" t="s">
        <v>232</v>
      </c>
      <c r="L117" s="33"/>
      <c r="M117" s="145" t="s">
        <v>3</v>
      </c>
      <c r="N117" s="146" t="s">
        <v>42</v>
      </c>
      <c r="O117" s="53"/>
      <c r="P117" s="147">
        <f>O117*H117</f>
        <v>0</v>
      </c>
      <c r="Q117" s="147">
        <v>3E-05</v>
      </c>
      <c r="R117" s="147">
        <f>Q117*H117</f>
        <v>0.0432</v>
      </c>
      <c r="S117" s="147">
        <v>0</v>
      </c>
      <c r="T117" s="14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49" t="s">
        <v>142</v>
      </c>
      <c r="AT117" s="149" t="s">
        <v>125</v>
      </c>
      <c r="AU117" s="149" t="s">
        <v>81</v>
      </c>
      <c r="AY117" s="17" t="s">
        <v>122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7" t="s">
        <v>79</v>
      </c>
      <c r="BK117" s="150">
        <f>ROUND(I117*H117,2)</f>
        <v>0</v>
      </c>
      <c r="BL117" s="17" t="s">
        <v>142</v>
      </c>
      <c r="BM117" s="149" t="s">
        <v>757</v>
      </c>
    </row>
    <row r="118" spans="1:47" s="2" customFormat="1" ht="19.5">
      <c r="A118" s="32"/>
      <c r="B118" s="33"/>
      <c r="C118" s="32"/>
      <c r="D118" s="151" t="s">
        <v>131</v>
      </c>
      <c r="E118" s="32"/>
      <c r="F118" s="152" t="s">
        <v>758</v>
      </c>
      <c r="G118" s="32"/>
      <c r="H118" s="32"/>
      <c r="I118" s="153"/>
      <c r="J118" s="32"/>
      <c r="K118" s="32"/>
      <c r="L118" s="33"/>
      <c r="M118" s="154"/>
      <c r="N118" s="155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131</v>
      </c>
      <c r="AU118" s="17" t="s">
        <v>81</v>
      </c>
    </row>
    <row r="119" spans="1:47" s="2" customFormat="1" ht="11.25">
      <c r="A119" s="32"/>
      <c r="B119" s="33"/>
      <c r="C119" s="32"/>
      <c r="D119" s="170" t="s">
        <v>235</v>
      </c>
      <c r="E119" s="32"/>
      <c r="F119" s="171" t="s">
        <v>759</v>
      </c>
      <c r="G119" s="32"/>
      <c r="H119" s="32"/>
      <c r="I119" s="153"/>
      <c r="J119" s="32"/>
      <c r="K119" s="32"/>
      <c r="L119" s="33"/>
      <c r="M119" s="154"/>
      <c r="N119" s="155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235</v>
      </c>
      <c r="AU119" s="17" t="s">
        <v>81</v>
      </c>
    </row>
    <row r="120" spans="2:63" s="12" customFormat="1" ht="22.9" customHeight="1">
      <c r="B120" s="124"/>
      <c r="D120" s="125" t="s">
        <v>70</v>
      </c>
      <c r="E120" s="135" t="s">
        <v>81</v>
      </c>
      <c r="F120" s="135" t="s">
        <v>395</v>
      </c>
      <c r="I120" s="127"/>
      <c r="J120" s="136">
        <f>BK120</f>
        <v>0</v>
      </c>
      <c r="L120" s="124"/>
      <c r="M120" s="129"/>
      <c r="N120" s="130"/>
      <c r="O120" s="130"/>
      <c r="P120" s="131">
        <f>SUM(P121:P159)</f>
        <v>0</v>
      </c>
      <c r="Q120" s="130"/>
      <c r="R120" s="131">
        <f>SUM(R121:R159)</f>
        <v>112.15785111999999</v>
      </c>
      <c r="S120" s="130"/>
      <c r="T120" s="132">
        <f>SUM(T121:T159)</f>
        <v>0</v>
      </c>
      <c r="AR120" s="125" t="s">
        <v>79</v>
      </c>
      <c r="AT120" s="133" t="s">
        <v>70</v>
      </c>
      <c r="AU120" s="133" t="s">
        <v>79</v>
      </c>
      <c r="AY120" s="125" t="s">
        <v>122</v>
      </c>
      <c r="BK120" s="134">
        <f>SUM(BK121:BK159)</f>
        <v>0</v>
      </c>
    </row>
    <row r="121" spans="1:65" s="2" customFormat="1" ht="21.75" customHeight="1">
      <c r="A121" s="32"/>
      <c r="B121" s="137"/>
      <c r="C121" s="138" t="s">
        <v>169</v>
      </c>
      <c r="D121" s="138" t="s">
        <v>125</v>
      </c>
      <c r="E121" s="139" t="s">
        <v>760</v>
      </c>
      <c r="F121" s="140" t="s">
        <v>761</v>
      </c>
      <c r="G121" s="141" t="s">
        <v>296</v>
      </c>
      <c r="H121" s="142">
        <v>21.41</v>
      </c>
      <c r="I121" s="143"/>
      <c r="J121" s="144">
        <f>ROUND(I121*H121,2)</f>
        <v>0</v>
      </c>
      <c r="K121" s="140" t="s">
        <v>232</v>
      </c>
      <c r="L121" s="33"/>
      <c r="M121" s="145" t="s">
        <v>3</v>
      </c>
      <c r="N121" s="146" t="s">
        <v>42</v>
      </c>
      <c r="O121" s="53"/>
      <c r="P121" s="147">
        <f>O121*H121</f>
        <v>0</v>
      </c>
      <c r="Q121" s="147">
        <v>2.55054</v>
      </c>
      <c r="R121" s="147">
        <f>Q121*H121</f>
        <v>54.6070614</v>
      </c>
      <c r="S121" s="147">
        <v>0</v>
      </c>
      <c r="T121" s="148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9" t="s">
        <v>142</v>
      </c>
      <c r="AT121" s="149" t="s">
        <v>125</v>
      </c>
      <c r="AU121" s="149" t="s">
        <v>81</v>
      </c>
      <c r="AY121" s="17" t="s">
        <v>122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17" t="s">
        <v>79</v>
      </c>
      <c r="BK121" s="150">
        <f>ROUND(I121*H121,2)</f>
        <v>0</v>
      </c>
      <c r="BL121" s="17" t="s">
        <v>142</v>
      </c>
      <c r="BM121" s="149" t="s">
        <v>762</v>
      </c>
    </row>
    <row r="122" spans="1:47" s="2" customFormat="1" ht="19.5">
      <c r="A122" s="32"/>
      <c r="B122" s="33"/>
      <c r="C122" s="32"/>
      <c r="D122" s="151" t="s">
        <v>131</v>
      </c>
      <c r="E122" s="32"/>
      <c r="F122" s="152" t="s">
        <v>763</v>
      </c>
      <c r="G122" s="32"/>
      <c r="H122" s="32"/>
      <c r="I122" s="153"/>
      <c r="J122" s="32"/>
      <c r="K122" s="32"/>
      <c r="L122" s="33"/>
      <c r="M122" s="154"/>
      <c r="N122" s="155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131</v>
      </c>
      <c r="AU122" s="17" t="s">
        <v>81</v>
      </c>
    </row>
    <row r="123" spans="1:47" s="2" customFormat="1" ht="11.25">
      <c r="A123" s="32"/>
      <c r="B123" s="33"/>
      <c r="C123" s="32"/>
      <c r="D123" s="170" t="s">
        <v>235</v>
      </c>
      <c r="E123" s="32"/>
      <c r="F123" s="171" t="s">
        <v>764</v>
      </c>
      <c r="G123" s="32"/>
      <c r="H123" s="32"/>
      <c r="I123" s="153"/>
      <c r="J123" s="32"/>
      <c r="K123" s="32"/>
      <c r="L123" s="33"/>
      <c r="M123" s="154"/>
      <c r="N123" s="155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235</v>
      </c>
      <c r="AU123" s="17" t="s">
        <v>81</v>
      </c>
    </row>
    <row r="124" spans="2:51" s="13" customFormat="1" ht="11.25">
      <c r="B124" s="157"/>
      <c r="D124" s="151" t="s">
        <v>204</v>
      </c>
      <c r="E124" s="158" t="s">
        <v>3</v>
      </c>
      <c r="F124" s="159" t="s">
        <v>765</v>
      </c>
      <c r="H124" s="160">
        <v>21.41</v>
      </c>
      <c r="I124" s="161"/>
      <c r="L124" s="157"/>
      <c r="M124" s="162"/>
      <c r="N124" s="163"/>
      <c r="O124" s="163"/>
      <c r="P124" s="163"/>
      <c r="Q124" s="163"/>
      <c r="R124" s="163"/>
      <c r="S124" s="163"/>
      <c r="T124" s="164"/>
      <c r="AT124" s="158" t="s">
        <v>204</v>
      </c>
      <c r="AU124" s="158" t="s">
        <v>81</v>
      </c>
      <c r="AV124" s="13" t="s">
        <v>81</v>
      </c>
      <c r="AW124" s="13" t="s">
        <v>33</v>
      </c>
      <c r="AX124" s="13" t="s">
        <v>79</v>
      </c>
      <c r="AY124" s="158" t="s">
        <v>122</v>
      </c>
    </row>
    <row r="125" spans="1:65" s="2" customFormat="1" ht="16.5" customHeight="1">
      <c r="A125" s="32"/>
      <c r="B125" s="137"/>
      <c r="C125" s="138" t="s">
        <v>174</v>
      </c>
      <c r="D125" s="138" t="s">
        <v>125</v>
      </c>
      <c r="E125" s="139" t="s">
        <v>766</v>
      </c>
      <c r="F125" s="140" t="s">
        <v>767</v>
      </c>
      <c r="G125" s="141" t="s">
        <v>270</v>
      </c>
      <c r="H125" s="142">
        <v>17</v>
      </c>
      <c r="I125" s="143"/>
      <c r="J125" s="144">
        <f>ROUND(I125*H125,2)</f>
        <v>0</v>
      </c>
      <c r="K125" s="140" t="s">
        <v>232</v>
      </c>
      <c r="L125" s="33"/>
      <c r="M125" s="145" t="s">
        <v>3</v>
      </c>
      <c r="N125" s="146" t="s">
        <v>42</v>
      </c>
      <c r="O125" s="53"/>
      <c r="P125" s="147">
        <f>O125*H125</f>
        <v>0</v>
      </c>
      <c r="Q125" s="147">
        <v>0.0013</v>
      </c>
      <c r="R125" s="147">
        <f>Q125*H125</f>
        <v>0.022099999999999998</v>
      </c>
      <c r="S125" s="147">
        <v>0</v>
      </c>
      <c r="T125" s="14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49" t="s">
        <v>142</v>
      </c>
      <c r="AT125" s="149" t="s">
        <v>125</v>
      </c>
      <c r="AU125" s="149" t="s">
        <v>81</v>
      </c>
      <c r="AY125" s="17" t="s">
        <v>122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7" t="s">
        <v>79</v>
      </c>
      <c r="BK125" s="150">
        <f>ROUND(I125*H125,2)</f>
        <v>0</v>
      </c>
      <c r="BL125" s="17" t="s">
        <v>142</v>
      </c>
      <c r="BM125" s="149" t="s">
        <v>768</v>
      </c>
    </row>
    <row r="126" spans="1:47" s="2" customFormat="1" ht="11.25">
      <c r="A126" s="32"/>
      <c r="B126" s="33"/>
      <c r="C126" s="32"/>
      <c r="D126" s="151" t="s">
        <v>131</v>
      </c>
      <c r="E126" s="32"/>
      <c r="F126" s="152" t="s">
        <v>769</v>
      </c>
      <c r="G126" s="32"/>
      <c r="H126" s="32"/>
      <c r="I126" s="153"/>
      <c r="J126" s="32"/>
      <c r="K126" s="32"/>
      <c r="L126" s="33"/>
      <c r="M126" s="154"/>
      <c r="N126" s="155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131</v>
      </c>
      <c r="AU126" s="17" t="s">
        <v>81</v>
      </c>
    </row>
    <row r="127" spans="1:47" s="2" customFormat="1" ht="11.25">
      <c r="A127" s="32"/>
      <c r="B127" s="33"/>
      <c r="C127" s="32"/>
      <c r="D127" s="170" t="s">
        <v>235</v>
      </c>
      <c r="E127" s="32"/>
      <c r="F127" s="171" t="s">
        <v>770</v>
      </c>
      <c r="G127" s="32"/>
      <c r="H127" s="32"/>
      <c r="I127" s="153"/>
      <c r="J127" s="32"/>
      <c r="K127" s="32"/>
      <c r="L127" s="33"/>
      <c r="M127" s="154"/>
      <c r="N127" s="155"/>
      <c r="O127" s="53"/>
      <c r="P127" s="53"/>
      <c r="Q127" s="53"/>
      <c r="R127" s="53"/>
      <c r="S127" s="53"/>
      <c r="T127" s="54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235</v>
      </c>
      <c r="AU127" s="17" t="s">
        <v>81</v>
      </c>
    </row>
    <row r="128" spans="2:51" s="13" customFormat="1" ht="11.25">
      <c r="B128" s="157"/>
      <c r="D128" s="151" t="s">
        <v>204</v>
      </c>
      <c r="E128" s="158" t="s">
        <v>3</v>
      </c>
      <c r="F128" s="159" t="s">
        <v>257</v>
      </c>
      <c r="H128" s="160">
        <v>17</v>
      </c>
      <c r="I128" s="161"/>
      <c r="L128" s="157"/>
      <c r="M128" s="162"/>
      <c r="N128" s="163"/>
      <c r="O128" s="163"/>
      <c r="P128" s="163"/>
      <c r="Q128" s="163"/>
      <c r="R128" s="163"/>
      <c r="S128" s="163"/>
      <c r="T128" s="164"/>
      <c r="AT128" s="158" t="s">
        <v>204</v>
      </c>
      <c r="AU128" s="158" t="s">
        <v>81</v>
      </c>
      <c r="AV128" s="13" t="s">
        <v>81</v>
      </c>
      <c r="AW128" s="13" t="s">
        <v>33</v>
      </c>
      <c r="AX128" s="13" t="s">
        <v>79</v>
      </c>
      <c r="AY128" s="158" t="s">
        <v>122</v>
      </c>
    </row>
    <row r="129" spans="1:65" s="2" customFormat="1" ht="16.5" customHeight="1">
      <c r="A129" s="32"/>
      <c r="B129" s="137"/>
      <c r="C129" s="138" t="s">
        <v>180</v>
      </c>
      <c r="D129" s="138" t="s">
        <v>125</v>
      </c>
      <c r="E129" s="139" t="s">
        <v>771</v>
      </c>
      <c r="F129" s="140" t="s">
        <v>772</v>
      </c>
      <c r="G129" s="141" t="s">
        <v>270</v>
      </c>
      <c r="H129" s="142">
        <v>17</v>
      </c>
      <c r="I129" s="143"/>
      <c r="J129" s="144">
        <f>ROUND(I129*H129,2)</f>
        <v>0</v>
      </c>
      <c r="K129" s="140" t="s">
        <v>232</v>
      </c>
      <c r="L129" s="33"/>
      <c r="M129" s="145" t="s">
        <v>3</v>
      </c>
      <c r="N129" s="146" t="s">
        <v>42</v>
      </c>
      <c r="O129" s="53"/>
      <c r="P129" s="147">
        <f>O129*H129</f>
        <v>0</v>
      </c>
      <c r="Q129" s="147">
        <v>4E-05</v>
      </c>
      <c r="R129" s="147">
        <f>Q129*H129</f>
        <v>0.00068</v>
      </c>
      <c r="S129" s="147">
        <v>0</v>
      </c>
      <c r="T129" s="14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49" t="s">
        <v>142</v>
      </c>
      <c r="AT129" s="149" t="s">
        <v>125</v>
      </c>
      <c r="AU129" s="149" t="s">
        <v>81</v>
      </c>
      <c r="AY129" s="17" t="s">
        <v>122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79</v>
      </c>
      <c r="BK129" s="150">
        <f>ROUND(I129*H129,2)</f>
        <v>0</v>
      </c>
      <c r="BL129" s="17" t="s">
        <v>142</v>
      </c>
      <c r="BM129" s="149" t="s">
        <v>773</v>
      </c>
    </row>
    <row r="130" spans="1:47" s="2" customFormat="1" ht="11.25">
      <c r="A130" s="32"/>
      <c r="B130" s="33"/>
      <c r="C130" s="32"/>
      <c r="D130" s="151" t="s">
        <v>131</v>
      </c>
      <c r="E130" s="32"/>
      <c r="F130" s="152" t="s">
        <v>774</v>
      </c>
      <c r="G130" s="32"/>
      <c r="H130" s="32"/>
      <c r="I130" s="153"/>
      <c r="J130" s="32"/>
      <c r="K130" s="32"/>
      <c r="L130" s="33"/>
      <c r="M130" s="154"/>
      <c r="N130" s="155"/>
      <c r="O130" s="53"/>
      <c r="P130" s="53"/>
      <c r="Q130" s="53"/>
      <c r="R130" s="53"/>
      <c r="S130" s="53"/>
      <c r="T130" s="54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131</v>
      </c>
      <c r="AU130" s="17" t="s">
        <v>81</v>
      </c>
    </row>
    <row r="131" spans="1:47" s="2" customFormat="1" ht="11.25">
      <c r="A131" s="32"/>
      <c r="B131" s="33"/>
      <c r="C131" s="32"/>
      <c r="D131" s="170" t="s">
        <v>235</v>
      </c>
      <c r="E131" s="32"/>
      <c r="F131" s="171" t="s">
        <v>775</v>
      </c>
      <c r="G131" s="32"/>
      <c r="H131" s="32"/>
      <c r="I131" s="153"/>
      <c r="J131" s="32"/>
      <c r="K131" s="32"/>
      <c r="L131" s="33"/>
      <c r="M131" s="154"/>
      <c r="N131" s="155"/>
      <c r="O131" s="53"/>
      <c r="P131" s="53"/>
      <c r="Q131" s="53"/>
      <c r="R131" s="53"/>
      <c r="S131" s="53"/>
      <c r="T131" s="54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235</v>
      </c>
      <c r="AU131" s="17" t="s">
        <v>81</v>
      </c>
    </row>
    <row r="132" spans="2:51" s="13" customFormat="1" ht="11.25">
      <c r="B132" s="157"/>
      <c r="D132" s="151" t="s">
        <v>204</v>
      </c>
      <c r="E132" s="158" t="s">
        <v>3</v>
      </c>
      <c r="F132" s="159" t="s">
        <v>257</v>
      </c>
      <c r="H132" s="160">
        <v>17</v>
      </c>
      <c r="I132" s="161"/>
      <c r="L132" s="157"/>
      <c r="M132" s="162"/>
      <c r="N132" s="163"/>
      <c r="O132" s="163"/>
      <c r="P132" s="163"/>
      <c r="Q132" s="163"/>
      <c r="R132" s="163"/>
      <c r="S132" s="163"/>
      <c r="T132" s="164"/>
      <c r="AT132" s="158" t="s">
        <v>204</v>
      </c>
      <c r="AU132" s="158" t="s">
        <v>81</v>
      </c>
      <c r="AV132" s="13" t="s">
        <v>81</v>
      </c>
      <c r="AW132" s="13" t="s">
        <v>33</v>
      </c>
      <c r="AX132" s="13" t="s">
        <v>79</v>
      </c>
      <c r="AY132" s="158" t="s">
        <v>122</v>
      </c>
    </row>
    <row r="133" spans="1:65" s="2" customFormat="1" ht="21.75" customHeight="1">
      <c r="A133" s="32"/>
      <c r="B133" s="137"/>
      <c r="C133" s="138" t="s">
        <v>187</v>
      </c>
      <c r="D133" s="138" t="s">
        <v>125</v>
      </c>
      <c r="E133" s="139" t="s">
        <v>776</v>
      </c>
      <c r="F133" s="140" t="s">
        <v>777</v>
      </c>
      <c r="G133" s="141" t="s">
        <v>362</v>
      </c>
      <c r="H133" s="142">
        <v>2.25</v>
      </c>
      <c r="I133" s="143"/>
      <c r="J133" s="144">
        <f>ROUND(I133*H133,2)</f>
        <v>0</v>
      </c>
      <c r="K133" s="140" t="s">
        <v>232</v>
      </c>
      <c r="L133" s="33"/>
      <c r="M133" s="145" t="s">
        <v>3</v>
      </c>
      <c r="N133" s="146" t="s">
        <v>42</v>
      </c>
      <c r="O133" s="53"/>
      <c r="P133" s="147">
        <f>O133*H133</f>
        <v>0</v>
      </c>
      <c r="Q133" s="147">
        <v>1.0383</v>
      </c>
      <c r="R133" s="147">
        <f>Q133*H133</f>
        <v>2.336175</v>
      </c>
      <c r="S133" s="147">
        <v>0</v>
      </c>
      <c r="T133" s="14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9" t="s">
        <v>142</v>
      </c>
      <c r="AT133" s="149" t="s">
        <v>125</v>
      </c>
      <c r="AU133" s="149" t="s">
        <v>81</v>
      </c>
      <c r="AY133" s="17" t="s">
        <v>122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79</v>
      </c>
      <c r="BK133" s="150">
        <f>ROUND(I133*H133,2)</f>
        <v>0</v>
      </c>
      <c r="BL133" s="17" t="s">
        <v>142</v>
      </c>
      <c r="BM133" s="149" t="s">
        <v>778</v>
      </c>
    </row>
    <row r="134" spans="1:47" s="2" customFormat="1" ht="19.5">
      <c r="A134" s="32"/>
      <c r="B134" s="33"/>
      <c r="C134" s="32"/>
      <c r="D134" s="151" t="s">
        <v>131</v>
      </c>
      <c r="E134" s="32"/>
      <c r="F134" s="152" t="s">
        <v>779</v>
      </c>
      <c r="G134" s="32"/>
      <c r="H134" s="32"/>
      <c r="I134" s="153"/>
      <c r="J134" s="32"/>
      <c r="K134" s="32"/>
      <c r="L134" s="33"/>
      <c r="M134" s="154"/>
      <c r="N134" s="155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131</v>
      </c>
      <c r="AU134" s="17" t="s">
        <v>81</v>
      </c>
    </row>
    <row r="135" spans="1:47" s="2" customFormat="1" ht="11.25">
      <c r="A135" s="32"/>
      <c r="B135" s="33"/>
      <c r="C135" s="32"/>
      <c r="D135" s="170" t="s">
        <v>235</v>
      </c>
      <c r="E135" s="32"/>
      <c r="F135" s="171" t="s">
        <v>780</v>
      </c>
      <c r="G135" s="32"/>
      <c r="H135" s="32"/>
      <c r="I135" s="153"/>
      <c r="J135" s="32"/>
      <c r="K135" s="32"/>
      <c r="L135" s="33"/>
      <c r="M135" s="154"/>
      <c r="N135" s="155"/>
      <c r="O135" s="53"/>
      <c r="P135" s="53"/>
      <c r="Q135" s="53"/>
      <c r="R135" s="53"/>
      <c r="S135" s="53"/>
      <c r="T135" s="54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235</v>
      </c>
      <c r="AU135" s="17" t="s">
        <v>81</v>
      </c>
    </row>
    <row r="136" spans="2:51" s="13" customFormat="1" ht="11.25">
      <c r="B136" s="157"/>
      <c r="D136" s="151" t="s">
        <v>204</v>
      </c>
      <c r="E136" s="158" t="s">
        <v>3</v>
      </c>
      <c r="F136" s="159" t="s">
        <v>781</v>
      </c>
      <c r="H136" s="160">
        <v>2.25</v>
      </c>
      <c r="I136" s="161"/>
      <c r="L136" s="157"/>
      <c r="M136" s="162"/>
      <c r="N136" s="163"/>
      <c r="O136" s="163"/>
      <c r="P136" s="163"/>
      <c r="Q136" s="163"/>
      <c r="R136" s="163"/>
      <c r="S136" s="163"/>
      <c r="T136" s="164"/>
      <c r="AT136" s="158" t="s">
        <v>204</v>
      </c>
      <c r="AU136" s="158" t="s">
        <v>81</v>
      </c>
      <c r="AV136" s="13" t="s">
        <v>81</v>
      </c>
      <c r="AW136" s="13" t="s">
        <v>33</v>
      </c>
      <c r="AX136" s="13" t="s">
        <v>79</v>
      </c>
      <c r="AY136" s="158" t="s">
        <v>122</v>
      </c>
    </row>
    <row r="137" spans="2:51" s="14" customFormat="1" ht="11.25">
      <c r="B137" s="172"/>
      <c r="D137" s="151" t="s">
        <v>204</v>
      </c>
      <c r="E137" s="173" t="s">
        <v>3</v>
      </c>
      <c r="F137" s="174" t="s">
        <v>782</v>
      </c>
      <c r="H137" s="173" t="s">
        <v>3</v>
      </c>
      <c r="I137" s="175"/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204</v>
      </c>
      <c r="AU137" s="173" t="s">
        <v>81</v>
      </c>
      <c r="AV137" s="14" t="s">
        <v>79</v>
      </c>
      <c r="AW137" s="14" t="s">
        <v>33</v>
      </c>
      <c r="AX137" s="14" t="s">
        <v>71</v>
      </c>
      <c r="AY137" s="173" t="s">
        <v>122</v>
      </c>
    </row>
    <row r="138" spans="1:65" s="2" customFormat="1" ht="24.2" customHeight="1">
      <c r="A138" s="32"/>
      <c r="B138" s="137"/>
      <c r="C138" s="138" t="s">
        <v>194</v>
      </c>
      <c r="D138" s="138" t="s">
        <v>125</v>
      </c>
      <c r="E138" s="139" t="s">
        <v>783</v>
      </c>
      <c r="F138" s="140" t="s">
        <v>784</v>
      </c>
      <c r="G138" s="141" t="s">
        <v>296</v>
      </c>
      <c r="H138" s="142">
        <v>10.864</v>
      </c>
      <c r="I138" s="143"/>
      <c r="J138" s="144">
        <f>ROUND(I138*H138,2)</f>
        <v>0</v>
      </c>
      <c r="K138" s="140" t="s">
        <v>232</v>
      </c>
      <c r="L138" s="33"/>
      <c r="M138" s="145" t="s">
        <v>3</v>
      </c>
      <c r="N138" s="146" t="s">
        <v>42</v>
      </c>
      <c r="O138" s="53"/>
      <c r="P138" s="147">
        <f>O138*H138</f>
        <v>0</v>
      </c>
      <c r="Q138" s="147">
        <v>2.47214</v>
      </c>
      <c r="R138" s="147">
        <f>Q138*H138</f>
        <v>26.85732896</v>
      </c>
      <c r="S138" s="147">
        <v>0</v>
      </c>
      <c r="T138" s="148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49" t="s">
        <v>142</v>
      </c>
      <c r="AT138" s="149" t="s">
        <v>125</v>
      </c>
      <c r="AU138" s="149" t="s">
        <v>81</v>
      </c>
      <c r="AY138" s="17" t="s">
        <v>122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79</v>
      </c>
      <c r="BK138" s="150">
        <f>ROUND(I138*H138,2)</f>
        <v>0</v>
      </c>
      <c r="BL138" s="17" t="s">
        <v>142</v>
      </c>
      <c r="BM138" s="149" t="s">
        <v>785</v>
      </c>
    </row>
    <row r="139" spans="1:47" s="2" customFormat="1" ht="19.5">
      <c r="A139" s="32"/>
      <c r="B139" s="33"/>
      <c r="C139" s="32"/>
      <c r="D139" s="151" t="s">
        <v>131</v>
      </c>
      <c r="E139" s="32"/>
      <c r="F139" s="152" t="s">
        <v>786</v>
      </c>
      <c r="G139" s="32"/>
      <c r="H139" s="32"/>
      <c r="I139" s="153"/>
      <c r="J139" s="32"/>
      <c r="K139" s="32"/>
      <c r="L139" s="33"/>
      <c r="M139" s="154"/>
      <c r="N139" s="155"/>
      <c r="O139" s="53"/>
      <c r="P139" s="53"/>
      <c r="Q139" s="53"/>
      <c r="R139" s="53"/>
      <c r="S139" s="53"/>
      <c r="T139" s="54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131</v>
      </c>
      <c r="AU139" s="17" t="s">
        <v>81</v>
      </c>
    </row>
    <row r="140" spans="1:47" s="2" customFormat="1" ht="11.25">
      <c r="A140" s="32"/>
      <c r="B140" s="33"/>
      <c r="C140" s="32"/>
      <c r="D140" s="170" t="s">
        <v>235</v>
      </c>
      <c r="E140" s="32"/>
      <c r="F140" s="171" t="s">
        <v>787</v>
      </c>
      <c r="G140" s="32"/>
      <c r="H140" s="32"/>
      <c r="I140" s="153"/>
      <c r="J140" s="32"/>
      <c r="K140" s="32"/>
      <c r="L140" s="33"/>
      <c r="M140" s="154"/>
      <c r="N140" s="155"/>
      <c r="O140" s="53"/>
      <c r="P140" s="53"/>
      <c r="Q140" s="53"/>
      <c r="R140" s="53"/>
      <c r="S140" s="53"/>
      <c r="T140" s="54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235</v>
      </c>
      <c r="AU140" s="17" t="s">
        <v>81</v>
      </c>
    </row>
    <row r="141" spans="2:51" s="14" customFormat="1" ht="11.25">
      <c r="B141" s="172"/>
      <c r="D141" s="151" t="s">
        <v>204</v>
      </c>
      <c r="E141" s="173" t="s">
        <v>3</v>
      </c>
      <c r="F141" s="174" t="s">
        <v>788</v>
      </c>
      <c r="H141" s="173" t="s">
        <v>3</v>
      </c>
      <c r="I141" s="175"/>
      <c r="L141" s="172"/>
      <c r="M141" s="176"/>
      <c r="N141" s="177"/>
      <c r="O141" s="177"/>
      <c r="P141" s="177"/>
      <c r="Q141" s="177"/>
      <c r="R141" s="177"/>
      <c r="S141" s="177"/>
      <c r="T141" s="178"/>
      <c r="AT141" s="173" t="s">
        <v>204</v>
      </c>
      <c r="AU141" s="173" t="s">
        <v>81</v>
      </c>
      <c r="AV141" s="14" t="s">
        <v>79</v>
      </c>
      <c r="AW141" s="14" t="s">
        <v>33</v>
      </c>
      <c r="AX141" s="14" t="s">
        <v>71</v>
      </c>
      <c r="AY141" s="173" t="s">
        <v>122</v>
      </c>
    </row>
    <row r="142" spans="2:51" s="13" customFormat="1" ht="11.25">
      <c r="B142" s="157"/>
      <c r="D142" s="151" t="s">
        <v>204</v>
      </c>
      <c r="E142" s="158" t="s">
        <v>3</v>
      </c>
      <c r="F142" s="159" t="s">
        <v>789</v>
      </c>
      <c r="H142" s="160">
        <v>10.864</v>
      </c>
      <c r="I142" s="161"/>
      <c r="L142" s="157"/>
      <c r="M142" s="162"/>
      <c r="N142" s="163"/>
      <c r="O142" s="163"/>
      <c r="P142" s="163"/>
      <c r="Q142" s="163"/>
      <c r="R142" s="163"/>
      <c r="S142" s="163"/>
      <c r="T142" s="164"/>
      <c r="AT142" s="158" t="s">
        <v>204</v>
      </c>
      <c r="AU142" s="158" t="s">
        <v>81</v>
      </c>
      <c r="AV142" s="13" t="s">
        <v>81</v>
      </c>
      <c r="AW142" s="13" t="s">
        <v>33</v>
      </c>
      <c r="AX142" s="13" t="s">
        <v>79</v>
      </c>
      <c r="AY142" s="158" t="s">
        <v>122</v>
      </c>
    </row>
    <row r="143" spans="1:65" s="2" customFormat="1" ht="24.2" customHeight="1">
      <c r="A143" s="32"/>
      <c r="B143" s="137"/>
      <c r="C143" s="138" t="s">
        <v>199</v>
      </c>
      <c r="D143" s="138" t="s">
        <v>125</v>
      </c>
      <c r="E143" s="139" t="s">
        <v>790</v>
      </c>
      <c r="F143" s="140" t="s">
        <v>791</v>
      </c>
      <c r="G143" s="141" t="s">
        <v>296</v>
      </c>
      <c r="H143" s="142">
        <v>10.248</v>
      </c>
      <c r="I143" s="143"/>
      <c r="J143" s="144">
        <f>ROUND(I143*H143,2)</f>
        <v>0</v>
      </c>
      <c r="K143" s="140" t="s">
        <v>232</v>
      </c>
      <c r="L143" s="33"/>
      <c r="M143" s="145" t="s">
        <v>3</v>
      </c>
      <c r="N143" s="146" t="s">
        <v>42</v>
      </c>
      <c r="O143" s="53"/>
      <c r="P143" s="147">
        <f>O143*H143</f>
        <v>0</v>
      </c>
      <c r="Q143" s="147">
        <v>2.50187</v>
      </c>
      <c r="R143" s="147">
        <f>Q143*H143</f>
        <v>25.639163759999995</v>
      </c>
      <c r="S143" s="147">
        <v>0</v>
      </c>
      <c r="T143" s="148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49" t="s">
        <v>142</v>
      </c>
      <c r="AT143" s="149" t="s">
        <v>125</v>
      </c>
      <c r="AU143" s="149" t="s">
        <v>81</v>
      </c>
      <c r="AY143" s="17" t="s">
        <v>122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79</v>
      </c>
      <c r="BK143" s="150">
        <f>ROUND(I143*H143,2)</f>
        <v>0</v>
      </c>
      <c r="BL143" s="17" t="s">
        <v>142</v>
      </c>
      <c r="BM143" s="149" t="s">
        <v>792</v>
      </c>
    </row>
    <row r="144" spans="1:47" s="2" customFormat="1" ht="19.5">
      <c r="A144" s="32"/>
      <c r="B144" s="33"/>
      <c r="C144" s="32"/>
      <c r="D144" s="151" t="s">
        <v>131</v>
      </c>
      <c r="E144" s="32"/>
      <c r="F144" s="152" t="s">
        <v>793</v>
      </c>
      <c r="G144" s="32"/>
      <c r="H144" s="32"/>
      <c r="I144" s="153"/>
      <c r="J144" s="32"/>
      <c r="K144" s="32"/>
      <c r="L144" s="33"/>
      <c r="M144" s="154"/>
      <c r="N144" s="155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131</v>
      </c>
      <c r="AU144" s="17" t="s">
        <v>81</v>
      </c>
    </row>
    <row r="145" spans="1:47" s="2" customFormat="1" ht="11.25">
      <c r="A145" s="32"/>
      <c r="B145" s="33"/>
      <c r="C145" s="32"/>
      <c r="D145" s="170" t="s">
        <v>235</v>
      </c>
      <c r="E145" s="32"/>
      <c r="F145" s="171" t="s">
        <v>794</v>
      </c>
      <c r="G145" s="32"/>
      <c r="H145" s="32"/>
      <c r="I145" s="153"/>
      <c r="J145" s="32"/>
      <c r="K145" s="32"/>
      <c r="L145" s="33"/>
      <c r="M145" s="154"/>
      <c r="N145" s="155"/>
      <c r="O145" s="53"/>
      <c r="P145" s="53"/>
      <c r="Q145" s="53"/>
      <c r="R145" s="53"/>
      <c r="S145" s="53"/>
      <c r="T145" s="54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235</v>
      </c>
      <c r="AU145" s="17" t="s">
        <v>81</v>
      </c>
    </row>
    <row r="146" spans="2:51" s="13" customFormat="1" ht="11.25">
      <c r="B146" s="157"/>
      <c r="D146" s="151" t="s">
        <v>204</v>
      </c>
      <c r="E146" s="158" t="s">
        <v>3</v>
      </c>
      <c r="F146" s="159" t="s">
        <v>795</v>
      </c>
      <c r="H146" s="160">
        <v>10.248</v>
      </c>
      <c r="I146" s="161"/>
      <c r="L146" s="157"/>
      <c r="M146" s="162"/>
      <c r="N146" s="163"/>
      <c r="O146" s="163"/>
      <c r="P146" s="163"/>
      <c r="Q146" s="163"/>
      <c r="R146" s="163"/>
      <c r="S146" s="163"/>
      <c r="T146" s="164"/>
      <c r="AT146" s="158" t="s">
        <v>204</v>
      </c>
      <c r="AU146" s="158" t="s">
        <v>81</v>
      </c>
      <c r="AV146" s="13" t="s">
        <v>81</v>
      </c>
      <c r="AW146" s="13" t="s">
        <v>33</v>
      </c>
      <c r="AX146" s="13" t="s">
        <v>79</v>
      </c>
      <c r="AY146" s="158" t="s">
        <v>122</v>
      </c>
    </row>
    <row r="147" spans="1:65" s="2" customFormat="1" ht="16.5" customHeight="1">
      <c r="A147" s="32"/>
      <c r="B147" s="137"/>
      <c r="C147" s="138" t="s">
        <v>9</v>
      </c>
      <c r="D147" s="138" t="s">
        <v>125</v>
      </c>
      <c r="E147" s="139" t="s">
        <v>796</v>
      </c>
      <c r="F147" s="140" t="s">
        <v>797</v>
      </c>
      <c r="G147" s="141" t="s">
        <v>270</v>
      </c>
      <c r="H147" s="142">
        <v>44</v>
      </c>
      <c r="I147" s="143"/>
      <c r="J147" s="144">
        <f>ROUND(I147*H147,2)</f>
        <v>0</v>
      </c>
      <c r="K147" s="140" t="s">
        <v>232</v>
      </c>
      <c r="L147" s="33"/>
      <c r="M147" s="145" t="s">
        <v>3</v>
      </c>
      <c r="N147" s="146" t="s">
        <v>42</v>
      </c>
      <c r="O147" s="53"/>
      <c r="P147" s="147">
        <f>O147*H147</f>
        <v>0</v>
      </c>
      <c r="Q147" s="147">
        <v>0.00275</v>
      </c>
      <c r="R147" s="147">
        <f>Q147*H147</f>
        <v>0.121</v>
      </c>
      <c r="S147" s="147">
        <v>0</v>
      </c>
      <c r="T147" s="148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49" t="s">
        <v>142</v>
      </c>
      <c r="AT147" s="149" t="s">
        <v>125</v>
      </c>
      <c r="AU147" s="149" t="s">
        <v>81</v>
      </c>
      <c r="AY147" s="17" t="s">
        <v>122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79</v>
      </c>
      <c r="BK147" s="150">
        <f>ROUND(I147*H147,2)</f>
        <v>0</v>
      </c>
      <c r="BL147" s="17" t="s">
        <v>142</v>
      </c>
      <c r="BM147" s="149" t="s">
        <v>798</v>
      </c>
    </row>
    <row r="148" spans="1:47" s="2" customFormat="1" ht="11.25">
      <c r="A148" s="32"/>
      <c r="B148" s="33"/>
      <c r="C148" s="32"/>
      <c r="D148" s="151" t="s">
        <v>131</v>
      </c>
      <c r="E148" s="32"/>
      <c r="F148" s="152" t="s">
        <v>799</v>
      </c>
      <c r="G148" s="32"/>
      <c r="H148" s="32"/>
      <c r="I148" s="153"/>
      <c r="J148" s="32"/>
      <c r="K148" s="32"/>
      <c r="L148" s="33"/>
      <c r="M148" s="154"/>
      <c r="N148" s="155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131</v>
      </c>
      <c r="AU148" s="17" t="s">
        <v>81</v>
      </c>
    </row>
    <row r="149" spans="1:47" s="2" customFormat="1" ht="11.25">
      <c r="A149" s="32"/>
      <c r="B149" s="33"/>
      <c r="C149" s="32"/>
      <c r="D149" s="170" t="s">
        <v>235</v>
      </c>
      <c r="E149" s="32"/>
      <c r="F149" s="171" t="s">
        <v>800</v>
      </c>
      <c r="G149" s="32"/>
      <c r="H149" s="32"/>
      <c r="I149" s="153"/>
      <c r="J149" s="32"/>
      <c r="K149" s="32"/>
      <c r="L149" s="33"/>
      <c r="M149" s="154"/>
      <c r="N149" s="155"/>
      <c r="O149" s="53"/>
      <c r="P149" s="53"/>
      <c r="Q149" s="53"/>
      <c r="R149" s="53"/>
      <c r="S149" s="53"/>
      <c r="T149" s="54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235</v>
      </c>
      <c r="AU149" s="17" t="s">
        <v>81</v>
      </c>
    </row>
    <row r="150" spans="2:51" s="13" customFormat="1" ht="11.25">
      <c r="B150" s="157"/>
      <c r="D150" s="151" t="s">
        <v>204</v>
      </c>
      <c r="E150" s="158" t="s">
        <v>3</v>
      </c>
      <c r="F150" s="159" t="s">
        <v>527</v>
      </c>
      <c r="H150" s="160">
        <v>44</v>
      </c>
      <c r="I150" s="161"/>
      <c r="L150" s="157"/>
      <c r="M150" s="162"/>
      <c r="N150" s="163"/>
      <c r="O150" s="163"/>
      <c r="P150" s="163"/>
      <c r="Q150" s="163"/>
      <c r="R150" s="163"/>
      <c r="S150" s="163"/>
      <c r="T150" s="164"/>
      <c r="AT150" s="158" t="s">
        <v>204</v>
      </c>
      <c r="AU150" s="158" t="s">
        <v>81</v>
      </c>
      <c r="AV150" s="13" t="s">
        <v>81</v>
      </c>
      <c r="AW150" s="13" t="s">
        <v>33</v>
      </c>
      <c r="AX150" s="13" t="s">
        <v>79</v>
      </c>
      <c r="AY150" s="158" t="s">
        <v>122</v>
      </c>
    </row>
    <row r="151" spans="1:65" s="2" customFormat="1" ht="21.75" customHeight="1">
      <c r="A151" s="32"/>
      <c r="B151" s="137"/>
      <c r="C151" s="138" t="s">
        <v>324</v>
      </c>
      <c r="D151" s="138" t="s">
        <v>125</v>
      </c>
      <c r="E151" s="139" t="s">
        <v>801</v>
      </c>
      <c r="F151" s="140" t="s">
        <v>802</v>
      </c>
      <c r="G151" s="141" t="s">
        <v>270</v>
      </c>
      <c r="H151" s="142">
        <v>44</v>
      </c>
      <c r="I151" s="143"/>
      <c r="J151" s="144">
        <f>ROUND(I151*H151,2)</f>
        <v>0</v>
      </c>
      <c r="K151" s="140" t="s">
        <v>232</v>
      </c>
      <c r="L151" s="33"/>
      <c r="M151" s="145" t="s">
        <v>3</v>
      </c>
      <c r="N151" s="146" t="s">
        <v>42</v>
      </c>
      <c r="O151" s="53"/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9" t="s">
        <v>142</v>
      </c>
      <c r="AT151" s="149" t="s">
        <v>125</v>
      </c>
      <c r="AU151" s="149" t="s">
        <v>81</v>
      </c>
      <c r="AY151" s="17" t="s">
        <v>122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79</v>
      </c>
      <c r="BK151" s="150">
        <f>ROUND(I151*H151,2)</f>
        <v>0</v>
      </c>
      <c r="BL151" s="17" t="s">
        <v>142</v>
      </c>
      <c r="BM151" s="149" t="s">
        <v>803</v>
      </c>
    </row>
    <row r="152" spans="1:47" s="2" customFormat="1" ht="19.5">
      <c r="A152" s="32"/>
      <c r="B152" s="33"/>
      <c r="C152" s="32"/>
      <c r="D152" s="151" t="s">
        <v>131</v>
      </c>
      <c r="E152" s="32"/>
      <c r="F152" s="152" t="s">
        <v>804</v>
      </c>
      <c r="G152" s="32"/>
      <c r="H152" s="32"/>
      <c r="I152" s="153"/>
      <c r="J152" s="32"/>
      <c r="K152" s="32"/>
      <c r="L152" s="33"/>
      <c r="M152" s="154"/>
      <c r="N152" s="155"/>
      <c r="O152" s="53"/>
      <c r="P152" s="53"/>
      <c r="Q152" s="53"/>
      <c r="R152" s="53"/>
      <c r="S152" s="53"/>
      <c r="T152" s="54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131</v>
      </c>
      <c r="AU152" s="17" t="s">
        <v>81</v>
      </c>
    </row>
    <row r="153" spans="1:47" s="2" customFormat="1" ht="11.25">
      <c r="A153" s="32"/>
      <c r="B153" s="33"/>
      <c r="C153" s="32"/>
      <c r="D153" s="170" t="s">
        <v>235</v>
      </c>
      <c r="E153" s="32"/>
      <c r="F153" s="171" t="s">
        <v>805</v>
      </c>
      <c r="G153" s="32"/>
      <c r="H153" s="32"/>
      <c r="I153" s="153"/>
      <c r="J153" s="32"/>
      <c r="K153" s="32"/>
      <c r="L153" s="33"/>
      <c r="M153" s="154"/>
      <c r="N153" s="155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235</v>
      </c>
      <c r="AU153" s="17" t="s">
        <v>81</v>
      </c>
    </row>
    <row r="154" spans="2:51" s="13" customFormat="1" ht="11.25">
      <c r="B154" s="157"/>
      <c r="D154" s="151" t="s">
        <v>204</v>
      </c>
      <c r="E154" s="158" t="s">
        <v>3</v>
      </c>
      <c r="F154" s="159" t="s">
        <v>527</v>
      </c>
      <c r="H154" s="160">
        <v>44</v>
      </c>
      <c r="I154" s="161"/>
      <c r="L154" s="157"/>
      <c r="M154" s="162"/>
      <c r="N154" s="163"/>
      <c r="O154" s="163"/>
      <c r="P154" s="163"/>
      <c r="Q154" s="163"/>
      <c r="R154" s="163"/>
      <c r="S154" s="163"/>
      <c r="T154" s="164"/>
      <c r="AT154" s="158" t="s">
        <v>204</v>
      </c>
      <c r="AU154" s="158" t="s">
        <v>81</v>
      </c>
      <c r="AV154" s="13" t="s">
        <v>81</v>
      </c>
      <c r="AW154" s="13" t="s">
        <v>33</v>
      </c>
      <c r="AX154" s="13" t="s">
        <v>79</v>
      </c>
      <c r="AY154" s="158" t="s">
        <v>122</v>
      </c>
    </row>
    <row r="155" spans="1:65" s="2" customFormat="1" ht="24.2" customHeight="1">
      <c r="A155" s="32"/>
      <c r="B155" s="137"/>
      <c r="C155" s="138" t="s">
        <v>257</v>
      </c>
      <c r="D155" s="138" t="s">
        <v>125</v>
      </c>
      <c r="E155" s="139" t="s">
        <v>806</v>
      </c>
      <c r="F155" s="140" t="s">
        <v>807</v>
      </c>
      <c r="G155" s="141" t="s">
        <v>362</v>
      </c>
      <c r="H155" s="142">
        <v>2.43</v>
      </c>
      <c r="I155" s="143"/>
      <c r="J155" s="144">
        <f>ROUND(I155*H155,2)</f>
        <v>0</v>
      </c>
      <c r="K155" s="140" t="s">
        <v>232</v>
      </c>
      <c r="L155" s="33"/>
      <c r="M155" s="145" t="s">
        <v>3</v>
      </c>
      <c r="N155" s="146" t="s">
        <v>42</v>
      </c>
      <c r="O155" s="53"/>
      <c r="P155" s="147">
        <f>O155*H155</f>
        <v>0</v>
      </c>
      <c r="Q155" s="147">
        <v>1.0594</v>
      </c>
      <c r="R155" s="147">
        <f>Q155*H155</f>
        <v>2.574342</v>
      </c>
      <c r="S155" s="147">
        <v>0</v>
      </c>
      <c r="T155" s="14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49" t="s">
        <v>142</v>
      </c>
      <c r="AT155" s="149" t="s">
        <v>125</v>
      </c>
      <c r="AU155" s="149" t="s">
        <v>81</v>
      </c>
      <c r="AY155" s="17" t="s">
        <v>122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79</v>
      </c>
      <c r="BK155" s="150">
        <f>ROUND(I155*H155,2)</f>
        <v>0</v>
      </c>
      <c r="BL155" s="17" t="s">
        <v>142</v>
      </c>
      <c r="BM155" s="149" t="s">
        <v>808</v>
      </c>
    </row>
    <row r="156" spans="1:47" s="2" customFormat="1" ht="29.25">
      <c r="A156" s="32"/>
      <c r="B156" s="33"/>
      <c r="C156" s="32"/>
      <c r="D156" s="151" t="s">
        <v>131</v>
      </c>
      <c r="E156" s="32"/>
      <c r="F156" s="152" t="s">
        <v>809</v>
      </c>
      <c r="G156" s="32"/>
      <c r="H156" s="32"/>
      <c r="I156" s="153"/>
      <c r="J156" s="32"/>
      <c r="K156" s="32"/>
      <c r="L156" s="33"/>
      <c r="M156" s="154"/>
      <c r="N156" s="155"/>
      <c r="O156" s="53"/>
      <c r="P156" s="53"/>
      <c r="Q156" s="53"/>
      <c r="R156" s="53"/>
      <c r="S156" s="53"/>
      <c r="T156" s="54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131</v>
      </c>
      <c r="AU156" s="17" t="s">
        <v>81</v>
      </c>
    </row>
    <row r="157" spans="1:47" s="2" customFormat="1" ht="11.25">
      <c r="A157" s="32"/>
      <c r="B157" s="33"/>
      <c r="C157" s="32"/>
      <c r="D157" s="170" t="s">
        <v>235</v>
      </c>
      <c r="E157" s="32"/>
      <c r="F157" s="171" t="s">
        <v>810</v>
      </c>
      <c r="G157" s="32"/>
      <c r="H157" s="32"/>
      <c r="I157" s="153"/>
      <c r="J157" s="32"/>
      <c r="K157" s="32"/>
      <c r="L157" s="33"/>
      <c r="M157" s="154"/>
      <c r="N157" s="155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235</v>
      </c>
      <c r="AU157" s="17" t="s">
        <v>81</v>
      </c>
    </row>
    <row r="158" spans="2:51" s="13" customFormat="1" ht="11.25">
      <c r="B158" s="157"/>
      <c r="D158" s="151" t="s">
        <v>204</v>
      </c>
      <c r="E158" s="158" t="s">
        <v>3</v>
      </c>
      <c r="F158" s="159" t="s">
        <v>811</v>
      </c>
      <c r="H158" s="160">
        <v>2.43</v>
      </c>
      <c r="I158" s="161"/>
      <c r="L158" s="157"/>
      <c r="M158" s="162"/>
      <c r="N158" s="163"/>
      <c r="O158" s="163"/>
      <c r="P158" s="163"/>
      <c r="Q158" s="163"/>
      <c r="R158" s="163"/>
      <c r="S158" s="163"/>
      <c r="T158" s="164"/>
      <c r="AT158" s="158" t="s">
        <v>204</v>
      </c>
      <c r="AU158" s="158" t="s">
        <v>81</v>
      </c>
      <c r="AV158" s="13" t="s">
        <v>81</v>
      </c>
      <c r="AW158" s="13" t="s">
        <v>33</v>
      </c>
      <c r="AX158" s="13" t="s">
        <v>79</v>
      </c>
      <c r="AY158" s="158" t="s">
        <v>122</v>
      </c>
    </row>
    <row r="159" spans="2:51" s="14" customFormat="1" ht="11.25">
      <c r="B159" s="172"/>
      <c r="D159" s="151" t="s">
        <v>204</v>
      </c>
      <c r="E159" s="173" t="s">
        <v>3</v>
      </c>
      <c r="F159" s="174" t="s">
        <v>782</v>
      </c>
      <c r="H159" s="173" t="s">
        <v>3</v>
      </c>
      <c r="I159" s="175"/>
      <c r="L159" s="172"/>
      <c r="M159" s="176"/>
      <c r="N159" s="177"/>
      <c r="O159" s="177"/>
      <c r="P159" s="177"/>
      <c r="Q159" s="177"/>
      <c r="R159" s="177"/>
      <c r="S159" s="177"/>
      <c r="T159" s="178"/>
      <c r="AT159" s="173" t="s">
        <v>204</v>
      </c>
      <c r="AU159" s="173" t="s">
        <v>81</v>
      </c>
      <c r="AV159" s="14" t="s">
        <v>79</v>
      </c>
      <c r="AW159" s="14" t="s">
        <v>33</v>
      </c>
      <c r="AX159" s="14" t="s">
        <v>71</v>
      </c>
      <c r="AY159" s="173" t="s">
        <v>122</v>
      </c>
    </row>
    <row r="160" spans="2:63" s="12" customFormat="1" ht="22.9" customHeight="1">
      <c r="B160" s="124"/>
      <c r="D160" s="125" t="s">
        <v>70</v>
      </c>
      <c r="E160" s="135" t="s">
        <v>812</v>
      </c>
      <c r="F160" s="135" t="s">
        <v>813</v>
      </c>
      <c r="I160" s="127"/>
      <c r="J160" s="136">
        <f>BK160</f>
        <v>0</v>
      </c>
      <c r="L160" s="124"/>
      <c r="M160" s="129"/>
      <c r="N160" s="130"/>
      <c r="O160" s="130"/>
      <c r="P160" s="131">
        <f>SUM(P161:P226)</f>
        <v>0</v>
      </c>
      <c r="Q160" s="130"/>
      <c r="R160" s="131">
        <f>SUM(R161:R226)</f>
        <v>0.045</v>
      </c>
      <c r="S160" s="130"/>
      <c r="T160" s="132">
        <f>SUM(T161:T226)</f>
        <v>0</v>
      </c>
      <c r="AR160" s="125" t="s">
        <v>79</v>
      </c>
      <c r="AT160" s="133" t="s">
        <v>70</v>
      </c>
      <c r="AU160" s="133" t="s">
        <v>79</v>
      </c>
      <c r="AY160" s="125" t="s">
        <v>122</v>
      </c>
      <c r="BK160" s="134">
        <f>SUM(BK161:BK226)</f>
        <v>0</v>
      </c>
    </row>
    <row r="161" spans="1:65" s="2" customFormat="1" ht="21.75" customHeight="1">
      <c r="A161" s="32"/>
      <c r="B161" s="137"/>
      <c r="C161" s="187" t="s">
        <v>341</v>
      </c>
      <c r="D161" s="187" t="s">
        <v>359</v>
      </c>
      <c r="E161" s="188" t="s">
        <v>814</v>
      </c>
      <c r="F161" s="189" t="s">
        <v>815</v>
      </c>
      <c r="G161" s="190" t="s">
        <v>816</v>
      </c>
      <c r="H161" s="191">
        <v>12</v>
      </c>
      <c r="I161" s="192"/>
      <c r="J161" s="193">
        <f>ROUND(I161*H161,2)</f>
        <v>0</v>
      </c>
      <c r="K161" s="189" t="s">
        <v>3</v>
      </c>
      <c r="L161" s="194"/>
      <c r="M161" s="195" t="s">
        <v>3</v>
      </c>
      <c r="N161" s="196" t="s">
        <v>42</v>
      </c>
      <c r="O161" s="53"/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49" t="s">
        <v>162</v>
      </c>
      <c r="AT161" s="149" t="s">
        <v>359</v>
      </c>
      <c r="AU161" s="149" t="s">
        <v>81</v>
      </c>
      <c r="AY161" s="17" t="s">
        <v>122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79</v>
      </c>
      <c r="BK161" s="150">
        <f>ROUND(I161*H161,2)</f>
        <v>0</v>
      </c>
      <c r="BL161" s="17" t="s">
        <v>142</v>
      </c>
      <c r="BM161" s="149" t="s">
        <v>817</v>
      </c>
    </row>
    <row r="162" spans="1:47" s="2" customFormat="1" ht="11.25">
      <c r="A162" s="32"/>
      <c r="B162" s="33"/>
      <c r="C162" s="32"/>
      <c r="D162" s="151" t="s">
        <v>131</v>
      </c>
      <c r="E162" s="32"/>
      <c r="F162" s="152" t="s">
        <v>815</v>
      </c>
      <c r="G162" s="32"/>
      <c r="H162" s="32"/>
      <c r="I162" s="153"/>
      <c r="J162" s="32"/>
      <c r="K162" s="32"/>
      <c r="L162" s="33"/>
      <c r="M162" s="154"/>
      <c r="N162" s="155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131</v>
      </c>
      <c r="AU162" s="17" t="s">
        <v>81</v>
      </c>
    </row>
    <row r="163" spans="2:51" s="13" customFormat="1" ht="11.25">
      <c r="B163" s="157"/>
      <c r="D163" s="151" t="s">
        <v>204</v>
      </c>
      <c r="E163" s="158" t="s">
        <v>3</v>
      </c>
      <c r="F163" s="159" t="s">
        <v>187</v>
      </c>
      <c r="H163" s="160">
        <v>12</v>
      </c>
      <c r="I163" s="161"/>
      <c r="L163" s="157"/>
      <c r="M163" s="162"/>
      <c r="N163" s="163"/>
      <c r="O163" s="163"/>
      <c r="P163" s="163"/>
      <c r="Q163" s="163"/>
      <c r="R163" s="163"/>
      <c r="S163" s="163"/>
      <c r="T163" s="164"/>
      <c r="AT163" s="158" t="s">
        <v>204</v>
      </c>
      <c r="AU163" s="158" t="s">
        <v>81</v>
      </c>
      <c r="AV163" s="13" t="s">
        <v>81</v>
      </c>
      <c r="AW163" s="13" t="s">
        <v>33</v>
      </c>
      <c r="AX163" s="13" t="s">
        <v>79</v>
      </c>
      <c r="AY163" s="158" t="s">
        <v>122</v>
      </c>
    </row>
    <row r="164" spans="1:65" s="2" customFormat="1" ht="16.5" customHeight="1">
      <c r="A164" s="32"/>
      <c r="B164" s="137"/>
      <c r="C164" s="187" t="s">
        <v>350</v>
      </c>
      <c r="D164" s="187" t="s">
        <v>359</v>
      </c>
      <c r="E164" s="188" t="s">
        <v>818</v>
      </c>
      <c r="F164" s="189" t="s">
        <v>819</v>
      </c>
      <c r="G164" s="190" t="s">
        <v>816</v>
      </c>
      <c r="H164" s="191">
        <v>30</v>
      </c>
      <c r="I164" s="192"/>
      <c r="J164" s="193">
        <f>ROUND(I164*H164,2)</f>
        <v>0</v>
      </c>
      <c r="K164" s="189" t="s">
        <v>3</v>
      </c>
      <c r="L164" s="194"/>
      <c r="M164" s="195" t="s">
        <v>3</v>
      </c>
      <c r="N164" s="196" t="s">
        <v>42</v>
      </c>
      <c r="O164" s="53"/>
      <c r="P164" s="147">
        <f>O164*H164</f>
        <v>0</v>
      </c>
      <c r="Q164" s="147">
        <v>0</v>
      </c>
      <c r="R164" s="147">
        <f>Q164*H164</f>
        <v>0</v>
      </c>
      <c r="S164" s="147">
        <v>0</v>
      </c>
      <c r="T164" s="14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49" t="s">
        <v>162</v>
      </c>
      <c r="AT164" s="149" t="s">
        <v>359</v>
      </c>
      <c r="AU164" s="149" t="s">
        <v>81</v>
      </c>
      <c r="AY164" s="17" t="s">
        <v>122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79</v>
      </c>
      <c r="BK164" s="150">
        <f>ROUND(I164*H164,2)</f>
        <v>0</v>
      </c>
      <c r="BL164" s="17" t="s">
        <v>142</v>
      </c>
      <c r="BM164" s="149" t="s">
        <v>820</v>
      </c>
    </row>
    <row r="165" spans="1:47" s="2" customFormat="1" ht="11.25">
      <c r="A165" s="32"/>
      <c r="B165" s="33"/>
      <c r="C165" s="32"/>
      <c r="D165" s="151" t="s">
        <v>131</v>
      </c>
      <c r="E165" s="32"/>
      <c r="F165" s="152" t="s">
        <v>819</v>
      </c>
      <c r="G165" s="32"/>
      <c r="H165" s="32"/>
      <c r="I165" s="153"/>
      <c r="J165" s="32"/>
      <c r="K165" s="32"/>
      <c r="L165" s="33"/>
      <c r="M165" s="154"/>
      <c r="N165" s="155"/>
      <c r="O165" s="53"/>
      <c r="P165" s="53"/>
      <c r="Q165" s="53"/>
      <c r="R165" s="53"/>
      <c r="S165" s="53"/>
      <c r="T165" s="54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131</v>
      </c>
      <c r="AU165" s="17" t="s">
        <v>81</v>
      </c>
    </row>
    <row r="166" spans="2:51" s="13" customFormat="1" ht="11.25">
      <c r="B166" s="157"/>
      <c r="D166" s="151" t="s">
        <v>204</v>
      </c>
      <c r="E166" s="158" t="s">
        <v>3</v>
      </c>
      <c r="F166" s="159" t="s">
        <v>436</v>
      </c>
      <c r="H166" s="160">
        <v>30</v>
      </c>
      <c r="I166" s="161"/>
      <c r="L166" s="157"/>
      <c r="M166" s="162"/>
      <c r="N166" s="163"/>
      <c r="O166" s="163"/>
      <c r="P166" s="163"/>
      <c r="Q166" s="163"/>
      <c r="R166" s="163"/>
      <c r="S166" s="163"/>
      <c r="T166" s="164"/>
      <c r="AT166" s="158" t="s">
        <v>204</v>
      </c>
      <c r="AU166" s="158" t="s">
        <v>81</v>
      </c>
      <c r="AV166" s="13" t="s">
        <v>81</v>
      </c>
      <c r="AW166" s="13" t="s">
        <v>33</v>
      </c>
      <c r="AX166" s="13" t="s">
        <v>79</v>
      </c>
      <c r="AY166" s="158" t="s">
        <v>122</v>
      </c>
    </row>
    <row r="167" spans="1:65" s="2" customFormat="1" ht="16.5" customHeight="1">
      <c r="A167" s="32"/>
      <c r="B167" s="137"/>
      <c r="C167" s="187" t="s">
        <v>358</v>
      </c>
      <c r="D167" s="187" t="s">
        <v>359</v>
      </c>
      <c r="E167" s="188" t="s">
        <v>821</v>
      </c>
      <c r="F167" s="189" t="s">
        <v>822</v>
      </c>
      <c r="G167" s="190" t="s">
        <v>816</v>
      </c>
      <c r="H167" s="191">
        <v>30</v>
      </c>
      <c r="I167" s="192"/>
      <c r="J167" s="193">
        <f>ROUND(I167*H167,2)</f>
        <v>0</v>
      </c>
      <c r="K167" s="189" t="s">
        <v>3</v>
      </c>
      <c r="L167" s="194"/>
      <c r="M167" s="195" t="s">
        <v>3</v>
      </c>
      <c r="N167" s="196" t="s">
        <v>42</v>
      </c>
      <c r="O167" s="53"/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49" t="s">
        <v>162</v>
      </c>
      <c r="AT167" s="149" t="s">
        <v>359</v>
      </c>
      <c r="AU167" s="149" t="s">
        <v>81</v>
      </c>
      <c r="AY167" s="17" t="s">
        <v>122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79</v>
      </c>
      <c r="BK167" s="150">
        <f>ROUND(I167*H167,2)</f>
        <v>0</v>
      </c>
      <c r="BL167" s="17" t="s">
        <v>142</v>
      </c>
      <c r="BM167" s="149" t="s">
        <v>823</v>
      </c>
    </row>
    <row r="168" spans="1:47" s="2" customFormat="1" ht="11.25">
      <c r="A168" s="32"/>
      <c r="B168" s="33"/>
      <c r="C168" s="32"/>
      <c r="D168" s="151" t="s">
        <v>131</v>
      </c>
      <c r="E168" s="32"/>
      <c r="F168" s="152" t="s">
        <v>824</v>
      </c>
      <c r="G168" s="32"/>
      <c r="H168" s="32"/>
      <c r="I168" s="153"/>
      <c r="J168" s="32"/>
      <c r="K168" s="32"/>
      <c r="L168" s="33"/>
      <c r="M168" s="154"/>
      <c r="N168" s="155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131</v>
      </c>
      <c r="AU168" s="17" t="s">
        <v>81</v>
      </c>
    </row>
    <row r="169" spans="2:51" s="13" customFormat="1" ht="11.25">
      <c r="B169" s="157"/>
      <c r="D169" s="151" t="s">
        <v>204</v>
      </c>
      <c r="E169" s="158" t="s">
        <v>3</v>
      </c>
      <c r="F169" s="159" t="s">
        <v>436</v>
      </c>
      <c r="H169" s="160">
        <v>30</v>
      </c>
      <c r="I169" s="161"/>
      <c r="L169" s="157"/>
      <c r="M169" s="162"/>
      <c r="N169" s="163"/>
      <c r="O169" s="163"/>
      <c r="P169" s="163"/>
      <c r="Q169" s="163"/>
      <c r="R169" s="163"/>
      <c r="S169" s="163"/>
      <c r="T169" s="164"/>
      <c r="AT169" s="158" t="s">
        <v>204</v>
      </c>
      <c r="AU169" s="158" t="s">
        <v>81</v>
      </c>
      <c r="AV169" s="13" t="s">
        <v>81</v>
      </c>
      <c r="AW169" s="13" t="s">
        <v>33</v>
      </c>
      <c r="AX169" s="13" t="s">
        <v>79</v>
      </c>
      <c r="AY169" s="158" t="s">
        <v>122</v>
      </c>
    </row>
    <row r="170" spans="1:65" s="2" customFormat="1" ht="16.5" customHeight="1">
      <c r="A170" s="32"/>
      <c r="B170" s="137"/>
      <c r="C170" s="187" t="s">
        <v>8</v>
      </c>
      <c r="D170" s="187" t="s">
        <v>359</v>
      </c>
      <c r="E170" s="188" t="s">
        <v>825</v>
      </c>
      <c r="F170" s="189" t="s">
        <v>826</v>
      </c>
      <c r="G170" s="190" t="s">
        <v>816</v>
      </c>
      <c r="H170" s="191">
        <v>60</v>
      </c>
      <c r="I170" s="192"/>
      <c r="J170" s="193">
        <f>ROUND(I170*H170,2)</f>
        <v>0</v>
      </c>
      <c r="K170" s="189" t="s">
        <v>3</v>
      </c>
      <c r="L170" s="194"/>
      <c r="M170" s="195" t="s">
        <v>3</v>
      </c>
      <c r="N170" s="196" t="s">
        <v>42</v>
      </c>
      <c r="O170" s="53"/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49" t="s">
        <v>162</v>
      </c>
      <c r="AT170" s="149" t="s">
        <v>359</v>
      </c>
      <c r="AU170" s="149" t="s">
        <v>81</v>
      </c>
      <c r="AY170" s="17" t="s">
        <v>122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79</v>
      </c>
      <c r="BK170" s="150">
        <f>ROUND(I170*H170,2)</f>
        <v>0</v>
      </c>
      <c r="BL170" s="17" t="s">
        <v>142</v>
      </c>
      <c r="BM170" s="149" t="s">
        <v>827</v>
      </c>
    </row>
    <row r="171" spans="1:47" s="2" customFormat="1" ht="11.25">
      <c r="A171" s="32"/>
      <c r="B171" s="33"/>
      <c r="C171" s="32"/>
      <c r="D171" s="151" t="s">
        <v>131</v>
      </c>
      <c r="E171" s="32"/>
      <c r="F171" s="152" t="s">
        <v>826</v>
      </c>
      <c r="G171" s="32"/>
      <c r="H171" s="32"/>
      <c r="I171" s="153"/>
      <c r="J171" s="32"/>
      <c r="K171" s="32"/>
      <c r="L171" s="33"/>
      <c r="M171" s="154"/>
      <c r="N171" s="155"/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131</v>
      </c>
      <c r="AU171" s="17" t="s">
        <v>81</v>
      </c>
    </row>
    <row r="172" spans="2:51" s="13" customFormat="1" ht="11.25">
      <c r="B172" s="157"/>
      <c r="D172" s="151" t="s">
        <v>204</v>
      </c>
      <c r="E172" s="158" t="s">
        <v>3</v>
      </c>
      <c r="F172" s="159" t="s">
        <v>642</v>
      </c>
      <c r="H172" s="160">
        <v>60</v>
      </c>
      <c r="I172" s="161"/>
      <c r="L172" s="157"/>
      <c r="M172" s="162"/>
      <c r="N172" s="163"/>
      <c r="O172" s="163"/>
      <c r="P172" s="163"/>
      <c r="Q172" s="163"/>
      <c r="R172" s="163"/>
      <c r="S172" s="163"/>
      <c r="T172" s="164"/>
      <c r="AT172" s="158" t="s">
        <v>204</v>
      </c>
      <c r="AU172" s="158" t="s">
        <v>81</v>
      </c>
      <c r="AV172" s="13" t="s">
        <v>81</v>
      </c>
      <c r="AW172" s="13" t="s">
        <v>33</v>
      </c>
      <c r="AX172" s="13" t="s">
        <v>79</v>
      </c>
      <c r="AY172" s="158" t="s">
        <v>122</v>
      </c>
    </row>
    <row r="173" spans="1:65" s="2" customFormat="1" ht="16.5" customHeight="1">
      <c r="A173" s="32"/>
      <c r="B173" s="137"/>
      <c r="C173" s="187" t="s">
        <v>370</v>
      </c>
      <c r="D173" s="187" t="s">
        <v>359</v>
      </c>
      <c r="E173" s="188" t="s">
        <v>828</v>
      </c>
      <c r="F173" s="189" t="s">
        <v>829</v>
      </c>
      <c r="G173" s="190" t="s">
        <v>816</v>
      </c>
      <c r="H173" s="191">
        <v>60</v>
      </c>
      <c r="I173" s="192"/>
      <c r="J173" s="193">
        <f>ROUND(I173*H173,2)</f>
        <v>0</v>
      </c>
      <c r="K173" s="189" t="s">
        <v>3</v>
      </c>
      <c r="L173" s="194"/>
      <c r="M173" s="195" t="s">
        <v>3</v>
      </c>
      <c r="N173" s="196" t="s">
        <v>42</v>
      </c>
      <c r="O173" s="53"/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49" t="s">
        <v>162</v>
      </c>
      <c r="AT173" s="149" t="s">
        <v>359</v>
      </c>
      <c r="AU173" s="149" t="s">
        <v>81</v>
      </c>
      <c r="AY173" s="17" t="s">
        <v>122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7" t="s">
        <v>79</v>
      </c>
      <c r="BK173" s="150">
        <f>ROUND(I173*H173,2)</f>
        <v>0</v>
      </c>
      <c r="BL173" s="17" t="s">
        <v>142</v>
      </c>
      <c r="BM173" s="149" t="s">
        <v>830</v>
      </c>
    </row>
    <row r="174" spans="1:47" s="2" customFormat="1" ht="11.25">
      <c r="A174" s="32"/>
      <c r="B174" s="33"/>
      <c r="C174" s="32"/>
      <c r="D174" s="151" t="s">
        <v>131</v>
      </c>
      <c r="E174" s="32"/>
      <c r="F174" s="152" t="s">
        <v>829</v>
      </c>
      <c r="G174" s="32"/>
      <c r="H174" s="32"/>
      <c r="I174" s="153"/>
      <c r="J174" s="32"/>
      <c r="K174" s="32"/>
      <c r="L174" s="33"/>
      <c r="M174" s="154"/>
      <c r="N174" s="155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131</v>
      </c>
      <c r="AU174" s="17" t="s">
        <v>81</v>
      </c>
    </row>
    <row r="175" spans="2:51" s="13" customFormat="1" ht="11.25">
      <c r="B175" s="157"/>
      <c r="D175" s="151" t="s">
        <v>204</v>
      </c>
      <c r="E175" s="158" t="s">
        <v>3</v>
      </c>
      <c r="F175" s="159" t="s">
        <v>642</v>
      </c>
      <c r="H175" s="160">
        <v>60</v>
      </c>
      <c r="I175" s="161"/>
      <c r="L175" s="157"/>
      <c r="M175" s="162"/>
      <c r="N175" s="163"/>
      <c r="O175" s="163"/>
      <c r="P175" s="163"/>
      <c r="Q175" s="163"/>
      <c r="R175" s="163"/>
      <c r="S175" s="163"/>
      <c r="T175" s="164"/>
      <c r="AT175" s="158" t="s">
        <v>204</v>
      </c>
      <c r="AU175" s="158" t="s">
        <v>81</v>
      </c>
      <c r="AV175" s="13" t="s">
        <v>81</v>
      </c>
      <c r="AW175" s="13" t="s">
        <v>33</v>
      </c>
      <c r="AX175" s="13" t="s">
        <v>79</v>
      </c>
      <c r="AY175" s="158" t="s">
        <v>122</v>
      </c>
    </row>
    <row r="176" spans="1:65" s="2" customFormat="1" ht="16.5" customHeight="1">
      <c r="A176" s="32"/>
      <c r="B176" s="137"/>
      <c r="C176" s="187" t="s">
        <v>377</v>
      </c>
      <c r="D176" s="187" t="s">
        <v>359</v>
      </c>
      <c r="E176" s="188" t="s">
        <v>831</v>
      </c>
      <c r="F176" s="189" t="s">
        <v>832</v>
      </c>
      <c r="G176" s="190" t="s">
        <v>816</v>
      </c>
      <c r="H176" s="191">
        <v>23</v>
      </c>
      <c r="I176" s="192"/>
      <c r="J176" s="193">
        <f>ROUND(I176*H176,2)</f>
        <v>0</v>
      </c>
      <c r="K176" s="189" t="s">
        <v>3</v>
      </c>
      <c r="L176" s="194"/>
      <c r="M176" s="195" t="s">
        <v>3</v>
      </c>
      <c r="N176" s="196" t="s">
        <v>42</v>
      </c>
      <c r="O176" s="53"/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49" t="s">
        <v>162</v>
      </c>
      <c r="AT176" s="149" t="s">
        <v>359</v>
      </c>
      <c r="AU176" s="149" t="s">
        <v>81</v>
      </c>
      <c r="AY176" s="17" t="s">
        <v>122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79</v>
      </c>
      <c r="BK176" s="150">
        <f>ROUND(I176*H176,2)</f>
        <v>0</v>
      </c>
      <c r="BL176" s="17" t="s">
        <v>142</v>
      </c>
      <c r="BM176" s="149" t="s">
        <v>833</v>
      </c>
    </row>
    <row r="177" spans="1:47" s="2" customFormat="1" ht="11.25">
      <c r="A177" s="32"/>
      <c r="B177" s="33"/>
      <c r="C177" s="32"/>
      <c r="D177" s="151" t="s">
        <v>131</v>
      </c>
      <c r="E177" s="32"/>
      <c r="F177" s="152" t="s">
        <v>832</v>
      </c>
      <c r="G177" s="32"/>
      <c r="H177" s="32"/>
      <c r="I177" s="153"/>
      <c r="J177" s="32"/>
      <c r="K177" s="32"/>
      <c r="L177" s="33"/>
      <c r="M177" s="154"/>
      <c r="N177" s="155"/>
      <c r="O177" s="53"/>
      <c r="P177" s="53"/>
      <c r="Q177" s="53"/>
      <c r="R177" s="53"/>
      <c r="S177" s="53"/>
      <c r="T177" s="54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131</v>
      </c>
      <c r="AU177" s="17" t="s">
        <v>81</v>
      </c>
    </row>
    <row r="178" spans="2:51" s="13" customFormat="1" ht="11.25">
      <c r="B178" s="157"/>
      <c r="D178" s="151" t="s">
        <v>204</v>
      </c>
      <c r="E178" s="158" t="s">
        <v>3</v>
      </c>
      <c r="F178" s="159" t="s">
        <v>377</v>
      </c>
      <c r="H178" s="160">
        <v>23</v>
      </c>
      <c r="I178" s="161"/>
      <c r="L178" s="157"/>
      <c r="M178" s="162"/>
      <c r="N178" s="163"/>
      <c r="O178" s="163"/>
      <c r="P178" s="163"/>
      <c r="Q178" s="163"/>
      <c r="R178" s="163"/>
      <c r="S178" s="163"/>
      <c r="T178" s="164"/>
      <c r="AT178" s="158" t="s">
        <v>204</v>
      </c>
      <c r="AU178" s="158" t="s">
        <v>81</v>
      </c>
      <c r="AV178" s="13" t="s">
        <v>81</v>
      </c>
      <c r="AW178" s="13" t="s">
        <v>33</v>
      </c>
      <c r="AX178" s="13" t="s">
        <v>79</v>
      </c>
      <c r="AY178" s="158" t="s">
        <v>122</v>
      </c>
    </row>
    <row r="179" spans="1:65" s="2" customFormat="1" ht="16.5" customHeight="1">
      <c r="A179" s="32"/>
      <c r="B179" s="137"/>
      <c r="C179" s="187" t="s">
        <v>389</v>
      </c>
      <c r="D179" s="187" t="s">
        <v>359</v>
      </c>
      <c r="E179" s="188" t="s">
        <v>834</v>
      </c>
      <c r="F179" s="189" t="s">
        <v>835</v>
      </c>
      <c r="G179" s="190" t="s">
        <v>816</v>
      </c>
      <c r="H179" s="191">
        <v>23</v>
      </c>
      <c r="I179" s="192"/>
      <c r="J179" s="193">
        <f>ROUND(I179*H179,2)</f>
        <v>0</v>
      </c>
      <c r="K179" s="189" t="s">
        <v>3</v>
      </c>
      <c r="L179" s="194"/>
      <c r="M179" s="195" t="s">
        <v>3</v>
      </c>
      <c r="N179" s="196" t="s">
        <v>42</v>
      </c>
      <c r="O179" s="53"/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49" t="s">
        <v>162</v>
      </c>
      <c r="AT179" s="149" t="s">
        <v>359</v>
      </c>
      <c r="AU179" s="149" t="s">
        <v>81</v>
      </c>
      <c r="AY179" s="17" t="s">
        <v>122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7" t="s">
        <v>79</v>
      </c>
      <c r="BK179" s="150">
        <f>ROUND(I179*H179,2)</f>
        <v>0</v>
      </c>
      <c r="BL179" s="17" t="s">
        <v>142</v>
      </c>
      <c r="BM179" s="149" t="s">
        <v>836</v>
      </c>
    </row>
    <row r="180" spans="1:47" s="2" customFormat="1" ht="11.25">
      <c r="A180" s="32"/>
      <c r="B180" s="33"/>
      <c r="C180" s="32"/>
      <c r="D180" s="151" t="s">
        <v>131</v>
      </c>
      <c r="E180" s="32"/>
      <c r="F180" s="152" t="s">
        <v>835</v>
      </c>
      <c r="G180" s="32"/>
      <c r="H180" s="32"/>
      <c r="I180" s="153"/>
      <c r="J180" s="32"/>
      <c r="K180" s="32"/>
      <c r="L180" s="33"/>
      <c r="M180" s="154"/>
      <c r="N180" s="155"/>
      <c r="O180" s="53"/>
      <c r="P180" s="53"/>
      <c r="Q180" s="53"/>
      <c r="R180" s="53"/>
      <c r="S180" s="53"/>
      <c r="T180" s="54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131</v>
      </c>
      <c r="AU180" s="17" t="s">
        <v>81</v>
      </c>
    </row>
    <row r="181" spans="2:51" s="13" customFormat="1" ht="11.25">
      <c r="B181" s="157"/>
      <c r="D181" s="151" t="s">
        <v>204</v>
      </c>
      <c r="E181" s="158" t="s">
        <v>3</v>
      </c>
      <c r="F181" s="159" t="s">
        <v>377</v>
      </c>
      <c r="H181" s="160">
        <v>23</v>
      </c>
      <c r="I181" s="161"/>
      <c r="L181" s="157"/>
      <c r="M181" s="162"/>
      <c r="N181" s="163"/>
      <c r="O181" s="163"/>
      <c r="P181" s="163"/>
      <c r="Q181" s="163"/>
      <c r="R181" s="163"/>
      <c r="S181" s="163"/>
      <c r="T181" s="164"/>
      <c r="AT181" s="158" t="s">
        <v>204</v>
      </c>
      <c r="AU181" s="158" t="s">
        <v>81</v>
      </c>
      <c r="AV181" s="13" t="s">
        <v>81</v>
      </c>
      <c r="AW181" s="13" t="s">
        <v>33</v>
      </c>
      <c r="AX181" s="13" t="s">
        <v>79</v>
      </c>
      <c r="AY181" s="158" t="s">
        <v>122</v>
      </c>
    </row>
    <row r="182" spans="1:65" s="2" customFormat="1" ht="16.5" customHeight="1">
      <c r="A182" s="32"/>
      <c r="B182" s="137"/>
      <c r="C182" s="187" t="s">
        <v>396</v>
      </c>
      <c r="D182" s="187" t="s">
        <v>359</v>
      </c>
      <c r="E182" s="188" t="s">
        <v>837</v>
      </c>
      <c r="F182" s="189" t="s">
        <v>838</v>
      </c>
      <c r="G182" s="190" t="s">
        <v>816</v>
      </c>
      <c r="H182" s="191">
        <v>12</v>
      </c>
      <c r="I182" s="192"/>
      <c r="J182" s="193">
        <f>ROUND(I182*H182,2)</f>
        <v>0</v>
      </c>
      <c r="K182" s="189" t="s">
        <v>3</v>
      </c>
      <c r="L182" s="194"/>
      <c r="M182" s="195" t="s">
        <v>3</v>
      </c>
      <c r="N182" s="196" t="s">
        <v>42</v>
      </c>
      <c r="O182" s="53"/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49" t="s">
        <v>162</v>
      </c>
      <c r="AT182" s="149" t="s">
        <v>359</v>
      </c>
      <c r="AU182" s="149" t="s">
        <v>81</v>
      </c>
      <c r="AY182" s="17" t="s">
        <v>122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79</v>
      </c>
      <c r="BK182" s="150">
        <f>ROUND(I182*H182,2)</f>
        <v>0</v>
      </c>
      <c r="BL182" s="17" t="s">
        <v>142</v>
      </c>
      <c r="BM182" s="149" t="s">
        <v>839</v>
      </c>
    </row>
    <row r="183" spans="1:47" s="2" customFormat="1" ht="11.25">
      <c r="A183" s="32"/>
      <c r="B183" s="33"/>
      <c r="C183" s="32"/>
      <c r="D183" s="151" t="s">
        <v>131</v>
      </c>
      <c r="E183" s="32"/>
      <c r="F183" s="152" t="s">
        <v>838</v>
      </c>
      <c r="G183" s="32"/>
      <c r="H183" s="32"/>
      <c r="I183" s="153"/>
      <c r="J183" s="32"/>
      <c r="K183" s="32"/>
      <c r="L183" s="33"/>
      <c r="M183" s="154"/>
      <c r="N183" s="155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131</v>
      </c>
      <c r="AU183" s="17" t="s">
        <v>81</v>
      </c>
    </row>
    <row r="184" spans="2:51" s="13" customFormat="1" ht="11.25">
      <c r="B184" s="157"/>
      <c r="D184" s="151" t="s">
        <v>204</v>
      </c>
      <c r="E184" s="158" t="s">
        <v>3</v>
      </c>
      <c r="F184" s="159" t="s">
        <v>187</v>
      </c>
      <c r="H184" s="160">
        <v>12</v>
      </c>
      <c r="I184" s="161"/>
      <c r="L184" s="157"/>
      <c r="M184" s="162"/>
      <c r="N184" s="163"/>
      <c r="O184" s="163"/>
      <c r="P184" s="163"/>
      <c r="Q184" s="163"/>
      <c r="R184" s="163"/>
      <c r="S184" s="163"/>
      <c r="T184" s="164"/>
      <c r="AT184" s="158" t="s">
        <v>204</v>
      </c>
      <c r="AU184" s="158" t="s">
        <v>81</v>
      </c>
      <c r="AV184" s="13" t="s">
        <v>81</v>
      </c>
      <c r="AW184" s="13" t="s">
        <v>33</v>
      </c>
      <c r="AX184" s="13" t="s">
        <v>79</v>
      </c>
      <c r="AY184" s="158" t="s">
        <v>122</v>
      </c>
    </row>
    <row r="185" spans="1:65" s="2" customFormat="1" ht="16.5" customHeight="1">
      <c r="A185" s="32"/>
      <c r="B185" s="137"/>
      <c r="C185" s="187" t="s">
        <v>405</v>
      </c>
      <c r="D185" s="187" t="s">
        <v>359</v>
      </c>
      <c r="E185" s="188" t="s">
        <v>840</v>
      </c>
      <c r="F185" s="189" t="s">
        <v>841</v>
      </c>
      <c r="G185" s="190" t="s">
        <v>816</v>
      </c>
      <c r="H185" s="191">
        <v>24</v>
      </c>
      <c r="I185" s="192"/>
      <c r="J185" s="193">
        <f>ROUND(I185*H185,2)</f>
        <v>0</v>
      </c>
      <c r="K185" s="189" t="s">
        <v>3</v>
      </c>
      <c r="L185" s="194"/>
      <c r="M185" s="195" t="s">
        <v>3</v>
      </c>
      <c r="N185" s="196" t="s">
        <v>42</v>
      </c>
      <c r="O185" s="53"/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49" t="s">
        <v>162</v>
      </c>
      <c r="AT185" s="149" t="s">
        <v>359</v>
      </c>
      <c r="AU185" s="149" t="s">
        <v>81</v>
      </c>
      <c r="AY185" s="17" t="s">
        <v>122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79</v>
      </c>
      <c r="BK185" s="150">
        <f>ROUND(I185*H185,2)</f>
        <v>0</v>
      </c>
      <c r="BL185" s="17" t="s">
        <v>142</v>
      </c>
      <c r="BM185" s="149" t="s">
        <v>842</v>
      </c>
    </row>
    <row r="186" spans="1:47" s="2" customFormat="1" ht="11.25">
      <c r="A186" s="32"/>
      <c r="B186" s="33"/>
      <c r="C186" s="32"/>
      <c r="D186" s="151" t="s">
        <v>131</v>
      </c>
      <c r="E186" s="32"/>
      <c r="F186" s="152" t="s">
        <v>843</v>
      </c>
      <c r="G186" s="32"/>
      <c r="H186" s="32"/>
      <c r="I186" s="153"/>
      <c r="J186" s="32"/>
      <c r="K186" s="32"/>
      <c r="L186" s="33"/>
      <c r="M186" s="154"/>
      <c r="N186" s="155"/>
      <c r="O186" s="53"/>
      <c r="P186" s="53"/>
      <c r="Q186" s="53"/>
      <c r="R186" s="53"/>
      <c r="S186" s="53"/>
      <c r="T186" s="54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131</v>
      </c>
      <c r="AU186" s="17" t="s">
        <v>81</v>
      </c>
    </row>
    <row r="187" spans="2:51" s="13" customFormat="1" ht="11.25">
      <c r="B187" s="157"/>
      <c r="D187" s="151" t="s">
        <v>204</v>
      </c>
      <c r="E187" s="158" t="s">
        <v>3</v>
      </c>
      <c r="F187" s="159" t="s">
        <v>389</v>
      </c>
      <c r="H187" s="160">
        <v>24</v>
      </c>
      <c r="I187" s="161"/>
      <c r="L187" s="157"/>
      <c r="M187" s="162"/>
      <c r="N187" s="163"/>
      <c r="O187" s="163"/>
      <c r="P187" s="163"/>
      <c r="Q187" s="163"/>
      <c r="R187" s="163"/>
      <c r="S187" s="163"/>
      <c r="T187" s="164"/>
      <c r="AT187" s="158" t="s">
        <v>204</v>
      </c>
      <c r="AU187" s="158" t="s">
        <v>81</v>
      </c>
      <c r="AV187" s="13" t="s">
        <v>81</v>
      </c>
      <c r="AW187" s="13" t="s">
        <v>33</v>
      </c>
      <c r="AX187" s="13" t="s">
        <v>79</v>
      </c>
      <c r="AY187" s="158" t="s">
        <v>122</v>
      </c>
    </row>
    <row r="188" spans="1:65" s="2" customFormat="1" ht="16.5" customHeight="1">
      <c r="A188" s="32"/>
      <c r="B188" s="137"/>
      <c r="C188" s="187" t="s">
        <v>412</v>
      </c>
      <c r="D188" s="187" t="s">
        <v>359</v>
      </c>
      <c r="E188" s="188" t="s">
        <v>844</v>
      </c>
      <c r="F188" s="189" t="s">
        <v>845</v>
      </c>
      <c r="G188" s="190" t="s">
        <v>816</v>
      </c>
      <c r="H188" s="191">
        <v>24</v>
      </c>
      <c r="I188" s="192"/>
      <c r="J188" s="193">
        <f>ROUND(I188*H188,2)</f>
        <v>0</v>
      </c>
      <c r="K188" s="189" t="s">
        <v>3</v>
      </c>
      <c r="L188" s="194"/>
      <c r="M188" s="195" t="s">
        <v>3</v>
      </c>
      <c r="N188" s="196" t="s">
        <v>42</v>
      </c>
      <c r="O188" s="53"/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49" t="s">
        <v>162</v>
      </c>
      <c r="AT188" s="149" t="s">
        <v>359</v>
      </c>
      <c r="AU188" s="149" t="s">
        <v>81</v>
      </c>
      <c r="AY188" s="17" t="s">
        <v>122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79</v>
      </c>
      <c r="BK188" s="150">
        <f>ROUND(I188*H188,2)</f>
        <v>0</v>
      </c>
      <c r="BL188" s="17" t="s">
        <v>142</v>
      </c>
      <c r="BM188" s="149" t="s">
        <v>846</v>
      </c>
    </row>
    <row r="189" spans="1:47" s="2" customFormat="1" ht="11.25">
      <c r="A189" s="32"/>
      <c r="B189" s="33"/>
      <c r="C189" s="32"/>
      <c r="D189" s="151" t="s">
        <v>131</v>
      </c>
      <c r="E189" s="32"/>
      <c r="F189" s="152" t="s">
        <v>845</v>
      </c>
      <c r="G189" s="32"/>
      <c r="H189" s="32"/>
      <c r="I189" s="153"/>
      <c r="J189" s="32"/>
      <c r="K189" s="32"/>
      <c r="L189" s="33"/>
      <c r="M189" s="154"/>
      <c r="N189" s="155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131</v>
      </c>
      <c r="AU189" s="17" t="s">
        <v>81</v>
      </c>
    </row>
    <row r="190" spans="2:51" s="13" customFormat="1" ht="11.25">
      <c r="B190" s="157"/>
      <c r="D190" s="151" t="s">
        <v>204</v>
      </c>
      <c r="E190" s="158" t="s">
        <v>3</v>
      </c>
      <c r="F190" s="159" t="s">
        <v>389</v>
      </c>
      <c r="H190" s="160">
        <v>24</v>
      </c>
      <c r="I190" s="161"/>
      <c r="L190" s="157"/>
      <c r="M190" s="162"/>
      <c r="N190" s="163"/>
      <c r="O190" s="163"/>
      <c r="P190" s="163"/>
      <c r="Q190" s="163"/>
      <c r="R190" s="163"/>
      <c r="S190" s="163"/>
      <c r="T190" s="164"/>
      <c r="AT190" s="158" t="s">
        <v>204</v>
      </c>
      <c r="AU190" s="158" t="s">
        <v>81</v>
      </c>
      <c r="AV190" s="13" t="s">
        <v>81</v>
      </c>
      <c r="AW190" s="13" t="s">
        <v>33</v>
      </c>
      <c r="AX190" s="13" t="s">
        <v>79</v>
      </c>
      <c r="AY190" s="158" t="s">
        <v>122</v>
      </c>
    </row>
    <row r="191" spans="1:65" s="2" customFormat="1" ht="16.5" customHeight="1">
      <c r="A191" s="32"/>
      <c r="B191" s="137"/>
      <c r="C191" s="187" t="s">
        <v>419</v>
      </c>
      <c r="D191" s="187" t="s">
        <v>359</v>
      </c>
      <c r="E191" s="188" t="s">
        <v>847</v>
      </c>
      <c r="F191" s="189" t="s">
        <v>848</v>
      </c>
      <c r="G191" s="190" t="s">
        <v>816</v>
      </c>
      <c r="H191" s="191">
        <v>24</v>
      </c>
      <c r="I191" s="192"/>
      <c r="J191" s="193">
        <f>ROUND(I191*H191,2)</f>
        <v>0</v>
      </c>
      <c r="K191" s="189" t="s">
        <v>3</v>
      </c>
      <c r="L191" s="194"/>
      <c r="M191" s="195" t="s">
        <v>3</v>
      </c>
      <c r="N191" s="196" t="s">
        <v>42</v>
      </c>
      <c r="O191" s="53"/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49" t="s">
        <v>162</v>
      </c>
      <c r="AT191" s="149" t="s">
        <v>359</v>
      </c>
      <c r="AU191" s="149" t="s">
        <v>81</v>
      </c>
      <c r="AY191" s="17" t="s">
        <v>122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79</v>
      </c>
      <c r="BK191" s="150">
        <f>ROUND(I191*H191,2)</f>
        <v>0</v>
      </c>
      <c r="BL191" s="17" t="s">
        <v>142</v>
      </c>
      <c r="BM191" s="149" t="s">
        <v>849</v>
      </c>
    </row>
    <row r="192" spans="1:47" s="2" customFormat="1" ht="11.25">
      <c r="A192" s="32"/>
      <c r="B192" s="33"/>
      <c r="C192" s="32"/>
      <c r="D192" s="151" t="s">
        <v>131</v>
      </c>
      <c r="E192" s="32"/>
      <c r="F192" s="152" t="s">
        <v>848</v>
      </c>
      <c r="G192" s="32"/>
      <c r="H192" s="32"/>
      <c r="I192" s="153"/>
      <c r="J192" s="32"/>
      <c r="K192" s="32"/>
      <c r="L192" s="33"/>
      <c r="M192" s="154"/>
      <c r="N192" s="155"/>
      <c r="O192" s="53"/>
      <c r="P192" s="53"/>
      <c r="Q192" s="53"/>
      <c r="R192" s="53"/>
      <c r="S192" s="53"/>
      <c r="T192" s="54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131</v>
      </c>
      <c r="AU192" s="17" t="s">
        <v>81</v>
      </c>
    </row>
    <row r="193" spans="2:51" s="13" customFormat="1" ht="11.25">
      <c r="B193" s="157"/>
      <c r="D193" s="151" t="s">
        <v>204</v>
      </c>
      <c r="E193" s="158" t="s">
        <v>3</v>
      </c>
      <c r="F193" s="159" t="s">
        <v>389</v>
      </c>
      <c r="H193" s="160">
        <v>24</v>
      </c>
      <c r="I193" s="161"/>
      <c r="L193" s="157"/>
      <c r="M193" s="162"/>
      <c r="N193" s="163"/>
      <c r="O193" s="163"/>
      <c r="P193" s="163"/>
      <c r="Q193" s="163"/>
      <c r="R193" s="163"/>
      <c r="S193" s="163"/>
      <c r="T193" s="164"/>
      <c r="AT193" s="158" t="s">
        <v>204</v>
      </c>
      <c r="AU193" s="158" t="s">
        <v>81</v>
      </c>
      <c r="AV193" s="13" t="s">
        <v>81</v>
      </c>
      <c r="AW193" s="13" t="s">
        <v>33</v>
      </c>
      <c r="AX193" s="13" t="s">
        <v>79</v>
      </c>
      <c r="AY193" s="158" t="s">
        <v>122</v>
      </c>
    </row>
    <row r="194" spans="1:65" s="2" customFormat="1" ht="16.5" customHeight="1">
      <c r="A194" s="32"/>
      <c r="B194" s="137"/>
      <c r="C194" s="187" t="s">
        <v>429</v>
      </c>
      <c r="D194" s="187" t="s">
        <v>359</v>
      </c>
      <c r="E194" s="188" t="s">
        <v>850</v>
      </c>
      <c r="F194" s="189" t="s">
        <v>851</v>
      </c>
      <c r="G194" s="190" t="s">
        <v>816</v>
      </c>
      <c r="H194" s="191">
        <v>132</v>
      </c>
      <c r="I194" s="192"/>
      <c r="J194" s="193">
        <f>ROUND(I194*H194,2)</f>
        <v>0</v>
      </c>
      <c r="K194" s="189" t="s">
        <v>3</v>
      </c>
      <c r="L194" s="194"/>
      <c r="M194" s="195" t="s">
        <v>3</v>
      </c>
      <c r="N194" s="196" t="s">
        <v>42</v>
      </c>
      <c r="O194" s="53"/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49" t="s">
        <v>162</v>
      </c>
      <c r="AT194" s="149" t="s">
        <v>359</v>
      </c>
      <c r="AU194" s="149" t="s">
        <v>81</v>
      </c>
      <c r="AY194" s="17" t="s">
        <v>122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79</v>
      </c>
      <c r="BK194" s="150">
        <f>ROUND(I194*H194,2)</f>
        <v>0</v>
      </c>
      <c r="BL194" s="17" t="s">
        <v>142</v>
      </c>
      <c r="BM194" s="149" t="s">
        <v>852</v>
      </c>
    </row>
    <row r="195" spans="1:47" s="2" customFormat="1" ht="11.25">
      <c r="A195" s="32"/>
      <c r="B195" s="33"/>
      <c r="C195" s="32"/>
      <c r="D195" s="151" t="s">
        <v>131</v>
      </c>
      <c r="E195" s="32"/>
      <c r="F195" s="152" t="s">
        <v>851</v>
      </c>
      <c r="G195" s="32"/>
      <c r="H195" s="32"/>
      <c r="I195" s="153"/>
      <c r="J195" s="32"/>
      <c r="K195" s="32"/>
      <c r="L195" s="33"/>
      <c r="M195" s="154"/>
      <c r="N195" s="155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131</v>
      </c>
      <c r="AU195" s="17" t="s">
        <v>81</v>
      </c>
    </row>
    <row r="196" spans="2:51" s="13" customFormat="1" ht="11.25">
      <c r="B196" s="157"/>
      <c r="D196" s="151" t="s">
        <v>204</v>
      </c>
      <c r="E196" s="158" t="s">
        <v>3</v>
      </c>
      <c r="F196" s="159" t="s">
        <v>853</v>
      </c>
      <c r="H196" s="160">
        <v>132</v>
      </c>
      <c r="I196" s="161"/>
      <c r="L196" s="157"/>
      <c r="M196" s="162"/>
      <c r="N196" s="163"/>
      <c r="O196" s="163"/>
      <c r="P196" s="163"/>
      <c r="Q196" s="163"/>
      <c r="R196" s="163"/>
      <c r="S196" s="163"/>
      <c r="T196" s="164"/>
      <c r="AT196" s="158" t="s">
        <v>204</v>
      </c>
      <c r="AU196" s="158" t="s">
        <v>81</v>
      </c>
      <c r="AV196" s="13" t="s">
        <v>81</v>
      </c>
      <c r="AW196" s="13" t="s">
        <v>33</v>
      </c>
      <c r="AX196" s="13" t="s">
        <v>79</v>
      </c>
      <c r="AY196" s="158" t="s">
        <v>122</v>
      </c>
    </row>
    <row r="197" spans="1:65" s="2" customFormat="1" ht="16.5" customHeight="1">
      <c r="A197" s="32"/>
      <c r="B197" s="137"/>
      <c r="C197" s="187" t="s">
        <v>436</v>
      </c>
      <c r="D197" s="187" t="s">
        <v>359</v>
      </c>
      <c r="E197" s="188" t="s">
        <v>854</v>
      </c>
      <c r="F197" s="189" t="s">
        <v>855</v>
      </c>
      <c r="G197" s="190" t="s">
        <v>816</v>
      </c>
      <c r="H197" s="191">
        <v>4</v>
      </c>
      <c r="I197" s="192"/>
      <c r="J197" s="193">
        <f>ROUND(I197*H197,2)</f>
        <v>0</v>
      </c>
      <c r="K197" s="189" t="s">
        <v>3</v>
      </c>
      <c r="L197" s="194"/>
      <c r="M197" s="195" t="s">
        <v>3</v>
      </c>
      <c r="N197" s="196" t="s">
        <v>42</v>
      </c>
      <c r="O197" s="53"/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49" t="s">
        <v>162</v>
      </c>
      <c r="AT197" s="149" t="s">
        <v>359</v>
      </c>
      <c r="AU197" s="149" t="s">
        <v>81</v>
      </c>
      <c r="AY197" s="17" t="s">
        <v>122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79</v>
      </c>
      <c r="BK197" s="150">
        <f>ROUND(I197*H197,2)</f>
        <v>0</v>
      </c>
      <c r="BL197" s="17" t="s">
        <v>142</v>
      </c>
      <c r="BM197" s="149" t="s">
        <v>856</v>
      </c>
    </row>
    <row r="198" spans="1:47" s="2" customFormat="1" ht="11.25">
      <c r="A198" s="32"/>
      <c r="B198" s="33"/>
      <c r="C198" s="32"/>
      <c r="D198" s="151" t="s">
        <v>131</v>
      </c>
      <c r="E198" s="32"/>
      <c r="F198" s="152" t="s">
        <v>857</v>
      </c>
      <c r="G198" s="32"/>
      <c r="H198" s="32"/>
      <c r="I198" s="153"/>
      <c r="J198" s="32"/>
      <c r="K198" s="32"/>
      <c r="L198" s="33"/>
      <c r="M198" s="154"/>
      <c r="N198" s="155"/>
      <c r="O198" s="53"/>
      <c r="P198" s="53"/>
      <c r="Q198" s="53"/>
      <c r="R198" s="53"/>
      <c r="S198" s="53"/>
      <c r="T198" s="54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131</v>
      </c>
      <c r="AU198" s="17" t="s">
        <v>81</v>
      </c>
    </row>
    <row r="199" spans="2:51" s="13" customFormat="1" ht="11.25">
      <c r="B199" s="157"/>
      <c r="D199" s="151" t="s">
        <v>204</v>
      </c>
      <c r="E199" s="158" t="s">
        <v>3</v>
      </c>
      <c r="F199" s="159" t="s">
        <v>142</v>
      </c>
      <c r="H199" s="160">
        <v>4</v>
      </c>
      <c r="I199" s="161"/>
      <c r="L199" s="157"/>
      <c r="M199" s="162"/>
      <c r="N199" s="163"/>
      <c r="O199" s="163"/>
      <c r="P199" s="163"/>
      <c r="Q199" s="163"/>
      <c r="R199" s="163"/>
      <c r="S199" s="163"/>
      <c r="T199" s="164"/>
      <c r="AT199" s="158" t="s">
        <v>204</v>
      </c>
      <c r="AU199" s="158" t="s">
        <v>81</v>
      </c>
      <c r="AV199" s="13" t="s">
        <v>81</v>
      </c>
      <c r="AW199" s="13" t="s">
        <v>33</v>
      </c>
      <c r="AX199" s="13" t="s">
        <v>79</v>
      </c>
      <c r="AY199" s="158" t="s">
        <v>122</v>
      </c>
    </row>
    <row r="200" spans="1:65" s="2" customFormat="1" ht="16.5" customHeight="1">
      <c r="A200" s="32"/>
      <c r="B200" s="137"/>
      <c r="C200" s="187" t="s">
        <v>443</v>
      </c>
      <c r="D200" s="187" t="s">
        <v>359</v>
      </c>
      <c r="E200" s="188" t="s">
        <v>858</v>
      </c>
      <c r="F200" s="189" t="s">
        <v>859</v>
      </c>
      <c r="G200" s="190" t="s">
        <v>816</v>
      </c>
      <c r="H200" s="191">
        <v>4</v>
      </c>
      <c r="I200" s="192"/>
      <c r="J200" s="193">
        <f>ROUND(I200*H200,2)</f>
        <v>0</v>
      </c>
      <c r="K200" s="189" t="s">
        <v>3</v>
      </c>
      <c r="L200" s="194"/>
      <c r="M200" s="195" t="s">
        <v>3</v>
      </c>
      <c r="N200" s="196" t="s">
        <v>42</v>
      </c>
      <c r="O200" s="53"/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49" t="s">
        <v>162</v>
      </c>
      <c r="AT200" s="149" t="s">
        <v>359</v>
      </c>
      <c r="AU200" s="149" t="s">
        <v>81</v>
      </c>
      <c r="AY200" s="17" t="s">
        <v>122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79</v>
      </c>
      <c r="BK200" s="150">
        <f>ROUND(I200*H200,2)</f>
        <v>0</v>
      </c>
      <c r="BL200" s="17" t="s">
        <v>142</v>
      </c>
      <c r="BM200" s="149" t="s">
        <v>860</v>
      </c>
    </row>
    <row r="201" spans="1:47" s="2" customFormat="1" ht="11.25">
      <c r="A201" s="32"/>
      <c r="B201" s="33"/>
      <c r="C201" s="32"/>
      <c r="D201" s="151" t="s">
        <v>131</v>
      </c>
      <c r="E201" s="32"/>
      <c r="F201" s="152" t="s">
        <v>861</v>
      </c>
      <c r="G201" s="32"/>
      <c r="H201" s="32"/>
      <c r="I201" s="153"/>
      <c r="J201" s="32"/>
      <c r="K201" s="32"/>
      <c r="L201" s="33"/>
      <c r="M201" s="154"/>
      <c r="N201" s="155"/>
      <c r="O201" s="53"/>
      <c r="P201" s="53"/>
      <c r="Q201" s="53"/>
      <c r="R201" s="53"/>
      <c r="S201" s="53"/>
      <c r="T201" s="54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131</v>
      </c>
      <c r="AU201" s="17" t="s">
        <v>81</v>
      </c>
    </row>
    <row r="202" spans="2:51" s="13" customFormat="1" ht="11.25">
      <c r="B202" s="157"/>
      <c r="D202" s="151" t="s">
        <v>204</v>
      </c>
      <c r="E202" s="158" t="s">
        <v>3</v>
      </c>
      <c r="F202" s="159" t="s">
        <v>142</v>
      </c>
      <c r="H202" s="160">
        <v>4</v>
      </c>
      <c r="I202" s="161"/>
      <c r="L202" s="157"/>
      <c r="M202" s="162"/>
      <c r="N202" s="163"/>
      <c r="O202" s="163"/>
      <c r="P202" s="163"/>
      <c r="Q202" s="163"/>
      <c r="R202" s="163"/>
      <c r="S202" s="163"/>
      <c r="T202" s="164"/>
      <c r="AT202" s="158" t="s">
        <v>204</v>
      </c>
      <c r="AU202" s="158" t="s">
        <v>81</v>
      </c>
      <c r="AV202" s="13" t="s">
        <v>81</v>
      </c>
      <c r="AW202" s="13" t="s">
        <v>33</v>
      </c>
      <c r="AX202" s="13" t="s">
        <v>79</v>
      </c>
      <c r="AY202" s="158" t="s">
        <v>122</v>
      </c>
    </row>
    <row r="203" spans="1:65" s="2" customFormat="1" ht="16.5" customHeight="1">
      <c r="A203" s="32"/>
      <c r="B203" s="137"/>
      <c r="C203" s="187" t="s">
        <v>450</v>
      </c>
      <c r="D203" s="187" t="s">
        <v>359</v>
      </c>
      <c r="E203" s="188" t="s">
        <v>862</v>
      </c>
      <c r="F203" s="189" t="s">
        <v>863</v>
      </c>
      <c r="G203" s="190" t="s">
        <v>816</v>
      </c>
      <c r="H203" s="191">
        <v>6</v>
      </c>
      <c r="I203" s="192"/>
      <c r="J203" s="193">
        <f>ROUND(I203*H203,2)</f>
        <v>0</v>
      </c>
      <c r="K203" s="189" t="s">
        <v>3</v>
      </c>
      <c r="L203" s="194"/>
      <c r="M203" s="195" t="s">
        <v>3</v>
      </c>
      <c r="N203" s="196" t="s">
        <v>42</v>
      </c>
      <c r="O203" s="53"/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49" t="s">
        <v>162</v>
      </c>
      <c r="AT203" s="149" t="s">
        <v>359</v>
      </c>
      <c r="AU203" s="149" t="s">
        <v>81</v>
      </c>
      <c r="AY203" s="17" t="s">
        <v>122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79</v>
      </c>
      <c r="BK203" s="150">
        <f>ROUND(I203*H203,2)</f>
        <v>0</v>
      </c>
      <c r="BL203" s="17" t="s">
        <v>142</v>
      </c>
      <c r="BM203" s="149" t="s">
        <v>864</v>
      </c>
    </row>
    <row r="204" spans="1:47" s="2" customFormat="1" ht="11.25">
      <c r="A204" s="32"/>
      <c r="B204" s="33"/>
      <c r="C204" s="32"/>
      <c r="D204" s="151" t="s">
        <v>131</v>
      </c>
      <c r="E204" s="32"/>
      <c r="F204" s="152" t="s">
        <v>865</v>
      </c>
      <c r="G204" s="32"/>
      <c r="H204" s="32"/>
      <c r="I204" s="153"/>
      <c r="J204" s="32"/>
      <c r="K204" s="32"/>
      <c r="L204" s="33"/>
      <c r="M204" s="154"/>
      <c r="N204" s="155"/>
      <c r="O204" s="53"/>
      <c r="P204" s="53"/>
      <c r="Q204" s="53"/>
      <c r="R204" s="53"/>
      <c r="S204" s="53"/>
      <c r="T204" s="54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131</v>
      </c>
      <c r="AU204" s="17" t="s">
        <v>81</v>
      </c>
    </row>
    <row r="205" spans="2:51" s="13" customFormat="1" ht="11.25">
      <c r="B205" s="157"/>
      <c r="D205" s="151" t="s">
        <v>204</v>
      </c>
      <c r="E205" s="158" t="s">
        <v>3</v>
      </c>
      <c r="F205" s="159" t="s">
        <v>152</v>
      </c>
      <c r="H205" s="160">
        <v>6</v>
      </c>
      <c r="I205" s="161"/>
      <c r="L205" s="157"/>
      <c r="M205" s="162"/>
      <c r="N205" s="163"/>
      <c r="O205" s="163"/>
      <c r="P205" s="163"/>
      <c r="Q205" s="163"/>
      <c r="R205" s="163"/>
      <c r="S205" s="163"/>
      <c r="T205" s="164"/>
      <c r="AT205" s="158" t="s">
        <v>204</v>
      </c>
      <c r="AU205" s="158" t="s">
        <v>81</v>
      </c>
      <c r="AV205" s="13" t="s">
        <v>81</v>
      </c>
      <c r="AW205" s="13" t="s">
        <v>33</v>
      </c>
      <c r="AX205" s="13" t="s">
        <v>79</v>
      </c>
      <c r="AY205" s="158" t="s">
        <v>122</v>
      </c>
    </row>
    <row r="206" spans="1:65" s="2" customFormat="1" ht="16.5" customHeight="1">
      <c r="A206" s="32"/>
      <c r="B206" s="137"/>
      <c r="C206" s="187" t="s">
        <v>457</v>
      </c>
      <c r="D206" s="187" t="s">
        <v>359</v>
      </c>
      <c r="E206" s="188" t="s">
        <v>866</v>
      </c>
      <c r="F206" s="189" t="s">
        <v>867</v>
      </c>
      <c r="G206" s="190" t="s">
        <v>816</v>
      </c>
      <c r="H206" s="191">
        <v>16</v>
      </c>
      <c r="I206" s="192"/>
      <c r="J206" s="193">
        <f>ROUND(I206*H206,2)</f>
        <v>0</v>
      </c>
      <c r="K206" s="189" t="s">
        <v>3</v>
      </c>
      <c r="L206" s="194"/>
      <c r="M206" s="195" t="s">
        <v>3</v>
      </c>
      <c r="N206" s="196" t="s">
        <v>42</v>
      </c>
      <c r="O206" s="53"/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49" t="s">
        <v>162</v>
      </c>
      <c r="AT206" s="149" t="s">
        <v>359</v>
      </c>
      <c r="AU206" s="149" t="s">
        <v>81</v>
      </c>
      <c r="AY206" s="17" t="s">
        <v>122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79</v>
      </c>
      <c r="BK206" s="150">
        <f>ROUND(I206*H206,2)</f>
        <v>0</v>
      </c>
      <c r="BL206" s="17" t="s">
        <v>142</v>
      </c>
      <c r="BM206" s="149" t="s">
        <v>868</v>
      </c>
    </row>
    <row r="207" spans="1:47" s="2" customFormat="1" ht="11.25">
      <c r="A207" s="32"/>
      <c r="B207" s="33"/>
      <c r="C207" s="32"/>
      <c r="D207" s="151" t="s">
        <v>131</v>
      </c>
      <c r="E207" s="32"/>
      <c r="F207" s="152" t="s">
        <v>869</v>
      </c>
      <c r="G207" s="32"/>
      <c r="H207" s="32"/>
      <c r="I207" s="153"/>
      <c r="J207" s="32"/>
      <c r="K207" s="32"/>
      <c r="L207" s="33"/>
      <c r="M207" s="154"/>
      <c r="N207" s="155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131</v>
      </c>
      <c r="AU207" s="17" t="s">
        <v>81</v>
      </c>
    </row>
    <row r="208" spans="2:51" s="13" customFormat="1" ht="11.25">
      <c r="B208" s="157"/>
      <c r="D208" s="151" t="s">
        <v>204</v>
      </c>
      <c r="E208" s="158" t="s">
        <v>3</v>
      </c>
      <c r="F208" s="159" t="s">
        <v>324</v>
      </c>
      <c r="H208" s="160">
        <v>16</v>
      </c>
      <c r="I208" s="161"/>
      <c r="L208" s="157"/>
      <c r="M208" s="162"/>
      <c r="N208" s="163"/>
      <c r="O208" s="163"/>
      <c r="P208" s="163"/>
      <c r="Q208" s="163"/>
      <c r="R208" s="163"/>
      <c r="S208" s="163"/>
      <c r="T208" s="164"/>
      <c r="AT208" s="158" t="s">
        <v>204</v>
      </c>
      <c r="AU208" s="158" t="s">
        <v>81</v>
      </c>
      <c r="AV208" s="13" t="s">
        <v>81</v>
      </c>
      <c r="AW208" s="13" t="s">
        <v>33</v>
      </c>
      <c r="AX208" s="13" t="s">
        <v>79</v>
      </c>
      <c r="AY208" s="158" t="s">
        <v>122</v>
      </c>
    </row>
    <row r="209" spans="1:65" s="2" customFormat="1" ht="16.5" customHeight="1">
      <c r="A209" s="32"/>
      <c r="B209" s="137"/>
      <c r="C209" s="187" t="s">
        <v>464</v>
      </c>
      <c r="D209" s="187" t="s">
        <v>359</v>
      </c>
      <c r="E209" s="188" t="s">
        <v>870</v>
      </c>
      <c r="F209" s="189" t="s">
        <v>871</v>
      </c>
      <c r="G209" s="190" t="s">
        <v>816</v>
      </c>
      <c r="H209" s="191">
        <v>16</v>
      </c>
      <c r="I209" s="192"/>
      <c r="J209" s="193">
        <f>ROUND(I209*H209,2)</f>
        <v>0</v>
      </c>
      <c r="K209" s="189" t="s">
        <v>3</v>
      </c>
      <c r="L209" s="194"/>
      <c r="M209" s="195" t="s">
        <v>3</v>
      </c>
      <c r="N209" s="196" t="s">
        <v>42</v>
      </c>
      <c r="O209" s="53"/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49" t="s">
        <v>162</v>
      </c>
      <c r="AT209" s="149" t="s">
        <v>359</v>
      </c>
      <c r="AU209" s="149" t="s">
        <v>81</v>
      </c>
      <c r="AY209" s="17" t="s">
        <v>122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79</v>
      </c>
      <c r="BK209" s="150">
        <f>ROUND(I209*H209,2)</f>
        <v>0</v>
      </c>
      <c r="BL209" s="17" t="s">
        <v>142</v>
      </c>
      <c r="BM209" s="149" t="s">
        <v>872</v>
      </c>
    </row>
    <row r="210" spans="1:47" s="2" customFormat="1" ht="11.25">
      <c r="A210" s="32"/>
      <c r="B210" s="33"/>
      <c r="C210" s="32"/>
      <c r="D210" s="151" t="s">
        <v>131</v>
      </c>
      <c r="E210" s="32"/>
      <c r="F210" s="152" t="s">
        <v>873</v>
      </c>
      <c r="G210" s="32"/>
      <c r="H210" s="32"/>
      <c r="I210" s="153"/>
      <c r="J210" s="32"/>
      <c r="K210" s="32"/>
      <c r="L210" s="33"/>
      <c r="M210" s="154"/>
      <c r="N210" s="155"/>
      <c r="O210" s="53"/>
      <c r="P210" s="53"/>
      <c r="Q210" s="53"/>
      <c r="R210" s="53"/>
      <c r="S210" s="53"/>
      <c r="T210" s="54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131</v>
      </c>
      <c r="AU210" s="17" t="s">
        <v>81</v>
      </c>
    </row>
    <row r="211" spans="2:51" s="13" customFormat="1" ht="11.25">
      <c r="B211" s="157"/>
      <c r="D211" s="151" t="s">
        <v>204</v>
      </c>
      <c r="E211" s="158" t="s">
        <v>3</v>
      </c>
      <c r="F211" s="159" t="s">
        <v>324</v>
      </c>
      <c r="H211" s="160">
        <v>16</v>
      </c>
      <c r="I211" s="161"/>
      <c r="L211" s="157"/>
      <c r="M211" s="162"/>
      <c r="N211" s="163"/>
      <c r="O211" s="163"/>
      <c r="P211" s="163"/>
      <c r="Q211" s="163"/>
      <c r="R211" s="163"/>
      <c r="S211" s="163"/>
      <c r="T211" s="164"/>
      <c r="AT211" s="158" t="s">
        <v>204</v>
      </c>
      <c r="AU211" s="158" t="s">
        <v>81</v>
      </c>
      <c r="AV211" s="13" t="s">
        <v>81</v>
      </c>
      <c r="AW211" s="13" t="s">
        <v>33</v>
      </c>
      <c r="AX211" s="13" t="s">
        <v>79</v>
      </c>
      <c r="AY211" s="158" t="s">
        <v>122</v>
      </c>
    </row>
    <row r="212" spans="1:65" s="2" customFormat="1" ht="16.5" customHeight="1">
      <c r="A212" s="32"/>
      <c r="B212" s="137"/>
      <c r="C212" s="187" t="s">
        <v>473</v>
      </c>
      <c r="D212" s="187" t="s">
        <v>359</v>
      </c>
      <c r="E212" s="188" t="s">
        <v>874</v>
      </c>
      <c r="F212" s="189" t="s">
        <v>875</v>
      </c>
      <c r="G212" s="190" t="s">
        <v>816</v>
      </c>
      <c r="H212" s="191">
        <v>32</v>
      </c>
      <c r="I212" s="192"/>
      <c r="J212" s="193">
        <f>ROUND(I212*H212,2)</f>
        <v>0</v>
      </c>
      <c r="K212" s="189" t="s">
        <v>3</v>
      </c>
      <c r="L212" s="194"/>
      <c r="M212" s="195" t="s">
        <v>3</v>
      </c>
      <c r="N212" s="196" t="s">
        <v>42</v>
      </c>
      <c r="O212" s="53"/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8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49" t="s">
        <v>162</v>
      </c>
      <c r="AT212" s="149" t="s">
        <v>359</v>
      </c>
      <c r="AU212" s="149" t="s">
        <v>81</v>
      </c>
      <c r="AY212" s="17" t="s">
        <v>122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79</v>
      </c>
      <c r="BK212" s="150">
        <f>ROUND(I212*H212,2)</f>
        <v>0</v>
      </c>
      <c r="BL212" s="17" t="s">
        <v>142</v>
      </c>
      <c r="BM212" s="149" t="s">
        <v>876</v>
      </c>
    </row>
    <row r="213" spans="1:47" s="2" customFormat="1" ht="11.25">
      <c r="A213" s="32"/>
      <c r="B213" s="33"/>
      <c r="C213" s="32"/>
      <c r="D213" s="151" t="s">
        <v>131</v>
      </c>
      <c r="E213" s="32"/>
      <c r="F213" s="152" t="s">
        <v>875</v>
      </c>
      <c r="G213" s="32"/>
      <c r="H213" s="32"/>
      <c r="I213" s="153"/>
      <c r="J213" s="32"/>
      <c r="K213" s="32"/>
      <c r="L213" s="33"/>
      <c r="M213" s="154"/>
      <c r="N213" s="155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131</v>
      </c>
      <c r="AU213" s="17" t="s">
        <v>81</v>
      </c>
    </row>
    <row r="214" spans="2:51" s="13" customFormat="1" ht="11.25">
      <c r="B214" s="157"/>
      <c r="D214" s="151" t="s">
        <v>204</v>
      </c>
      <c r="E214" s="158" t="s">
        <v>3</v>
      </c>
      <c r="F214" s="159" t="s">
        <v>450</v>
      </c>
      <c r="H214" s="160">
        <v>32</v>
      </c>
      <c r="I214" s="161"/>
      <c r="L214" s="157"/>
      <c r="M214" s="162"/>
      <c r="N214" s="163"/>
      <c r="O214" s="163"/>
      <c r="P214" s="163"/>
      <c r="Q214" s="163"/>
      <c r="R214" s="163"/>
      <c r="S214" s="163"/>
      <c r="T214" s="164"/>
      <c r="AT214" s="158" t="s">
        <v>204</v>
      </c>
      <c r="AU214" s="158" t="s">
        <v>81</v>
      </c>
      <c r="AV214" s="13" t="s">
        <v>81</v>
      </c>
      <c r="AW214" s="13" t="s">
        <v>33</v>
      </c>
      <c r="AX214" s="13" t="s">
        <v>79</v>
      </c>
      <c r="AY214" s="158" t="s">
        <v>122</v>
      </c>
    </row>
    <row r="215" spans="1:65" s="2" customFormat="1" ht="16.5" customHeight="1">
      <c r="A215" s="32"/>
      <c r="B215" s="137"/>
      <c r="C215" s="187" t="s">
        <v>481</v>
      </c>
      <c r="D215" s="187" t="s">
        <v>359</v>
      </c>
      <c r="E215" s="188" t="s">
        <v>877</v>
      </c>
      <c r="F215" s="189" t="s">
        <v>878</v>
      </c>
      <c r="G215" s="190" t="s">
        <v>816</v>
      </c>
      <c r="H215" s="191">
        <v>2</v>
      </c>
      <c r="I215" s="192"/>
      <c r="J215" s="193">
        <f>ROUND(I215*H215,2)</f>
        <v>0</v>
      </c>
      <c r="K215" s="189" t="s">
        <v>3</v>
      </c>
      <c r="L215" s="194"/>
      <c r="M215" s="195" t="s">
        <v>3</v>
      </c>
      <c r="N215" s="196" t="s">
        <v>42</v>
      </c>
      <c r="O215" s="53"/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49" t="s">
        <v>162</v>
      </c>
      <c r="AT215" s="149" t="s">
        <v>359</v>
      </c>
      <c r="AU215" s="149" t="s">
        <v>81</v>
      </c>
      <c r="AY215" s="17" t="s">
        <v>122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79</v>
      </c>
      <c r="BK215" s="150">
        <f>ROUND(I215*H215,2)</f>
        <v>0</v>
      </c>
      <c r="BL215" s="17" t="s">
        <v>142</v>
      </c>
      <c r="BM215" s="149" t="s">
        <v>879</v>
      </c>
    </row>
    <row r="216" spans="1:47" s="2" customFormat="1" ht="11.25">
      <c r="A216" s="32"/>
      <c r="B216" s="33"/>
      <c r="C216" s="32"/>
      <c r="D216" s="151" t="s">
        <v>131</v>
      </c>
      <c r="E216" s="32"/>
      <c r="F216" s="152" t="s">
        <v>880</v>
      </c>
      <c r="G216" s="32"/>
      <c r="H216" s="32"/>
      <c r="I216" s="153"/>
      <c r="J216" s="32"/>
      <c r="K216" s="32"/>
      <c r="L216" s="33"/>
      <c r="M216" s="154"/>
      <c r="N216" s="155"/>
      <c r="O216" s="53"/>
      <c r="P216" s="53"/>
      <c r="Q216" s="53"/>
      <c r="R216" s="53"/>
      <c r="S216" s="53"/>
      <c r="T216" s="54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131</v>
      </c>
      <c r="AU216" s="17" t="s">
        <v>81</v>
      </c>
    </row>
    <row r="217" spans="2:51" s="13" customFormat="1" ht="11.25">
      <c r="B217" s="157"/>
      <c r="D217" s="151" t="s">
        <v>204</v>
      </c>
      <c r="E217" s="158" t="s">
        <v>3</v>
      </c>
      <c r="F217" s="159" t="s">
        <v>81</v>
      </c>
      <c r="H217" s="160">
        <v>2</v>
      </c>
      <c r="I217" s="161"/>
      <c r="L217" s="157"/>
      <c r="M217" s="162"/>
      <c r="N217" s="163"/>
      <c r="O217" s="163"/>
      <c r="P217" s="163"/>
      <c r="Q217" s="163"/>
      <c r="R217" s="163"/>
      <c r="S217" s="163"/>
      <c r="T217" s="164"/>
      <c r="AT217" s="158" t="s">
        <v>204</v>
      </c>
      <c r="AU217" s="158" t="s">
        <v>81</v>
      </c>
      <c r="AV217" s="13" t="s">
        <v>81</v>
      </c>
      <c r="AW217" s="13" t="s">
        <v>33</v>
      </c>
      <c r="AX217" s="13" t="s">
        <v>79</v>
      </c>
      <c r="AY217" s="158" t="s">
        <v>122</v>
      </c>
    </row>
    <row r="218" spans="1:65" s="2" customFormat="1" ht="16.5" customHeight="1">
      <c r="A218" s="32"/>
      <c r="B218" s="137"/>
      <c r="C218" s="187" t="s">
        <v>487</v>
      </c>
      <c r="D218" s="187" t="s">
        <v>359</v>
      </c>
      <c r="E218" s="188" t="s">
        <v>881</v>
      </c>
      <c r="F218" s="189" t="s">
        <v>882</v>
      </c>
      <c r="G218" s="190" t="s">
        <v>816</v>
      </c>
      <c r="H218" s="191">
        <v>8</v>
      </c>
      <c r="I218" s="192"/>
      <c r="J218" s="193">
        <f>ROUND(I218*H218,2)</f>
        <v>0</v>
      </c>
      <c r="K218" s="189" t="s">
        <v>3</v>
      </c>
      <c r="L218" s="194"/>
      <c r="M218" s="195" t="s">
        <v>3</v>
      </c>
      <c r="N218" s="196" t="s">
        <v>42</v>
      </c>
      <c r="O218" s="53"/>
      <c r="P218" s="147">
        <f>O218*H218</f>
        <v>0</v>
      </c>
      <c r="Q218" s="147">
        <v>0</v>
      </c>
      <c r="R218" s="147">
        <f>Q218*H218</f>
        <v>0</v>
      </c>
      <c r="S218" s="147">
        <v>0</v>
      </c>
      <c r="T218" s="148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49" t="s">
        <v>162</v>
      </c>
      <c r="AT218" s="149" t="s">
        <v>359</v>
      </c>
      <c r="AU218" s="149" t="s">
        <v>81</v>
      </c>
      <c r="AY218" s="17" t="s">
        <v>122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79</v>
      </c>
      <c r="BK218" s="150">
        <f>ROUND(I218*H218,2)</f>
        <v>0</v>
      </c>
      <c r="BL218" s="17" t="s">
        <v>142</v>
      </c>
      <c r="BM218" s="149" t="s">
        <v>883</v>
      </c>
    </row>
    <row r="219" spans="1:47" s="2" customFormat="1" ht="11.25">
      <c r="A219" s="32"/>
      <c r="B219" s="33"/>
      <c r="C219" s="32"/>
      <c r="D219" s="151" t="s">
        <v>131</v>
      </c>
      <c r="E219" s="32"/>
      <c r="F219" s="152" t="s">
        <v>884</v>
      </c>
      <c r="G219" s="32"/>
      <c r="H219" s="32"/>
      <c r="I219" s="153"/>
      <c r="J219" s="32"/>
      <c r="K219" s="32"/>
      <c r="L219" s="33"/>
      <c r="M219" s="154"/>
      <c r="N219" s="155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131</v>
      </c>
      <c r="AU219" s="17" t="s">
        <v>81</v>
      </c>
    </row>
    <row r="220" spans="2:51" s="13" customFormat="1" ht="11.25">
      <c r="B220" s="157"/>
      <c r="D220" s="151" t="s">
        <v>204</v>
      </c>
      <c r="E220" s="158" t="s">
        <v>3</v>
      </c>
      <c r="F220" s="159" t="s">
        <v>162</v>
      </c>
      <c r="H220" s="160">
        <v>8</v>
      </c>
      <c r="I220" s="161"/>
      <c r="L220" s="157"/>
      <c r="M220" s="162"/>
      <c r="N220" s="163"/>
      <c r="O220" s="163"/>
      <c r="P220" s="163"/>
      <c r="Q220" s="163"/>
      <c r="R220" s="163"/>
      <c r="S220" s="163"/>
      <c r="T220" s="164"/>
      <c r="AT220" s="158" t="s">
        <v>204</v>
      </c>
      <c r="AU220" s="158" t="s">
        <v>81</v>
      </c>
      <c r="AV220" s="13" t="s">
        <v>81</v>
      </c>
      <c r="AW220" s="13" t="s">
        <v>33</v>
      </c>
      <c r="AX220" s="13" t="s">
        <v>79</v>
      </c>
      <c r="AY220" s="158" t="s">
        <v>122</v>
      </c>
    </row>
    <row r="221" spans="1:65" s="2" customFormat="1" ht="16.5" customHeight="1">
      <c r="A221" s="32"/>
      <c r="B221" s="137"/>
      <c r="C221" s="138" t="s">
        <v>493</v>
      </c>
      <c r="D221" s="138" t="s">
        <v>125</v>
      </c>
      <c r="E221" s="139" t="s">
        <v>885</v>
      </c>
      <c r="F221" s="140" t="s">
        <v>886</v>
      </c>
      <c r="G221" s="141" t="s">
        <v>128</v>
      </c>
      <c r="H221" s="142">
        <v>1</v>
      </c>
      <c r="I221" s="143"/>
      <c r="J221" s="144">
        <f>ROUND(I221*H221,2)</f>
        <v>0</v>
      </c>
      <c r="K221" s="140" t="s">
        <v>3</v>
      </c>
      <c r="L221" s="33"/>
      <c r="M221" s="145" t="s">
        <v>3</v>
      </c>
      <c r="N221" s="146" t="s">
        <v>42</v>
      </c>
      <c r="O221" s="53"/>
      <c r="P221" s="147">
        <f>O221*H221</f>
        <v>0</v>
      </c>
      <c r="Q221" s="147">
        <v>0.045</v>
      </c>
      <c r="R221" s="147">
        <f>Q221*H221</f>
        <v>0.045</v>
      </c>
      <c r="S221" s="147">
        <v>0</v>
      </c>
      <c r="T221" s="148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49" t="s">
        <v>142</v>
      </c>
      <c r="AT221" s="149" t="s">
        <v>125</v>
      </c>
      <c r="AU221" s="149" t="s">
        <v>81</v>
      </c>
      <c r="AY221" s="17" t="s">
        <v>122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79</v>
      </c>
      <c r="BK221" s="150">
        <f>ROUND(I221*H221,2)</f>
        <v>0</v>
      </c>
      <c r="BL221" s="17" t="s">
        <v>142</v>
      </c>
      <c r="BM221" s="149" t="s">
        <v>887</v>
      </c>
    </row>
    <row r="222" spans="1:47" s="2" customFormat="1" ht="29.25">
      <c r="A222" s="32"/>
      <c r="B222" s="33"/>
      <c r="C222" s="32"/>
      <c r="D222" s="151" t="s">
        <v>131</v>
      </c>
      <c r="E222" s="32"/>
      <c r="F222" s="152" t="s">
        <v>888</v>
      </c>
      <c r="G222" s="32"/>
      <c r="H222" s="32"/>
      <c r="I222" s="153"/>
      <c r="J222" s="32"/>
      <c r="K222" s="32"/>
      <c r="L222" s="33"/>
      <c r="M222" s="154"/>
      <c r="N222" s="155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131</v>
      </c>
      <c r="AU222" s="17" t="s">
        <v>81</v>
      </c>
    </row>
    <row r="223" spans="2:51" s="13" customFormat="1" ht="11.25">
      <c r="B223" s="157"/>
      <c r="D223" s="151" t="s">
        <v>204</v>
      </c>
      <c r="E223" s="158" t="s">
        <v>3</v>
      </c>
      <c r="F223" s="159" t="s">
        <v>79</v>
      </c>
      <c r="H223" s="160">
        <v>1</v>
      </c>
      <c r="I223" s="161"/>
      <c r="L223" s="157"/>
      <c r="M223" s="162"/>
      <c r="N223" s="163"/>
      <c r="O223" s="163"/>
      <c r="P223" s="163"/>
      <c r="Q223" s="163"/>
      <c r="R223" s="163"/>
      <c r="S223" s="163"/>
      <c r="T223" s="164"/>
      <c r="AT223" s="158" t="s">
        <v>204</v>
      </c>
      <c r="AU223" s="158" t="s">
        <v>81</v>
      </c>
      <c r="AV223" s="13" t="s">
        <v>81</v>
      </c>
      <c r="AW223" s="13" t="s">
        <v>33</v>
      </c>
      <c r="AX223" s="13" t="s">
        <v>79</v>
      </c>
      <c r="AY223" s="158" t="s">
        <v>122</v>
      </c>
    </row>
    <row r="224" spans="1:65" s="2" customFormat="1" ht="16.5" customHeight="1">
      <c r="A224" s="32"/>
      <c r="B224" s="137"/>
      <c r="C224" s="138" t="s">
        <v>499</v>
      </c>
      <c r="D224" s="138" t="s">
        <v>125</v>
      </c>
      <c r="E224" s="139" t="s">
        <v>889</v>
      </c>
      <c r="F224" s="140" t="s">
        <v>890</v>
      </c>
      <c r="G224" s="141" t="s">
        <v>128</v>
      </c>
      <c r="H224" s="142">
        <v>1</v>
      </c>
      <c r="I224" s="143"/>
      <c r="J224" s="144">
        <f>ROUND(I224*H224,2)</f>
        <v>0</v>
      </c>
      <c r="K224" s="140" t="s">
        <v>3</v>
      </c>
      <c r="L224" s="33"/>
      <c r="M224" s="145" t="s">
        <v>3</v>
      </c>
      <c r="N224" s="146" t="s">
        <v>42</v>
      </c>
      <c r="O224" s="53"/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49" t="s">
        <v>142</v>
      </c>
      <c r="AT224" s="149" t="s">
        <v>125</v>
      </c>
      <c r="AU224" s="149" t="s">
        <v>81</v>
      </c>
      <c r="AY224" s="17" t="s">
        <v>122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79</v>
      </c>
      <c r="BK224" s="150">
        <f>ROUND(I224*H224,2)</f>
        <v>0</v>
      </c>
      <c r="BL224" s="17" t="s">
        <v>142</v>
      </c>
      <c r="BM224" s="149" t="s">
        <v>891</v>
      </c>
    </row>
    <row r="225" spans="1:47" s="2" customFormat="1" ht="19.5">
      <c r="A225" s="32"/>
      <c r="B225" s="33"/>
      <c r="C225" s="32"/>
      <c r="D225" s="151" t="s">
        <v>131</v>
      </c>
      <c r="E225" s="32"/>
      <c r="F225" s="152" t="s">
        <v>892</v>
      </c>
      <c r="G225" s="32"/>
      <c r="H225" s="32"/>
      <c r="I225" s="153"/>
      <c r="J225" s="32"/>
      <c r="K225" s="32"/>
      <c r="L225" s="33"/>
      <c r="M225" s="154"/>
      <c r="N225" s="155"/>
      <c r="O225" s="53"/>
      <c r="P225" s="53"/>
      <c r="Q225" s="53"/>
      <c r="R225" s="53"/>
      <c r="S225" s="53"/>
      <c r="T225" s="54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131</v>
      </c>
      <c r="AU225" s="17" t="s">
        <v>81</v>
      </c>
    </row>
    <row r="226" spans="2:51" s="13" customFormat="1" ht="11.25">
      <c r="B226" s="157"/>
      <c r="D226" s="151" t="s">
        <v>204</v>
      </c>
      <c r="E226" s="158" t="s">
        <v>3</v>
      </c>
      <c r="F226" s="159" t="s">
        <v>79</v>
      </c>
      <c r="H226" s="160">
        <v>1</v>
      </c>
      <c r="I226" s="161"/>
      <c r="L226" s="157"/>
      <c r="M226" s="162"/>
      <c r="N226" s="163"/>
      <c r="O226" s="163"/>
      <c r="P226" s="163"/>
      <c r="Q226" s="163"/>
      <c r="R226" s="163"/>
      <c r="S226" s="163"/>
      <c r="T226" s="164"/>
      <c r="AT226" s="158" t="s">
        <v>204</v>
      </c>
      <c r="AU226" s="158" t="s">
        <v>81</v>
      </c>
      <c r="AV226" s="13" t="s">
        <v>81</v>
      </c>
      <c r="AW226" s="13" t="s">
        <v>33</v>
      </c>
      <c r="AX226" s="13" t="s">
        <v>79</v>
      </c>
      <c r="AY226" s="158" t="s">
        <v>122</v>
      </c>
    </row>
    <row r="227" spans="2:63" s="12" customFormat="1" ht="22.9" customHeight="1">
      <c r="B227" s="124"/>
      <c r="D227" s="125" t="s">
        <v>70</v>
      </c>
      <c r="E227" s="135" t="s">
        <v>142</v>
      </c>
      <c r="F227" s="135" t="s">
        <v>404</v>
      </c>
      <c r="I227" s="127"/>
      <c r="J227" s="136">
        <f>BK227</f>
        <v>0</v>
      </c>
      <c r="L227" s="124"/>
      <c r="M227" s="129"/>
      <c r="N227" s="130"/>
      <c r="O227" s="130"/>
      <c r="P227" s="131">
        <f>SUM(P228:P232)</f>
        <v>0</v>
      </c>
      <c r="Q227" s="130"/>
      <c r="R227" s="131">
        <f>SUM(R228:R232)</f>
        <v>20.400000000000002</v>
      </c>
      <c r="S227" s="130"/>
      <c r="T227" s="132">
        <f>SUM(T228:T232)</f>
        <v>0</v>
      </c>
      <c r="AR227" s="125" t="s">
        <v>79</v>
      </c>
      <c r="AT227" s="133" t="s">
        <v>70</v>
      </c>
      <c r="AU227" s="133" t="s">
        <v>79</v>
      </c>
      <c r="AY227" s="125" t="s">
        <v>122</v>
      </c>
      <c r="BK227" s="134">
        <f>SUM(BK228:BK232)</f>
        <v>0</v>
      </c>
    </row>
    <row r="228" spans="1:65" s="2" customFormat="1" ht="24.2" customHeight="1">
      <c r="A228" s="32"/>
      <c r="B228" s="137"/>
      <c r="C228" s="138" t="s">
        <v>505</v>
      </c>
      <c r="D228" s="138" t="s">
        <v>125</v>
      </c>
      <c r="E228" s="139" t="s">
        <v>893</v>
      </c>
      <c r="F228" s="140" t="s">
        <v>894</v>
      </c>
      <c r="G228" s="141" t="s">
        <v>270</v>
      </c>
      <c r="H228" s="142">
        <v>51</v>
      </c>
      <c r="I228" s="143"/>
      <c r="J228" s="144">
        <f>ROUND(I228*H228,2)</f>
        <v>0</v>
      </c>
      <c r="K228" s="140" t="s">
        <v>232</v>
      </c>
      <c r="L228" s="33"/>
      <c r="M228" s="145" t="s">
        <v>3</v>
      </c>
      <c r="N228" s="146" t="s">
        <v>42</v>
      </c>
      <c r="O228" s="53"/>
      <c r="P228" s="147">
        <f>O228*H228</f>
        <v>0</v>
      </c>
      <c r="Q228" s="147">
        <v>0.4</v>
      </c>
      <c r="R228" s="147">
        <f>Q228*H228</f>
        <v>20.400000000000002</v>
      </c>
      <c r="S228" s="147">
        <v>0</v>
      </c>
      <c r="T228" s="148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49" t="s">
        <v>142</v>
      </c>
      <c r="AT228" s="149" t="s">
        <v>125</v>
      </c>
      <c r="AU228" s="149" t="s">
        <v>81</v>
      </c>
      <c r="AY228" s="17" t="s">
        <v>122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7" t="s">
        <v>79</v>
      </c>
      <c r="BK228" s="150">
        <f>ROUND(I228*H228,2)</f>
        <v>0</v>
      </c>
      <c r="BL228" s="17" t="s">
        <v>142</v>
      </c>
      <c r="BM228" s="149" t="s">
        <v>895</v>
      </c>
    </row>
    <row r="229" spans="1:47" s="2" customFormat="1" ht="19.5">
      <c r="A229" s="32"/>
      <c r="B229" s="33"/>
      <c r="C229" s="32"/>
      <c r="D229" s="151" t="s">
        <v>131</v>
      </c>
      <c r="E229" s="32"/>
      <c r="F229" s="152" t="s">
        <v>896</v>
      </c>
      <c r="G229" s="32"/>
      <c r="H229" s="32"/>
      <c r="I229" s="153"/>
      <c r="J229" s="32"/>
      <c r="K229" s="32"/>
      <c r="L229" s="33"/>
      <c r="M229" s="154"/>
      <c r="N229" s="155"/>
      <c r="O229" s="53"/>
      <c r="P229" s="53"/>
      <c r="Q229" s="53"/>
      <c r="R229" s="53"/>
      <c r="S229" s="53"/>
      <c r="T229" s="54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131</v>
      </c>
      <c r="AU229" s="17" t="s">
        <v>81</v>
      </c>
    </row>
    <row r="230" spans="1:47" s="2" customFormat="1" ht="11.25">
      <c r="A230" s="32"/>
      <c r="B230" s="33"/>
      <c r="C230" s="32"/>
      <c r="D230" s="170" t="s">
        <v>235</v>
      </c>
      <c r="E230" s="32"/>
      <c r="F230" s="171" t="s">
        <v>897</v>
      </c>
      <c r="G230" s="32"/>
      <c r="H230" s="32"/>
      <c r="I230" s="153"/>
      <c r="J230" s="32"/>
      <c r="K230" s="32"/>
      <c r="L230" s="33"/>
      <c r="M230" s="154"/>
      <c r="N230" s="155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235</v>
      </c>
      <c r="AU230" s="17" t="s">
        <v>81</v>
      </c>
    </row>
    <row r="231" spans="1:47" s="2" customFormat="1" ht="19.5">
      <c r="A231" s="32"/>
      <c r="B231" s="33"/>
      <c r="C231" s="32"/>
      <c r="D231" s="151" t="s">
        <v>185</v>
      </c>
      <c r="E231" s="32"/>
      <c r="F231" s="156" t="s">
        <v>898</v>
      </c>
      <c r="G231" s="32"/>
      <c r="H231" s="32"/>
      <c r="I231" s="153"/>
      <c r="J231" s="32"/>
      <c r="K231" s="32"/>
      <c r="L231" s="33"/>
      <c r="M231" s="154"/>
      <c r="N231" s="155"/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185</v>
      </c>
      <c r="AU231" s="17" t="s">
        <v>81</v>
      </c>
    </row>
    <row r="232" spans="2:51" s="13" customFormat="1" ht="11.25">
      <c r="B232" s="157"/>
      <c r="D232" s="151" t="s">
        <v>204</v>
      </c>
      <c r="E232" s="158" t="s">
        <v>3</v>
      </c>
      <c r="F232" s="159" t="s">
        <v>574</v>
      </c>
      <c r="H232" s="160">
        <v>51</v>
      </c>
      <c r="I232" s="161"/>
      <c r="L232" s="157"/>
      <c r="M232" s="162"/>
      <c r="N232" s="163"/>
      <c r="O232" s="163"/>
      <c r="P232" s="163"/>
      <c r="Q232" s="163"/>
      <c r="R232" s="163"/>
      <c r="S232" s="163"/>
      <c r="T232" s="164"/>
      <c r="AT232" s="158" t="s">
        <v>204</v>
      </c>
      <c r="AU232" s="158" t="s">
        <v>81</v>
      </c>
      <c r="AV232" s="13" t="s">
        <v>81</v>
      </c>
      <c r="AW232" s="13" t="s">
        <v>33</v>
      </c>
      <c r="AX232" s="13" t="s">
        <v>79</v>
      </c>
      <c r="AY232" s="158" t="s">
        <v>122</v>
      </c>
    </row>
    <row r="233" spans="2:63" s="12" customFormat="1" ht="22.9" customHeight="1">
      <c r="B233" s="124"/>
      <c r="D233" s="125" t="s">
        <v>70</v>
      </c>
      <c r="E233" s="135" t="s">
        <v>899</v>
      </c>
      <c r="F233" s="135" t="s">
        <v>900</v>
      </c>
      <c r="I233" s="127"/>
      <c r="J233" s="136">
        <f>BK233</f>
        <v>0</v>
      </c>
      <c r="L233" s="124"/>
      <c r="M233" s="129"/>
      <c r="N233" s="130"/>
      <c r="O233" s="130"/>
      <c r="P233" s="131">
        <f>SUM(P234:P240)</f>
        <v>0</v>
      </c>
      <c r="Q233" s="130"/>
      <c r="R233" s="131">
        <f>SUM(R234:R240)</f>
        <v>0</v>
      </c>
      <c r="S233" s="130"/>
      <c r="T233" s="132">
        <f>SUM(T234:T240)</f>
        <v>0</v>
      </c>
      <c r="AR233" s="125" t="s">
        <v>79</v>
      </c>
      <c r="AT233" s="133" t="s">
        <v>70</v>
      </c>
      <c r="AU233" s="133" t="s">
        <v>79</v>
      </c>
      <c r="AY233" s="125" t="s">
        <v>122</v>
      </c>
      <c r="BK233" s="134">
        <f>SUM(BK234:BK240)</f>
        <v>0</v>
      </c>
    </row>
    <row r="234" spans="1:65" s="2" customFormat="1" ht="24.2" customHeight="1">
      <c r="A234" s="32"/>
      <c r="B234" s="137"/>
      <c r="C234" s="138" t="s">
        <v>511</v>
      </c>
      <c r="D234" s="138" t="s">
        <v>125</v>
      </c>
      <c r="E234" s="139" t="s">
        <v>901</v>
      </c>
      <c r="F234" s="140" t="s">
        <v>902</v>
      </c>
      <c r="G234" s="141" t="s">
        <v>362</v>
      </c>
      <c r="H234" s="142">
        <v>8.965</v>
      </c>
      <c r="I234" s="143"/>
      <c r="J234" s="144">
        <f>ROUND(I234*H234,2)</f>
        <v>0</v>
      </c>
      <c r="K234" s="140" t="s">
        <v>232</v>
      </c>
      <c r="L234" s="33"/>
      <c r="M234" s="145" t="s">
        <v>3</v>
      </c>
      <c r="N234" s="146" t="s">
        <v>42</v>
      </c>
      <c r="O234" s="53"/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49" t="s">
        <v>142</v>
      </c>
      <c r="AT234" s="149" t="s">
        <v>125</v>
      </c>
      <c r="AU234" s="149" t="s">
        <v>81</v>
      </c>
      <c r="AY234" s="17" t="s">
        <v>122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79</v>
      </c>
      <c r="BK234" s="150">
        <f>ROUND(I234*H234,2)</f>
        <v>0</v>
      </c>
      <c r="BL234" s="17" t="s">
        <v>142</v>
      </c>
      <c r="BM234" s="149" t="s">
        <v>903</v>
      </c>
    </row>
    <row r="235" spans="1:47" s="2" customFormat="1" ht="29.25">
      <c r="A235" s="32"/>
      <c r="B235" s="33"/>
      <c r="C235" s="32"/>
      <c r="D235" s="151" t="s">
        <v>131</v>
      </c>
      <c r="E235" s="32"/>
      <c r="F235" s="152" t="s">
        <v>904</v>
      </c>
      <c r="G235" s="32"/>
      <c r="H235" s="32"/>
      <c r="I235" s="153"/>
      <c r="J235" s="32"/>
      <c r="K235" s="32"/>
      <c r="L235" s="33"/>
      <c r="M235" s="154"/>
      <c r="N235" s="155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131</v>
      </c>
      <c r="AU235" s="17" t="s">
        <v>81</v>
      </c>
    </row>
    <row r="236" spans="1:47" s="2" customFormat="1" ht="11.25">
      <c r="A236" s="32"/>
      <c r="B236" s="33"/>
      <c r="C236" s="32"/>
      <c r="D236" s="170" t="s">
        <v>235</v>
      </c>
      <c r="E236" s="32"/>
      <c r="F236" s="171" t="s">
        <v>905</v>
      </c>
      <c r="G236" s="32"/>
      <c r="H236" s="32"/>
      <c r="I236" s="153"/>
      <c r="J236" s="32"/>
      <c r="K236" s="32"/>
      <c r="L236" s="33"/>
      <c r="M236" s="154"/>
      <c r="N236" s="155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235</v>
      </c>
      <c r="AU236" s="17" t="s">
        <v>81</v>
      </c>
    </row>
    <row r="237" spans="2:51" s="13" customFormat="1" ht="11.25">
      <c r="B237" s="157"/>
      <c r="D237" s="151" t="s">
        <v>204</v>
      </c>
      <c r="E237" s="158" t="s">
        <v>3</v>
      </c>
      <c r="F237" s="159" t="s">
        <v>906</v>
      </c>
      <c r="H237" s="160">
        <v>8.965</v>
      </c>
      <c r="I237" s="161"/>
      <c r="L237" s="157"/>
      <c r="M237" s="162"/>
      <c r="N237" s="163"/>
      <c r="O237" s="163"/>
      <c r="P237" s="163"/>
      <c r="Q237" s="163"/>
      <c r="R237" s="163"/>
      <c r="S237" s="163"/>
      <c r="T237" s="164"/>
      <c r="AT237" s="158" t="s">
        <v>204</v>
      </c>
      <c r="AU237" s="158" t="s">
        <v>81</v>
      </c>
      <c r="AV237" s="13" t="s">
        <v>81</v>
      </c>
      <c r="AW237" s="13" t="s">
        <v>33</v>
      </c>
      <c r="AX237" s="13" t="s">
        <v>79</v>
      </c>
      <c r="AY237" s="158" t="s">
        <v>122</v>
      </c>
    </row>
    <row r="238" spans="1:65" s="2" customFormat="1" ht="16.5" customHeight="1">
      <c r="A238" s="32"/>
      <c r="B238" s="137"/>
      <c r="C238" s="138" t="s">
        <v>518</v>
      </c>
      <c r="D238" s="138" t="s">
        <v>125</v>
      </c>
      <c r="E238" s="139" t="s">
        <v>907</v>
      </c>
      <c r="F238" s="140" t="s">
        <v>908</v>
      </c>
      <c r="G238" s="141" t="s">
        <v>362</v>
      </c>
      <c r="H238" s="142">
        <v>2.081</v>
      </c>
      <c r="I238" s="143"/>
      <c r="J238" s="144">
        <f>ROUND(I238*H238,2)</f>
        <v>0</v>
      </c>
      <c r="K238" s="140" t="s">
        <v>3</v>
      </c>
      <c r="L238" s="33"/>
      <c r="M238" s="145" t="s">
        <v>3</v>
      </c>
      <c r="N238" s="146" t="s">
        <v>42</v>
      </c>
      <c r="O238" s="53"/>
      <c r="P238" s="147">
        <f>O238*H238</f>
        <v>0</v>
      </c>
      <c r="Q238" s="147">
        <v>0</v>
      </c>
      <c r="R238" s="147">
        <f>Q238*H238</f>
        <v>0</v>
      </c>
      <c r="S238" s="147">
        <v>0</v>
      </c>
      <c r="T238" s="148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49" t="s">
        <v>142</v>
      </c>
      <c r="AT238" s="149" t="s">
        <v>125</v>
      </c>
      <c r="AU238" s="149" t="s">
        <v>81</v>
      </c>
      <c r="AY238" s="17" t="s">
        <v>122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7" t="s">
        <v>79</v>
      </c>
      <c r="BK238" s="150">
        <f>ROUND(I238*H238,2)</f>
        <v>0</v>
      </c>
      <c r="BL238" s="17" t="s">
        <v>142</v>
      </c>
      <c r="BM238" s="149" t="s">
        <v>909</v>
      </c>
    </row>
    <row r="239" spans="1:47" s="2" customFormat="1" ht="19.5">
      <c r="A239" s="32"/>
      <c r="B239" s="33"/>
      <c r="C239" s="32"/>
      <c r="D239" s="151" t="s">
        <v>131</v>
      </c>
      <c r="E239" s="32"/>
      <c r="F239" s="152" t="s">
        <v>910</v>
      </c>
      <c r="G239" s="32"/>
      <c r="H239" s="32"/>
      <c r="I239" s="153"/>
      <c r="J239" s="32"/>
      <c r="K239" s="32"/>
      <c r="L239" s="33"/>
      <c r="M239" s="154"/>
      <c r="N239" s="155"/>
      <c r="O239" s="53"/>
      <c r="P239" s="53"/>
      <c r="Q239" s="53"/>
      <c r="R239" s="53"/>
      <c r="S239" s="53"/>
      <c r="T239" s="54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131</v>
      </c>
      <c r="AU239" s="17" t="s">
        <v>81</v>
      </c>
    </row>
    <row r="240" spans="2:51" s="13" customFormat="1" ht="11.25">
      <c r="B240" s="157"/>
      <c r="D240" s="151" t="s">
        <v>204</v>
      </c>
      <c r="E240" s="158" t="s">
        <v>3</v>
      </c>
      <c r="F240" s="159" t="s">
        <v>911</v>
      </c>
      <c r="H240" s="160">
        <v>2.081</v>
      </c>
      <c r="I240" s="161"/>
      <c r="L240" s="157"/>
      <c r="M240" s="197"/>
      <c r="N240" s="198"/>
      <c r="O240" s="198"/>
      <c r="P240" s="198"/>
      <c r="Q240" s="198"/>
      <c r="R240" s="198"/>
      <c r="S240" s="198"/>
      <c r="T240" s="199"/>
      <c r="AT240" s="158" t="s">
        <v>204</v>
      </c>
      <c r="AU240" s="158" t="s">
        <v>81</v>
      </c>
      <c r="AV240" s="13" t="s">
        <v>81</v>
      </c>
      <c r="AW240" s="13" t="s">
        <v>33</v>
      </c>
      <c r="AX240" s="13" t="s">
        <v>79</v>
      </c>
      <c r="AY240" s="158" t="s">
        <v>122</v>
      </c>
    </row>
    <row r="241" spans="1:31" s="2" customFormat="1" ht="6.95" customHeight="1">
      <c r="A241" s="32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33"/>
      <c r="M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</row>
  </sheetData>
  <autoFilter ref="C84:K24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122251103"/>
    <hyperlink ref="F94" r:id="rId2" display="https://podminky.urs.cz/item/CS_URS_2023_02/127751111"/>
    <hyperlink ref="F98" r:id="rId3" display="https://podminky.urs.cz/item/CS_URS_2023_02/167151101"/>
    <hyperlink ref="F103" r:id="rId4" display="https://podminky.urs.cz/item/CS_URS_2023_02/162451106"/>
    <hyperlink ref="F108" r:id="rId5" display="https://podminky.urs.cz/item/CS_URS_2023_02/174151102"/>
    <hyperlink ref="F119" r:id="rId6" display="https://podminky.urs.cz/item/CS_URS_2023_02/115101201"/>
    <hyperlink ref="F123" r:id="rId7" display="https://podminky.urs.cz/item/CS_URS_2023_02/273321118"/>
    <hyperlink ref="F127" r:id="rId8" display="https://podminky.urs.cz/item/CS_URS_2023_02/273354111"/>
    <hyperlink ref="F131" r:id="rId9" display="https://podminky.urs.cz/item/CS_URS_2023_02/273354211"/>
    <hyperlink ref="F135" r:id="rId10" display="https://podminky.urs.cz/item/CS_URS_2023_02/273361116"/>
    <hyperlink ref="F140" r:id="rId11" display="https://podminky.urs.cz/item/CS_URS_2023_02/275311611"/>
    <hyperlink ref="F145" r:id="rId12" display="https://podminky.urs.cz/item/CS_URS_2023_02/279322511"/>
    <hyperlink ref="F149" r:id="rId13" display="https://podminky.urs.cz/item/CS_URS_2023_02/279351121"/>
    <hyperlink ref="F153" r:id="rId14" display="https://podminky.urs.cz/item/CS_URS_2023_02/279351122"/>
    <hyperlink ref="F157" r:id="rId15" display="https://podminky.urs.cz/item/CS_URS_2023_02/279361821"/>
    <hyperlink ref="F230" r:id="rId16" display="https://podminky.urs.cz/item/CS_URS_2023_02/451577121"/>
    <hyperlink ref="F236" r:id="rId17" display="https://podminky.urs.cz/item/CS_URS_2023_02/998212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Ibl</dc:creator>
  <cp:keywords/>
  <dc:description/>
  <cp:lastModifiedBy>Pavel</cp:lastModifiedBy>
  <dcterms:created xsi:type="dcterms:W3CDTF">2023-12-10T08:34:43Z</dcterms:created>
  <dcterms:modified xsi:type="dcterms:W3CDTF">2023-12-10T08:37:35Z</dcterms:modified>
  <cp:category/>
  <cp:version/>
  <cp:contentType/>
  <cp:contentStatus/>
</cp:coreProperties>
</file>