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720" firstSheet="3" activeTab="8"/>
  </bookViews>
  <sheets>
    <sheet name="Rekapitulace stavby" sheetId="1" r:id="rId1"/>
    <sheet name="SO 001 - Vedlejší rozpočt..." sheetId="2" r:id="rId2"/>
    <sheet name="SO 101 - Chodník fáze A -..." sheetId="3" r:id="rId3"/>
    <sheet name="SO 104 - Parkovací stání ..." sheetId="4" r:id="rId4"/>
    <sheet name="SO 105.1 - Autobusové zas..." sheetId="5" r:id="rId5"/>
    <sheet name="SO 401.1 - Veřejné osvětl..." sheetId="6" r:id="rId6"/>
    <sheet name="SO 402.1 - Přeložka SEK -..." sheetId="7" r:id="rId7"/>
    <sheet name="SO 001 - Vedlejší rozpočt..._01" sheetId="8" r:id="rId8"/>
    <sheet name="SO 102 - Chodník fáze B -..." sheetId="9" r:id="rId9"/>
    <sheet name="SO 105.2 - Autobusové zas..." sheetId="10" r:id="rId10"/>
    <sheet name="SO 401.2 - Veřejné osvětl..." sheetId="11" r:id="rId11"/>
    <sheet name="SO 001 - Vedlejší rozpočt..._02" sheetId="12" r:id="rId12"/>
    <sheet name="SO 103 - Chodník fáze C -..." sheetId="13" r:id="rId13"/>
    <sheet name="SO 105.3 - Autobusové zas..." sheetId="14" r:id="rId14"/>
    <sheet name="SO 401.3 - Veřejné osvětl..." sheetId="15" r:id="rId15"/>
    <sheet name="SO 402.2 - Přeložka SEK -..." sheetId="16" r:id="rId16"/>
    <sheet name="Pokyny pro vyplnění" sheetId="17" r:id="rId17"/>
  </sheets>
  <definedNames>
    <definedName name="_xlnm._FilterDatabase" localSheetId="1" hidden="1">'SO 001 - Vedlejší rozpočt...'!$C$93:$K$164</definedName>
    <definedName name="_xlnm._FilterDatabase" localSheetId="7" hidden="1">'SO 001 - Vedlejší rozpočt..._01'!$C$93:$K$164</definedName>
    <definedName name="_xlnm._FilterDatabase" localSheetId="11" hidden="1">'SO 001 - Vedlejší rozpočt..._02'!$C$93:$K$164</definedName>
    <definedName name="_xlnm._FilterDatabase" localSheetId="2" hidden="1">'SO 101 - Chodník fáze A -...'!$C$92:$K$534</definedName>
    <definedName name="_xlnm._FilterDatabase" localSheetId="8" hidden="1">'SO 102 - Chodník fáze B -...'!$C$92:$K$495</definedName>
    <definedName name="_xlnm._FilterDatabase" localSheetId="12" hidden="1">'SO 103 - Chodník fáze C -...'!$C$92:$K$476</definedName>
    <definedName name="_xlnm._FilterDatabase" localSheetId="3" hidden="1">'SO 104 - Parkovací stání ...'!$C$92:$K$271</definedName>
    <definedName name="_xlnm._FilterDatabase" localSheetId="4" hidden="1">'SO 105.1 - Autobusové zas...'!$C$91:$K$222</definedName>
    <definedName name="_xlnm._FilterDatabase" localSheetId="9" hidden="1">'SO 105.2 - Autobusové zas...'!$C$90:$K$204</definedName>
    <definedName name="_xlnm._FilterDatabase" localSheetId="13" hidden="1">'SO 105.3 - Autobusové zas...'!$C$91:$K$197</definedName>
    <definedName name="_xlnm._FilterDatabase" localSheetId="5" hidden="1">'SO 401.1 - Veřejné osvětl...'!$C$96:$K$218</definedName>
    <definedName name="_xlnm._FilterDatabase" localSheetId="10" hidden="1">'SO 401.2 - Veřejné osvětl...'!$C$96:$K$228</definedName>
    <definedName name="_xlnm._FilterDatabase" localSheetId="14" hidden="1">'SO 401.3 - Veřejné osvětl...'!$C$96:$K$227</definedName>
    <definedName name="_xlnm._FilterDatabase" localSheetId="6" hidden="1">'SO 402.1 - Přeložka SEK -...'!$C$89:$K$124</definedName>
    <definedName name="_xlnm._FilterDatabase" localSheetId="15" hidden="1">'SO 402.2 - Přeložka SEK -...'!$C$89:$K$127</definedName>
    <definedName name="_xlnm.Print_Area" localSheetId="16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stavby'!$C$42:$AQ$73</definedName>
    <definedName name="_xlnm.Print_Area" localSheetId="1">'SO 001 - Vedlejší rozpočt...'!$C$4:$J$41,'SO 001 - Vedlejší rozpočt...'!$C$47:$J$73,'SO 001 - Vedlejší rozpočt...'!$C$79:$K$164</definedName>
    <definedName name="_xlnm.Print_Area" localSheetId="7">'SO 001 - Vedlejší rozpočt..._01'!$C$4:$J$41,'SO 001 - Vedlejší rozpočt..._01'!$C$47:$J$73,'SO 001 - Vedlejší rozpočt..._01'!$C$79:$K$164</definedName>
    <definedName name="_xlnm.Print_Area" localSheetId="11">'SO 001 - Vedlejší rozpočt..._02'!$C$4:$J$41,'SO 001 - Vedlejší rozpočt..._02'!$C$47:$J$73,'SO 001 - Vedlejší rozpočt..._02'!$C$79:$K$164</definedName>
    <definedName name="_xlnm.Print_Area" localSheetId="2">'SO 101 - Chodník fáze A -...'!$C$4:$J$41,'SO 101 - Chodník fáze A -...'!$C$47:$J$72,'SO 101 - Chodník fáze A -...'!$C$78:$K$534</definedName>
    <definedName name="_xlnm.Print_Area" localSheetId="8">'SO 102 - Chodník fáze B -...'!$C$4:$J$41,'SO 102 - Chodník fáze B -...'!$C$47:$J$72,'SO 102 - Chodník fáze B -...'!$C$78:$K$495</definedName>
    <definedName name="_xlnm.Print_Area" localSheetId="12">'SO 103 - Chodník fáze C -...'!$C$4:$J$41,'SO 103 - Chodník fáze C -...'!$C$47:$J$72,'SO 103 - Chodník fáze C -...'!$C$78:$K$476</definedName>
    <definedName name="_xlnm.Print_Area" localSheetId="3">'SO 104 - Parkovací stání ...'!$C$4:$J$41,'SO 104 - Parkovací stání ...'!$C$47:$J$72,'SO 104 - Parkovací stání ...'!$C$78:$K$271</definedName>
    <definedName name="_xlnm.Print_Area" localSheetId="4">'SO 105.1 - Autobusové zas...'!$C$4:$J$41,'SO 105.1 - Autobusové zas...'!$C$47:$J$71,'SO 105.1 - Autobusové zas...'!$C$77:$K$222</definedName>
    <definedName name="_xlnm.Print_Area" localSheetId="9">'SO 105.2 - Autobusové zas...'!$C$4:$J$41,'SO 105.2 - Autobusové zas...'!$C$47:$J$70,'SO 105.2 - Autobusové zas...'!$C$76:$K$204</definedName>
    <definedName name="_xlnm.Print_Area" localSheetId="13">'SO 105.3 - Autobusové zas...'!$C$4:$J$41,'SO 105.3 - Autobusové zas...'!$C$47:$J$71,'SO 105.3 - Autobusové zas...'!$C$77:$K$197</definedName>
    <definedName name="_xlnm.Print_Area" localSheetId="5">'SO 401.1 - Veřejné osvětl...'!$C$4:$J$41,'SO 401.1 - Veřejné osvětl...'!$C$47:$J$76,'SO 401.1 - Veřejné osvětl...'!$C$82:$K$218</definedName>
    <definedName name="_xlnm.Print_Area" localSheetId="10">'SO 401.2 - Veřejné osvětl...'!$C$4:$J$41,'SO 401.2 - Veřejné osvětl...'!$C$47:$J$76,'SO 401.2 - Veřejné osvětl...'!$C$82:$K$228</definedName>
    <definedName name="_xlnm.Print_Area" localSheetId="14">'SO 401.3 - Veřejné osvětl...'!$C$4:$J$41,'SO 401.3 - Veřejné osvětl...'!$C$47:$J$76,'SO 401.3 - Veřejné osvětl...'!$C$82:$K$227</definedName>
    <definedName name="_xlnm.Print_Area" localSheetId="6">'SO 402.1 - Přeložka SEK -...'!$C$4:$J$41,'SO 402.1 - Přeložka SEK -...'!$C$47:$J$69,'SO 402.1 - Přeložka SEK -...'!$C$75:$K$124</definedName>
    <definedName name="_xlnm.Print_Area" localSheetId="15">'SO 402.2 - Přeložka SEK -...'!$C$4:$J$41,'SO 402.2 - Přeložka SEK -...'!$C$47:$J$69,'SO 402.2 - Přeložka SEK -...'!$C$75:$K$127</definedName>
    <definedName name="_xlnm.Print_Titles" localSheetId="0">'Rekapitulace stavby'!$52:$52</definedName>
    <definedName name="_xlnm.Print_Titles" localSheetId="1">'SO 001 - Vedlejší rozpočt...'!$93:$93</definedName>
    <definedName name="_xlnm.Print_Titles" localSheetId="2">'SO 101 - Chodník fáze A -...'!$92:$92</definedName>
    <definedName name="_xlnm.Print_Titles" localSheetId="3">'SO 104 - Parkovací stání ...'!$92:$92</definedName>
    <definedName name="_xlnm.Print_Titles" localSheetId="4">'SO 105.1 - Autobusové zas...'!$91:$91</definedName>
    <definedName name="_xlnm.Print_Titles" localSheetId="5">'SO 401.1 - Veřejné osvětl...'!$96:$96</definedName>
    <definedName name="_xlnm.Print_Titles" localSheetId="6">'SO 402.1 - Přeložka SEK -...'!$89:$89</definedName>
    <definedName name="_xlnm.Print_Titles" localSheetId="7">'SO 001 - Vedlejší rozpočt..._01'!$93:$93</definedName>
    <definedName name="_xlnm.Print_Titles" localSheetId="8">'SO 102 - Chodník fáze B -...'!$92:$92</definedName>
    <definedName name="_xlnm.Print_Titles" localSheetId="9">'SO 105.2 - Autobusové zas...'!$90:$90</definedName>
    <definedName name="_xlnm.Print_Titles" localSheetId="10">'SO 401.2 - Veřejné osvětl...'!$96:$96</definedName>
    <definedName name="_xlnm.Print_Titles" localSheetId="11">'SO 001 - Vedlejší rozpočt..._02'!$93:$93</definedName>
    <definedName name="_xlnm.Print_Titles" localSheetId="12">'SO 103 - Chodník fáze C -...'!$92:$92</definedName>
    <definedName name="_xlnm.Print_Titles" localSheetId="13">'SO 105.3 - Autobusové zas...'!$91:$91</definedName>
    <definedName name="_xlnm.Print_Titles" localSheetId="14">'SO 401.3 - Veřejné osvětl...'!$96:$96</definedName>
    <definedName name="_xlnm.Print_Titles" localSheetId="15">'SO 402.2 - Přeložka SEK -...'!$89:$89</definedName>
  </definedNames>
  <calcPr calcId="191029"/>
</workbook>
</file>

<file path=xl/sharedStrings.xml><?xml version="1.0" encoding="utf-8"?>
<sst xmlns="http://schemas.openxmlformats.org/spreadsheetml/2006/main" count="25072" uniqueCount="2455">
  <si>
    <t>Export Komplet</t>
  </si>
  <si>
    <t>VZ</t>
  </si>
  <si>
    <t>2.0</t>
  </si>
  <si>
    <t>ZAMOK</t>
  </si>
  <si>
    <t>False</t>
  </si>
  <si>
    <t>{b4306e15-569d-4a41-84c9-c7cbeedde146}</t>
  </si>
  <si>
    <t>0,01</t>
  </si>
  <si>
    <t>21</t>
  </si>
  <si>
    <t>1</t>
  </si>
  <si>
    <t>12</t>
  </si>
  <si>
    <t>REKAPITULACE STAVBY</t>
  </si>
  <si>
    <t>v ---  níže se nacházejí doplnkové a pomocné údaje k sestavám  --- v</t>
  </si>
  <si>
    <t>Návod na vyplnění</t>
  </si>
  <si>
    <t>Kód:</t>
  </si>
  <si>
    <t>12-2023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</si>
  <si>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</si>
  <si>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</si>
  <si>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Nymburk - rekonstrukce chodníku a parkovacího stání</t>
  </si>
  <si>
    <t>KSO:</t>
  </si>
  <si>
    <t>822</t>
  </si>
  <si>
    <t>CC-CZ:</t>
  </si>
  <si>
    <t>2</t>
  </si>
  <si>
    <t>Místo:</t>
  </si>
  <si>
    <t>Nymburk</t>
  </si>
  <si>
    <t>Datum:</t>
  </si>
  <si>
    <t>7. 11. 2023</t>
  </si>
  <si>
    <t>CZ-CPV:</t>
  </si>
  <si>
    <t>45000000-7</t>
  </si>
  <si>
    <t>CZ-CPA:</t>
  </si>
  <si>
    <t>42</t>
  </si>
  <si>
    <t>Zadavatel:</t>
  </si>
  <si>
    <t>IČ:</t>
  </si>
  <si>
    <t>002 39 500</t>
  </si>
  <si>
    <t>Měto Nymburk, nám. Přemyslovců 163/20, 288 02</t>
  </si>
  <si>
    <t>DIČ:</t>
  </si>
  <si>
    <t/>
  </si>
  <si>
    <t>Uchazeč:</t>
  </si>
  <si>
    <t>Vyplň údaj</t>
  </si>
  <si>
    <t>Projektant:</t>
  </si>
  <si>
    <t>625 49 201</t>
  </si>
  <si>
    <t>Ing. arch. Martin Jirovský Ph.D, MBA, DiS.</t>
  </si>
  <si>
    <t>True</t>
  </si>
  <si>
    <t>Zpracovatel:</t>
  </si>
  <si>
    <t>281 45 968</t>
  </si>
  <si>
    <t>Ateliér M.A.A.T. s.r.o., Petra Stejskalová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</si>
  <si>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</si>
  <si>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</si>
  <si>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</si>
  <si>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</si>
  <si>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</si>
  <si>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</si>
  <si>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</si>
  <si>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</si>
  <si>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</si>
  <si>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</si>
  <si>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</si>
  <si>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</si>
  <si>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</si>
  <si>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</si>
  <si>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</si>
  <si>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</si>
  <si>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</si>
  <si>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</si>
  <si>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</si>
  <si>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</si>
  <si>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</si>
  <si>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</si>
  <si>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</si>
  <si>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</si>
  <si>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</si>
  <si>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</si>
  <si>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</si>
  <si>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</si>
  <si>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</si>
  <si>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</si>
  <si>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</si>
  <si>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</si>
  <si>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</si>
  <si>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</si>
  <si>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</si>
  <si>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</si>
  <si>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</si>
  <si>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</si>
  <si>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</si>
  <si>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</si>
  <si>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12-2023A</t>
  </si>
  <si>
    <t>Nymburk - rekonstrukce chodníku a parkovacího stání - fáze A</t>
  </si>
  <si>
    <t>STA</t>
  </si>
  <si>
    <t>{81114a21-f054-4b5a-b2bc-24e050be590c}</t>
  </si>
  <si>
    <t>/</t>
  </si>
  <si>
    <t>SO 001</t>
  </si>
  <si>
    <t>Vedlejší rozpočtové náklady</t>
  </si>
  <si>
    <t>Soupis</t>
  </si>
  <si>
    <t>{fb5ad87a-57c3-4790-971a-269c0eed8630}</t>
  </si>
  <si>
    <t>SO 101</t>
  </si>
  <si>
    <t>Chodník fáze A - centrum města</t>
  </si>
  <si>
    <t>{4f17cd51-3c83-41f1-83a2-f505874cf04a}</t>
  </si>
  <si>
    <t>SO 104</t>
  </si>
  <si>
    <t>Parkovací stání  - fáze A</t>
  </si>
  <si>
    <t>{b6fb5a59-05fa-428d-b5db-5989751f44f2}</t>
  </si>
  <si>
    <t>SO 105.1</t>
  </si>
  <si>
    <t>Autobusové zastávky - fáze A</t>
  </si>
  <si>
    <t>{08ebb96a-cfc3-4f62-9002-4287ca770da4}</t>
  </si>
  <si>
    <t>SO 401.1</t>
  </si>
  <si>
    <t>Veřejné osvětlení - fáze A</t>
  </si>
  <si>
    <t>{575db3e4-217e-4b5b-99f5-50d272988544}</t>
  </si>
  <si>
    <t>SO 402.1</t>
  </si>
  <si>
    <t>Přeložka SEK - fáze A</t>
  </si>
  <si>
    <t>{e8054a7a-61cd-448a-b5ae-790fc7782fdb}</t>
  </si>
  <si>
    <t>12-2023B</t>
  </si>
  <si>
    <t>Nymburk - rekonstrukce chodníku a parkovacího stání - fáze B</t>
  </si>
  <si>
    <t>{729be007-a82c-4c40-ab77-a7891370b514}</t>
  </si>
  <si>
    <t>{b68c604c-ed5f-490a-b33a-20e83e0fa798}</t>
  </si>
  <si>
    <t>SO 102</t>
  </si>
  <si>
    <t>Chodník fáze B - Velké Valy - železniční přejezd</t>
  </si>
  <si>
    <t>{dbb46c28-70b3-48a3-bcd3-32a00412d664}</t>
  </si>
  <si>
    <t>SO 105.2</t>
  </si>
  <si>
    <t>Autobusové zastávky - fáze B</t>
  </si>
  <si>
    <t>{a21d2232-0760-4b84-88f0-c9fda76fa67c}</t>
  </si>
  <si>
    <t>SO 401.2</t>
  </si>
  <si>
    <t>Veřejné osvětlení - fáze B</t>
  </si>
  <si>
    <t>{f1023d66-ff71-4690-88b2-8b52987e19f5}</t>
  </si>
  <si>
    <t>12-2023C</t>
  </si>
  <si>
    <t>Nymburk - rekonstrukce chodníku a parkovacího stání - fáze C</t>
  </si>
  <si>
    <t>{8a9fb78c-2d67-4fbc-9f9c-64a19de5ed41}</t>
  </si>
  <si>
    <t>{59f1afe1-ca38-49a0-ba80-b2ba01ee07d6}</t>
  </si>
  <si>
    <t>SO 103</t>
  </si>
  <si>
    <t>Chodník fáze C - železniční přejezd - Luční</t>
  </si>
  <si>
    <t>{c8bb519f-8d06-4c00-91c0-09abc814258f}</t>
  </si>
  <si>
    <t>SO 105.3</t>
  </si>
  <si>
    <t>Autobusové zastávky - fáze C</t>
  </si>
  <si>
    <t>{47aee9c1-4f13-4050-add7-64460a9c74c9}</t>
  </si>
  <si>
    <t>SO 401.3</t>
  </si>
  <si>
    <t>Veřejné osvětlení - fáze C</t>
  </si>
  <si>
    <t>{1fd9acdc-5bf1-4c7d-a6d8-408a1975d4c7}</t>
  </si>
  <si>
    <t>SO 402.2</t>
  </si>
  <si>
    <t>Přeložka SEK - fáze C</t>
  </si>
  <si>
    <t>{87ad5a50-1459-4894-bb34-373207f49c7d}</t>
  </si>
  <si>
    <t>KRYCÍ LIST SOUPISU PRACÍ</t>
  </si>
  <si>
    <t>Objekt:</t>
  </si>
  <si>
    <t>12-2023A - Nymburk - rekonstrukce chodníku a parkovacího stání - fáze A</t>
  </si>
  <si>
    <t>Soupis:</t>
  </si>
  <si>
    <t>SO 001 - Vedlejší rozpočtové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</si>
  <si>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</si>
  <si>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</si>
  <si>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</si>
  <si>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</si>
  <si>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</si>
  <si>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</si>
  <si>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</si>
  <si>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</si>
  <si>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</si>
  <si>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</si>
  <si>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</si>
  <si>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</si>
  <si>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</si>
  <si>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</si>
  <si>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</si>
  <si>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</si>
  <si>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</si>
  <si>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</si>
  <si>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</si>
  <si>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</si>
  <si>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</si>
  <si>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</si>
  <si>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</si>
  <si>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</si>
  <si>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</si>
  <si>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</si>
  <si>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</si>
  <si>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</si>
  <si>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</si>
  <si>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</si>
  <si>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</si>
  <si>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</si>
  <si>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938908411</t>
  </si>
  <si>
    <t>Čištění vozovek splachováním vodou povrchu podkladu nebo krytu živičného, betonového nebo dlážděného</t>
  </si>
  <si>
    <t>kpl</t>
  </si>
  <si>
    <t>4</t>
  </si>
  <si>
    <t>1168633760</t>
  </si>
  <si>
    <t>P</t>
  </si>
  <si>
    <t>Poznámka k položce:
Čištění bude prováděno při znečištění přiléhlých komunikací.</t>
  </si>
  <si>
    <t>VRN</t>
  </si>
  <si>
    <t>5</t>
  </si>
  <si>
    <t>VRN1</t>
  </si>
  <si>
    <t>Průzkumné, geodetické a projektové práce</t>
  </si>
  <si>
    <t>010001000.R1</t>
  </si>
  <si>
    <t>Průzkumné práce - náklady na geotechnický, hydrogeologický průzkum</t>
  </si>
  <si>
    <t>1024</t>
  </si>
  <si>
    <t>1012994826</t>
  </si>
  <si>
    <t>Poznámka k položce:
Součástí položky je zejména:
- náklady na geotechnický, hydrogeologický průzkum.</t>
  </si>
  <si>
    <t>3</t>
  </si>
  <si>
    <t>010001000.R2</t>
  </si>
  <si>
    <t xml:space="preserve">Průzkumné práce - náklady korozní průzkum </t>
  </si>
  <si>
    <t>-1392140297</t>
  </si>
  <si>
    <t>Poznámka k položce:
Součástí položky je zejména:
- náklady korozní průzkum.</t>
  </si>
  <si>
    <t>010001000.R3</t>
  </si>
  <si>
    <t>Průzkumné práce - náklady na geotechnicý průzkum materiálových nalezišť (zemníků)</t>
  </si>
  <si>
    <t>1088357715</t>
  </si>
  <si>
    <t>Poznámka k položce:
Součástí položky je zejména:
- náklady na geotechnicý průzkum materiálových nalezišť (zemníků).</t>
  </si>
  <si>
    <t>011303000</t>
  </si>
  <si>
    <t>Archeologická činnost bez rozlišení</t>
  </si>
  <si>
    <t>898799351</t>
  </si>
  <si>
    <t>Poznámka k položce:
Součástí položky je zejména:
- náklady na archelogický průzkum.</t>
  </si>
  <si>
    <t>6</t>
  </si>
  <si>
    <t>012103000</t>
  </si>
  <si>
    <t xml:space="preserve">Geodetické práce před výstavbou </t>
  </si>
  <si>
    <t>457173941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</si>
  <si>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</si>
  <si>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7</t>
  </si>
  <si>
    <t>012203000</t>
  </si>
  <si>
    <t>Geodetické práce při provádění stavby</t>
  </si>
  <si>
    <t>793758178</t>
  </si>
  <si>
    <t>Poznámka k položce:
Veškeré geodetické činnosti spojené s vytýčením stavebních objektů, inženýrských objektů a inženýrských sítí při provádění stavby. Včetně zjištění stavu výškových poloh stávajících inženýrských sítí.</t>
  </si>
  <si>
    <t>8</t>
  </si>
  <si>
    <t>012303000</t>
  </si>
  <si>
    <t xml:space="preserve">Geodetické práce po výstavbě </t>
  </si>
  <si>
    <t>1514495137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</si>
  <si>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</si>
  <si>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</si>
  <si>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</si>
  <si>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-433972665</t>
  </si>
  <si>
    <t>Poznámka k položce:
Vypracování geometrického plánu pro katastrální úřad.</t>
  </si>
  <si>
    <t>10</t>
  </si>
  <si>
    <t>013254000</t>
  </si>
  <si>
    <t>Dokumentace skutečného provedení stavby</t>
  </si>
  <si>
    <t>-1158240987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</si>
  <si>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</si>
  <si>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11</t>
  </si>
  <si>
    <t>013274000</t>
  </si>
  <si>
    <t>Pasportizace objektu před započetím prací</t>
  </si>
  <si>
    <t>1336679584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</si>
  <si>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</si>
  <si>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</si>
  <si>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</si>
  <si>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1359390233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</si>
  <si>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</si>
  <si>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</si>
  <si>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</si>
  <si>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13</t>
  </si>
  <si>
    <t>020001000</t>
  </si>
  <si>
    <t>-1806380528</t>
  </si>
  <si>
    <t>Poznámka k položce:
Položka obsahuje zejména:
-  pasportizace stávajících objektů komunikací (objízdných tras).</t>
  </si>
  <si>
    <t>14</t>
  </si>
  <si>
    <t>022002000</t>
  </si>
  <si>
    <t xml:space="preserve">Ochrana stávajících inženýrských sítí před poškozením </t>
  </si>
  <si>
    <t>-591930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</si>
  <si>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</si>
  <si>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</si>
  <si>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</si>
  <si>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15</t>
  </si>
  <si>
    <t>031203000</t>
  </si>
  <si>
    <t>Terénní úpravy pro zařízení staveniště</t>
  </si>
  <si>
    <t>-689763098</t>
  </si>
  <si>
    <t>Poznámka k položce:
Součástí položky je zejména:  
- vybudování zpevněné plochy pro zařízení staveniště.</t>
  </si>
  <si>
    <t>16</t>
  </si>
  <si>
    <t>032103000</t>
  </si>
  <si>
    <t>Zařízení staveniště - náklady na vybavení staveniště</t>
  </si>
  <si>
    <t>2015830955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</si>
  <si>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</si>
  <si>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17</t>
  </si>
  <si>
    <t>033103000</t>
  </si>
  <si>
    <t>Zařízení staveniště - připojení energií a spotřeba ener. pro zařízení staveniště</t>
  </si>
  <si>
    <t>94185439</t>
  </si>
  <si>
    <t>Poznámka k položce:
Součástí položky jsou zejména náklady na:
- připojení jednotlivých energií (voda, elektrika, WIFI apod.)
- energie jako takové.</t>
  </si>
  <si>
    <t>18</t>
  </si>
  <si>
    <t>034103000</t>
  </si>
  <si>
    <t>Zařízení staveniště - zabezpečení staveniště</t>
  </si>
  <si>
    <t>1479721790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</si>
  <si>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</si>
  <si>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19</t>
  </si>
  <si>
    <t>035103001</t>
  </si>
  <si>
    <t>Zařízení staveniště - pronájem ploch</t>
  </si>
  <si>
    <t>664671021</t>
  </si>
  <si>
    <t>Poznámka k položce:
Součástí položky jsou zejména náklady na:
-  nájem ploch či objektů pro staveniště.</t>
  </si>
  <si>
    <t>20</t>
  </si>
  <si>
    <t>039103000</t>
  </si>
  <si>
    <t>Zařízení staveniště - zrušení zařízení staveniště</t>
  </si>
  <si>
    <t>-1678488818</t>
  </si>
  <si>
    <t>Poznámka k položce:
Součástí položky jsou zejména náklady na: 
- rozebrání, bourání a odvoz zařízení staveniště
- úpravu terénu po staveništi.</t>
  </si>
  <si>
    <t>VRN4</t>
  </si>
  <si>
    <t>Inženýrská činnost</t>
  </si>
  <si>
    <t>042503000</t>
  </si>
  <si>
    <t>Plán BOZP na staveništi</t>
  </si>
  <si>
    <t>-1618686210</t>
  </si>
  <si>
    <t>Poznámka k položce:
Součástí položky jsou zejména náklady na: 
- vypracování plánu BOZP dodavatelem stavby
- koordinace s pracovníkem BOZP investora.</t>
  </si>
  <si>
    <t>22</t>
  </si>
  <si>
    <t>043103000.R1</t>
  </si>
  <si>
    <t>Zkoušky bez rozlišení - zkouška modulu přetvárnosti</t>
  </si>
  <si>
    <t>301790254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</si>
  <si>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</si>
  <si>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23</t>
  </si>
  <si>
    <t>043103000.R2</t>
  </si>
  <si>
    <t>Zkoušky bez rozlišení - zkouška míry zhutnění</t>
  </si>
  <si>
    <t>1654401671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</si>
  <si>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</si>
  <si>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24</t>
  </si>
  <si>
    <t>043103000.R3</t>
  </si>
  <si>
    <t>Zkoušky bez rozlišení - zkouška vlhkosti</t>
  </si>
  <si>
    <t>-1123747564</t>
  </si>
  <si>
    <t>25</t>
  </si>
  <si>
    <t>043103000.R4</t>
  </si>
  <si>
    <t>Zkoušky bez rozlišení - zkouška únosnosti zemní pláně</t>
  </si>
  <si>
    <t>860826155</t>
  </si>
  <si>
    <t>26</t>
  </si>
  <si>
    <t>043103000.R5</t>
  </si>
  <si>
    <t>Zkoušky bez rozlišení - zkouška nivelační</t>
  </si>
  <si>
    <t>-522471019</t>
  </si>
  <si>
    <t>27</t>
  </si>
  <si>
    <t>043103000.R6</t>
  </si>
  <si>
    <t>Zkoušky bez rozlišení - pro zajištění množství polyaromatických uhlovodíků (PAU) u asfaltových směsí</t>
  </si>
  <si>
    <t>-724042048</t>
  </si>
  <si>
    <t>VRN7</t>
  </si>
  <si>
    <t>Provozní vlivy</t>
  </si>
  <si>
    <t>28</t>
  </si>
  <si>
    <t>071203000</t>
  </si>
  <si>
    <t>Provoz dalšího subjektu</t>
  </si>
  <si>
    <t>-592143953</t>
  </si>
  <si>
    <t>Poznámka k položce:
Součástí položky jsou zejména náklady na: 
- zajištění vjezdu místních obyvatel
- zajištění vjezdu IZS
- zajištění dočasné autobusové zastávky apod.
- zajištění asistence správce sití.</t>
  </si>
  <si>
    <t>29</t>
  </si>
  <si>
    <t>072103001</t>
  </si>
  <si>
    <t>Projednání DIO a zajištění DIR komunikace II.a III. třídy</t>
  </si>
  <si>
    <t>1356195041</t>
  </si>
  <si>
    <t xml:space="preserve"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
</t>
  </si>
  <si>
    <t>30</t>
  </si>
  <si>
    <t>072103011</t>
  </si>
  <si>
    <t>Zajištění DIO komunikace II. a III. třídy - jednoduché el. vedení</t>
  </si>
  <si>
    <t>237886913</t>
  </si>
  <si>
    <t>Poznámka k položce:
Součástí položky jsou zejména náklady na: 
- montáž, pronájem  a demontáž dočasných dopravních značek kompletních.</t>
  </si>
  <si>
    <t>VRN9</t>
  </si>
  <si>
    <t>Ostatní náklady</t>
  </si>
  <si>
    <t>31</t>
  </si>
  <si>
    <t>092103001</t>
  </si>
  <si>
    <t>Náklady na zkušební provoz</t>
  </si>
  <si>
    <t>925845440</t>
  </si>
  <si>
    <t>SO 101 - Chodník fáze A - centrum města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</si>
  <si>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</si>
  <si>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</si>
  <si>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</si>
  <si>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</si>
  <si>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</si>
  <si>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</si>
  <si>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Zemní práce</t>
  </si>
  <si>
    <t>112101101</t>
  </si>
  <si>
    <t>Odstranění stromů s odřezáním kmene a s odvětvením listnatých, průměru kmene přes 100 do 300 mm</t>
  </si>
  <si>
    <t>kus</t>
  </si>
  <si>
    <t>CS ÚRS 2023 01</t>
  </si>
  <si>
    <t>Online PSC</t>
  </si>
  <si>
    <t>https://podminky.urs.cz/item/CS_URS_2023_01/112101101</t>
  </si>
  <si>
    <t>Poznámka k položce:
Poznámka k položce: 1 ks lípy srdčité na parcele čp. 1837/28</t>
  </si>
  <si>
    <t>112251101</t>
  </si>
  <si>
    <t>Odstranění pařezů strojně s jejich vykopáním nebo vytrháním průměru přes 100 do 300 mm</t>
  </si>
  <si>
    <t>https://podminky.urs.cz/item/CS_URS_2023_01/112251101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</si>
  <si>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</si>
  <si>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</si>
  <si>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m2</t>
  </si>
  <si>
    <t>-1426957121</t>
  </si>
  <si>
    <t>https://podminky.urs.cz/item/CS_URS_2023_01/113106142</t>
  </si>
  <si>
    <t>VV</t>
  </si>
  <si>
    <t>"stávající dlažba z betonových kostek" (3,54*4,57)+(13,11)+6,27+22,03+12,77+10,03+17,43+3,6+386,63+66,05+13,75+13,15</t>
  </si>
  <si>
    <t>"- park. stání" - 19,13</t>
  </si>
  <si>
    <t>Součet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</si>
  <si>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</si>
  <si>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</si>
  <si>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-2019909601</t>
  </si>
  <si>
    <t>https://podminky.urs.cz/item/CS_URS_2023_01/113106143</t>
  </si>
  <si>
    <t>Poznámka k položce:
kamenná dlažba bude uložena na deponii dle investora</t>
  </si>
  <si>
    <t>"stávající dlažba z kamených kostek" 165,75+161,39+135,25+29,55+40,67</t>
  </si>
  <si>
    <t>"- autobus. záliv a park. stání" - (55,43+131,64)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</si>
  <si>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</si>
  <si>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</si>
  <si>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1720207551</t>
  </si>
  <si>
    <t>https://podminky.urs.cz/item/CS_URS_2023_01/113107222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</si>
  <si>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</si>
  <si>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</si>
  <si>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1301390064</t>
  </si>
  <si>
    <t>https://podminky.urs.cz/item/CS_URS_2023_01/113107242</t>
  </si>
  <si>
    <t>"stávající asfaltové plochy - chodníky"20,76+128,32+166,35+139,31+96,68+99,29</t>
  </si>
  <si>
    <t>"stávající asfaltové plochy - komunikace"68,20+153,89+36,83+24,30+16,21+18,27+53,89+13,63+14,30+218,62+13,47+17,58</t>
  </si>
  <si>
    <t>"- autobus. záliv a park. stání" - (79,91+120,19)</t>
  </si>
  <si>
    <t>113154123</t>
  </si>
  <si>
    <t>Frézování živičného podkladu nebo krytu s naložením na dopravní prostředek plochy do 500 m2 bez překážek v trase pruhu šířky přes 0,5 m do 1 m, tloušťky vrstvy 50 mm</t>
  </si>
  <si>
    <t>-1295236174</t>
  </si>
  <si>
    <t>https://podminky.urs.cz/item/CS_URS_2023_01/113154123</t>
  </si>
  <si>
    <t>"stávající asfaltové plochy - chodníky"(20,76+128,32+166,35+139,31+96,68+99,29)*0,12</t>
  </si>
  <si>
    <t>"stávající asfaltové plochy - komunikace"(68,20+153,89+36,83+24,30+16,21+18,27+53,89+13,63+14,30+218,62+13,47+17,58)*0,12</t>
  </si>
  <si>
    <t>"- autobus. záliv a park. stání" - (79,91+120,19)*0,12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</si>
  <si>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</si>
  <si>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</si>
  <si>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-1293432907</t>
  </si>
  <si>
    <t>https://podminky.urs.cz/item/CS_URS_2023_01/113107442</t>
  </si>
  <si>
    <t>"vodovodní přípojka" 6</t>
  </si>
  <si>
    <t>113107423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</si>
  <si>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</si>
  <si>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1792231440</t>
  </si>
  <si>
    <t>https://podminky.urs.cz/item/CS_URS_2023_01/113107423</t>
  </si>
  <si>
    <t>121151103</t>
  </si>
  <si>
    <t>Sejmutí ornice strojně při souvislé ploše do 100 m2, tl. vrstvy do 200 mm</t>
  </si>
  <si>
    <t>https://podminky.urs.cz/item/CS_URS_2023_01/121151103</t>
  </si>
  <si>
    <t>"rozšíření chodníků" 37,59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</si>
  <si>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</si>
  <si>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</si>
  <si>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</si>
  <si>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https://podminky.urs.cz/item/CS_URS_2023_01/113201112</t>
  </si>
  <si>
    <t>576</t>
  </si>
  <si>
    <t>122351105</t>
  </si>
  <si>
    <t>Odkopávky a prokopávky nezapažené strojně v hornině třídy těžitelnosti II skupiny 4 přes 500 do 1 000 m3</t>
  </si>
  <si>
    <t>m3</t>
  </si>
  <si>
    <t>-1371875347</t>
  </si>
  <si>
    <t>https://podminky.urs.cz/item/CS_URS_2023_01/122351105</t>
  </si>
  <si>
    <t>"plocha stávajících dlažeb, asfaltové plochy a zeminy* hloubka výkopku" 2007,21*0,20</t>
  </si>
  <si>
    <t>"plocha výměna zemní pláně zvýšené křižovatky rozšíření cca 11%*hloubka výkopku" 274,59*1,11*0,5</t>
  </si>
  <si>
    <t>"plocha výměny zemní pláně sjezdů rozšíření cca 11%*hloubka výkopku" 123,91*1,11*0,5</t>
  </si>
  <si>
    <t>129001101</t>
  </si>
  <si>
    <t>Příplatek k cenám vykopávek za ztížení vykopávky v blízkosti podzemního vedení nebo výbušnin v horninách jakékoliv třídy</t>
  </si>
  <si>
    <t>104199122</t>
  </si>
  <si>
    <t>https://podminky.urs.cz/item/CS_URS_2023_01/129001101</t>
  </si>
  <si>
    <t>"vedení kanalizace délka*hloubka*šířka"71*1*0,5</t>
  </si>
  <si>
    <t>"vedení vodovodu délka*hloubka*šířka"64*1*0,5</t>
  </si>
  <si>
    <t>"vedení teplovodu délka*hloubka*šířka"20,8*1*0,5</t>
  </si>
  <si>
    <t>"vedení plynovodu délka*hloubka*šířka"25*1*0,5</t>
  </si>
  <si>
    <t>"vedení NN a VN délka*hloubka*šířka"40*1*0,5</t>
  </si>
  <si>
    <t>"vedení komunikačních sití délka*hloubka*šířka"150*1*0,5</t>
  </si>
  <si>
    <t>131251100</t>
  </si>
  <si>
    <t>Hloubení nezapažených jam a zářezů strojně s urovnáním dna do předepsaného profilu a spádu v hornině třídy těžitelnosti I skupiny 3 do 20 m3</t>
  </si>
  <si>
    <t>327248908</t>
  </si>
  <si>
    <t>https://podminky.urs.cz/item/CS_URS_2023_01/131251100</t>
  </si>
  <si>
    <t>"UV délka*šířka*výška*počet" 0,85*0,85*1,2*8</t>
  </si>
  <si>
    <t>"šachty délka*šířka*výška*počet" 1,2*1,5*1,5*2</t>
  </si>
  <si>
    <t>132251102</t>
  </si>
  <si>
    <t>Hloubení nezapažených rýh šířky do 800 mm strojně s urovnáním dna do předepsaného profilu a spádu v hornině třídy těžitelnosti I skupiny 3 přes 20 do 50 m3</t>
  </si>
  <si>
    <t>-11175397</t>
  </si>
  <si>
    <t>https://podminky.urs.cz/item/CS_URS_2023_01/132251102</t>
  </si>
  <si>
    <t>"vodovodní přípojka" 6*0,8*1,2</t>
  </si>
  <si>
    <t>"dešťové přípojky" 31,2*0,8*1,2</t>
  </si>
  <si>
    <t>162201401</t>
  </si>
  <si>
    <t>Vodorovné přemístění větví, kmenů nebo pařezů s naložením, složením a dopravou do 1000 m větví stromů listnatých, průměru kmene přes 100 do 300 mm</t>
  </si>
  <si>
    <t>-1746082951</t>
  </si>
  <si>
    <t>https://podminky.urs.cz/item/CS_URS_2023_01/162201401</t>
  </si>
  <si>
    <t>Poznámka k položce:
uložení na sběrný dvůr Nymburk</t>
  </si>
  <si>
    <t>162201411</t>
  </si>
  <si>
    <t>Vodorovné přemístění větví, kmenů nebo pařezů s naložením, složením a dopravou do 1000 m kmenů stromů listnatých, průměru přes 100 do 300 mm</t>
  </si>
  <si>
    <t>783886462</t>
  </si>
  <si>
    <t>https://podminky.urs.cz/item/CS_URS_2023_01/162201411</t>
  </si>
  <si>
    <t>162201421</t>
  </si>
  <si>
    <t>Vodorovné přemístění větví, kmenů nebo pařezů s naložením, složením a dopravou do 1000 m pařezů kmenů, průměru přes 100 do 300 mm</t>
  </si>
  <si>
    <t>76474245</t>
  </si>
  <si>
    <t>https://podminky.urs.cz/item/CS_URS_2023_01/162201421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</si>
  <si>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</si>
  <si>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</si>
  <si>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https://podminky.urs.cz/item/CS_URS_2023_01/162251102</t>
  </si>
  <si>
    <t>"ornice" 37,59*0,20*2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</si>
  <si>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</si>
  <si>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</si>
  <si>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1087574458</t>
  </si>
  <si>
    <t>https://podminky.urs.cz/item/CS_URS_2023_01/162751137</t>
  </si>
  <si>
    <t>"výkopy-zásypy" 622,61+35,71+12,34-22,87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</si>
  <si>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</si>
  <si>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</si>
  <si>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-332926570</t>
  </si>
  <si>
    <t>https://podminky.urs.cz/item/CS_URS_2023_01/162751139</t>
  </si>
  <si>
    <t>Poznámka k položce:
uložení na recyklační středisko Šumbor Netřebice (cca 13 km)</t>
  </si>
  <si>
    <t>647,79*3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</si>
  <si>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</si>
  <si>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</si>
  <si>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</si>
  <si>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171201231</t>
  </si>
  <si>
    <t>Poplatek za uložení stavebního odpadu na recyklační skládce (skládkovné) zeminy a kamení zatříděného do Katalogu odpadů pod kódem 17 05 04</t>
  </si>
  <si>
    <t>t</t>
  </si>
  <si>
    <t>-1521975548</t>
  </si>
  <si>
    <t>647,79*2 'Přepočtené koeficientem množství</t>
  </si>
  <si>
    <t>171251201</t>
  </si>
  <si>
    <t>Uložení sypaniny na skládky nebo meziskládky bez hutnění s upravením uložené sypaniny do předepsaného tvaru</t>
  </si>
  <si>
    <t>408425599</t>
  </si>
  <si>
    <t>https://podminky.urs.cz/item/CS_URS_2023_01/171251201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</si>
  <si>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</si>
  <si>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</si>
  <si>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1207829910</t>
  </si>
  <si>
    <t>https://podminky.urs.cz/item/CS_URS_2023_01/174152101</t>
  </si>
  <si>
    <t>"vodovodní přípojka délka*šířka*výška" 6*0,8*0,8</t>
  </si>
  <si>
    <t>"dešťové přípojky délka*šířka*výška" 31,2*0,8*0,65</t>
  </si>
  <si>
    <t>"šachty délka*šířka*výška"1,2*1,5*1,5*2 -(0,9*1,2*1+0,9*1,2*1,4)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</si>
  <si>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</si>
  <si>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</si>
  <si>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1648442815</t>
  </si>
  <si>
    <t>https://podminky.urs.cz/item/CS_URS_2023_01/175111101</t>
  </si>
  <si>
    <t>"vodovodní přípojka délka*šířka*výška-potrubí" 6*0,8*(0,3+0,032)-(3,14*0,016*0,016*6)</t>
  </si>
  <si>
    <t>"dešťové přípojky délka*šířka*výška-potrubí" 31,2*0,8*(0,3+0,15)-(3,14*0,100*0,100*31,2)</t>
  </si>
  <si>
    <t>M</t>
  </si>
  <si>
    <t>58331200</t>
  </si>
  <si>
    <t>štěrkopísek netříděný</t>
  </si>
  <si>
    <t>-348293309</t>
  </si>
  <si>
    <t>11,84*2 'Přepočtené koeficientem množství</t>
  </si>
  <si>
    <t>181311103</t>
  </si>
  <si>
    <t>Rozprostření a urovnání ornice v rovině nebo ve svahu sklonu do 1:5 ručně při souvislé ploše, tl. vrstvy do 200 mm</t>
  </si>
  <si>
    <t>https://podminky.urs.cz/item/CS_URS_2023_01/181311103</t>
  </si>
  <si>
    <t>"délka rozšíření chodníků* šířka úpravy" 25*1</t>
  </si>
  <si>
    <t>181411131</t>
  </si>
  <si>
    <t>Založení trávníku na půdě předem připravené plochy do 1000 m2 výsevem včetně utažení parkového v rovině nebo na svahu do 1:5</t>
  </si>
  <si>
    <t>https://podminky.urs.cz/item/CS_URS_2023_01/181411131</t>
  </si>
  <si>
    <t>00572410</t>
  </si>
  <si>
    <t>osivo směs travní parková</t>
  </si>
  <si>
    <t>kg</t>
  </si>
  <si>
    <t>25*0,02 'Přepočtené koeficientem množství</t>
  </si>
  <si>
    <t>181951114</t>
  </si>
  <si>
    <t>Úprava pláně vyrovnáním výškových rozdílů strojně v hornině třídy těžitelnosti II, skupiny 4 a 5 se zhutněním</t>
  </si>
  <si>
    <t>-851779675</t>
  </si>
  <si>
    <t>https://podminky.urs.cz/item/CS_URS_2023_01/181951114</t>
  </si>
  <si>
    <t>Poznámka k položce:
zemní pláň Edef2 &gt;45 MPa</t>
  </si>
  <si>
    <t>"plocha stávajících dlažeb, asfaltové plochy a zeminy rozšířené cca 11%" 2228</t>
  </si>
  <si>
    <t>"- plocha výměny podloží" -442,33</t>
  </si>
  <si>
    <t>32</t>
  </si>
  <si>
    <t>184102112</t>
  </si>
  <si>
    <t>Výsadba dřeviny s balem do předem vyhloubené jamky se zalitím v rovině nebo na svahu do 1:5, při průměru balu přes 200 do 300 mm</t>
  </si>
  <si>
    <t>34</t>
  </si>
  <si>
    <t>https://podminky.urs.cz/item/CS_URS_2023_01/184102112</t>
  </si>
  <si>
    <t>33</t>
  </si>
  <si>
    <t>02650300</t>
  </si>
  <si>
    <t>javor mléč /Acer platanoides/ 20-50cm</t>
  </si>
  <si>
    <t>36</t>
  </si>
  <si>
    <t>184215133</t>
  </si>
  <si>
    <t>Ukotvení dřeviny kůly v rovině nebo na svahu do 1:5 třemi kůly, délky přes 2 do 3 m</t>
  </si>
  <si>
    <t>38</t>
  </si>
  <si>
    <t>https://podminky.urs.cz/item/CS_URS_2023_01/184215133</t>
  </si>
  <si>
    <t>35</t>
  </si>
  <si>
    <t>60591257</t>
  </si>
  <si>
    <t>kůl vyvazovací dřevěný impregnovaný D 8cm dl 3m</t>
  </si>
  <si>
    <t>637604501</t>
  </si>
  <si>
    <t>3*3 'Přepočtené koeficientem množství</t>
  </si>
  <si>
    <t>Vodorovné konstrukce</t>
  </si>
  <si>
    <t>451573111</t>
  </si>
  <si>
    <t>Lože pod potrubí, stoky a drobné objekty v otevřeném výkopu z písku a štěrkopísku do 63 mm</t>
  </si>
  <si>
    <t>-1159768305</t>
  </si>
  <si>
    <t>https://podminky.urs.cz/item/CS_URS_2023_01/451573111</t>
  </si>
  <si>
    <t>"vodovodní přípojka délka*šířka*výška" 6*0,8*0,1</t>
  </si>
  <si>
    <t>"dešťové přípojky délka*šířka*výška" 31,2*0,8*0,1</t>
  </si>
  <si>
    <t>37</t>
  </si>
  <si>
    <t>452311141</t>
  </si>
  <si>
    <t>Podkladní a zajišťovací konstrukce z betonu prostého v otevřeném výkopu bez zvýšených nároků na prostředí desky pod potrubí, stoky a drobné objekty z betonu tř. C 16/20</t>
  </si>
  <si>
    <t>-378423514</t>
  </si>
  <si>
    <t>https://podminky.urs.cz/item/CS_URS_2023_01/452311141</t>
  </si>
  <si>
    <t>"UV délka*šířka*výška*počet" 0,85*0,85*0,15*8</t>
  </si>
  <si>
    <t>Komunikace pozemní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</si>
  <si>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</si>
  <si>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</si>
  <si>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642485611</t>
  </si>
  <si>
    <t>https://podminky.urs.cz/item/CS_URS_2023_01/561121112</t>
  </si>
  <si>
    <t>Poznámka k položce:
ve dvou vrstvách, položka bude použita při výměně podloží, v rámci stavby; zemní pláň Edef2 &gt;60 MPa</t>
  </si>
  <si>
    <t>"plocha výměny zemní pláně zvýšené křižovatky rozšíření cca 11%" 274,59*1,11</t>
  </si>
  <si>
    <t>"plocha výměny zemní pláně sjezdů rozšíření cca 11%" 123,91*1,11</t>
  </si>
  <si>
    <t>Mezisoučet</t>
  </si>
  <si>
    <t>442,33*2</t>
  </si>
  <si>
    <t>39</t>
  </si>
  <si>
    <t>58344229</t>
  </si>
  <si>
    <t>štěrkodrť frakce 0/125</t>
  </si>
  <si>
    <t>1782673785</t>
  </si>
  <si>
    <t>"plocha*výška výměny zeminy" 442,33*0,5</t>
  </si>
  <si>
    <t>221,17*2,2 'Přepočtené koeficientem množství</t>
  </si>
  <si>
    <t>40</t>
  </si>
  <si>
    <t>564851111</t>
  </si>
  <si>
    <t>Podklad ze štěrkodrti ŠD s rozprostřením a zhutněním plochy přes 100 m2, po zhutnění tl. 150 mm</t>
  </si>
  <si>
    <t>https://podminky.urs.cz/item/CS_URS_2023_01/564851111</t>
  </si>
  <si>
    <t>Poznámka k položce:
štěrkotrť třídy A tr. 0-32 ŠDa; Edef2 &gt; 90MPa (Edef2 &gt; 100 MPa)</t>
  </si>
  <si>
    <t xml:space="preserve">"plocha chodníků" 1490,33 </t>
  </si>
  <si>
    <t>"rozšíření cca 6 %" 1490,33*0,06</t>
  </si>
  <si>
    <t>"plocha doasfaltování" 20,92</t>
  </si>
  <si>
    <t>"plocha doasfaltování rozšíření cca 6 %" 20,92*0,06</t>
  </si>
  <si>
    <t>41</t>
  </si>
  <si>
    <t>44</t>
  </si>
  <si>
    <t>Poznámka k položce:
štěrkotrť třídy B tr. 0-32 ŠDa; Edef2 &gt; 60 MPa (Edef2 &gt; 70 MPa)</t>
  </si>
  <si>
    <t>"plocha sjezdů" 123,91</t>
  </si>
  <si>
    <t>"plocha sjezdů rozšíření cca 11%" 123,91*0,11</t>
  </si>
  <si>
    <t>"plocha zvýšené křižovatky" 274,59</t>
  </si>
  <si>
    <t>"plocha zvýšené křižovatky rozšíření cca 11%" 274,59*0,11</t>
  </si>
  <si>
    <t>"plocha doasfaltování rozšíření cca 11 %" 20,92*0,11</t>
  </si>
  <si>
    <t>564861111</t>
  </si>
  <si>
    <t>Podklad ze štěrkodrti ŠD s rozprostřením a zhutněním plochy přes 100 m2, po zhutnění tl. 200 mm</t>
  </si>
  <si>
    <t>46</t>
  </si>
  <si>
    <t>https://podminky.urs.cz/item/CS_URS_2023_01/564861111</t>
  </si>
  <si>
    <t>Poznámka k položce:
Poznámka k položce: štěrkotrť třídy B tr. 0-32 ŠDa; Edef2 &gt; 60MPa</t>
  </si>
  <si>
    <t>"rozšíření cca 11 %" 1490,33*0,11</t>
  </si>
  <si>
    <t>43</t>
  </si>
  <si>
    <t>565155101</t>
  </si>
  <si>
    <t>Asfaltový beton vrstva podkladní ACP 16 (obalované kamenivo střednězrnné - OKS) s rozprostřením a zhutněním v pruhu šířky do 1,5 m, po zhutnění tl. 70 mm</t>
  </si>
  <si>
    <t>48</t>
  </si>
  <si>
    <t>https://podminky.urs.cz/item/CS_URS_2023_01/565155101</t>
  </si>
  <si>
    <t>567122113</t>
  </si>
  <si>
    <t>Podklad ze směsi stmelené cementem SC bez dilatačních spár, s rozprostřením a zhutněním SC C 8/10 (KSC I), po zhutnění tl. 140 mm</t>
  </si>
  <si>
    <t>50</t>
  </si>
  <si>
    <t>https://podminky.urs.cz/item/CS_URS_2023_01/567122113</t>
  </si>
  <si>
    <t>"plocha sjezdů rozšíření cca 6%" 123,91*0,06</t>
  </si>
  <si>
    <t>45</t>
  </si>
  <si>
    <t>567132114</t>
  </si>
  <si>
    <t>Podklad ze směsi stmelené cementem SC bez dilatačních spár, s rozprostřením a zhutněním SC C 8/10 (KSC I), po zhutnění tl. 190 mm</t>
  </si>
  <si>
    <t>52</t>
  </si>
  <si>
    <t>https://podminky.urs.cz/item/CS_URS_2023_01/567132114</t>
  </si>
  <si>
    <t>"plocha zvýšené křižovatky rozšíření cca 6 %" 274,59*0,06</t>
  </si>
  <si>
    <t>567911111</t>
  </si>
  <si>
    <t>Podklad z mezerovitého betonu MCB tl. 100 mm</t>
  </si>
  <si>
    <t>54</t>
  </si>
  <si>
    <t>https://podminky.urs.cz/item/CS_URS_2023_01/567911111</t>
  </si>
  <si>
    <t>Poznámka k položce:
Poznámka k položce: ložní vrstva - beton C30/37 XF4</t>
  </si>
  <si>
    <t>47</t>
  </si>
  <si>
    <t>573191111</t>
  </si>
  <si>
    <t>Postřik infiltrační kationaktivní emulzí v množství 1,00 kg/m2</t>
  </si>
  <si>
    <t>56</t>
  </si>
  <si>
    <t>https://podminky.urs.cz/item/CS_URS_2023_01/573191111</t>
  </si>
  <si>
    <t>577134111</t>
  </si>
  <si>
    <t>Asfaltový beton vrstva obrusná ACO 11 (ABS) s rozprostřením a se zhutněním z nemodifikovaného asfaltu v pruhu šířky do 3 m tř. I, po zhutnění tl. 40 mm</t>
  </si>
  <si>
    <t>60</t>
  </si>
  <si>
    <t>https://podminky.urs.cz/item/CS_URS_2023_01/577134111</t>
  </si>
  <si>
    <t>49</t>
  </si>
  <si>
    <t>573231107</t>
  </si>
  <si>
    <t>Postřik spojovací PS bez posypu kamenivem ze silniční emulze, v množství 0,40 kg/m2</t>
  </si>
  <si>
    <t>58</t>
  </si>
  <si>
    <t>https://podminky.urs.cz/item/CS_URS_2023_01/573231107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</si>
  <si>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</si>
  <si>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</si>
  <si>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62</t>
  </si>
  <si>
    <t>https://podminky.urs.cz/item/CS_URS_2023_01/591211111</t>
  </si>
  <si>
    <t>Poznámka k položce:
Poznámka k položce: provedení dlažby řádkové s vazbou  (viz. STZ)</t>
  </si>
  <si>
    <t>"plocha sjezdů" 1,2+7,67+16,18+18,05+8,13+17,63+11,46+9,96+22,90+10,73</t>
  </si>
  <si>
    <t>"plocha zvýšené křižovatky" 13,63+238,98+7,68+14,30</t>
  </si>
  <si>
    <t>51</t>
  </si>
  <si>
    <t>58381007</t>
  </si>
  <si>
    <t>kostka štípaná dlažební žula drobná 8/10</t>
  </si>
  <si>
    <t>64</t>
  </si>
  <si>
    <t>"plocha sjezdů" 1,2+7,67+16,18+18,05+8,13+17,63+11,46+9,96+22,9000+10,73</t>
  </si>
  <si>
    <t>123,91*1,02 'Přepočtené koeficientem množství</t>
  </si>
  <si>
    <t>66</t>
  </si>
  <si>
    <t>274,59*1,02 'Přepočtené koeficientem množství</t>
  </si>
  <si>
    <t>53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</si>
  <si>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</si>
  <si>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</si>
  <si>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68</t>
  </si>
  <si>
    <t>https://podminky.urs.cz/item/CS_URS_2023_01/591411111</t>
  </si>
  <si>
    <t>Poznámka k položce:
Poznámka k položce: provedení dlažby kroužkové, popř.vějířové (viz. STZ)</t>
  </si>
  <si>
    <t>"plocha chodníků" 170,55+12,03+29,25+6,24+102,88+10,01+0,23+117,96+62,46+53,46+57,44+65,96+61,25</t>
  </si>
  <si>
    <t>111,46+76,10+21,16+159,29+10,01+125,38+19,78+57,45+117,23+42,75</t>
  </si>
  <si>
    <t>58381004</t>
  </si>
  <si>
    <t>kostka štípaná dlažební mozaika žula 4/6 tř 1</t>
  </si>
  <si>
    <t>70</t>
  </si>
  <si>
    <t>1490,33*1,02 'Přepočtené koeficientem množství</t>
  </si>
  <si>
    <t>55</t>
  </si>
  <si>
    <t>596211211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</si>
  <si>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</si>
  <si>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1871595932</t>
  </si>
  <si>
    <t>https://podminky.urs.cz/item/CS_URS_2023_01/596211211</t>
  </si>
  <si>
    <t>"plocha varovných pásů" 2,05+7,69+2,16+2,94+5,25+2,76+2,16</t>
  </si>
  <si>
    <t>2,12+2,12+3,96+3,07+4,78+1,81+4,27+2,87+4,28</t>
  </si>
  <si>
    <t>"plocha signálních pásů" 1,99+2+3,35+2,41</t>
  </si>
  <si>
    <t xml:space="preserve"> 4,33+3,25+3,05+2,04+4,47+2,39+1,8</t>
  </si>
  <si>
    <t>59245226</t>
  </si>
  <si>
    <t>dlažba tvar obdélník betonová pro nevidomé 200x100x80mm barevná</t>
  </si>
  <si>
    <t>1295474875</t>
  </si>
  <si>
    <t>85,37*1,03 'Přepočtené koeficientem množství</t>
  </si>
  <si>
    <t>Trubní vedení</t>
  </si>
  <si>
    <t>57</t>
  </si>
  <si>
    <t>871161141</t>
  </si>
  <si>
    <t>Montáž vodovodního potrubí z plastů v otevřeném výkopu z polyetylenu PE 100 svařovaných na tupo SDR 11/PN16 D 32 x 3,0 mm</t>
  </si>
  <si>
    <t>-522984026</t>
  </si>
  <si>
    <t>https://podminky.urs.cz/item/CS_URS_2023_01/871161141</t>
  </si>
  <si>
    <t>28613170</t>
  </si>
  <si>
    <t>trubka vodovodní PE100 SDR11 se signalizační vrstvou 32x3,0mm</t>
  </si>
  <si>
    <t>412845664</t>
  </si>
  <si>
    <t>6*1,015 'Přepočtené koeficientem množství</t>
  </si>
  <si>
    <t>59</t>
  </si>
  <si>
    <t>871350310</t>
  </si>
  <si>
    <t>Montáž kanalizačního potrubí z plastů z polypropylenu PP hladkého plnostěnného SN 10 DN 200</t>
  </si>
  <si>
    <t>-608338917</t>
  </si>
  <si>
    <t>https://podminky.urs.cz/item/CS_URS_2023_01/871350310</t>
  </si>
  <si>
    <t>5,9+3,3+2,7+12,1+4,8+0,6+0,5+1,3</t>
  </si>
  <si>
    <t>28617004</t>
  </si>
  <si>
    <t>trubka kanalizační PP plnostěnná třívrstvá DN 200x1000mm SN10</t>
  </si>
  <si>
    <t>1023525037</t>
  </si>
  <si>
    <t>31,2*1,015 'Přepočtené koeficientem množství</t>
  </si>
  <si>
    <t>61</t>
  </si>
  <si>
    <t>879230191</t>
  </si>
  <si>
    <t>Příplatek k ceně kanalizačního potrubí za montáž v otevřeném výkopu ve sklonu přes 20 % DN od 40 do 550</t>
  </si>
  <si>
    <t>80</t>
  </si>
  <si>
    <t>https://podminky.urs.cz/item/CS_URS_2023_01/879230191</t>
  </si>
  <si>
    <t>Poznámka k položce:
Poznámka k položce: Napojení na stávající kanalizační vedení.</t>
  </si>
  <si>
    <t>891142211.R</t>
  </si>
  <si>
    <t>Dodávka a montáž vodoměrné soustavy v šachtě, kompletní dodávka</t>
  </si>
  <si>
    <t>759188580</t>
  </si>
  <si>
    <t>63</t>
  </si>
  <si>
    <t>891142211.R1</t>
  </si>
  <si>
    <t>Dodávka a montáž armatur pro pítko v šachtě, kompletní dodávka</t>
  </si>
  <si>
    <t>2098771021</t>
  </si>
  <si>
    <t>Poznámka k položce:
armatury, ventily pro napojení hadic pro zálivku dle požadavku investora</t>
  </si>
  <si>
    <t>893811112</t>
  </si>
  <si>
    <t>Osazení vodoměrné šachty z polypropylenu PP samonosné pro běžné zatížení hranaté, půdorysné plochy do 1,1 m2, světlé hloubky přes 1,2 m do 1,4 m</t>
  </si>
  <si>
    <t>1222935054</t>
  </si>
  <si>
    <t>https://podminky.urs.cz/item/CS_URS_2023_01/893811112</t>
  </si>
  <si>
    <t>65</t>
  </si>
  <si>
    <t>56230553</t>
  </si>
  <si>
    <t>šachta plastová vodoměrná samonosná hranatá 0,9/1,2/1,4m</t>
  </si>
  <si>
    <t>-239315720</t>
  </si>
  <si>
    <t>893811211</t>
  </si>
  <si>
    <t>Osazení vodoměrné šachty z polypropylenu PP obetonované pro statické zatížení hranaté, půdorysné plochy do 1,1 m2, světlé hloubky do 1,2 m</t>
  </si>
  <si>
    <t>1179782351</t>
  </si>
  <si>
    <t>https://podminky.urs.cz/item/CS_URS_2023_01/893811211</t>
  </si>
  <si>
    <t>67</t>
  </si>
  <si>
    <t>56230530</t>
  </si>
  <si>
    <t>šachta plastová vodoměrná hranatá k obetonování 0,9/1,2/1,0m</t>
  </si>
  <si>
    <t>1169445324</t>
  </si>
  <si>
    <t>895941341</t>
  </si>
  <si>
    <t>Osazení vpusti uliční z betonových dílců DN 500 dno s výtokem</t>
  </si>
  <si>
    <t>-247176378</t>
  </si>
  <si>
    <t>https://podminky.urs.cz/item/CS_URS_2023_01/895941341</t>
  </si>
  <si>
    <t>69</t>
  </si>
  <si>
    <t>89010.1</t>
  </si>
  <si>
    <t>systém polymerbetonového odvodnění - spodní díl 1a, odtok DN150, H350</t>
  </si>
  <si>
    <t>240851706</t>
  </si>
  <si>
    <t>895941351</t>
  </si>
  <si>
    <t>Osazení vpusti uliční z betonových dílců DN 500 skruž horní pro čtvercovou vtokovou mříž</t>
  </si>
  <si>
    <t>-1269399550</t>
  </si>
  <si>
    <t>https://podminky.urs.cz/item/CS_URS_2023_01/895941351</t>
  </si>
  <si>
    <t>71</t>
  </si>
  <si>
    <t>89012.1</t>
  </si>
  <si>
    <t>systém polymerbetonového odvodnění - kónus 11, H350</t>
  </si>
  <si>
    <t>799173748</t>
  </si>
  <si>
    <t>72</t>
  </si>
  <si>
    <t>895941361</t>
  </si>
  <si>
    <t>Osazení vpusti uliční z betonových dílců DN 500 skruž středová 290 mm</t>
  </si>
  <si>
    <t>1284541962</t>
  </si>
  <si>
    <t>https://podminky.urs.cz/item/CS_URS_2023_01/895941361</t>
  </si>
  <si>
    <t>73</t>
  </si>
  <si>
    <t>89013.1</t>
  </si>
  <si>
    <t>systém polymerbetonového odvodnění - díl střední 5b/vrchní 6a, H350</t>
  </si>
  <si>
    <t>-1342371804</t>
  </si>
  <si>
    <t>74</t>
  </si>
  <si>
    <t>899204112</t>
  </si>
  <si>
    <t>Osazení mříží litinových včetně rámů a košů na bahno pro třídu zatížení D400, E600</t>
  </si>
  <si>
    <t>-365730213</t>
  </si>
  <si>
    <t>https://podminky.urs.cz/item/CS_URS_2023_01/899204112</t>
  </si>
  <si>
    <t>75</t>
  </si>
  <si>
    <t>1203109.1</t>
  </si>
  <si>
    <t>systém polymerbetonového odvodnění - mříž pultová 500x500, D400, H180,litina</t>
  </si>
  <si>
    <t>-246149460</t>
  </si>
  <si>
    <t>76</t>
  </si>
  <si>
    <t>605907.1</t>
  </si>
  <si>
    <t>systém polymerbetonového odvodnění - kalový koš pro 500x500, dlouhý</t>
  </si>
  <si>
    <t>-1440370339</t>
  </si>
  <si>
    <t>77</t>
  </si>
  <si>
    <t>899431111</t>
  </si>
  <si>
    <t>Výšková úprava uličního vstupu nebo vpusti do 200 mm zvýšením krycího hrnce, šoupěte nebo hydrantu bez úpravy armatur</t>
  </si>
  <si>
    <t>98</t>
  </si>
  <si>
    <t>https://podminky.urs.cz/item/CS_URS_2023_01/899431111</t>
  </si>
  <si>
    <t xml:space="preserve">"stávající uliční vpusť" 5 </t>
  </si>
  <si>
    <t>"stávající kanal. šachta"6</t>
  </si>
  <si>
    <t>"stávající vodod. šachta"7</t>
  </si>
  <si>
    <t>"stávající šachta NN "1</t>
  </si>
  <si>
    <t>78</t>
  </si>
  <si>
    <t>55242320</t>
  </si>
  <si>
    <t>mříž vtoková litinová plochá 500x500mm</t>
  </si>
  <si>
    <t>1887188622</t>
  </si>
  <si>
    <t>79</t>
  </si>
  <si>
    <t>63126070</t>
  </si>
  <si>
    <t>poklop kompozitní zátěžový hranatý včetně rámů a příslušenství 1000/1000mm B125</t>
  </si>
  <si>
    <t>-640818391</t>
  </si>
  <si>
    <t>63126071</t>
  </si>
  <si>
    <t>poklop kompozitní zátěžový hranatý včetně rámů a příslušenství 1000/1200mm B125</t>
  </si>
  <si>
    <t>-958838566</t>
  </si>
  <si>
    <t>81</t>
  </si>
  <si>
    <t>63126050</t>
  </si>
  <si>
    <t>poklop kompozitní zátěžový hranatý včetně rámů a příslušenství 500/500mm B125</t>
  </si>
  <si>
    <t>-1617525285</t>
  </si>
  <si>
    <t>82</t>
  </si>
  <si>
    <t>55241014</t>
  </si>
  <si>
    <t>poklop šachtový třída D400, kruhový rám 785, vstup 600mm, bez ventilace</t>
  </si>
  <si>
    <t>-1983578820</t>
  </si>
  <si>
    <t>83</t>
  </si>
  <si>
    <t>28661760</t>
  </si>
  <si>
    <t>poklop šachtový litinový, litinový rám na betonový kónus DN 315 pro třídu zatížení B125</t>
  </si>
  <si>
    <t>1374736923</t>
  </si>
  <si>
    <t>84</t>
  </si>
  <si>
    <t>59224135</t>
  </si>
  <si>
    <t>prstenec šachtový vyrovnávací betonový 625x90x60mm</t>
  </si>
  <si>
    <t>838962390</t>
  </si>
  <si>
    <t>85</t>
  </si>
  <si>
    <t>59223864</t>
  </si>
  <si>
    <t>prstenec pro uliční vpusť vyrovnávací betonový 390x60x130mm</t>
  </si>
  <si>
    <t>890634411</t>
  </si>
  <si>
    <t>86</t>
  </si>
  <si>
    <t>914111111</t>
  </si>
  <si>
    <t>Montáž svislé dopravní značky základní velikosti do 1 m2 objímkami na sloupky nebo konzoly</t>
  </si>
  <si>
    <t>102</t>
  </si>
  <si>
    <t>https://podminky.urs.cz/item/CS_URS_2023_01/914111111</t>
  </si>
  <si>
    <t>87</t>
  </si>
  <si>
    <t>40445619</t>
  </si>
  <si>
    <t>zákazové, příkazové dopravní značky B1-B34, C1-15 500mm</t>
  </si>
  <si>
    <t>-1880855004</t>
  </si>
  <si>
    <t>"B20a-30"1</t>
  </si>
  <si>
    <t>88</t>
  </si>
  <si>
    <t>40445625</t>
  </si>
  <si>
    <t>informativní značky provozní IP8, IP9, IP11-IP13 500x700mm</t>
  </si>
  <si>
    <t>110</t>
  </si>
  <si>
    <t>"IP11c"1</t>
  </si>
  <si>
    <t>89</t>
  </si>
  <si>
    <t>40445611</t>
  </si>
  <si>
    <t>značky upravující přednost P2, P3, P8 500mm</t>
  </si>
  <si>
    <t>-1013066354</t>
  </si>
  <si>
    <t>"P2"1</t>
  </si>
  <si>
    <t>90</t>
  </si>
  <si>
    <t>914511112</t>
  </si>
  <si>
    <t>Montáž sloupku dopravních značek délky do 3,5 m do hliníkové patky pro sloupek D 60 mm</t>
  </si>
  <si>
    <t>112</t>
  </si>
  <si>
    <t>https://podminky.urs.cz/item/CS_URS_2023_01/914511112</t>
  </si>
  <si>
    <t>91</t>
  </si>
  <si>
    <t>40445225</t>
  </si>
  <si>
    <t>sloupek pro dopravní značku Zn D 60mm v 3,5m</t>
  </si>
  <si>
    <t>114</t>
  </si>
  <si>
    <t>92</t>
  </si>
  <si>
    <t>915611111</t>
  </si>
  <si>
    <t>Předznačení pro vodorovné značení stříkané barvou nebo prováděné z nátěrových hmot liniové dělicí čáry, vodicí proužky</t>
  </si>
  <si>
    <t>-1483100614</t>
  </si>
  <si>
    <t>https://podminky.urs.cz/item/CS_URS_2023_01/915611111</t>
  </si>
  <si>
    <t>93</t>
  </si>
  <si>
    <t>915621111</t>
  </si>
  <si>
    <t>Předznačení pro vodorovné značení stříkané barvou nebo prováděné z nátěrových hmot plošné šipky, symboly, nápisy</t>
  </si>
  <si>
    <t>116</t>
  </si>
  <si>
    <t>https://podminky.urs.cz/item/CS_URS_2023_01/915621111</t>
  </si>
  <si>
    <t>Poznámka k položce:
Poznámka k položce: Značky V11a -3x; V12a -2x; V10g-3x</t>
  </si>
  <si>
    <t>94</t>
  </si>
  <si>
    <t>915231116</t>
  </si>
  <si>
    <t>Vodorovné dopravní značení stříkaným plastem přechody pro chodce, šipky, symboly nápisy žluté retroreflexní</t>
  </si>
  <si>
    <t>433534118</t>
  </si>
  <si>
    <t>https://podminky.urs.cz/item/CS_URS_2023_01/915231116</t>
  </si>
  <si>
    <t>Poznámka k položce:
Značky V11a -3x; V12a -2x; V10g-3x</t>
  </si>
  <si>
    <t>"V11a" 12*2*3</t>
  </si>
  <si>
    <t>"V12a"6*2*2</t>
  </si>
  <si>
    <t>95</t>
  </si>
  <si>
    <t>915321111</t>
  </si>
  <si>
    <t>Vodorovné značení předformovaným termoplastem přechod pro chodce z pásů šířky 0,5 m</t>
  </si>
  <si>
    <t>1655965996</t>
  </si>
  <si>
    <t>https://podminky.urs.cz/item/CS_URS_2023_01/915321111</t>
  </si>
  <si>
    <t>"V7" (1,85*7)*2</t>
  </si>
  <si>
    <t>96</t>
  </si>
  <si>
    <t>915331111</t>
  </si>
  <si>
    <t>Vodorovné značení předformovaným termoplastem čáry šířky 120 mm</t>
  </si>
  <si>
    <t>122</t>
  </si>
  <si>
    <t>https://podminky.urs.cz/item/CS_URS_2023_01/915331111</t>
  </si>
  <si>
    <t>Poznámka k položce:
V10g-3x</t>
  </si>
  <si>
    <t>"V10g" 26,9+25,6+14</t>
  </si>
  <si>
    <t>97</t>
  </si>
  <si>
    <t>916241213</t>
  </si>
  <si>
    <t>Osazení obrubníku kamenného se zřízením lože, s vyplněním a zatřením spár cementovou maltou stojatého s boční opěrou z betonu prostého, do lože z betonu prostého</t>
  </si>
  <si>
    <t>124</t>
  </si>
  <si>
    <t>https://podminky.urs.cz/item/CS_URS_2023_01/916241213</t>
  </si>
  <si>
    <t>"obrubník silniční"33,13+19,85+2,26+1,44+47,50+17,99+1,4+5,17+2,48+6,52+6,94+21,60+22,56+3,14+11,58</t>
  </si>
  <si>
    <t>2,12+9,6+23,44+10,28+7,01+4,36+2,59+1,15+9,58+1,6+1,36+1,25+5,18+23,59+1,54+6,26+20,99+3,32+31,92+14,3</t>
  </si>
  <si>
    <t>"-obrubník silniční autobus. záliv a park. stání"-(72,42+16,99)</t>
  </si>
  <si>
    <t>"obrubník silniční snížený" 53,16+3,85+3,38+1,32+6,94+53,83+20,35+12,52+11,25+3,88+3,82+5,34+5,17+5,4</t>
  </si>
  <si>
    <t xml:space="preserve"> 7,1+6,75+18,73+49,84+2,35+5,55+7,6+4,76+3,77+3,25+4,5+2,15+6,65+2,75+3+3,05+12,46</t>
  </si>
  <si>
    <t>"-obrubník silniční snížený autobus. záliv a park. stání" -(36,54+54,4+70,33+13,48)</t>
  </si>
  <si>
    <t>"obrubník chodníkový" 3,32+5,15+1,2+5,2+1,2+32,74+1,41</t>
  </si>
  <si>
    <t>58380006</t>
  </si>
  <si>
    <t>obrubník kamenný žulový přímý 1000x200x200mm</t>
  </si>
  <si>
    <t>126</t>
  </si>
  <si>
    <t>Poznámka k položce:
Hmotnost: 105 kg/bm</t>
  </si>
  <si>
    <t>"obrubník silniční"295,59</t>
  </si>
  <si>
    <t>"obrubník silniční snížený" 159,72</t>
  </si>
  <si>
    <t>"-obrubníky rádius"-20</t>
  </si>
  <si>
    <t>435,31*1,02 'Přepočtené koeficientem množství</t>
  </si>
  <si>
    <t>99</t>
  </si>
  <si>
    <t>58380374</t>
  </si>
  <si>
    <t>obrubník kamenný žulový přímý 1000x120x250mm</t>
  </si>
  <si>
    <t>128</t>
  </si>
  <si>
    <t>Poznámka k položce:
Hmotnost: 82 kg/bm</t>
  </si>
  <si>
    <t>50,22*1,02 'Přepočtené koeficientem množství</t>
  </si>
  <si>
    <t>100</t>
  </si>
  <si>
    <t>58380418</t>
  </si>
  <si>
    <t>obrubník kamenný žulový obloukový R 0,5-1m 200x200mm</t>
  </si>
  <si>
    <t>132</t>
  </si>
  <si>
    <t>1*1,02 'Přepočtené koeficientem množství</t>
  </si>
  <si>
    <t>101</t>
  </si>
  <si>
    <t>58380428</t>
  </si>
  <si>
    <t>obrubník kamenný žulový obloukový R 1-3m 200x200mm</t>
  </si>
  <si>
    <t>134</t>
  </si>
  <si>
    <t>10*1,02 'Přepočtené koeficientem množství</t>
  </si>
  <si>
    <t>58380438</t>
  </si>
  <si>
    <t>obrubník kamenný žulový obloukový R 3-5m 200x200mm</t>
  </si>
  <si>
    <t>136</t>
  </si>
  <si>
    <t>8*1,02 'Přepočtené koeficientem množství</t>
  </si>
  <si>
    <t>103</t>
  </si>
  <si>
    <t>58380448</t>
  </si>
  <si>
    <t>obrubník kamenný žulový obloukový R 5-10m 200x200mm</t>
  </si>
  <si>
    <t>138</t>
  </si>
  <si>
    <t>104</t>
  </si>
  <si>
    <t>919726121</t>
  </si>
  <si>
    <t>Geotextilie netkaná pro ochranu, separaci nebo filtraci měrná hmotnost do 200 g/m2</t>
  </si>
  <si>
    <t>50550891</t>
  </si>
  <si>
    <t>https://podminky.urs.cz/item/CS_URS_2023_01/919726121</t>
  </si>
  <si>
    <t>"plocha doasfaltování rozšíření cca 11 %" 20,92*1,11</t>
  </si>
  <si>
    <t>"plocha chodníkůrozšíření cca 11 %" 1490,33 *1,11</t>
  </si>
  <si>
    <t>105</t>
  </si>
  <si>
    <t>919735112</t>
  </si>
  <si>
    <t>Řezání stávajícího živičného krytu nebo podkladu hloubky přes 50 do 100 mm</t>
  </si>
  <si>
    <t>-596381071</t>
  </si>
  <si>
    <t>https://podminky.urs.cz/item/CS_URS_2023_01/919735112</t>
  </si>
  <si>
    <t>"délka doasfaltové plochy" 23,71</t>
  </si>
  <si>
    <t>"délka rozšíření chodníku"5,7+17+20,2+21,2+20,9+5,1+21,5</t>
  </si>
  <si>
    <t>106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</si>
  <si>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</si>
  <si>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</si>
  <si>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-925759738</t>
  </si>
  <si>
    <t>https://podminky.urs.cz/item/CS_URS_2023_01/919122132</t>
  </si>
  <si>
    <t>107</t>
  </si>
  <si>
    <t>919731121</t>
  </si>
  <si>
    <t>Zarovnání styčné plochy podkladu nebo krytu podél vybourané části komunikace nebo zpevněné plochy živičné tl. do 50 mm</t>
  </si>
  <si>
    <t>1776589174</t>
  </si>
  <si>
    <t>https://podminky.urs.cz/item/CS_URS_2023_01/919731121</t>
  </si>
  <si>
    <t>108</t>
  </si>
  <si>
    <t>966001212</t>
  </si>
  <si>
    <t>Odstranění lavičky parkové stabilní přichycené kotevními šrouby</t>
  </si>
  <si>
    <t>142</t>
  </si>
  <si>
    <t>https://podminky.urs.cz/item/CS_URS_2023_01/966001212</t>
  </si>
  <si>
    <t>Poznámka k položce:
Poznámka k položce: včetně uložení pro zpětnou montáž</t>
  </si>
  <si>
    <t>109</t>
  </si>
  <si>
    <t>966001312</t>
  </si>
  <si>
    <t>Odstranění odpadkového koše přichyceného páskováním nebo šrouby</t>
  </si>
  <si>
    <t>144</t>
  </si>
  <si>
    <t>https://podminky.urs.cz/item/CS_URS_2023_01/966001312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</si>
  <si>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</si>
  <si>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</si>
  <si>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146</t>
  </si>
  <si>
    <t>https://podminky.urs.cz/item/CS_URS_2023_01/966005111</t>
  </si>
  <si>
    <t>Poznámka k položce:
Poznámka k položce: ltinové zábradlí bude demontováno a uloženo</t>
  </si>
  <si>
    <t>"stávající zábradlí"64+19,3+3,2</t>
  </si>
  <si>
    <t>111</t>
  </si>
  <si>
    <t>966071131</t>
  </si>
  <si>
    <t>Demontáž ocelových konstrukcí profilů hmotnosti přes 30 kg/m, hmotnosti konstrukce do 5 t</t>
  </si>
  <si>
    <t>152</t>
  </si>
  <si>
    <t>https://podminky.urs.cz/item/CS_URS_2023_01/966071131</t>
  </si>
  <si>
    <t>Poznámka k položce:
Poznámka k položce: demontáž stávajícího autobusového přístřešku a uložení pro zpětnou montáž</t>
  </si>
  <si>
    <t>936124113</t>
  </si>
  <si>
    <t>Montáž lavičky parkové stabilní přichycené kotevními šrouby</t>
  </si>
  <si>
    <t>154</t>
  </si>
  <si>
    <t>https://podminky.urs.cz/item/CS_URS_2023_01/936124113</t>
  </si>
  <si>
    <t>Poznámka k položce:
Poznámka k položce: zpětná montáž</t>
  </si>
  <si>
    <t>113</t>
  </si>
  <si>
    <t>936104213</t>
  </si>
  <si>
    <t>Montáž odpadkového koše přichycením kotevními šrouby</t>
  </si>
  <si>
    <t>156</t>
  </si>
  <si>
    <t>https://podminky.urs.cz/item/CS_URS_2023_01/936104213</t>
  </si>
  <si>
    <t>953946131</t>
  </si>
  <si>
    <t>Montáž atypických ocelových konstrukcí profilů hmotnosti přes 30 kg/m, hmotnosti konstrukce přes 0,5 do 1 t</t>
  </si>
  <si>
    <t>158</t>
  </si>
  <si>
    <t>https://podminky.urs.cz/item/CS_URS_2023_01/953946131</t>
  </si>
  <si>
    <t>Poznámka k položce:
Poznámka k položce: zpětná montáž autobusového přístřešku</t>
  </si>
  <si>
    <t>115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</si>
  <si>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</si>
  <si>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</si>
  <si>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-171542715</t>
  </si>
  <si>
    <t>https://podminky.urs.cz/item/CS_URS_2023_01/979024443</t>
  </si>
  <si>
    <t>Poznámka k položce:
uložení na palety</t>
  </si>
  <si>
    <t>979054442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</si>
  <si>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</si>
  <si>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-360706247</t>
  </si>
  <si>
    <t>https://podminky.urs.cz/item/CS_URS_2023_01/979054442</t>
  </si>
  <si>
    <t>117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</si>
  <si>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</si>
  <si>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</si>
  <si>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-900899324</t>
  </si>
  <si>
    <t>https://podminky.urs.cz/item/CS_URS_2023_01/979071122</t>
  </si>
  <si>
    <t>997</t>
  </si>
  <si>
    <t>Přesun sutě</t>
  </si>
  <si>
    <t>118</t>
  </si>
  <si>
    <t>997221551</t>
  </si>
  <si>
    <t>Vodorovná doprava suti bez naložení, ale se složením a s hrubým urovnáním ze sypkých materiálů, na vzdálenost do 1 km</t>
  </si>
  <si>
    <t>1370708601</t>
  </si>
  <si>
    <t>https://podminky.urs.cz/item/CS_URS_2023_01/997221551</t>
  </si>
  <si>
    <t>"kamenivo 50% odvoz na recyklační středisko" (582,091+2,64)*0,5</t>
  </si>
  <si>
    <t>"kamenivo 50% stavba" (582,091+2,64)*0,5</t>
  </si>
  <si>
    <t>"asfalt recyklát 100% odvoz na TS Nymburk" 15,178</t>
  </si>
  <si>
    <t>119</t>
  </si>
  <si>
    <t>997221559</t>
  </si>
  <si>
    <t>Vodorovná doprava suti bez naložení, ale se složením a s hrubým urovnáním Příplatek k ceně za každý další i započatý 1 km přes 1 km</t>
  </si>
  <si>
    <t>24310080</t>
  </si>
  <si>
    <t>https://podminky.urs.cz/item/CS_URS_2023_01/997221559</t>
  </si>
  <si>
    <t>292,37*12 'Přepočtené koeficientem množství</t>
  </si>
  <si>
    <t>120</t>
  </si>
  <si>
    <t>997221561</t>
  </si>
  <si>
    <t>Vodorovná doprava suti bez naložení, ale se složením a s hrubým urovnáním z kusových materiálů, na vzdálenost do 1 km</t>
  </si>
  <si>
    <t>-1031150792</t>
  </si>
  <si>
    <t>https://podminky.urs.cz/item/CS_URS_2023_01/997221561</t>
  </si>
  <si>
    <t>"beton. dlažba 50% odvoz na recyklační skládku" 143,277*0,5</t>
  </si>
  <si>
    <t>"beton. dlažba 50% odvoz TS Nymburk" 143,277*0,5</t>
  </si>
  <si>
    <t>"kámen. obrubníky 10% odvoz na recyklační skládku" 167,04*0,10</t>
  </si>
  <si>
    <t>"kámen. obrubníky 90% odvoz TS Nymburk" 167,04*0,90</t>
  </si>
  <si>
    <t>"kámen. dlažba 10% odvoz na recyklační skládku" 81,202*0,10</t>
  </si>
  <si>
    <t>"kámen. dlažba 10% odvoz TS Nymburk" 81,202*0,90</t>
  </si>
  <si>
    <t>"asfalt vybouraný 100% odvoz na recyklační skládku" 241,956+1,32</t>
  </si>
  <si>
    <t>"železo na sběrný dvůr Nymburk" 3,028</t>
  </si>
  <si>
    <t>121</t>
  </si>
  <si>
    <t>997221569</t>
  </si>
  <si>
    <t>823026040</t>
  </si>
  <si>
    <t>https://podminky.urs.cz/item/CS_URS_2023_01/997221569</t>
  </si>
  <si>
    <t>339,74*12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</si>
  <si>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</si>
  <si>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</si>
  <si>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1322376854</t>
  </si>
  <si>
    <t>123</t>
  </si>
  <si>
    <t>997221873</t>
  </si>
  <si>
    <t>-823810752</t>
  </si>
  <si>
    <t>997221875</t>
  </si>
  <si>
    <t>Poplatek za uložení stavebního odpadu na recyklační skládce (skládkovné) asfaltového bez obsahu dehtu zatříděného do Katalogu odpadů pod kódem 17 03 02</t>
  </si>
  <si>
    <t>-1268909813</t>
  </si>
  <si>
    <t>998</t>
  </si>
  <si>
    <t>Přesun hmot</t>
  </si>
  <si>
    <t>125</t>
  </si>
  <si>
    <t>998223011</t>
  </si>
  <si>
    <t>Přesun hmot pro pozemní komunikace s krytem dlážděným dopravní vzdálenost do 200 m jakékoliv délky objektu</t>
  </si>
  <si>
    <t>1604525929</t>
  </si>
  <si>
    <t>https://podminky.urs.cz/item/CS_URS_2023_01/998223011</t>
  </si>
  <si>
    <t>998223091</t>
  </si>
  <si>
    <t>Přesun hmot pro pozemní komunikace s krytem dlážděným Příplatek k ceně za zvětšený přesun přes vymezenou největší dopravní vzdálenost do 1000 m</t>
  </si>
  <si>
    <t>1956321046</t>
  </si>
  <si>
    <t>https://podminky.urs.cz/item/CS_URS_2023_01/998223091</t>
  </si>
  <si>
    <t>SO 104 - Parkovací stání  - fáze A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</si>
  <si>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</si>
  <si>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</si>
  <si>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-1994205739</t>
  </si>
  <si>
    <t>https://podminky.urs.cz/item/CS_URS_2023_01/113106132</t>
  </si>
  <si>
    <t>"stávající dlažba z betonových kostek" 19,13</t>
  </si>
  <si>
    <t>1306057</t>
  </si>
  <si>
    <t>"stávající dlažba z kamenných kostek" 55,43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</si>
  <si>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</si>
  <si>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</si>
  <si>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1519004153</t>
  </si>
  <si>
    <t>https://podminky.urs.cz/item/CS_URS_2023_01/113107182</t>
  </si>
  <si>
    <t>"stávající asfaltové plochy - komunikace"106,28+13,91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</si>
  <si>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</si>
  <si>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</si>
  <si>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-318866700</t>
  </si>
  <si>
    <t>https://podminky.urs.cz/item/CS_URS_2023_01/113107162</t>
  </si>
  <si>
    <t>122351104</t>
  </si>
  <si>
    <t>Odkopávky a prokopávky nezapažené strojně v hornině třídy těžitelnosti II skupiny 4 přes 100 do 500 m3</t>
  </si>
  <si>
    <t>-1817303580</t>
  </si>
  <si>
    <t>https://podminky.urs.cz/item/CS_URS_2023_01/122351104</t>
  </si>
  <si>
    <t>"plocha stávajících dlažeb, asfaltové plochy * hloubka výkopku" 194,75*0,13</t>
  </si>
  <si>
    <t>"výměna zemní pláně rozšířená cca o 11 % * hloubka výkopku" 216,17*0,50</t>
  </si>
  <si>
    <t>-1120106369</t>
  </si>
  <si>
    <t>"vedení vodovodu délka*hloubka*šířka"25*1*0,5</t>
  </si>
  <si>
    <t>"vedení kanalizace délka*hloubka*šířka"11*1*0,5</t>
  </si>
  <si>
    <t>"vedení plynovodu délka*hloubka*šířka"77*1*0,5</t>
  </si>
  <si>
    <t>"vedení komunikačních sítí délka*hloubka*šířka"18*1*0,5</t>
  </si>
  <si>
    <t>1579107481</t>
  </si>
  <si>
    <t>"UV délka*šířka*výška*počet" 0,85*0,85*1,2*1</t>
  </si>
  <si>
    <t>132151101</t>
  </si>
  <si>
    <t>Hloubení nezapažených rýh šířky do 800 mm strojně s urovnáním dna do předepsaného profilu a spádu v hornině třídy těžitelnosti I skupiny 1 a 2 do 20 m3</t>
  </si>
  <si>
    <t>1034992318</t>
  </si>
  <si>
    <t>https://podminky.urs.cz/item/CS_URS_2023_01/132151101</t>
  </si>
  <si>
    <t>"dešťové přípojky" 6*0,8*1,2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</si>
  <si>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</si>
  <si>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</si>
  <si>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-1915109490</t>
  </si>
  <si>
    <t>https://podminky.urs.cz/item/CS_URS_2023_01/162751117</t>
  </si>
  <si>
    <t>"výkopy-zásypy" 133,41+0,87+5,76</t>
  </si>
  <si>
    <t>-1490626696</t>
  </si>
  <si>
    <t>140,04*3 'Přepočtené koeficientem množství</t>
  </si>
  <si>
    <t>-971142032</t>
  </si>
  <si>
    <t>140,04*2 'Přepočtené koeficientem množství</t>
  </si>
  <si>
    <t>406996187</t>
  </si>
  <si>
    <t>-1911269630</t>
  </si>
  <si>
    <t>"dešťové přípojky délka*šířka*výška" 6*0,8*0,65</t>
  </si>
  <si>
    <t>-1110468100</t>
  </si>
  <si>
    <t>"dešťové přípojky délka*šířka*výška-potrubí" 6*0,8*(0,3+0,15)-(3,14*0,100*0,100*6)</t>
  </si>
  <si>
    <t>1946239898</t>
  </si>
  <si>
    <t>1,97*2 'Přepočtené koeficientem množství</t>
  </si>
  <si>
    <t>-909351965</t>
  </si>
  <si>
    <t>"dešťové přípojky délka*šířka*výška" 0,6*0,8*0,1</t>
  </si>
  <si>
    <t>377643602</t>
  </si>
  <si>
    <t>"UV délka*šířka*výška*počet" 0,85*0,85*0,15*1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</si>
  <si>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</si>
  <si>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</si>
  <si>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-1429273929</t>
  </si>
  <si>
    <t>https://podminky.urs.cz/item/CS_URS_2023_01/561121113</t>
  </si>
  <si>
    <t xml:space="preserve">Poznámka k položce:
 ve dvou vrstvách, položka bude použita při výměně podloží, v rámci stavby </t>
  </si>
  <si>
    <t>"výměna zemní pláně rozšířená o cca 11% " 194,12*2</t>
  </si>
  <si>
    <t>256309719</t>
  </si>
  <si>
    <t>"plocha*výška výměny zeminy" 194,12*0,5</t>
  </si>
  <si>
    <t>97,06*2,2 'Přepočtené koeficientem množství</t>
  </si>
  <si>
    <t>-473088878</t>
  </si>
  <si>
    <t>"plocha parkovacích stání rozšíření cca 11 %" 174,88*1,11</t>
  </si>
  <si>
    <t>-480271086</t>
  </si>
  <si>
    <t>Poznámka k položce:
Poznámka k položce: štěrkotrť třídy B tr. 0-32 ŠDa; Edef2 &gt; 60 MPa</t>
  </si>
  <si>
    <t>"plocha parkovacích stání" 174,88</t>
  </si>
  <si>
    <t>"plocha parkovacích stání rozšíření cca 11 %" 174,88*0,11</t>
  </si>
  <si>
    <t>186333648</t>
  </si>
  <si>
    <t>"plocha parkovacích stání rozšíření cca 6 %" 174,88*0,06</t>
  </si>
  <si>
    <t>501545103</t>
  </si>
  <si>
    <t>754667840</t>
  </si>
  <si>
    <t>Poznámka k položce:
Poznámka k položce: tl. 80 mm</t>
  </si>
  <si>
    <t>174,88*1,02 'Přepočtené koeficientem množství</t>
  </si>
  <si>
    <t>1975742848</t>
  </si>
  <si>
    <t>1579078186</t>
  </si>
  <si>
    <t>0,6*1,015 'Přepočtené koeficientem množství</t>
  </si>
  <si>
    <t>-271905941</t>
  </si>
  <si>
    <t>-294572247</t>
  </si>
  <si>
    <t>-98885496</t>
  </si>
  <si>
    <t>356441184</t>
  </si>
  <si>
    <t>-1028684264</t>
  </si>
  <si>
    <t>-1497940010</t>
  </si>
  <si>
    <t>-1128757457</t>
  </si>
  <si>
    <t>1821610068</t>
  </si>
  <si>
    <t>1630890164</t>
  </si>
  <si>
    <t>1197992859</t>
  </si>
  <si>
    <t>-1641083302</t>
  </si>
  <si>
    <t>555972830</t>
  </si>
  <si>
    <t>-1627292777</t>
  </si>
  <si>
    <t>"obrubník silniční"72,42+16,99</t>
  </si>
  <si>
    <t>"obrubník silniční snížený" 70,33+13,48</t>
  </si>
  <si>
    <t>1919612660</t>
  </si>
  <si>
    <t>Poznámka k položce:
Poznámka k položce: Hmotnost: 105 kg/bm</t>
  </si>
  <si>
    <t>"-obrubníky rádius"-2</t>
  </si>
  <si>
    <t>-757746289</t>
  </si>
  <si>
    <t>-327633455</t>
  </si>
  <si>
    <t>"délka rozšíření parkovacích stání" 72,57+14,11</t>
  </si>
  <si>
    <t>-1797523314</t>
  </si>
  <si>
    <t>1666058869</t>
  </si>
  <si>
    <t>-1884041834</t>
  </si>
  <si>
    <t>2014352292</t>
  </si>
  <si>
    <t>-2110239642</t>
  </si>
  <si>
    <t>"kamenivo 50% odvoz na recyklační středisko" 56,478*0,5</t>
  </si>
  <si>
    <t>"kamenivo 50% stavba" 56,478*0,5</t>
  </si>
  <si>
    <t>1303290436</t>
  </si>
  <si>
    <t>28,24*12 'Přepočtené koeficientem množství</t>
  </si>
  <si>
    <t>-1921920558</t>
  </si>
  <si>
    <t>"beton. dlažba 50% odvoz na recyklační skládku" 4,878*0,5</t>
  </si>
  <si>
    <t>"beton. dlažba 50% odvoz TS Nymburk" 4,878*0,5</t>
  </si>
  <si>
    <t>"kámen. dlažba 10% odvoz na recyklační skládku" 13,026*0,10</t>
  </si>
  <si>
    <t>"kámen. dlažba 10% odvoz TS Nymburk" 13,026*0,90</t>
  </si>
  <si>
    <t>"asfalt vybouraný 100% odvoz na recyklační skládku" 26,442</t>
  </si>
  <si>
    <t>192637713</t>
  </si>
  <si>
    <t>30,18*12 'Přepočtené koeficientem množství</t>
  </si>
  <si>
    <t>-642695602</t>
  </si>
  <si>
    <t>-167685653</t>
  </si>
  <si>
    <t>-1184447234</t>
  </si>
  <si>
    <t>1810949900</t>
  </si>
  <si>
    <t>2104010886</t>
  </si>
  <si>
    <t>SO 105.1 - Autobusové zastávky - fáze A</t>
  </si>
  <si>
    <t>1536378888</t>
  </si>
  <si>
    <t>"stávající dlažba z kameninových kostek - SO 101" 56+75,64</t>
  </si>
  <si>
    <t>457127128</t>
  </si>
  <si>
    <t>"stávající asfaltové plochy - komunikace SO 101" 21,52+58,39</t>
  </si>
  <si>
    <t>-397710869</t>
  </si>
  <si>
    <t>-1212843670</t>
  </si>
  <si>
    <t>"plocha stávajících dlažeb, asfaltové plochy a zeminy * hloubka výkopku" 211,55*0,26</t>
  </si>
  <si>
    <t>"výměna zemní pláně rozšířená o cca 11% * hloubka výkopku" 234,82*0,50</t>
  </si>
  <si>
    <t>1819462935</t>
  </si>
  <si>
    <t>"vedení vodovodu délka*hloubka*šířka"37*1*0,5</t>
  </si>
  <si>
    <t>"vedení teplovodu délka*hloubka*šířka"50*1*0,5</t>
  </si>
  <si>
    <t>"vedení plynovodu délka*hloubka*šířka"60*1*0,5</t>
  </si>
  <si>
    <t>"vedení komunikačních sití délka*hloubka*šířka"59*1*0,5</t>
  </si>
  <si>
    <t>676285217</t>
  </si>
  <si>
    <t>-306928960</t>
  </si>
  <si>
    <t>172,41*3 'Přepočtené koeficientem množství</t>
  </si>
  <si>
    <t>-1181150695</t>
  </si>
  <si>
    <t>172,41*2 'Přepočtené koeficientem množství</t>
  </si>
  <si>
    <t>2097214289</t>
  </si>
  <si>
    <t>-256486072</t>
  </si>
  <si>
    <t>"výměna zemní pláně rozšířená o cca 11% " 234,82</t>
  </si>
  <si>
    <t>2054651401</t>
  </si>
  <si>
    <t xml:space="preserve">Poznámka k položce:
ve dvou vrstvách, položka bude použita při výměně podloží, v rámci stavby  </t>
  </si>
  <si>
    <t>"výměna zemní pláně rozšířená o cca 11% " 234,82*2</t>
  </si>
  <si>
    <t>853585951</t>
  </si>
  <si>
    <t>"výměna zemní pláně rozšířená o cca 11% " 234,82*0,5</t>
  </si>
  <si>
    <t>117,41*2,2 'Přepočtené koeficientem množství</t>
  </si>
  <si>
    <t>-183114309</t>
  </si>
  <si>
    <t>"plocha autobusového zálivu - SO 101" 63,60+105,86</t>
  </si>
  <si>
    <t>"plocha autobusové zastávky rozšíření cca 11 %" 169,46*0,11</t>
  </si>
  <si>
    <t>1799365711</t>
  </si>
  <si>
    <t>478708562</t>
  </si>
  <si>
    <t>"plocha autobusového zálivu - SO 101" 169,46</t>
  </si>
  <si>
    <t>390416972</t>
  </si>
  <si>
    <t>-2004161361</t>
  </si>
  <si>
    <t>169,46*1,02 'Přepočtené koeficientem množství</t>
  </si>
  <si>
    <t>-294560216</t>
  </si>
  <si>
    <t>-687353713</t>
  </si>
  <si>
    <t>-1742637268</t>
  </si>
  <si>
    <t>2089167796</t>
  </si>
  <si>
    <t>689493046</t>
  </si>
  <si>
    <t>"obrubník nástupiště" 38,95+57,75</t>
  </si>
  <si>
    <t>"obrubník silniční snížený" 36,54+54,4</t>
  </si>
  <si>
    <t>-2107046505</t>
  </si>
  <si>
    <t>90,94*1,02 'Přepočtené koeficientem množství</t>
  </si>
  <si>
    <t>58380002</t>
  </si>
  <si>
    <t>obrubník kamenný žulový přímý 1000x320x240mm</t>
  </si>
  <si>
    <t>-16307182</t>
  </si>
  <si>
    <t>Poznámka k položce:
Poznámka k položce: Hmotnost: 200 kg/bm</t>
  </si>
  <si>
    <t>96,7*1,02 'Přepočtené koeficientem množství</t>
  </si>
  <si>
    <t>510529224</t>
  </si>
  <si>
    <t>1650320293</t>
  </si>
  <si>
    <t>-964529407</t>
  </si>
  <si>
    <t>"délka rozšíření autobus. zálivu" 63,49</t>
  </si>
  <si>
    <t>441870821</t>
  </si>
  <si>
    <t>1656630118</t>
  </si>
  <si>
    <t>"kamenivo 50% odvoz na recyklační středisko" 61,35*0,5</t>
  </si>
  <si>
    <t>"kamenivo 50% stavba" 61,35*0,5</t>
  </si>
  <si>
    <t>-426245723</t>
  </si>
  <si>
    <t>30,68*12 'Přepočtené koeficientem množství</t>
  </si>
  <si>
    <t>-956982475</t>
  </si>
  <si>
    <t>"kámen. dlažba 10% odvoz na recyklační skládku" 30,935*0,10</t>
  </si>
  <si>
    <t>"kámen. dlažba 10% odvoz TS Nymburk" 30,935*0,90</t>
  </si>
  <si>
    <t>"asfalt vybouraný 100% odvoz na recyklační skládku" 17,58</t>
  </si>
  <si>
    <t>1429583141</t>
  </si>
  <si>
    <t>20,67*12 'Přepočtené koeficientem množství</t>
  </si>
  <si>
    <t>-1495763893</t>
  </si>
  <si>
    <t>-1266947160</t>
  </si>
  <si>
    <t>-1027160371</t>
  </si>
  <si>
    <t>-539196553</t>
  </si>
  <si>
    <t>SO 401.1 - Veřejné osvětlení - fáze A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</si>
  <si>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</si>
  <si>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</si>
  <si>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</si>
  <si>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</si>
  <si>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</si>
  <si>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</si>
  <si>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141720015</t>
  </si>
  <si>
    <t>Neřízený zemní protlak v hornině třídy těžitelnosti I a II, skupiny 3 a 4 průměru protlaku přes 90 do 110 mm</t>
  </si>
  <si>
    <t>16975667</t>
  </si>
  <si>
    <t>https://podminky.urs.cz/item/CS_URS_2023_01/141720015</t>
  </si>
  <si>
    <t>"protlak"9*2</t>
  </si>
  <si>
    <t>"protlak"10*1</t>
  </si>
  <si>
    <t>34571098</t>
  </si>
  <si>
    <t>trubka elektroinstalační dělená (chránička) D 100/110mm, HDPE</t>
  </si>
  <si>
    <t>-1472263506</t>
  </si>
  <si>
    <t>945421110</t>
  </si>
  <si>
    <t>Hydraulická zvedací plošina včetně obsluhy instalovaná na automobilovém podvozku, výšky zdvihu do 18 m</t>
  </si>
  <si>
    <t>hod</t>
  </si>
  <si>
    <t>1687738885</t>
  </si>
  <si>
    <t>https://podminky.urs.cz/item/CS_URS_2023_01/945421110</t>
  </si>
  <si>
    <t>998276101</t>
  </si>
  <si>
    <t>Přesun hmot pro trubní vedení hloubené z trub z plastických hmot nebo sklolaminátových pro vodovody nebo kanalizace v otevřeném výkopu dopravní vzdálenost do 15 m</t>
  </si>
  <si>
    <t>-669806746</t>
  </si>
  <si>
    <t>https://podminky.urs.cz/item/CS_URS_2023_01/998276101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</si>
  <si>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</si>
  <si>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</si>
  <si>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679397576</t>
  </si>
  <si>
    <t>https://podminky.urs.cz/item/CS_URS_2023_01/998276124</t>
  </si>
  <si>
    <t>PSV</t>
  </si>
  <si>
    <t>Práce a dodávky PSV</t>
  </si>
  <si>
    <t>741</t>
  </si>
  <si>
    <t>Elektroinstalace - silnoproud</t>
  </si>
  <si>
    <t>741110304</t>
  </si>
  <si>
    <t>Montáž trubek ochranných s nasunutím nebo našroubováním do krabic plastových tuhých, uložených pevně, vnitřní Ø přes 133 do 152 mm</t>
  </si>
  <si>
    <t>624878381</t>
  </si>
  <si>
    <t>https://podminky.urs.cz/item/CS_URS_2023_01/741110304</t>
  </si>
  <si>
    <t>28611130</t>
  </si>
  <si>
    <t>trubka kanalizační PVC DN 160x500mm SN4</t>
  </si>
  <si>
    <t>1938817752</t>
  </si>
  <si>
    <t>12*1,05 'Přepočtené koeficientem množství</t>
  </si>
  <si>
    <t>741110312</t>
  </si>
  <si>
    <t>Montáž trubek ochranných s nasunutím nebo našroubováním do krabic plastových tuhých, uložených volně, vnitřní Ø přes 40 do 90 mm</t>
  </si>
  <si>
    <t>-404459639</t>
  </si>
  <si>
    <t>https://podminky.urs.cz/item/CS_URS_2023_01/741110312</t>
  </si>
  <si>
    <t>34571361</t>
  </si>
  <si>
    <t>trubka elektroinstalační HDPE tuhá dvouplášťová korugovaná D 41/50mm</t>
  </si>
  <si>
    <t>-1025974196</t>
  </si>
  <si>
    <t>550*1,05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</si>
  <si>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</si>
  <si>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</si>
  <si>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-2000926315</t>
  </si>
  <si>
    <t>https://podminky.urs.cz/item/CS_URS_2023_01/741122122</t>
  </si>
  <si>
    <t>34111030</t>
  </si>
  <si>
    <t>kabel instalační jádro Cu plné izolace PVC plášť PVC 450/750V (CYKY) 3x1,5mm2</t>
  </si>
  <si>
    <t>-1989739451</t>
  </si>
  <si>
    <t>120*1,15 'Přepočtené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</si>
  <si>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</si>
  <si>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</si>
  <si>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-1726708391</t>
  </si>
  <si>
    <t>https://podminky.urs.cz/item/CS_URS_2023_01/741122133</t>
  </si>
  <si>
    <t>34111076.1</t>
  </si>
  <si>
    <t>kabel instalační jádro Cu plné izolace PVC plášť PVC 450/750V (CYKY) 4x10mm2</t>
  </si>
  <si>
    <t>1254047093</t>
  </si>
  <si>
    <t>600*1,15 'Přepočtené koeficientem množství</t>
  </si>
  <si>
    <t>741130021</t>
  </si>
  <si>
    <t>Ukončení vodičů izolovaných s označením a zapojením na svorkovnici s otevřením a uzavřením krytu, průřezu žíly do 2,5 mm2</t>
  </si>
  <si>
    <t>1924604998</t>
  </si>
  <si>
    <t>https://podminky.urs.cz/item/CS_URS_2023_01/741130021</t>
  </si>
  <si>
    <t>741130024</t>
  </si>
  <si>
    <t>Ukončení vodičů izolovaných s označením a zapojením na svorkovnici s otevřením a uzavřením krytu, průřezu žíly do 10 mm2</t>
  </si>
  <si>
    <t>-64341869</t>
  </si>
  <si>
    <t>https://podminky.urs.cz/item/CS_URS_2023_01/741130024</t>
  </si>
  <si>
    <t>741372833</t>
  </si>
  <si>
    <t>Demontáž svítidel bez zachování funkčnosti (do suti) průmyslových výbojkových venkovních na stožáru přes 3 m</t>
  </si>
  <si>
    <t>-1171680449</t>
  </si>
  <si>
    <t>https://podminky.urs.cz/item/CS_URS_2023_01/741372833</t>
  </si>
  <si>
    <t>741410001</t>
  </si>
  <si>
    <t>Montáž uzemňovacího vedení s upevněním, propojením a připojením pomocí svorek na povrchu pásku průřezu do 120 mm2</t>
  </si>
  <si>
    <t>1915161412</t>
  </si>
  <si>
    <t>https://podminky.urs.cz/item/CS_URS_2023_01/741410001</t>
  </si>
  <si>
    <t>35442062</t>
  </si>
  <si>
    <t>pás zemnící 30x4mm FeZn</t>
  </si>
  <si>
    <t>-1914954902</t>
  </si>
  <si>
    <t>"délka*hmotnost kg/1bm" 520*0,95</t>
  </si>
  <si>
    <t>741810003</t>
  </si>
  <si>
    <t>Zkoušky a prohlídky elektrických rozvodů a zařízení celková prohlídka a vyhotovení revizní zprávy pro objem montážních prací přes 500 do 1000 tis. Kč</t>
  </si>
  <si>
    <t>479579045</t>
  </si>
  <si>
    <t>https://podminky.urs.cz/item/CS_URS_2023_01/741810003</t>
  </si>
  <si>
    <t>741820102</t>
  </si>
  <si>
    <t>Měření osvětlovacího zařízení intenzity osvětlení na pracovišti do 50 svítidel</t>
  </si>
  <si>
    <t>soubor</t>
  </si>
  <si>
    <t>-415646154</t>
  </si>
  <si>
    <t>https://podminky.urs.cz/item/CS_URS_2023_01/741820102</t>
  </si>
  <si>
    <t>998741101</t>
  </si>
  <si>
    <t>Přesun hmot pro silnoproud stanovený z hmotnosti přesunovaného materiálu vodorovná dopravní vzdálenost do 50 m v objektech výšky do 6 m</t>
  </si>
  <si>
    <t>-733620766</t>
  </si>
  <si>
    <t>https://podminky.urs.cz/item/CS_URS_2023_01/998741101</t>
  </si>
  <si>
    <t>998741193</t>
  </si>
  <si>
    <t>Přesun hmot pro silnoproud stanovený z hmotnosti přesunovaného materiálu Příplatek k ceně za zvětšený přesun přes vymezenou největší dopravní vzdálenost do 500 m</t>
  </si>
  <si>
    <t>-446742826</t>
  </si>
  <si>
    <t>https://podminky.urs.cz/item/CS_URS_2023_01/998741193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</si>
  <si>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</si>
  <si>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</si>
  <si>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</si>
  <si>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</si>
  <si>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</si>
  <si>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1738151981</t>
  </si>
  <si>
    <t>https://podminky.urs.cz/item/CS_URS_2023_01/210202013</t>
  </si>
  <si>
    <t>34854220</t>
  </si>
  <si>
    <t>svítidlo výbojkové pro nebezpečná prostředí nástěnné 70W světelného zdroje sodíkové výbojky</t>
  </si>
  <si>
    <t>CS ÚRS 2020 01</t>
  </si>
  <si>
    <t>-878636359</t>
  </si>
  <si>
    <t>Poznámka k položce:
do historické části</t>
  </si>
  <si>
    <t>210203901</t>
  </si>
  <si>
    <t>Montáž svítidel LED se zapojením vodičů průmyslových nebo venkovních na výložník nebo dřík</t>
  </si>
  <si>
    <t>-856165347</t>
  </si>
  <si>
    <t>https://podminky.urs.cz/item/CS_URS_2023_01/210203901</t>
  </si>
  <si>
    <t>34774200.R</t>
  </si>
  <si>
    <t>LED svítidlo, 63,5W, 12000lm, 5700K</t>
  </si>
  <si>
    <t>-1990701581</t>
  </si>
  <si>
    <t>Poznámka k položce:
pro osvětlení přechodu</t>
  </si>
  <si>
    <t>210204011</t>
  </si>
  <si>
    <t>Montáž stožárů osvětlení ocelových samostatně stojících, délky do 12 m</t>
  </si>
  <si>
    <t>-806352736</t>
  </si>
  <si>
    <t>https://podminky.urs.cz/item/CS_URS_2023_01/210204011</t>
  </si>
  <si>
    <t>31674113</t>
  </si>
  <si>
    <t>stožár osvětlovací uliční Pz 159/133/114 v 6,2m</t>
  </si>
  <si>
    <t>-1458129570</t>
  </si>
  <si>
    <t>31674065</t>
  </si>
  <si>
    <t>stožár osvětlovací sadový Pz 133/89/60 v 5,0m</t>
  </si>
  <si>
    <t>455664720</t>
  </si>
  <si>
    <t>210204103</t>
  </si>
  <si>
    <t>Montáž výložníků osvětlení jednoramenných sloupových, hmotnosti do 35 kg</t>
  </si>
  <si>
    <t>1676076881</t>
  </si>
  <si>
    <t>https://podminky.urs.cz/item/CS_URS_2023_01/210204103</t>
  </si>
  <si>
    <t>31674003</t>
  </si>
  <si>
    <t>výložník rovný jednoduchý k osvětlovacím stožárům uličním vyložení 2000mm</t>
  </si>
  <si>
    <t>-2009397258</t>
  </si>
  <si>
    <t>Poznámka k položce:
přechod</t>
  </si>
  <si>
    <t>31674000</t>
  </si>
  <si>
    <t>výložník rovný jednoduchý k osvětlovacím stožárům uličním vyložení 500mm</t>
  </si>
  <si>
    <t>1117455545</t>
  </si>
  <si>
    <t>210204201</t>
  </si>
  <si>
    <t>Dodávka a montáž elektrovýzbroje stožárů osvětlení 1 okruh</t>
  </si>
  <si>
    <t>-854697293</t>
  </si>
  <si>
    <t>https://podminky.urs.cz/item/CS_URS_2023_01/210204201</t>
  </si>
  <si>
    <t>31674130</t>
  </si>
  <si>
    <t>výzbroj stožárová SV 6.10.4</t>
  </si>
  <si>
    <t>1669717358</t>
  </si>
  <si>
    <t>210280131</t>
  </si>
  <si>
    <t>Zkoušky a prohlídky rozvodných zařízení revize, seřízení a uvedení do provozu řídící skříně pro vn</t>
  </si>
  <si>
    <t>-521662209</t>
  </si>
  <si>
    <t>https://podminky.urs.cz/item/CS_URS_2023_01/210280131</t>
  </si>
  <si>
    <t>Poznámka k položce:
Napojení nového rozvodu VO ve stávající lampě či rozvaděči, včetně seřízení a uvedení do provozu.</t>
  </si>
  <si>
    <t>218204011</t>
  </si>
  <si>
    <t>Demontáž stožárů osvětlení ocelových samostatně stojících, délky do 12 m</t>
  </si>
  <si>
    <t>-853335485</t>
  </si>
  <si>
    <t>https://podminky.urs.cz/item/CS_URS_2023_01/218204011</t>
  </si>
  <si>
    <t>22-M</t>
  </si>
  <si>
    <t>Montáže technologických zařízení pro dopravní stavby</t>
  </si>
  <si>
    <t>220960021</t>
  </si>
  <si>
    <t>Montáž stožárové svorkovnice s připevněním</t>
  </si>
  <si>
    <t>-350667949</t>
  </si>
  <si>
    <t>https://podminky.urs.cz/item/CS_URS_2023_01/220960021</t>
  </si>
  <si>
    <t>1196291.R</t>
  </si>
  <si>
    <t xml:space="preserve">stožárová svorkovnice </t>
  </si>
  <si>
    <t>-1697677177</t>
  </si>
  <si>
    <t>46-M</t>
  </si>
  <si>
    <t>Zemní práce při extr.mont.pracích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</si>
  <si>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</si>
  <si>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</si>
  <si>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-1566830855</t>
  </si>
  <si>
    <t>https://podminky.urs.cz/item/CS_URS_2023_01/460141112</t>
  </si>
  <si>
    <t>"stožár" 12*1*1*1</t>
  </si>
  <si>
    <t>"startovací jámky" 1,5*1,5*1,5*6</t>
  </si>
  <si>
    <t>460171182</t>
  </si>
  <si>
    <t>Hloubení nezapažených kabelových rýh strojně včetně urovnání dna s přemístěním výkopku do vzdálenosti 3 m od okraje jámy nebo s naložením na dopravní prostředek šířky 35 cm hloubky 90 cm v hornině třídy těžitelnosti I skupiny 3</t>
  </si>
  <si>
    <t>-303328656</t>
  </si>
  <si>
    <t>https://podminky.urs.cz/item/CS_URS_2023_01/460171182</t>
  </si>
  <si>
    <t>460341113</t>
  </si>
  <si>
    <t>Vodorovné přemístění (odvoz) horniny dopravními prostředky včetně složení, bez naložení a rozprostření jakékoliv třídy, na vzdálenost přes 500 do 1000 m</t>
  </si>
  <si>
    <t>-613992346</t>
  </si>
  <si>
    <t>https://podminky.urs.cz/item/CS_URS_2023_01/460341113</t>
  </si>
  <si>
    <t>"zemina výkop-zásypy" (12+520*0,4*1)-(520*0,4*0,65)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</si>
  <si>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</si>
  <si>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</si>
  <si>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1840961863</t>
  </si>
  <si>
    <t>https://podminky.urs.cz/item/CS_URS_2023_01/460341121</t>
  </si>
  <si>
    <t>84,8*12 'Přepočtené koeficientem množství</t>
  </si>
  <si>
    <t>460361121</t>
  </si>
  <si>
    <t>Poplatek (skládkovné) za uložení zeminy na recyklační skládce zatříděné do Katalogu odpadů pod kódem 17 05 04</t>
  </si>
  <si>
    <t>971281144</t>
  </si>
  <si>
    <t>84,8*2 'Přepočtené koeficientem množství</t>
  </si>
  <si>
    <t>460411122</t>
  </si>
  <si>
    <t>Zásyp jam strojně s uložením výkopku ve vrstvách a urovnáním povrchu s přemístění sypaniny ze vzdálenosti do 10 m se zhutněním z horniny třídy těžitelnosti I skupiny 3</t>
  </si>
  <si>
    <t>-977228993</t>
  </si>
  <si>
    <t>https://podminky.urs.cz/item/CS_URS_2023_01/460411122</t>
  </si>
  <si>
    <t>460451192</t>
  </si>
  <si>
    <t>Zásyp kabelových rýh strojně s přemístěním sypaniny ze vzdálenosti do 10 m, s uložením výkopku ve vrstvách včetně zhutnění a urovnání povrchu šířky 35 cm hloubky 90 cm z horniny třídy těžitelnosti I skupiny 3</t>
  </si>
  <si>
    <t>-1408800945</t>
  </si>
  <si>
    <t>https://podminky.urs.cz/item/CS_URS_2023_01/460451192</t>
  </si>
  <si>
    <t>256</t>
  </si>
  <si>
    <t>-1620415503</t>
  </si>
  <si>
    <t>"obsyp potrubí v tl. 200 mm- vedení" (0,2*0,4*520)-(3,14*0,025*0,025*520)</t>
  </si>
  <si>
    <t>40,58*2 'Přepočtené koeficientem množství</t>
  </si>
  <si>
    <t>460641113</t>
  </si>
  <si>
    <t>Základové konstrukce základ bez bednění do rostlé zeminy z monolitického betonu tř. C 16/20</t>
  </si>
  <si>
    <t>-1808159330</t>
  </si>
  <si>
    <t>https://podminky.urs.cz/item/CS_URS_2023_01/460641113</t>
  </si>
  <si>
    <t>460661112</t>
  </si>
  <si>
    <t>Kabelové lože z písku včetně podsypu, zhutnění a urovnání povrchu pro kabely nn bez zakrytí, šířky přes 35 do 50 cm</t>
  </si>
  <si>
    <t>1670925201</t>
  </si>
  <si>
    <t>https://podminky.urs.cz/item/CS_URS_2023_01/460661112</t>
  </si>
  <si>
    <t>460671113</t>
  </si>
  <si>
    <t>Výstražná fólie z PVC pro krytí kabelů včetně vyrovnání povrchu rýhy, rozvinutí a uložení fólie šířky do 34 cm</t>
  </si>
  <si>
    <t>1290389325</t>
  </si>
  <si>
    <t>https://podminky.urs.cz/item/CS_URS_2023_01/460671113</t>
  </si>
  <si>
    <t>469981111</t>
  </si>
  <si>
    <t>Přesun hmot pro pomocné stavební práce při elektromontážích dopravní vzdálenost do 1 000 m</t>
  </si>
  <si>
    <t>1391158244</t>
  </si>
  <si>
    <t>https://podminky.urs.cz/item/CS_URS_2023_01/469981111</t>
  </si>
  <si>
    <t>094002000</t>
  </si>
  <si>
    <t>Ostatní náklady související s výstavbou</t>
  </si>
  <si>
    <t>1225584549</t>
  </si>
  <si>
    <t>https://podminky.urs.cz/item/CS_URS_2023_01/094002000</t>
  </si>
  <si>
    <t>Poznámka k položce:
spojovací a pampcný materiál</t>
  </si>
  <si>
    <t>SO 402.1 - Přeložka SEK - fáze A</t>
  </si>
  <si>
    <t xml:space="preserve">    742 - Elektroinstalace - slaboproud</t>
  </si>
  <si>
    <t>741110302</t>
  </si>
  <si>
    <t>Montáž trubek ochranných s nasunutím nebo našroubováním do krabic plastových tuhých, uložených pevně, vnitřní Ø přes 40 do 90 mm</t>
  </si>
  <si>
    <t>-590854587</t>
  </si>
  <si>
    <t>https://podminky.urs.cz/item/CS_URS_2023_01/741110302</t>
  </si>
  <si>
    <t>964074735</t>
  </si>
  <si>
    <t>57*1,05 'Přepočtené koeficientem množství</t>
  </si>
  <si>
    <t>-1288988898</t>
  </si>
  <si>
    <t>742</t>
  </si>
  <si>
    <t>Elektroinstalace - slaboproud</t>
  </si>
  <si>
    <t>742121001.R</t>
  </si>
  <si>
    <t>Montáž kabelů sdělovacích pro vnitřní rozvody počtu žil do 15</t>
  </si>
  <si>
    <t>1514744690</t>
  </si>
  <si>
    <t>Poznámka k položce:
Dodávka a montáž kabelů sdělovacích (specifikace dle společnosti CETIN a.s.)</t>
  </si>
  <si>
    <t>-1711311623</t>
  </si>
  <si>
    <t>-109375398</t>
  </si>
  <si>
    <t>"zemina výkop-zásypy" (57*0,4*1)-(57*0,4*0,65)</t>
  </si>
  <si>
    <t>877944768</t>
  </si>
  <si>
    <t>7,98*12 'Přepočtené koeficientem množství</t>
  </si>
  <si>
    <t>412728083</t>
  </si>
  <si>
    <t>7,98*2 'Přepočtené koeficientem množství</t>
  </si>
  <si>
    <t>326277378</t>
  </si>
  <si>
    <t>-1962061985</t>
  </si>
  <si>
    <t>"zemina výkop-zásypy" (57*0,4*0,35)</t>
  </si>
  <si>
    <t>7,98*1,8 'Přepočtené koeficientem množství</t>
  </si>
  <si>
    <t>-1928362106</t>
  </si>
  <si>
    <t>-1699972287</t>
  </si>
  <si>
    <t>551706584</t>
  </si>
  <si>
    <t>12-2023B - Nymburk - rekonstrukce chodníku a parkovacího stání - fáze B</t>
  </si>
  <si>
    <t>SO 102 - Chodník fáze B - Velké Valy - železniční přejezd</t>
  </si>
  <si>
    <t xml:space="preserve">      997 - Přesun sutě</t>
  </si>
  <si>
    <t>-2093990553</t>
  </si>
  <si>
    <t>Poznámka k položce:
2 ks lípy srdčité na parcele čp. 1837/28</t>
  </si>
  <si>
    <t>-2128289101</t>
  </si>
  <si>
    <t>1857291161</t>
  </si>
  <si>
    <t>1081934901</t>
  </si>
  <si>
    <t>"původní asfaltové plochy - chodník" 350,55+71,96+40,52+199,08+197,81+65,29+222,23+19,59+213,54+198,54</t>
  </si>
  <si>
    <t>"původní asfaltové plochy - komunikace" 100,28+19,13+25,34+235,41+66,77+27+79,43</t>
  </si>
  <si>
    <t>"- autobus. záliv a park. stání" -109,86</t>
  </si>
  <si>
    <t>-1342579371</t>
  </si>
  <si>
    <t>342+261</t>
  </si>
  <si>
    <t>1050453542</t>
  </si>
  <si>
    <t>10,55+5,29+2,8+0,82</t>
  </si>
  <si>
    <t>2126263387</t>
  </si>
  <si>
    <t>"plocha původních dlažeb, asfaltové plochy a zeminy* hloubka výkopku"2022,61*0,20</t>
  </si>
  <si>
    <t>"výměna zemní pláně sjezdů rozšířená cca o 11 % * hloubka výkopku"235,41*1,11*0,50</t>
  </si>
  <si>
    <t>-1667133180</t>
  </si>
  <si>
    <t>"vedení kanalizace délka*hloubka*šířka"6*1*0,5</t>
  </si>
  <si>
    <t>"vedení vodovodu délka*hloubka*šířka"4*1*0,5</t>
  </si>
  <si>
    <t>"vedení plynovodu délka*hloubka*šířka"57*1*0,5</t>
  </si>
  <si>
    <t>"vedení NN a VN délka*hloubka*šířka"64*1*0,5</t>
  </si>
  <si>
    <t>"vedení komunikačních sití délka*hloubka*šířka"17*1*0,5</t>
  </si>
  <si>
    <t>1871396649</t>
  </si>
  <si>
    <t>"UV délka*šířka*výška*počet" 0,85*0,85*1,2*12</t>
  </si>
  <si>
    <t>1448540378</t>
  </si>
  <si>
    <t>"dešťové přípojky" 61,5*0,8*1,2</t>
  </si>
  <si>
    <t>1490144639</t>
  </si>
  <si>
    <t>-1143393327</t>
  </si>
  <si>
    <t>96162956</t>
  </si>
  <si>
    <t>93475922</t>
  </si>
  <si>
    <t xml:space="preserve">"ornice" 19,46*0,20*2 </t>
  </si>
  <si>
    <t>-636426103</t>
  </si>
  <si>
    <t>Poznámka k položce:
uložení skládku Benátky nad Jiz. nebo Radim (18 km)</t>
  </si>
  <si>
    <t>"výkopy-násypy"535,17+ 10,40+59,04-31,098</t>
  </si>
  <si>
    <t>1771648475</t>
  </si>
  <si>
    <t>573,51*3 'Přepočtené koeficientem množství</t>
  </si>
  <si>
    <t>-1250533529</t>
  </si>
  <si>
    <t>"ornice z deponie"3,892</t>
  </si>
  <si>
    <t>"dovoz ornice"119,813</t>
  </si>
  <si>
    <t>-121517826</t>
  </si>
  <si>
    <t>573,51*2 'Přepočtené koeficientem množství</t>
  </si>
  <si>
    <t>1646376227</t>
  </si>
  <si>
    <t>-1846066288</t>
  </si>
  <si>
    <t>"dešťové přípojky délka*šířka*výška" 61,5*0,8*0,65</t>
  </si>
  <si>
    <t>171406785</t>
  </si>
  <si>
    <t>"dešťové přípojky délka*šířka*výška-potrubí" 61,5*0,8*(0,3+0,15)-(3,14*0,100*0,100*61,5)</t>
  </si>
  <si>
    <t>-35584741</t>
  </si>
  <si>
    <t>20,21*2 'Přepočtené koeficientem množství</t>
  </si>
  <si>
    <t>2112896891</t>
  </si>
  <si>
    <t>"nové plochy" 113,46+47,62+27,81+27,86+25,74+51,31+35,65+106,68+76,99+31,11+73,07</t>
  </si>
  <si>
    <t>"délka rozšíření chodníků* šířka úpravy" 207,4 *1</t>
  </si>
  <si>
    <t>10364101</t>
  </si>
  <si>
    <t>zemina pro terénní úpravy - ornice</t>
  </si>
  <si>
    <t>365626294</t>
  </si>
  <si>
    <t>119,81*2 'Přepočtené koeficientem množství</t>
  </si>
  <si>
    <t>1582534549</t>
  </si>
  <si>
    <t>1852843094</t>
  </si>
  <si>
    <t>824,7*0,015 "Přepočtené koeficientem množství</t>
  </si>
  <si>
    <t>-517682989</t>
  </si>
  <si>
    <t>"plocha stávajících dlažeb, asfaltové plochy a zeminy rozšířené cca 11%" 2022,6*1,11</t>
  </si>
  <si>
    <t>-1452281509</t>
  </si>
  <si>
    <t>2124354510</t>
  </si>
  <si>
    <t>-1431780174</t>
  </si>
  <si>
    <t>60591255</t>
  </si>
  <si>
    <t>kůl vyvazovací dřevěný impregnovaný D 8cm dl 2,5m</t>
  </si>
  <si>
    <t>1305629757</t>
  </si>
  <si>
    <t>1*3 'Přepočtené koeficientem množství</t>
  </si>
  <si>
    <t>-1918066014</t>
  </si>
  <si>
    <t>"dešťové přípojky délka*šířka*výška" 61,5*0,8*0,1</t>
  </si>
  <si>
    <t>-371887989</t>
  </si>
  <si>
    <t>"UV délka*šířka*výška*počet" 0,85*0,85*0,15*12</t>
  </si>
  <si>
    <t>-1191336176</t>
  </si>
  <si>
    <t>"výměna zemní pláně sjezdů rozšířená cca o 11 % "235,41*1,11</t>
  </si>
  <si>
    <t>261,31*2</t>
  </si>
  <si>
    <t>2080319180</t>
  </si>
  <si>
    <t>"plocha*výška výměny zeminy" 261,31*0,5</t>
  </si>
  <si>
    <t>130,66*2 'Přepočtené koeficientem množství</t>
  </si>
  <si>
    <t>-1047396256</t>
  </si>
  <si>
    <t>"plocha doasfaltování" 5,27+11,17</t>
  </si>
  <si>
    <t>"plocha doasfaltování rozšířená cca 6%" 16,44*0,06</t>
  </si>
  <si>
    <t>"plocha chodníků" 823,72+119,31+54,96</t>
  </si>
  <si>
    <t>"plocha chodníků rozšířená cca 6%"997,99*0,06</t>
  </si>
  <si>
    <t>850897538</t>
  </si>
  <si>
    <t>"plocha sjezdů" 50,28+18,60+11,74+12,20+56,10+54,40+6,98+9,48+8,51+7,13</t>
  </si>
  <si>
    <t>"plocha sjezdů rozšířená cca 11 %" 235,42*0,11</t>
  </si>
  <si>
    <t>"plocha doasfaltování rozšířená cca 11%" 16,44*0,11</t>
  </si>
  <si>
    <t>1253700580</t>
  </si>
  <si>
    <t>Poznámka k položce:
štěrkotrť třídy A tr. 0-32 ŠDa; Edef2 &gt; 60MPa</t>
  </si>
  <si>
    <t>"plocha cyklopruh" 10,57+48,11+57,81</t>
  </si>
  <si>
    <t>"plocha cyklopruh rozšířená cca 11%" 116,49*0,11</t>
  </si>
  <si>
    <t>-350375582</t>
  </si>
  <si>
    <t>Poznámka k položce:
štěrkotrť třídy B tr. 0-32 ŠDa; Edef2 &gt; 60MPa</t>
  </si>
  <si>
    <t>"plocha chodníků rozšířená cca 11%" 997,99*0,11</t>
  </si>
  <si>
    <t>2040013524</t>
  </si>
  <si>
    <t>"rozšíření cca 6%" 116,49*0,06</t>
  </si>
  <si>
    <t>"rozšíření cca 6%" 16,44*0,06</t>
  </si>
  <si>
    <t>667738677</t>
  </si>
  <si>
    <t>"plocha sjezdů rozšířená cca 6 %" 235,42*0,06</t>
  </si>
  <si>
    <t>"plocha cyklopruh rozšířená cca 6%" 116,49*0,06</t>
  </si>
  <si>
    <t>628785181</t>
  </si>
  <si>
    <t>1162149881</t>
  </si>
  <si>
    <t>-1683760715</t>
  </si>
  <si>
    <t>577144111</t>
  </si>
  <si>
    <t>Asfaltový beton vrstva obrusná ACO 11 (ABS) s rozprostřením a se zhutněním z nemodifikovaného asfaltu v pruhu šířky do 3 m tř. I, po zhutnění tl. 50 mm</t>
  </si>
  <si>
    <t>1949946664</t>
  </si>
  <si>
    <t>https://podminky.urs.cz/item/CS_URS_2023_01/577144111</t>
  </si>
  <si>
    <t>596211213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</si>
  <si>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300 m2</t>
  </si>
  <si>
    <t>1346650400</t>
  </si>
  <si>
    <t>https://podminky.urs.cz/item/CS_URS_2023_01/596211213</t>
  </si>
  <si>
    <t>"plocha chodníků" 93,89+45,43+27,87+17,16+9,03+2,83+2,53+15,99+34,51+7,47+54,26+6,91+1,45+8,97+97,24+7,22+110,40+142,21+25,56+22,75+32,22+28,37+29,45</t>
  </si>
  <si>
    <t>42,70</t>
  </si>
  <si>
    <t>"plocha varovných pásů" 3,32+19,40+1,2+8,88+1,2+6+1,2+5,89+0,69+1,89+4,31+0,67+1,5+2,23+1,43+19,31+5,15+1,41+2,21+0,66+23,25+1,55+1,2+0,99+2,17+1,6</t>
  </si>
  <si>
    <t>1,48+1,76+2,56+2,09+1,84+1,88+2,16+6+2,16+1,89</t>
  </si>
  <si>
    <t>"plocha signálních pásů" 1,89+1,48+1,44+7,62+2+2,02+1,93+2,23+1,4+2,31+5,09+3,57+2,38+1,51+2,58+3,61+2,08+9,82</t>
  </si>
  <si>
    <t>59245017</t>
  </si>
  <si>
    <t>dlažba tvar čtverec betonová 100x100x80mm přírodní</t>
  </si>
  <si>
    <t>-1416005197</t>
  </si>
  <si>
    <t>866,42*1,01 'Přepočtené koeficientem množství</t>
  </si>
  <si>
    <t>1117231576</t>
  </si>
  <si>
    <t>"plocha varovných pásů" 143,13</t>
  </si>
  <si>
    <t>"plocha signálních pásů" 54,96</t>
  </si>
  <si>
    <t>198,09*1,01 'Přepočtené koeficientem množství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</si>
  <si>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</si>
  <si>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</si>
  <si>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1850568651</t>
  </si>
  <si>
    <t>https://podminky.urs.cz/item/CS_URS_2023_01/596212212</t>
  </si>
  <si>
    <t>-2112214356</t>
  </si>
  <si>
    <t>235,42*1,02 'Přepočtené koeficientem množství</t>
  </si>
  <si>
    <t>-577520689</t>
  </si>
  <si>
    <t>2,3+2,1+0,5+3,1+1,1+1,8+26,1+3,2+4,9+9,5+2,1+4,8</t>
  </si>
  <si>
    <t>1801367688</t>
  </si>
  <si>
    <t>61,5*1,015 'Přepočtené koeficientem množství</t>
  </si>
  <si>
    <t>-1194885481</t>
  </si>
  <si>
    <t>1338353050</t>
  </si>
  <si>
    <t>89010</t>
  </si>
  <si>
    <t>1882514934</t>
  </si>
  <si>
    <t>-1362764961</t>
  </si>
  <si>
    <t>89012</t>
  </si>
  <si>
    <t>-347482381</t>
  </si>
  <si>
    <t>-868488467</t>
  </si>
  <si>
    <t>89013</t>
  </si>
  <si>
    <t>-2059015580</t>
  </si>
  <si>
    <t>-414607681</t>
  </si>
  <si>
    <t>1203109</t>
  </si>
  <si>
    <t>-814955785</t>
  </si>
  <si>
    <t>605907</t>
  </si>
  <si>
    <t>1414762386</t>
  </si>
  <si>
    <t>-218684968</t>
  </si>
  <si>
    <t>-388104641</t>
  </si>
  <si>
    <t>2065203362</t>
  </si>
  <si>
    <t>1858813653</t>
  </si>
  <si>
    <t>1507333001</t>
  </si>
  <si>
    <t>-1504571837</t>
  </si>
  <si>
    <t>1635839950</t>
  </si>
  <si>
    <t>"nové" 7</t>
  </si>
  <si>
    <t>"přesun" 1</t>
  </si>
  <si>
    <t>40445626</t>
  </si>
  <si>
    <t>informativní značky provozní IP14-IP29, IP31 750x1000mm</t>
  </si>
  <si>
    <t>-1882576799</t>
  </si>
  <si>
    <t>"IP19"1</t>
  </si>
  <si>
    <t>-652511624</t>
  </si>
  <si>
    <t>"C10a"3</t>
  </si>
  <si>
    <t>"C10b"3</t>
  </si>
  <si>
    <t>-1260060911</t>
  </si>
  <si>
    <t>1051505605</t>
  </si>
  <si>
    <t>1870776907</t>
  </si>
  <si>
    <t>1351403159</t>
  </si>
  <si>
    <t>601813967</t>
  </si>
  <si>
    <t>"V11a" 12*2*1</t>
  </si>
  <si>
    <t>"V9a"72,07+1*3</t>
  </si>
  <si>
    <t>"V13a"11,19+25,08+5,25</t>
  </si>
  <si>
    <t>"V14"1,87*5</t>
  </si>
  <si>
    <t>-1443196912</t>
  </si>
  <si>
    <t>"V7" 3,2*6,5</t>
  </si>
  <si>
    <t>-1658096142</t>
  </si>
  <si>
    <t>"V10d" 88+83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</si>
  <si>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</si>
  <si>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</si>
  <si>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-1041657425</t>
  </si>
  <si>
    <t>https://podminky.urs.cz/item/CS_URS_2023_01/916131213</t>
  </si>
  <si>
    <t>"obrubník silniční"110+342,63+46+21+148,78</t>
  </si>
  <si>
    <t>59217026</t>
  </si>
  <si>
    <t>obrubník betonový silniční 500x150x250mm</t>
  </si>
  <si>
    <t>-589553395</t>
  </si>
  <si>
    <t>"délka obrubníku R1"1,2+1,16+1,22</t>
  </si>
  <si>
    <t>"délka obrubníku R2"2,52+2,19+2,44+2,09*2+1,09*2+2+2,35+1,54+2,86*2+2,14</t>
  </si>
  <si>
    <t>"délka obrubníku R5"4,05+4,08+3,55+2,15+5,05+4,35</t>
  </si>
  <si>
    <t>"délka obrubníku R6"7,62+3,44+5,3+3,68+5,34+7,51+6,32</t>
  </si>
  <si>
    <t>"délka obrubníku R9"0,87+4,78+11,07</t>
  </si>
  <si>
    <t>110*1,02 'Přepočtené koeficientem množství</t>
  </si>
  <si>
    <t>59217031</t>
  </si>
  <si>
    <t>obrubník betonový silniční 1000x150x250mm</t>
  </si>
  <si>
    <t>161386916</t>
  </si>
  <si>
    <t>"délka obrubníku" 9,01+26,96+33,75+29,24+4,24+1,91+5,23+12,53+4,57+17,37+15,66+8,67+5,71+0,33+5,04</t>
  </si>
  <si>
    <t>0,38+36,67+15,88+11,88+1,8+0,2*2+0,41+44,34</t>
  </si>
  <si>
    <t>1,01*20,86*2+2,15+2,06+2,15*2</t>
  </si>
  <si>
    <t>342,63*1,02 'Přepočtené koeficientem množství</t>
  </si>
  <si>
    <t>59217028</t>
  </si>
  <si>
    <t>obrubník betonový silniční nájezdový 500x150x150mm</t>
  </si>
  <si>
    <t>-338335428</t>
  </si>
  <si>
    <t>"délka obrubníku R2"2,93</t>
  </si>
  <si>
    <t>"délka obrubníku R5"3,48</t>
  </si>
  <si>
    <t>"délka obrubníku R6"3,35+3,23</t>
  </si>
  <si>
    <t>"délka obrubníku R9"4,02+3,99</t>
  </si>
  <si>
    <t>21*1,02 'Přepočtené koeficientem množství</t>
  </si>
  <si>
    <t>59217029</t>
  </si>
  <si>
    <t>obrubník betonový silniční nájezdový 1000x150x150mm</t>
  </si>
  <si>
    <t>870753754</t>
  </si>
  <si>
    <t>"délka obrubníku" 4+4,01+4+3,3+5+3+3+4,11</t>
  </si>
  <si>
    <t>7+3,3+5,78+2,97+15,25+3,25+3,8</t>
  </si>
  <si>
    <t>9,02+9,17+5,3+2,16+6,25+3,38*2+3,64+3,35+3,35+3,35+4,08+4,14+4,01+5,5+4,01</t>
  </si>
  <si>
    <t>145,86*1,02 'Přepočtené koeficientem množství</t>
  </si>
  <si>
    <t>59217030</t>
  </si>
  <si>
    <t>obrubník betonový silniční přechodový 1000x150x150-250mm</t>
  </si>
  <si>
    <t>-598147424</t>
  </si>
  <si>
    <t>"délka obrubníku" 22+15+9</t>
  </si>
  <si>
    <t>46*1,02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</si>
  <si>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</si>
  <si>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</si>
  <si>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-1492369625</t>
  </si>
  <si>
    <t>https://podminky.urs.cz/item/CS_URS_2023_01/916231213</t>
  </si>
  <si>
    <t>7,64+16,21+25,07+32,26+15,68+22,20+15,02+23,50+15,30+15,02+5,88+0,92+2,35+2,18+0,92+3,25+18,24</t>
  </si>
  <si>
    <t>48,01+4,47+4,47+4,72+0,62+13,98+9,86+29,71+2,27+2,77+44,21+17,46+1,57+1,57+17+2,23+1,98+2,88+3,09+8,4</t>
  </si>
  <si>
    <t>8,14+7,47+4,81+4,01+3,68+1,7+2,69+11,89+9,93+4,78+2,89+3*3+3,01+3*2+2,99+3,97+5,59+5,5+6,03+5,8+10,29+1,92+4+3,5</t>
  </si>
  <si>
    <t>59217019</t>
  </si>
  <si>
    <t>obrubník betonový chodníkový 1000x100x200mm</t>
  </si>
  <si>
    <t>1364514452</t>
  </si>
  <si>
    <t>572,5*1,02 'Přepočtené koeficientem množství</t>
  </si>
  <si>
    <t>916431111</t>
  </si>
  <si>
    <t>Osazení betonového bezbariérového obrubníku s ložem betonovým tl. 150 mm úložná šířka do 400 mm bez boční opěry</t>
  </si>
  <si>
    <t>-1210820670</t>
  </si>
  <si>
    <t>https://podminky.urs.cz/item/CS_URS_2023_01/916431111</t>
  </si>
  <si>
    <t>"obrubník nástupiště"12+2</t>
  </si>
  <si>
    <t>59217041</t>
  </si>
  <si>
    <t>obrubník betonový bezbariérový přímý</t>
  </si>
  <si>
    <t>586583896</t>
  </si>
  <si>
    <t>"délka obrubníku" 12</t>
  </si>
  <si>
    <t>12*1,02 'Přepočtené koeficientem množství</t>
  </si>
  <si>
    <t>59217040</t>
  </si>
  <si>
    <t>obrubník betonový bezbariérový náběhový</t>
  </si>
  <si>
    <t>1493243271</t>
  </si>
  <si>
    <t>1,98*1,02 'Přepočtené koeficientem množství</t>
  </si>
  <si>
    <t>-710550683</t>
  </si>
  <si>
    <t>1538243313</t>
  </si>
  <si>
    <t>"plocha sjezdů rozšířená cca 11 %" 235,42*1,11</t>
  </si>
  <si>
    <t>"plocha doasfaltování rozšířená cca 11%" 16,44*1,11</t>
  </si>
  <si>
    <t>"plocha cyklopruh rozšířená cca 11%" 116,49*1,11</t>
  </si>
  <si>
    <t>"plocha chodníků rozšířená cca 11%" 997,99*1,11</t>
  </si>
  <si>
    <t>-1537841274</t>
  </si>
  <si>
    <t>1347930044</t>
  </si>
  <si>
    <t>"délka doasfaltové plochy" 7,58</t>
  </si>
  <si>
    <t>"délka rozšíření nové komunikace" 31,99+12,97+19,51+99,56+21,28+24,45+15,13+32,32+31,48</t>
  </si>
  <si>
    <t>724708555</t>
  </si>
  <si>
    <t>Poznámka k položce:
včetně uložení pro zpětnou montáž</t>
  </si>
  <si>
    <t>1803666265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</si>
  <si>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</si>
  <si>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</si>
  <si>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1670783417</t>
  </si>
  <si>
    <t>https://podminky.urs.cz/item/CS_URS_2023_01/966006132</t>
  </si>
  <si>
    <t>Poznámka k položce:
dopravní značky budou uloženy pro zpětnou montáž</t>
  </si>
  <si>
    <t>299177236</t>
  </si>
  <si>
    <t>Poznámka k položce:
demontáž stávajícího autobusového přístřešku a uložení pro zpětnou montáž</t>
  </si>
  <si>
    <t>-418895880</t>
  </si>
  <si>
    <t>Poznámka k položce:
zpětná montáž</t>
  </si>
  <si>
    <t>263234913</t>
  </si>
  <si>
    <t>-103074874</t>
  </si>
  <si>
    <t>Poznámka k položce:
zpětná montáž autobusového přístřešku</t>
  </si>
  <si>
    <t>79691092</t>
  </si>
  <si>
    <t>-1316541683</t>
  </si>
  <si>
    <t>"kamenivo 50% odvoz na recyklační středisko" 592,2*0,5</t>
  </si>
  <si>
    <t>"kamenivo 50% stavba" 592,2*0,5</t>
  </si>
  <si>
    <t>822345236</t>
  </si>
  <si>
    <t>296,1*12 'Přepočtené koeficientem množství</t>
  </si>
  <si>
    <t>1845998934</t>
  </si>
  <si>
    <t>"kámen. obrubníky 10% odvoz na recyklační skládku" 174,87*0,10</t>
  </si>
  <si>
    <t>"kámen. obrubníky 90% odvoz TS Nymburk" 174,87*0,90</t>
  </si>
  <si>
    <t>"asfalt vybouraný 100% odvoz na recyklační skládku" 444,974</t>
  </si>
  <si>
    <t>"železo na sběrný dvůr Nymburk" 0,082</t>
  </si>
  <si>
    <t>-759242907</t>
  </si>
  <si>
    <t>462,46*12 'Přepočtené koeficientem množství</t>
  </si>
  <si>
    <t>1606145095</t>
  </si>
  <si>
    <t>296386329</t>
  </si>
  <si>
    <t>-749362</t>
  </si>
  <si>
    <t>449721526</t>
  </si>
  <si>
    <t>SO 105.2 - Autobusové zastávky - fáze B</t>
  </si>
  <si>
    <t>-415591218</t>
  </si>
  <si>
    <t>17781634</t>
  </si>
  <si>
    <t>"stávající asfaltové plochy - komunikace SO 102" 109,86</t>
  </si>
  <si>
    <t>122351103</t>
  </si>
  <si>
    <t>Odkopávky a prokopávky nezapažené strojně v hornině třídy těžitelnosti II skupiny 4 přes 50 do 100 m3</t>
  </si>
  <si>
    <t>963560405</t>
  </si>
  <si>
    <t>https://podminky.urs.cz/item/CS_URS_2023_01/122351103</t>
  </si>
  <si>
    <t>"plocha stávajících dlažeb, asfaltové plochy a zeminy * hloubka výkopku" 109,86*0,26</t>
  </si>
  <si>
    <t>"výměna zemní pláně rozšířená o cca 11% * hloubka výkopku" 121,95*0,50</t>
  </si>
  <si>
    <t>"vedení plynovodu délka*hloubka*šířka"41*1*0,5</t>
  </si>
  <si>
    <t>1844524853</t>
  </si>
  <si>
    <t>729931861</t>
  </si>
  <si>
    <t>89,54*3 'Přepočtené koeficientem množství</t>
  </si>
  <si>
    <t>1775440702</t>
  </si>
  <si>
    <t>89,54*2 'Přepočtené koeficientem množství</t>
  </si>
  <si>
    <t>796161314</t>
  </si>
  <si>
    <t>"výměna zemní pláně rozšířená o cca 11% " 121,95</t>
  </si>
  <si>
    <t>"výměna zemní pláně rozšířená o cca 11% " 121,95*2</t>
  </si>
  <si>
    <t>"výměna zemní pláně rozšířená o cca 11% " 121,95*0,5</t>
  </si>
  <si>
    <t>60,98*2 'Přepočtené koeficientem množství</t>
  </si>
  <si>
    <t>564851011</t>
  </si>
  <si>
    <t>Podklad ze štěrkodrti ŠD s rozprostřením a zhutněním plochy jednotlivě do 100 m2, po zhutnění tl. 150 mm</t>
  </si>
  <si>
    <t>-1249541222</t>
  </si>
  <si>
    <t>https://podminky.urs.cz/item/CS_URS_2023_01/564851011</t>
  </si>
  <si>
    <t>"plocha autobus. zálivu - SO 102" 81,35</t>
  </si>
  <si>
    <t>"plocha autobus. zálivu rozšířená cca 11%" 81,35*0,11</t>
  </si>
  <si>
    <t>"plocha autobus. zálivu rozšířená cca 6%" 81,35*0,06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</si>
  <si>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</si>
  <si>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</si>
  <si>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-773278706</t>
  </si>
  <si>
    <t>https://podminky.urs.cz/item/CS_URS_2023_01/596212211</t>
  </si>
  <si>
    <t>1166495655</t>
  </si>
  <si>
    <t>81,35*1,02 'Přepočtené koeficientem množství</t>
  </si>
  <si>
    <t>-1249993961</t>
  </si>
  <si>
    <t>"délka obrubníku" 54,56+23,28+1</t>
  </si>
  <si>
    <t>-1461532730</t>
  </si>
  <si>
    <t>"délka obrubníku"12,23+11,05</t>
  </si>
  <si>
    <t>23,28*1,02 'Přepočtené koeficientem množství</t>
  </si>
  <si>
    <t>-1379792335</t>
  </si>
  <si>
    <t>"délka obrubníku" 54,56</t>
  </si>
  <si>
    <t>54,56*1,02 'Přepočtené koeficientem množství</t>
  </si>
  <si>
    <t>-1628281998</t>
  </si>
  <si>
    <t>-2057354314</t>
  </si>
  <si>
    <t>1007265971</t>
  </si>
  <si>
    <t>-2000041666</t>
  </si>
  <si>
    <t>"délka rozšíření autobus. zálivu" 42,62</t>
  </si>
  <si>
    <t>-1312174940</t>
  </si>
  <si>
    <t>"kamenivo 50% odvoz na recyklační středisko" 31,859*0,5</t>
  </si>
  <si>
    <t>"kamenivo 50% stavba" 31,859*0,5</t>
  </si>
  <si>
    <t>-332631403</t>
  </si>
  <si>
    <t>15,93*12 'Přepočtené koeficientem množství</t>
  </si>
  <si>
    <t>1379025594</t>
  </si>
  <si>
    <t>"asfalt vybouraný 100% odvoz na recyklační skládku" 24,169</t>
  </si>
  <si>
    <t>-1450352829</t>
  </si>
  <si>
    <t>24,17*12 'Přepočtené koeficientem množství</t>
  </si>
  <si>
    <t>2060693762</t>
  </si>
  <si>
    <t>1279696064</t>
  </si>
  <si>
    <t>SO 401.2 - Veřejné osvětlení - fáze B</t>
  </si>
  <si>
    <t>1100332042</t>
  </si>
  <si>
    <t>" protlak 1 - délka*počet" 9*3</t>
  </si>
  <si>
    <t>" protlak 2 - délka*počet" 10*1</t>
  </si>
  <si>
    <t>" protlak 3 - délka*počet" 12*3</t>
  </si>
  <si>
    <t>-668542861</t>
  </si>
  <si>
    <t>-748312486</t>
  </si>
  <si>
    <t>592840590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</si>
  <si>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</si>
  <si>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</si>
  <si>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-1097846963</t>
  </si>
  <si>
    <t>https://podminky.urs.cz/item/CS_URS_2023_01/998276125</t>
  </si>
  <si>
    <t>1697203675</t>
  </si>
  <si>
    <t>95932019</t>
  </si>
  <si>
    <t>620*1,05 'Přepočtené koeficientem množství</t>
  </si>
  <si>
    <t>-1042831937</t>
  </si>
  <si>
    <t>-1878554791</t>
  </si>
  <si>
    <t>20*1,05 'Přepočtené koeficientem množství</t>
  </si>
  <si>
    <t>741122611</t>
  </si>
  <si>
    <t>Montáž kabelů měděných bez ukončení uložených pevně plných kulatých nebo bezhalogenových (např. CYKY) počtu a průřezu žil 3x1,5 až 6 mm2</t>
  </si>
  <si>
    <t>-1245162964</t>
  </si>
  <si>
    <t>https://podminky.urs.cz/item/CS_URS_2023_01/741122611</t>
  </si>
  <si>
    <t>-2013119055</t>
  </si>
  <si>
    <t>Poznámka k položce:
CYKY, průměr kabelu 8,6mm</t>
  </si>
  <si>
    <t>200*1,15 'Přepočtené koeficientem množství</t>
  </si>
  <si>
    <t>741122623</t>
  </si>
  <si>
    <t>Montáž kabelů měděných bez ukončení uložených pevně plných kulatých nebo bezhalogenových (např. CYKY) počtu a průřezu žil 4x10 mm2</t>
  </si>
  <si>
    <t>219909239</t>
  </si>
  <si>
    <t>https://podminky.urs.cz/item/CS_URS_2023_01/741122623</t>
  </si>
  <si>
    <t>34111076</t>
  </si>
  <si>
    <t>1462281428</t>
  </si>
  <si>
    <t>Poznámka k položce:
CYKY, průměr kabelu 16,1mm</t>
  </si>
  <si>
    <t>670*1,15 'Přepočtené koeficientem množství</t>
  </si>
  <si>
    <t>-1531108812</t>
  </si>
  <si>
    <t>741210201.R</t>
  </si>
  <si>
    <t>Dodávka a montáž rozváděčů skříňových nebo panelových bez zapojení vodičů dělitelných, hmotnosti jednoho pole do 200 kg</t>
  </si>
  <si>
    <t>1701552746</t>
  </si>
  <si>
    <t>Poznámka k položce:
včetně vybavení dle dokumentace</t>
  </si>
  <si>
    <t>741231013.R</t>
  </si>
  <si>
    <t>Dodávka a montáž svorkovnic do rozváděčů s popisnými štítky se zapojením vodičů na jedné straně jistících</t>
  </si>
  <si>
    <t>1146996108</t>
  </si>
  <si>
    <t>-494510508</t>
  </si>
  <si>
    <t>"délka*hmotnost kg/1bm" 590*0,95</t>
  </si>
  <si>
    <t>725331717</t>
  </si>
  <si>
    <t>741820101</t>
  </si>
  <si>
    <t>Měření osvětlovacího zařízení izolačního stavu svítidel na pracovišti do. 200 ks svítidel</t>
  </si>
  <si>
    <t>2050024364</t>
  </si>
  <si>
    <t>https://podminky.urs.cz/item/CS_URS_2023_01/741820101</t>
  </si>
  <si>
    <t>1132731993</t>
  </si>
  <si>
    <t>-1658808976</t>
  </si>
  <si>
    <t>-1875942195</t>
  </si>
  <si>
    <t>-2066570286</t>
  </si>
  <si>
    <t>-2003763272</t>
  </si>
  <si>
    <t>34774200.R1</t>
  </si>
  <si>
    <t>LED svítidlo, 77,5W, 15000lm, 4000K</t>
  </si>
  <si>
    <t>989961722</t>
  </si>
  <si>
    <t>34774200.R2</t>
  </si>
  <si>
    <t>LED svítidlo, 48W, 9000lm, 4000K</t>
  </si>
  <si>
    <t>1957663881</t>
  </si>
  <si>
    <t>34774200.R3</t>
  </si>
  <si>
    <t>LED svítidlo, 47,5W, 12000lm, 5700K</t>
  </si>
  <si>
    <t>-1678081816</t>
  </si>
  <si>
    <t>34774200.R4</t>
  </si>
  <si>
    <t>LED svítidlo, 39,5W, 7500lm, 5700K</t>
  </si>
  <si>
    <t>-997332747</t>
  </si>
  <si>
    <t>794950183</t>
  </si>
  <si>
    <t>31674107</t>
  </si>
  <si>
    <t>stožár osvětlovací uliční Pz 159/133/114 v 8,2m</t>
  </si>
  <si>
    <t>693641722</t>
  </si>
  <si>
    <t>-492363922</t>
  </si>
  <si>
    <t>1919560283</t>
  </si>
  <si>
    <t>1544669936</t>
  </si>
  <si>
    <t>31673000</t>
  </si>
  <si>
    <t>výložník obloukový jednoduchý k osvětlovacím stožárům uličním výška 1800 mm vyložení 1500mm</t>
  </si>
  <si>
    <t>1954411838</t>
  </si>
  <si>
    <t>31673000.R</t>
  </si>
  <si>
    <t>výložník atypický 135°, 2,2mx1,2m</t>
  </si>
  <si>
    <t>-2055460844</t>
  </si>
  <si>
    <t>943546667</t>
  </si>
  <si>
    <t>-1289955374</t>
  </si>
  <si>
    <t>-1504675093</t>
  </si>
  <si>
    <t>305583054</t>
  </si>
  <si>
    <t>1453081136</t>
  </si>
  <si>
    <t>1837737920</t>
  </si>
  <si>
    <t>-1168846414</t>
  </si>
  <si>
    <t>"sloupy a rozvaděče" (1*1*1)*20+(1*1,5*0,8)*2</t>
  </si>
  <si>
    <t>"startovací a cílová jáma" (2*0,8*1,5)*7</t>
  </si>
  <si>
    <t>-1482497864</t>
  </si>
  <si>
    <t>-1746629873</t>
  </si>
  <si>
    <t>"zemina výkop-zásypy" (22,4+620*0,4*1)-(620*0,4*0,65)</t>
  </si>
  <si>
    <t>-1843452709</t>
  </si>
  <si>
    <t>109,2*12 'Přepočtené koeficientem množství</t>
  </si>
  <si>
    <t>1276573537</t>
  </si>
  <si>
    <t>109,2*2 'Přepočtené koeficientem množství</t>
  </si>
  <si>
    <t>-1483322669</t>
  </si>
  <si>
    <t>"rýhy"0,2*0,8*40</t>
  </si>
  <si>
    <t>"startovací a cílová jáma" (2*0,8*1,5)*2</t>
  </si>
  <si>
    <t>647934970</t>
  </si>
  <si>
    <t>-1281561682</t>
  </si>
  <si>
    <t>327143045</t>
  </si>
  <si>
    <t>-884491280</t>
  </si>
  <si>
    <t>-1400365134</t>
  </si>
  <si>
    <t>1202854914</t>
  </si>
  <si>
    <t>-1366055629</t>
  </si>
  <si>
    <t>12-2023C - Nymburk - rekonstrukce chodníku a parkovacího stání - fáze C</t>
  </si>
  <si>
    <t>1315252386</t>
  </si>
  <si>
    <t>195954822</t>
  </si>
  <si>
    <t>1857100943</t>
  </si>
  <si>
    <t>-1329715377</t>
  </si>
  <si>
    <t>534400976</t>
  </si>
  <si>
    <t>687926783</t>
  </si>
  <si>
    <t>-1407479985</t>
  </si>
  <si>
    <t>-202646305</t>
  </si>
  <si>
    <t>901335133</t>
  </si>
  <si>
    <t>1859494722</t>
  </si>
  <si>
    <t>-1388854600</t>
  </si>
  <si>
    <t>-1566267777</t>
  </si>
  <si>
    <t>-726474122</t>
  </si>
  <si>
    <t>1821129946</t>
  </si>
  <si>
    <t>-376819840</t>
  </si>
  <si>
    <t>1423195106</t>
  </si>
  <si>
    <t>-1392700391</t>
  </si>
  <si>
    <t>-1652447069</t>
  </si>
  <si>
    <t>268861151</t>
  </si>
  <si>
    <t>794860003</t>
  </si>
  <si>
    <t>-1106302948</t>
  </si>
  <si>
    <t>1641575396</t>
  </si>
  <si>
    <t>-976571689</t>
  </si>
  <si>
    <t>-1765441151</t>
  </si>
  <si>
    <t>57131750</t>
  </si>
  <si>
    <t>-623234043</t>
  </si>
  <si>
    <t>-1413306424</t>
  </si>
  <si>
    <t>907054628</t>
  </si>
  <si>
    <t>1376692606</t>
  </si>
  <si>
    <t>-1517097683</t>
  </si>
  <si>
    <t>1107305143</t>
  </si>
  <si>
    <t>SO 103 - Chodník fáze C - železniční přejezd - Luční</t>
  </si>
  <si>
    <t>155436378</t>
  </si>
  <si>
    <t>"stávající dlažba z betonové dlažby" 76,61+32,19+65,07+55,95+72,19+57,72+58,51+60,87+79,49+50,03+22,46+78,61+4,67+121,34+116,75+234,20+81,83</t>
  </si>
  <si>
    <t>"-stávající asfaltové plochy - chodník" -(51,39+42,30+52,89+133,19)</t>
  </si>
  <si>
    <t>-469943249</t>
  </si>
  <si>
    <t>-1663194482</t>
  </si>
  <si>
    <t>"stávající asfaltové plochy - chodník" 51,39+42,30+52,89+133,19</t>
  </si>
  <si>
    <t>"stávající asfaltové plochy - komunikace" 3,8+7,25+3,55+4,21+9,03+7,54+0,93+8,26+6,04+5,68+8,29+23,81</t>
  </si>
  <si>
    <t>526,56+339,32</t>
  </si>
  <si>
    <t>2,06+1,40+3,07+1,65+1,87+3,31+88,89+5,25+21,74+36,69+13,96</t>
  </si>
  <si>
    <t>1536325346</t>
  </si>
  <si>
    <t>"plocha původních dlažeb, asfaltové plochy a zeminy* hloubka výkopku"1356,88*0,20</t>
  </si>
  <si>
    <t>"plocha výměny zemní pláně sjezdů rozšířená cca 11 %* hloubka výkopku" 242,85*1,11*0,5</t>
  </si>
  <si>
    <t>1905844352</t>
  </si>
  <si>
    <t>"vedení vodovodu délka*hloubka*šířka"12*1*0,5</t>
  </si>
  <si>
    <t>"vedení teplovodu délka*hloubka*šířka"21*1*0,5</t>
  </si>
  <si>
    <t>"vedení plynovodu délka*hloubka*šířka"26*1*0,5</t>
  </si>
  <si>
    <t>"vedení NN a VN délka*hloubka*šířka"59*1*0,5</t>
  </si>
  <si>
    <t>"vedení komunikačních sití délka*hloubka*šířka"72*1*0,5</t>
  </si>
  <si>
    <t>1859682427</t>
  </si>
  <si>
    <t>"UV délka*šířka*výška*počet" 0,85*0,85*1,2*3</t>
  </si>
  <si>
    <t>-1859582377</t>
  </si>
  <si>
    <t>"dešťové přípojky" 3,86*0,8*1,2</t>
  </si>
  <si>
    <t>-1567688800</t>
  </si>
  <si>
    <t>722919242</t>
  </si>
  <si>
    <t>-1106306544</t>
  </si>
  <si>
    <t>"ornice" 107,50*0,20*2</t>
  </si>
  <si>
    <t>14679085</t>
  </si>
  <si>
    <t>"výkopy-zásypy" 406,16+2,6+3,71-2,07</t>
  </si>
  <si>
    <t>1373132670</t>
  </si>
  <si>
    <t>410,4*3 'Přepočtené koeficientem množství</t>
  </si>
  <si>
    <t>1577464807</t>
  </si>
  <si>
    <t>"ornice z deponie"21,50</t>
  </si>
  <si>
    <t>-8950017</t>
  </si>
  <si>
    <t>410,4*2 'Přepočtené koeficientem množství</t>
  </si>
  <si>
    <t>-1783586409</t>
  </si>
  <si>
    <t>231220957</t>
  </si>
  <si>
    <t>"dešťové přípojky délka*šířka*výška" 3,98*0,8*0,65</t>
  </si>
  <si>
    <t>1632947155</t>
  </si>
  <si>
    <t>"dešťové přípojky délka*šířka*výška-potrubí" 3,98*0,8*(0,3+0,15)-(3,14*0,100*0,100*3,98)</t>
  </si>
  <si>
    <t>1840167389</t>
  </si>
  <si>
    <t>1,31*2 'Přepočtené koeficientem množství</t>
  </si>
  <si>
    <t>"nové plochy" 68,72+35,89+14,38+114,68+28,10+32,66+105,94+80,32+110,45+103,05+48,34+49,19+6,1+35,78</t>
  </si>
  <si>
    <t>99,61*2 'Přepočtené koeficientem množství</t>
  </si>
  <si>
    <t>833,6*0,015 "Přepočtené koeficientem množství</t>
  </si>
  <si>
    <t>-1418568744</t>
  </si>
  <si>
    <t>"plocha stávajících dlažeb, asfaltové plochy a zeminy rozšířené cca 11%" 1356,88*1,11</t>
  </si>
  <si>
    <t>"- plocha výměny podloží" -269,56</t>
  </si>
  <si>
    <t>183211211</t>
  </si>
  <si>
    <t>Založení štěrkového záhonu pro výsadbu trvalek v zemině skupiny 1 až 4 v rovině nebo na svahu do 1:5</t>
  </si>
  <si>
    <t>-46140588</t>
  </si>
  <si>
    <t>https://podminky.urs.cz/item/CS_URS_2023_01/183211211</t>
  </si>
  <si>
    <t>1915142125</t>
  </si>
  <si>
    <t>"dešťové přípojky délka*šířka*výška" 3,86*0,8*0,1</t>
  </si>
  <si>
    <t>1591807390</t>
  </si>
  <si>
    <t>"UV délka*šířka*výška*počet" 0,85*0,85*0,15*3</t>
  </si>
  <si>
    <t>-1290728392</t>
  </si>
  <si>
    <t>"plocha výměny zeminy sjezdů rozšířená cca 11 %" 242,85*1,11</t>
  </si>
  <si>
    <t>269,56*2</t>
  </si>
  <si>
    <t>-1397010144</t>
  </si>
  <si>
    <t>"plocha*výška výměny zeminy" 269,56*0,5</t>
  </si>
  <si>
    <t>134,78*2,2 'Přepočtené koeficientem množství</t>
  </si>
  <si>
    <t>"plocha doasfaltování" 62,87</t>
  </si>
  <si>
    <t>"plocha doasfaltování rozšířená cca 6%" 62,87*0,06</t>
  </si>
  <si>
    <t>"plocha chodníků" 945,86</t>
  </si>
  <si>
    <t>"plocha chodníků rozšířená cca 6%" 945,86*0,06</t>
  </si>
  <si>
    <t>"plocha sjezdů" 242,85</t>
  </si>
  <si>
    <t>"plocha sjezdů rozšířená cca 11 %" 242,85*0,11</t>
  </si>
  <si>
    <t>"plocha doasfaltování rozšířená cca 11%" 62,87*0,11</t>
  </si>
  <si>
    <t>"plocha cyklopruh" 198,75</t>
  </si>
  <si>
    <t>"plocha cyklopruh rozšířená cca 11%" 198,75*0,11</t>
  </si>
  <si>
    <t>"plocha chodníků rozšířená cca 11%" 945,86*0,11</t>
  </si>
  <si>
    <t>"rozšíření cca 6%" 198,75*0,06</t>
  </si>
  <si>
    <t>"rozšíření cca 6%" 62,87*0,06</t>
  </si>
  <si>
    <t>"plocha sjezdů rozšířená cca 6 %" 242,85*0,06</t>
  </si>
  <si>
    <t>"plocha cyklopruh"198,75</t>
  </si>
  <si>
    <t>"plocha cyklopruh rozšířená cca 6%" 198,75*0,06</t>
  </si>
  <si>
    <t>"plocha doasfaltování" 5,19+5,19+8,37+8,26+10,02+6,28+13,43+6,13</t>
  </si>
  <si>
    <t>"plocha cyklopruh"27,34+2,93+17,56+24,39+3,46+18,82+6,32+19,66+5,37+19,99+8+16,11+3+25,80</t>
  </si>
  <si>
    <t>"plocha chodníků" 37,73+15,95+12,81+9,1+44,12+12,65+20,19+5,35+16,77+37,68+33,39+24,54+41,47+2,81</t>
  </si>
  <si>
    <t>17,17+29,74+158,61+99,08+128,74+6,32+7,06+8,17+34,85</t>
  </si>
  <si>
    <t>"plocha varovných pásů" 9,5+1,2+7,04+1,55+1,21+1,46+1,55+9,75+1,39+7,53+1,38+4,19+2,53+7,87+2,14+7,99+3,20+6,45+1,2+10,36+1,24+1,04</t>
  </si>
  <si>
    <t>1,93+2,03+1,37+1,37+4,22+1,55+1,5+1,17+1,20</t>
  </si>
  <si>
    <t>"plocha signálních pásů" 1,17+3,33+1,47+1,42+1,43+3,46+1,26+1,32</t>
  </si>
  <si>
    <t>2,83+2,83+2,03+3,01+3,23+3,78+0,88</t>
  </si>
  <si>
    <t>801,47*1,01 'Přepočtené koeficientem množství</t>
  </si>
  <si>
    <t>"plocha varovných pásů" 108,11</t>
  </si>
  <si>
    <t>"plocha signálních pásů" 33,45</t>
  </si>
  <si>
    <t>141,56*1,01 'Přepočtené koeficientem množství</t>
  </si>
  <si>
    <t>-1840539825</t>
  </si>
  <si>
    <t>"plocha sjezdů"10,63+4,12+17,86+5,99+34,36+12,51+30,56+9,34+43,35+12,65+15,94+4,56+5,77+13,47+12,73+9,01</t>
  </si>
  <si>
    <t>242,85*1,02 'Přepočtené koeficientem množství</t>
  </si>
  <si>
    <t>-2068773090</t>
  </si>
  <si>
    <t>2,20+1,28+0,38</t>
  </si>
  <si>
    <t>1688422776</t>
  </si>
  <si>
    <t>3,86*1,015 'Přepočtené koeficientem množství</t>
  </si>
  <si>
    <t>281193878</t>
  </si>
  <si>
    <t>-638665919</t>
  </si>
  <si>
    <t>310873187</t>
  </si>
  <si>
    <t>-876953107</t>
  </si>
  <si>
    <t>1856268833</t>
  </si>
  <si>
    <t>1470291876</t>
  </si>
  <si>
    <t>1183857884</t>
  </si>
  <si>
    <t>487058497</t>
  </si>
  <si>
    <t>2012254554</t>
  </si>
  <si>
    <t>1383686459</t>
  </si>
  <si>
    <t>500432330</t>
  </si>
  <si>
    <t>-76345245</t>
  </si>
  <si>
    <t>203578215</t>
  </si>
  <si>
    <t>-1939628227</t>
  </si>
  <si>
    <t>-1732139465</t>
  </si>
  <si>
    <t>"nové"5</t>
  </si>
  <si>
    <t>1162439030</t>
  </si>
  <si>
    <t>"C10a"2</t>
  </si>
  <si>
    <t>"C10b"2</t>
  </si>
  <si>
    <t>40445629</t>
  </si>
  <si>
    <t>informativní značky směrové IS1a, IS2a, IS3a, IS4a, IS19a 1100x330mm</t>
  </si>
  <si>
    <t>1596562731</t>
  </si>
  <si>
    <t>"IS 9a"1</t>
  </si>
  <si>
    <t>"V11a" 12*2*2</t>
  </si>
  <si>
    <t>"V14"1,87*7</t>
  </si>
  <si>
    <t>"V8" (1,01*7)+(0,37*7)</t>
  </si>
  <si>
    <t>"délka obrubníku" 84,99+221,67+27,08+121,55+56</t>
  </si>
  <si>
    <t>-1311274962</t>
  </si>
  <si>
    <t>"délka obrubníku R2"3,11+2,88*2+2,9+2,91*10</t>
  </si>
  <si>
    <t>"délka obrubníku R4"4,36</t>
  </si>
  <si>
    <t>"délka obrubníku R6"2,83+4,81+4,8*2+2,88+5,21+7,71+6,72</t>
  </si>
  <si>
    <t>84,99*1,02 'Přepočtené koeficientem množství</t>
  </si>
  <si>
    <t>1349720980</t>
  </si>
  <si>
    <t>"délka obrubníku" 7,49+4,97+0,57+1,09+3,48+9,39+1,09+1,08+45,85+9,35+7,32</t>
  </si>
  <si>
    <t>20,97+3,25+0,66+1,89+1,37+15,90+1,61+13,90+14,54+10,41+17,62+1,16+1</t>
  </si>
  <si>
    <t>1,16+1,53+0,22+0,31+1,9+1,99+2,34*2+2,52*2+2,44+2,36+2,08+2</t>
  </si>
  <si>
    <t>221,67*1,02 'Přepočtené koeficientem množství</t>
  </si>
  <si>
    <t>-1664641289</t>
  </si>
  <si>
    <t>"délka obrubníku R4"5,06+2,62</t>
  </si>
  <si>
    <t>"délka obrubníku R6"3,25+3,04+3,13+3,4*2+3,18</t>
  </si>
  <si>
    <t>27,08*1,02 'Přepočtené koeficientem množství</t>
  </si>
  <si>
    <t>69420365</t>
  </si>
  <si>
    <t>"délka obrubníku" 7,22+4,31+3,43</t>
  </si>
  <si>
    <t>1,44+7+3,02+3,12+7,69+9,83+9,13+12+6,83+3,1</t>
  </si>
  <si>
    <t>3*2+2,85+2,86+3,15+3,18+3,45+3,35+3,17+3,28+3,11+3,04+2,99+3</t>
  </si>
  <si>
    <t>121,55*1,02 'Přepočtené koeficientem množství</t>
  </si>
  <si>
    <t>500059159</t>
  </si>
  <si>
    <t>"délka obrubníku" 18+23+14</t>
  </si>
  <si>
    <t>55*1,02 'Přepočtené koeficientem množství</t>
  </si>
  <si>
    <t>3,29+23,71+2,9+1,23+3,86+4,1+0,4+3,15+1,38+3+9,5+1,6+3,91+3,87+1,41+3,41+3,15+30,44+3,14+3,04+3,14+2,91+6,02+1,84+7,63+4,15+92,1+2,91+3,39+3,39+3,14</t>
  </si>
  <si>
    <t>2,88+3,42+3,42+2,91+2,91+3,28+3,19+2,91+3,14+3,05+2,95+2,91+1,6+2,4</t>
  </si>
  <si>
    <t>11,38+52,81+7,58+7,58+9,03+7,58+7,29+14,1+8,5</t>
  </si>
  <si>
    <t>2,89+2,78+3,46+3,04+3,04+6,32+5,33+7,9+3+3,4+3,4+3,41+3,41+3,28+3,19+3,04+3,04+2,93</t>
  </si>
  <si>
    <t>4,84+5,18+3,46+3,46+33,13+3,91+3,73+3,1+8,66+5,67+8,2</t>
  </si>
  <si>
    <t>2,29+2,28+2,36+3,51+3,96+52,09+6,16+6,58+28,25+32,07+6,05+12,65+42,63</t>
  </si>
  <si>
    <t>759,01*1,02 'Přepočtené koeficientem množství</t>
  </si>
  <si>
    <t>-24702114</t>
  </si>
  <si>
    <t>-1744169330</t>
  </si>
  <si>
    <t>1301085863</t>
  </si>
  <si>
    <t>-1386658283</t>
  </si>
  <si>
    <t>-476833011</t>
  </si>
  <si>
    <t>"plocha sjezdů rozšířená cca 11 %" 242,85*1,11</t>
  </si>
  <si>
    <t>"plocha doasfaltování rozšířená cca 11%" 62,87*1,11</t>
  </si>
  <si>
    <t>"plocha cyklopruh rozšířená cca 11%" 198,75*1,11</t>
  </si>
  <si>
    <t>"plocha chodníků rozšířená cca 11%" 945,86*1,11</t>
  </si>
  <si>
    <t>-1810915744</t>
  </si>
  <si>
    <t>574661846</t>
  </si>
  <si>
    <t>"délka doasfaltové plochy" 12,79+8,77+12,01+8,6+11,18+7,59+7,59+11,01</t>
  </si>
  <si>
    <t>"délka rozšíření nové komunikace"20,68+15,17+7,71</t>
  </si>
  <si>
    <t>Poznámka k položce:
značka bude uložena pro zpětnou montáž</t>
  </si>
  <si>
    <t>1729435723</t>
  </si>
  <si>
    <t>-2142334033</t>
  </si>
  <si>
    <t>319556636</t>
  </si>
  <si>
    <t>"kamenivo 50% odvoz na recyklační středisko" 393,495*0,5</t>
  </si>
  <si>
    <t>"kamenivo 50% stavba" 393,495*0,5</t>
  </si>
  <si>
    <t>-157188000</t>
  </si>
  <si>
    <t>196,75*12 'Přepočtené koeficientem množství</t>
  </si>
  <si>
    <t>-768683225</t>
  </si>
  <si>
    <t>"beton. dlažba 50% odvoz na recyklační skládku" 252,124*0,5</t>
  </si>
  <si>
    <t>"beton. dlažba 50% odvoz TS Nymburk" 252,124*0,5</t>
  </si>
  <si>
    <t>"kámen. obrubníky 10% odvoz na recyklační skládku" 251,105*0,10</t>
  </si>
  <si>
    <t>"kámen. obrubníky 90% odvoz TS Nymburk" 251,105*0,90</t>
  </si>
  <si>
    <t>"asfalt vybouraný 100% odvoz na recyklační skládku" 80,995</t>
  </si>
  <si>
    <t>1244688767</t>
  </si>
  <si>
    <t>331,62*12 'Přepočtené koeficientem množství</t>
  </si>
  <si>
    <t>475540534</t>
  </si>
  <si>
    <t>-444802657</t>
  </si>
  <si>
    <t>360278526</t>
  </si>
  <si>
    <t>-1993228903</t>
  </si>
  <si>
    <t>-2051153121</t>
  </si>
  <si>
    <t>SO 105.3 - Autobusové zastávky - fáze C</t>
  </si>
  <si>
    <t>2003933379</t>
  </si>
  <si>
    <t>"stávající dlažba z betonových kostek - SO 103" 19,97</t>
  </si>
  <si>
    <t>1321840539</t>
  </si>
  <si>
    <t>"stávající travnatá plocha - SO 103" 40,11+33,84</t>
  </si>
  <si>
    <t>"plocha stávajících dlažeb a zeminy * hloubka výkopku" 93,92*0,26</t>
  </si>
  <si>
    <t>"výměna zemní pláně rozšířená o cca 11% * hloubka výkopku" 104,25*0,50</t>
  </si>
  <si>
    <t>"vedení vodovodu délka*hloubka*šířka"83*1*0,5</t>
  </si>
  <si>
    <t>"vedení komunikačních sítí délka*hloubka*šířka"28*1*0,5</t>
  </si>
  <si>
    <t>-1759432321</t>
  </si>
  <si>
    <t>76,55*3 'Přepočtené koeficientem množství</t>
  </si>
  <si>
    <t>-340919918</t>
  </si>
  <si>
    <t>76,55*2 'Přepočtené koeficientem množství</t>
  </si>
  <si>
    <t>"výměna zemní pláně rozšířená o cca 11% " 104,25*2</t>
  </si>
  <si>
    <t>"výměna zemní pláně rozšířená o cca 11% " 104,25*0,5</t>
  </si>
  <si>
    <t>52,13*2,2 'Přepočtené koeficientem množství</t>
  </si>
  <si>
    <t>"plocha autobus. zálivu - SO 103" 79,76</t>
  </si>
  <si>
    <t>"plocha autobus. zálivu rozšířená cca 11%" 79,76*0,11</t>
  </si>
  <si>
    <t>"plocha autobus. zálivu rozšířená cca 6%" 79,76*0,06</t>
  </si>
  <si>
    <t>-426442237</t>
  </si>
  <si>
    <t>79,76*1,02 'Přepočtené koeficientem množství</t>
  </si>
  <si>
    <t>-628323659</t>
  </si>
  <si>
    <t>"délka obrubníku" 38,57+53,27</t>
  </si>
  <si>
    <t>-1467842275</t>
  </si>
  <si>
    <t>"délka obrubníku" 13,32+25,25</t>
  </si>
  <si>
    <t>38,57*1,02 'Přepočtené koeficientem množství</t>
  </si>
  <si>
    <t>833216179</t>
  </si>
  <si>
    <t>"délka obrubníku" 53,27</t>
  </si>
  <si>
    <t>53,27*1,02 'Přepočtené koeficientem množství</t>
  </si>
  <si>
    <t>"délka rozšíření autobus. zálivu" 55,49</t>
  </si>
  <si>
    <t>1706209360</t>
  </si>
  <si>
    <t>-206937714</t>
  </si>
  <si>
    <t>"beton. dlažba 50% odvoz na recyklační skládku" 5,092*0,5</t>
  </si>
  <si>
    <t>"beton. dlažba 50% odvoz TS Nymburk" 5,092*0,5</t>
  </si>
  <si>
    <t>-2128079367</t>
  </si>
  <si>
    <t>2,55*12 'Přepočtené koeficientem množství</t>
  </si>
  <si>
    <t>-655237019</t>
  </si>
  <si>
    <t>SO 401.3 - Veřejné osvětlení - fáze C</t>
  </si>
  <si>
    <t>611403201</t>
  </si>
  <si>
    <t>" protlak 3 - délka*počet" 12*1</t>
  </si>
  <si>
    <t>" protlak 4 - délka*počet" 14*1</t>
  </si>
  <si>
    <t>-940860428</t>
  </si>
  <si>
    <t>-901758956</t>
  </si>
  <si>
    <t>290*1,05 'Přepočtené koeficientem množství</t>
  </si>
  <si>
    <t>-551606423</t>
  </si>
  <si>
    <t>18*1,05 'Přepočtené koeficientem množství</t>
  </si>
  <si>
    <t>180*1,15 'Přepočtené koeficientem množství</t>
  </si>
  <si>
    <t>340*1,15 'Přepočtené koeficientem množství</t>
  </si>
  <si>
    <t>-62557968</t>
  </si>
  <si>
    <t>-2011325476</t>
  </si>
  <si>
    <t>1788501228</t>
  </si>
  <si>
    <t>"délka*hmotnost kg/1bm" 280*0,95</t>
  </si>
  <si>
    <t>741810002</t>
  </si>
  <si>
    <t>Zkoušky a prohlídky elektrických rozvodů a zařízení celková prohlídka a vyhotovení revizní zprávy pro objem montážních prací přes 100 do 500 tis. Kč</t>
  </si>
  <si>
    <t>-716635311</t>
  </si>
  <si>
    <t>https://podminky.urs.cz/item/CS_URS_2023_01/741810002</t>
  </si>
  <si>
    <t>-1538357305</t>
  </si>
  <si>
    <t>-692999687</t>
  </si>
  <si>
    <t>936792677</t>
  </si>
  <si>
    <t>-787176848</t>
  </si>
  <si>
    <t>1517698104</t>
  </si>
  <si>
    <t>-1322337122</t>
  </si>
  <si>
    <t>1927901676</t>
  </si>
  <si>
    <t>34774200.R5</t>
  </si>
  <si>
    <t>LED svítidlo,11,7W, 2000lm, 4000K</t>
  </si>
  <si>
    <t>-1977218076</t>
  </si>
  <si>
    <t>741910513</t>
  </si>
  <si>
    <t>Montáž kovových nosných a doplňkových konstrukcí se zhotovením pro upevnění přístrojů a zařízení celkové hmotnosti přes 10 do 50 kg</t>
  </si>
  <si>
    <t>-1732335459</t>
  </si>
  <si>
    <t>https://podminky.urs.cz/item/CS_URS_2023_01/741910513</t>
  </si>
  <si>
    <t xml:space="preserve">Poznámka k položce:
montáž stožárů osvětlení samostatně stojících, délky do 12 m, včetně patic </t>
  </si>
  <si>
    <t>487425830</t>
  </si>
  <si>
    <t>741910513R00</t>
  </si>
  <si>
    <t>-1182861857</t>
  </si>
  <si>
    <t>https://podminky.urs.cz/item/CS_URS_2023_01/741910513R00</t>
  </si>
  <si>
    <t>Poznámka k položce:
montáž výložníků stožárů osvětlení samostatně stojících</t>
  </si>
  <si>
    <t>31674005</t>
  </si>
  <si>
    <t>výložník rovný jednoduchý k osvětlovacím stožárům uličním vyložení 3000mm</t>
  </si>
  <si>
    <t>-1161475097</t>
  </si>
  <si>
    <t>34844472</t>
  </si>
  <si>
    <t>výložník obloukový dvojnásobný k osvětlovacím stožárům uličním výška 1800 mm vyložení 1500mm</t>
  </si>
  <si>
    <t>-68531078</t>
  </si>
  <si>
    <t>2074531126</t>
  </si>
  <si>
    <t>2007210413</t>
  </si>
  <si>
    <t>353375555</t>
  </si>
  <si>
    <t>-1917616105</t>
  </si>
  <si>
    <t>-747033811</t>
  </si>
  <si>
    <t>1526483612</t>
  </si>
  <si>
    <t>-971096271</t>
  </si>
  <si>
    <t>-1635579463</t>
  </si>
  <si>
    <t>"sloupy a rozvaděče" (1*1*1)*18+(1*1,5*0,8)*2</t>
  </si>
  <si>
    <t>"startovací a cílová jáma" (2*0,8*1,5)*3</t>
  </si>
  <si>
    <t>106862731</t>
  </si>
  <si>
    <t>-1430484914</t>
  </si>
  <si>
    <t>"zemina výkop-zásypy" (20,4+290*0,4*1)-(290*0,4*0,65)</t>
  </si>
  <si>
    <t>1146198709</t>
  </si>
  <si>
    <t>61*12 'Přepočtené koeficientem množství</t>
  </si>
  <si>
    <t>-1079962400</t>
  </si>
  <si>
    <t>61*2 'Přepočtené koeficientem množství</t>
  </si>
  <si>
    <t>-1520506492</t>
  </si>
  <si>
    <t>-20210773</t>
  </si>
  <si>
    <t>-1862282796</t>
  </si>
  <si>
    <t>-645317221</t>
  </si>
  <si>
    <t>-13581881</t>
  </si>
  <si>
    <t>310357774</t>
  </si>
  <si>
    <t>956698778</t>
  </si>
  <si>
    <t>515517462</t>
  </si>
  <si>
    <t>SO 402.2 - Přeložka SEK - fáze C</t>
  </si>
  <si>
    <t>22*1,05 'Přepočtené koeficientem množství</t>
  </si>
  <si>
    <t>998741201</t>
  </si>
  <si>
    <t>Přesun hmot pro silnoproud stanovený procentní sazbou (%) z ceny vodorovná dopravní vzdálenost do 50 m v objektech výšky do 6 m</t>
  </si>
  <si>
    <t>%</t>
  </si>
  <si>
    <t>-1616812460</t>
  </si>
  <si>
    <t>https://podminky.urs.cz/item/CS_URS_2023_01/998741201</t>
  </si>
  <si>
    <t>-501451496</t>
  </si>
  <si>
    <t>998742201</t>
  </si>
  <si>
    <t>Přesun hmot pro slaboproud stanovený procentní sazbou (%) z ceny vodorovná dopravní vzdálenost do 50 m v objektech výšky do 6 m</t>
  </si>
  <si>
    <t>1042071302</t>
  </si>
  <si>
    <t>https://podminky.urs.cz/item/CS_URS_2023_01/998742201</t>
  </si>
  <si>
    <t>-543125462</t>
  </si>
  <si>
    <t>853989941</t>
  </si>
  <si>
    <t>"zemina výkop-zásypy" (22*0,4*1)-(22*0,4*0,65)</t>
  </si>
  <si>
    <t>-1348226660</t>
  </si>
  <si>
    <t>3,08*12 'Přepočtené koeficientem množství</t>
  </si>
  <si>
    <t>1165211820</t>
  </si>
  <si>
    <t>3,08*2 'Přepočtené koeficientem množství</t>
  </si>
  <si>
    <t>-1656830959</t>
  </si>
  <si>
    <t>-1448731321</t>
  </si>
  <si>
    <t>"zemina výkop-zásypy" (22*0,4*0,35)</t>
  </si>
  <si>
    <t>3,08*1,8 'Přepočtené koeficientem množství</t>
  </si>
  <si>
    <t>-840807279</t>
  </si>
  <si>
    <t>1839055036</t>
  </si>
  <si>
    <t>1663702264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</si>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</sst>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2" TargetMode="External" /><Relationship Id="rId2" Type="http://schemas.openxmlformats.org/officeDocument/2006/relationships/hyperlink" Target="https://podminky.urs.cz/item/CS_URS_2023_01/113107182" TargetMode="External" /><Relationship Id="rId3" Type="http://schemas.openxmlformats.org/officeDocument/2006/relationships/hyperlink" Target="https://podminky.urs.cz/item/CS_URS_2023_01/122351103" TargetMode="External" /><Relationship Id="rId4" Type="http://schemas.openxmlformats.org/officeDocument/2006/relationships/hyperlink" Target="https://podminky.urs.cz/item/CS_URS_2023_01/129001101" TargetMode="External" /><Relationship Id="rId5" Type="http://schemas.openxmlformats.org/officeDocument/2006/relationships/hyperlink" Target="https://podminky.urs.cz/item/CS_URS_2023_01/162751137" TargetMode="External" /><Relationship Id="rId6" Type="http://schemas.openxmlformats.org/officeDocument/2006/relationships/hyperlink" Target="https://podminky.urs.cz/item/CS_URS_2023_01/162751139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81951114" TargetMode="External" /><Relationship Id="rId9" Type="http://schemas.openxmlformats.org/officeDocument/2006/relationships/hyperlink" Target="https://podminky.urs.cz/item/CS_URS_2023_01/561121113" TargetMode="External" /><Relationship Id="rId10" Type="http://schemas.openxmlformats.org/officeDocument/2006/relationships/hyperlink" Target="https://podminky.urs.cz/item/CS_URS_2023_01/564851011" TargetMode="External" /><Relationship Id="rId11" Type="http://schemas.openxmlformats.org/officeDocument/2006/relationships/hyperlink" Target="https://podminky.urs.cz/item/CS_URS_2023_01/567132114" TargetMode="External" /><Relationship Id="rId12" Type="http://schemas.openxmlformats.org/officeDocument/2006/relationships/hyperlink" Target="https://podminky.urs.cz/item/CS_URS_2023_01/567911111" TargetMode="External" /><Relationship Id="rId13" Type="http://schemas.openxmlformats.org/officeDocument/2006/relationships/hyperlink" Target="https://podminky.urs.cz/item/CS_URS_2023_01/596212211" TargetMode="External" /><Relationship Id="rId14" Type="http://schemas.openxmlformats.org/officeDocument/2006/relationships/hyperlink" Target="https://podminky.urs.cz/item/CS_URS_2023_01/916131213" TargetMode="External" /><Relationship Id="rId15" Type="http://schemas.openxmlformats.org/officeDocument/2006/relationships/hyperlink" Target="https://podminky.urs.cz/item/CS_URS_2023_01/916431111" TargetMode="External" /><Relationship Id="rId16" Type="http://schemas.openxmlformats.org/officeDocument/2006/relationships/hyperlink" Target="https://podminky.urs.cz/item/CS_URS_2023_01/919122132" TargetMode="External" /><Relationship Id="rId17" Type="http://schemas.openxmlformats.org/officeDocument/2006/relationships/hyperlink" Target="https://podminky.urs.cz/item/CS_URS_2023_01/919731121" TargetMode="External" /><Relationship Id="rId18" Type="http://schemas.openxmlformats.org/officeDocument/2006/relationships/hyperlink" Target="https://podminky.urs.cz/item/CS_URS_2023_01/919735112" TargetMode="External" /><Relationship Id="rId19" Type="http://schemas.openxmlformats.org/officeDocument/2006/relationships/hyperlink" Target="https://podminky.urs.cz/item/CS_URS_2023_01/997221551" TargetMode="External" /><Relationship Id="rId20" Type="http://schemas.openxmlformats.org/officeDocument/2006/relationships/hyperlink" Target="https://podminky.urs.cz/item/CS_URS_2023_01/997221559" TargetMode="External" /><Relationship Id="rId21" Type="http://schemas.openxmlformats.org/officeDocument/2006/relationships/hyperlink" Target="https://podminky.urs.cz/item/CS_URS_2023_01/997221561" TargetMode="External" /><Relationship Id="rId22" Type="http://schemas.openxmlformats.org/officeDocument/2006/relationships/hyperlink" Target="https://podminky.urs.cz/item/CS_URS_2023_01/997221569" TargetMode="External" /><Relationship Id="rId23" Type="http://schemas.openxmlformats.org/officeDocument/2006/relationships/hyperlink" Target="https://podminky.urs.cz/item/CS_URS_2023_01/998223011" TargetMode="External" /><Relationship Id="rId24" Type="http://schemas.openxmlformats.org/officeDocument/2006/relationships/hyperlink" Target="https://podminky.urs.cz/item/CS_URS_2023_01/998223091" TargetMode="External" /><Relationship Id="rId2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41720015" TargetMode="External" /><Relationship Id="rId2" Type="http://schemas.openxmlformats.org/officeDocument/2006/relationships/hyperlink" Target="https://podminky.urs.cz/item/CS_URS_2023_01/945421110" TargetMode="External" /><Relationship Id="rId3" Type="http://schemas.openxmlformats.org/officeDocument/2006/relationships/hyperlink" Target="https://podminky.urs.cz/item/CS_URS_2023_01/998276101" TargetMode="External" /><Relationship Id="rId4" Type="http://schemas.openxmlformats.org/officeDocument/2006/relationships/hyperlink" Target="https://podminky.urs.cz/item/CS_URS_2023_01/998276125" TargetMode="External" /><Relationship Id="rId5" Type="http://schemas.openxmlformats.org/officeDocument/2006/relationships/hyperlink" Target="https://podminky.urs.cz/item/CS_URS_2023_01/741110302" TargetMode="External" /><Relationship Id="rId6" Type="http://schemas.openxmlformats.org/officeDocument/2006/relationships/hyperlink" Target="https://podminky.urs.cz/item/CS_URS_2023_01/741110304" TargetMode="External" /><Relationship Id="rId7" Type="http://schemas.openxmlformats.org/officeDocument/2006/relationships/hyperlink" Target="https://podminky.urs.cz/item/CS_URS_2023_01/741122611" TargetMode="External" /><Relationship Id="rId8" Type="http://schemas.openxmlformats.org/officeDocument/2006/relationships/hyperlink" Target="https://podminky.urs.cz/item/CS_URS_2023_01/741122623" TargetMode="External" /><Relationship Id="rId9" Type="http://schemas.openxmlformats.org/officeDocument/2006/relationships/hyperlink" Target="https://podminky.urs.cz/item/CS_URS_2023_01/741130021" TargetMode="External" /><Relationship Id="rId10" Type="http://schemas.openxmlformats.org/officeDocument/2006/relationships/hyperlink" Target="https://podminky.urs.cz/item/CS_URS_2023_01/741130024" TargetMode="External" /><Relationship Id="rId11" Type="http://schemas.openxmlformats.org/officeDocument/2006/relationships/hyperlink" Target="https://podminky.urs.cz/item/CS_URS_2023_01/741372833" TargetMode="External" /><Relationship Id="rId12" Type="http://schemas.openxmlformats.org/officeDocument/2006/relationships/hyperlink" Target="https://podminky.urs.cz/item/CS_URS_2023_01/741410001" TargetMode="External" /><Relationship Id="rId13" Type="http://schemas.openxmlformats.org/officeDocument/2006/relationships/hyperlink" Target="https://podminky.urs.cz/item/CS_URS_2023_01/741810003" TargetMode="External" /><Relationship Id="rId14" Type="http://schemas.openxmlformats.org/officeDocument/2006/relationships/hyperlink" Target="https://podminky.urs.cz/item/CS_URS_2023_01/741820101" TargetMode="External" /><Relationship Id="rId15" Type="http://schemas.openxmlformats.org/officeDocument/2006/relationships/hyperlink" Target="https://podminky.urs.cz/item/CS_URS_2023_01/741820102" TargetMode="External" /><Relationship Id="rId16" Type="http://schemas.openxmlformats.org/officeDocument/2006/relationships/hyperlink" Target="https://podminky.urs.cz/item/CS_URS_2023_01/998741101" TargetMode="External" /><Relationship Id="rId17" Type="http://schemas.openxmlformats.org/officeDocument/2006/relationships/hyperlink" Target="https://podminky.urs.cz/item/CS_URS_2023_01/998741193" TargetMode="External" /><Relationship Id="rId18" Type="http://schemas.openxmlformats.org/officeDocument/2006/relationships/hyperlink" Target="https://podminky.urs.cz/item/CS_URS_2023_01/210203901" TargetMode="External" /><Relationship Id="rId19" Type="http://schemas.openxmlformats.org/officeDocument/2006/relationships/hyperlink" Target="https://podminky.urs.cz/item/CS_URS_2023_01/210204011" TargetMode="External" /><Relationship Id="rId20" Type="http://schemas.openxmlformats.org/officeDocument/2006/relationships/hyperlink" Target="https://podminky.urs.cz/item/CS_URS_2023_01/210204103" TargetMode="External" /><Relationship Id="rId21" Type="http://schemas.openxmlformats.org/officeDocument/2006/relationships/hyperlink" Target="https://podminky.urs.cz/item/CS_URS_2023_01/210280131" TargetMode="External" /><Relationship Id="rId22" Type="http://schemas.openxmlformats.org/officeDocument/2006/relationships/hyperlink" Target="https://podminky.urs.cz/item/CS_URS_2023_01/218204011" TargetMode="External" /><Relationship Id="rId23" Type="http://schemas.openxmlformats.org/officeDocument/2006/relationships/hyperlink" Target="https://podminky.urs.cz/item/CS_URS_2023_01/460141112" TargetMode="External" /><Relationship Id="rId24" Type="http://schemas.openxmlformats.org/officeDocument/2006/relationships/hyperlink" Target="https://podminky.urs.cz/item/CS_URS_2023_01/460171182" TargetMode="External" /><Relationship Id="rId25" Type="http://schemas.openxmlformats.org/officeDocument/2006/relationships/hyperlink" Target="https://podminky.urs.cz/item/CS_URS_2023_01/460341113" TargetMode="External" /><Relationship Id="rId26" Type="http://schemas.openxmlformats.org/officeDocument/2006/relationships/hyperlink" Target="https://podminky.urs.cz/item/CS_URS_2023_01/460341121" TargetMode="External" /><Relationship Id="rId27" Type="http://schemas.openxmlformats.org/officeDocument/2006/relationships/hyperlink" Target="https://podminky.urs.cz/item/CS_URS_2023_01/460411122" TargetMode="External" /><Relationship Id="rId28" Type="http://schemas.openxmlformats.org/officeDocument/2006/relationships/hyperlink" Target="https://podminky.urs.cz/item/CS_URS_2023_01/460451192" TargetMode="External" /><Relationship Id="rId29" Type="http://schemas.openxmlformats.org/officeDocument/2006/relationships/hyperlink" Target="https://podminky.urs.cz/item/CS_URS_2023_01/460641113" TargetMode="External" /><Relationship Id="rId30" Type="http://schemas.openxmlformats.org/officeDocument/2006/relationships/hyperlink" Target="https://podminky.urs.cz/item/CS_URS_2023_01/460661112" TargetMode="External" /><Relationship Id="rId31" Type="http://schemas.openxmlformats.org/officeDocument/2006/relationships/hyperlink" Target="https://podminky.urs.cz/item/CS_URS_2023_01/460671113" TargetMode="External" /><Relationship Id="rId32" Type="http://schemas.openxmlformats.org/officeDocument/2006/relationships/hyperlink" Target="https://podminky.urs.cz/item/CS_URS_2023_01/469981111" TargetMode="External" /><Relationship Id="rId33" Type="http://schemas.openxmlformats.org/officeDocument/2006/relationships/hyperlink" Target="https://podminky.urs.cz/item/CS_URS_2023_01/094002000" TargetMode="External" /><Relationship Id="rId3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251101" TargetMode="External" /><Relationship Id="rId3" Type="http://schemas.openxmlformats.org/officeDocument/2006/relationships/hyperlink" Target="https://podminky.urs.cz/item/CS_URS_2023_01/113106142" TargetMode="External" /><Relationship Id="rId4" Type="http://schemas.openxmlformats.org/officeDocument/2006/relationships/hyperlink" Target="https://podminky.urs.cz/item/CS_URS_2023_01/113107222" TargetMode="External" /><Relationship Id="rId5" Type="http://schemas.openxmlformats.org/officeDocument/2006/relationships/hyperlink" Target="https://podminky.urs.cz/item/CS_URS_2023_01/113107242" TargetMode="External" /><Relationship Id="rId6" Type="http://schemas.openxmlformats.org/officeDocument/2006/relationships/hyperlink" Target="https://podminky.urs.cz/item/CS_URS_2023_01/113201112" TargetMode="External" /><Relationship Id="rId7" Type="http://schemas.openxmlformats.org/officeDocument/2006/relationships/hyperlink" Target="https://podminky.urs.cz/item/CS_URS_2023_01/121151103" TargetMode="External" /><Relationship Id="rId8" Type="http://schemas.openxmlformats.org/officeDocument/2006/relationships/hyperlink" Target="https://podminky.urs.cz/item/CS_URS_2023_01/122351105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31251100" TargetMode="External" /><Relationship Id="rId11" Type="http://schemas.openxmlformats.org/officeDocument/2006/relationships/hyperlink" Target="https://podminky.urs.cz/item/CS_URS_2023_01/132251102" TargetMode="External" /><Relationship Id="rId12" Type="http://schemas.openxmlformats.org/officeDocument/2006/relationships/hyperlink" Target="https://podminky.urs.cz/item/CS_URS_2023_01/162201401" TargetMode="External" /><Relationship Id="rId13" Type="http://schemas.openxmlformats.org/officeDocument/2006/relationships/hyperlink" Target="https://podminky.urs.cz/item/CS_URS_2023_01/162201411" TargetMode="External" /><Relationship Id="rId14" Type="http://schemas.openxmlformats.org/officeDocument/2006/relationships/hyperlink" Target="https://podminky.urs.cz/item/CS_URS_2023_01/162201421" TargetMode="External" /><Relationship Id="rId15" Type="http://schemas.openxmlformats.org/officeDocument/2006/relationships/hyperlink" Target="https://podminky.urs.cz/item/CS_URS_2023_01/162251102" TargetMode="External" /><Relationship Id="rId16" Type="http://schemas.openxmlformats.org/officeDocument/2006/relationships/hyperlink" Target="https://podminky.urs.cz/item/CS_URS_2023_01/162751137" TargetMode="External" /><Relationship Id="rId17" Type="http://schemas.openxmlformats.org/officeDocument/2006/relationships/hyperlink" Target="https://podminky.urs.cz/item/CS_URS_2023_01/162751139" TargetMode="External" /><Relationship Id="rId18" Type="http://schemas.openxmlformats.org/officeDocument/2006/relationships/hyperlink" Target="https://podminky.urs.cz/item/CS_URS_2023_01/167151101" TargetMode="External" /><Relationship Id="rId19" Type="http://schemas.openxmlformats.org/officeDocument/2006/relationships/hyperlink" Target="https://podminky.urs.cz/item/CS_URS_2023_01/171251201" TargetMode="External" /><Relationship Id="rId20" Type="http://schemas.openxmlformats.org/officeDocument/2006/relationships/hyperlink" Target="https://podminky.urs.cz/item/CS_URS_2023_01/174152101" TargetMode="External" /><Relationship Id="rId21" Type="http://schemas.openxmlformats.org/officeDocument/2006/relationships/hyperlink" Target="https://podminky.urs.cz/item/CS_URS_2023_01/175111101" TargetMode="External" /><Relationship Id="rId22" Type="http://schemas.openxmlformats.org/officeDocument/2006/relationships/hyperlink" Target="https://podminky.urs.cz/item/CS_URS_2023_01/181311103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181951114" TargetMode="External" /><Relationship Id="rId25" Type="http://schemas.openxmlformats.org/officeDocument/2006/relationships/hyperlink" Target="https://podminky.urs.cz/item/CS_URS_2023_01/183211211" TargetMode="External" /><Relationship Id="rId26" Type="http://schemas.openxmlformats.org/officeDocument/2006/relationships/hyperlink" Target="https://podminky.urs.cz/item/CS_URS_2023_01/451573111" TargetMode="External" /><Relationship Id="rId27" Type="http://schemas.openxmlformats.org/officeDocument/2006/relationships/hyperlink" Target="https://podminky.urs.cz/item/CS_URS_2023_01/452311141" TargetMode="External" /><Relationship Id="rId28" Type="http://schemas.openxmlformats.org/officeDocument/2006/relationships/hyperlink" Target="https://podminky.urs.cz/item/CS_URS_2023_01/561121112" TargetMode="External" /><Relationship Id="rId29" Type="http://schemas.openxmlformats.org/officeDocument/2006/relationships/hyperlink" Target="https://podminky.urs.cz/item/CS_URS_2023_01/564851111" TargetMode="External" /><Relationship Id="rId30" Type="http://schemas.openxmlformats.org/officeDocument/2006/relationships/hyperlink" Target="https://podminky.urs.cz/item/CS_URS_2023_01/564851111" TargetMode="External" /><Relationship Id="rId31" Type="http://schemas.openxmlformats.org/officeDocument/2006/relationships/hyperlink" Target="https://podminky.urs.cz/item/CS_URS_2023_01/564861111" TargetMode="External" /><Relationship Id="rId32" Type="http://schemas.openxmlformats.org/officeDocument/2006/relationships/hyperlink" Target="https://podminky.urs.cz/item/CS_URS_2023_01/564861111" TargetMode="External" /><Relationship Id="rId33" Type="http://schemas.openxmlformats.org/officeDocument/2006/relationships/hyperlink" Target="https://podminky.urs.cz/item/CS_URS_2023_01/565155101" TargetMode="External" /><Relationship Id="rId34" Type="http://schemas.openxmlformats.org/officeDocument/2006/relationships/hyperlink" Target="https://podminky.urs.cz/item/CS_URS_2023_01/567122113" TargetMode="External" /><Relationship Id="rId35" Type="http://schemas.openxmlformats.org/officeDocument/2006/relationships/hyperlink" Target="https://podminky.urs.cz/item/CS_URS_2023_01/573191111" TargetMode="External" /><Relationship Id="rId36" Type="http://schemas.openxmlformats.org/officeDocument/2006/relationships/hyperlink" Target="https://podminky.urs.cz/item/CS_URS_2023_01/573231107" TargetMode="External" /><Relationship Id="rId37" Type="http://schemas.openxmlformats.org/officeDocument/2006/relationships/hyperlink" Target="https://podminky.urs.cz/item/CS_URS_2023_01/577134111" TargetMode="External" /><Relationship Id="rId38" Type="http://schemas.openxmlformats.org/officeDocument/2006/relationships/hyperlink" Target="https://podminky.urs.cz/item/CS_URS_2023_01/577144111" TargetMode="External" /><Relationship Id="rId39" Type="http://schemas.openxmlformats.org/officeDocument/2006/relationships/hyperlink" Target="https://podminky.urs.cz/item/CS_URS_2023_01/596211213" TargetMode="External" /><Relationship Id="rId40" Type="http://schemas.openxmlformats.org/officeDocument/2006/relationships/hyperlink" Target="https://podminky.urs.cz/item/CS_URS_2023_01/596212212" TargetMode="External" /><Relationship Id="rId41" Type="http://schemas.openxmlformats.org/officeDocument/2006/relationships/hyperlink" Target="https://podminky.urs.cz/item/CS_URS_2023_01/871350310" TargetMode="External" /><Relationship Id="rId42" Type="http://schemas.openxmlformats.org/officeDocument/2006/relationships/hyperlink" Target="https://podminky.urs.cz/item/CS_URS_2023_01/879230191" TargetMode="External" /><Relationship Id="rId43" Type="http://schemas.openxmlformats.org/officeDocument/2006/relationships/hyperlink" Target="https://podminky.urs.cz/item/CS_URS_2023_01/895941341" TargetMode="External" /><Relationship Id="rId44" Type="http://schemas.openxmlformats.org/officeDocument/2006/relationships/hyperlink" Target="https://podminky.urs.cz/item/CS_URS_2023_01/895941351" TargetMode="External" /><Relationship Id="rId45" Type="http://schemas.openxmlformats.org/officeDocument/2006/relationships/hyperlink" Target="https://podminky.urs.cz/item/CS_URS_2023_01/895941361" TargetMode="External" /><Relationship Id="rId46" Type="http://schemas.openxmlformats.org/officeDocument/2006/relationships/hyperlink" Target="https://podminky.urs.cz/item/CS_URS_2023_01/899204112" TargetMode="External" /><Relationship Id="rId47" Type="http://schemas.openxmlformats.org/officeDocument/2006/relationships/hyperlink" Target="https://podminky.urs.cz/item/CS_URS_2023_01/899431111" TargetMode="External" /><Relationship Id="rId48" Type="http://schemas.openxmlformats.org/officeDocument/2006/relationships/hyperlink" Target="https://podminky.urs.cz/item/CS_URS_2023_01/914111111" TargetMode="External" /><Relationship Id="rId49" Type="http://schemas.openxmlformats.org/officeDocument/2006/relationships/hyperlink" Target="https://podminky.urs.cz/item/CS_URS_2023_01/914511112" TargetMode="External" /><Relationship Id="rId50" Type="http://schemas.openxmlformats.org/officeDocument/2006/relationships/hyperlink" Target="https://podminky.urs.cz/item/CS_URS_2023_01/915621111" TargetMode="External" /><Relationship Id="rId51" Type="http://schemas.openxmlformats.org/officeDocument/2006/relationships/hyperlink" Target="https://podminky.urs.cz/item/CS_URS_2023_01/915231116" TargetMode="External" /><Relationship Id="rId52" Type="http://schemas.openxmlformats.org/officeDocument/2006/relationships/hyperlink" Target="https://podminky.urs.cz/item/CS_URS_2023_01/915321111" TargetMode="External" /><Relationship Id="rId53" Type="http://schemas.openxmlformats.org/officeDocument/2006/relationships/hyperlink" Target="https://podminky.urs.cz/item/CS_URS_2023_01/916131213" TargetMode="External" /><Relationship Id="rId54" Type="http://schemas.openxmlformats.org/officeDocument/2006/relationships/hyperlink" Target="https://podminky.urs.cz/item/CS_URS_2023_01/916231213" TargetMode="External" /><Relationship Id="rId55" Type="http://schemas.openxmlformats.org/officeDocument/2006/relationships/hyperlink" Target="https://podminky.urs.cz/item/CS_URS_2023_01/916431111" TargetMode="External" /><Relationship Id="rId56" Type="http://schemas.openxmlformats.org/officeDocument/2006/relationships/hyperlink" Target="https://podminky.urs.cz/item/CS_URS_2023_01/919122132" TargetMode="External" /><Relationship Id="rId57" Type="http://schemas.openxmlformats.org/officeDocument/2006/relationships/hyperlink" Target="https://podminky.urs.cz/item/CS_URS_2023_01/919726121" TargetMode="External" /><Relationship Id="rId58" Type="http://schemas.openxmlformats.org/officeDocument/2006/relationships/hyperlink" Target="https://podminky.urs.cz/item/CS_URS_2023_01/919731121" TargetMode="External" /><Relationship Id="rId59" Type="http://schemas.openxmlformats.org/officeDocument/2006/relationships/hyperlink" Target="https://podminky.urs.cz/item/CS_URS_2023_01/919735112" TargetMode="External" /><Relationship Id="rId60" Type="http://schemas.openxmlformats.org/officeDocument/2006/relationships/hyperlink" Target="https://podminky.urs.cz/item/CS_URS_2023_01/966006132" TargetMode="External" /><Relationship Id="rId61" Type="http://schemas.openxmlformats.org/officeDocument/2006/relationships/hyperlink" Target="https://podminky.urs.cz/item/CS_URS_2023_01/966071131" TargetMode="External" /><Relationship Id="rId62" Type="http://schemas.openxmlformats.org/officeDocument/2006/relationships/hyperlink" Target="https://podminky.urs.cz/item/CS_URS_2023_01/953946131" TargetMode="External" /><Relationship Id="rId63" Type="http://schemas.openxmlformats.org/officeDocument/2006/relationships/hyperlink" Target="https://podminky.urs.cz/item/CS_URS_2023_01/979024443" TargetMode="External" /><Relationship Id="rId64" Type="http://schemas.openxmlformats.org/officeDocument/2006/relationships/hyperlink" Target="https://podminky.urs.cz/item/CS_URS_2023_01/979054442" TargetMode="External" /><Relationship Id="rId65" Type="http://schemas.openxmlformats.org/officeDocument/2006/relationships/hyperlink" Target="https://podminky.urs.cz/item/CS_URS_2023_01/997221551" TargetMode="External" /><Relationship Id="rId66" Type="http://schemas.openxmlformats.org/officeDocument/2006/relationships/hyperlink" Target="https://podminky.urs.cz/item/CS_URS_2023_01/997221559" TargetMode="External" /><Relationship Id="rId67" Type="http://schemas.openxmlformats.org/officeDocument/2006/relationships/hyperlink" Target="https://podminky.urs.cz/item/CS_URS_2023_01/997221561" TargetMode="External" /><Relationship Id="rId68" Type="http://schemas.openxmlformats.org/officeDocument/2006/relationships/hyperlink" Target="https://podminky.urs.cz/item/CS_URS_2023_01/997221569" TargetMode="External" /><Relationship Id="rId69" Type="http://schemas.openxmlformats.org/officeDocument/2006/relationships/hyperlink" Target="https://podminky.urs.cz/item/CS_URS_2023_01/998223011" TargetMode="External" /><Relationship Id="rId70" Type="http://schemas.openxmlformats.org/officeDocument/2006/relationships/hyperlink" Target="https://podminky.urs.cz/item/CS_URS_2023_01/998223091" TargetMode="External" /><Relationship Id="rId7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2" TargetMode="External" /><Relationship Id="rId2" Type="http://schemas.openxmlformats.org/officeDocument/2006/relationships/hyperlink" Target="https://podminky.urs.cz/item/CS_URS_2023_01/121151103" TargetMode="External" /><Relationship Id="rId3" Type="http://schemas.openxmlformats.org/officeDocument/2006/relationships/hyperlink" Target="https://podminky.urs.cz/item/CS_URS_2023_01/122351104" TargetMode="External" /><Relationship Id="rId4" Type="http://schemas.openxmlformats.org/officeDocument/2006/relationships/hyperlink" Target="https://podminky.urs.cz/item/CS_URS_2023_01/129001101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39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561121113" TargetMode="External" /><Relationship Id="rId9" Type="http://schemas.openxmlformats.org/officeDocument/2006/relationships/hyperlink" Target="https://podminky.urs.cz/item/CS_URS_2023_01/564851111" TargetMode="External" /><Relationship Id="rId10" Type="http://schemas.openxmlformats.org/officeDocument/2006/relationships/hyperlink" Target="https://podminky.urs.cz/item/CS_URS_2023_01/567132114" TargetMode="External" /><Relationship Id="rId11" Type="http://schemas.openxmlformats.org/officeDocument/2006/relationships/hyperlink" Target="https://podminky.urs.cz/item/CS_URS_2023_01/567911111" TargetMode="External" /><Relationship Id="rId12" Type="http://schemas.openxmlformats.org/officeDocument/2006/relationships/hyperlink" Target="https://podminky.urs.cz/item/CS_URS_2023_01/596212212" TargetMode="External" /><Relationship Id="rId13" Type="http://schemas.openxmlformats.org/officeDocument/2006/relationships/hyperlink" Target="https://podminky.urs.cz/item/CS_URS_2023_01/899431111" TargetMode="External" /><Relationship Id="rId14" Type="http://schemas.openxmlformats.org/officeDocument/2006/relationships/hyperlink" Target="https://podminky.urs.cz/item/CS_URS_2023_01/916131213" TargetMode="External" /><Relationship Id="rId15" Type="http://schemas.openxmlformats.org/officeDocument/2006/relationships/hyperlink" Target="https://podminky.urs.cz/item/CS_URS_2023_01/916431111" TargetMode="External" /><Relationship Id="rId16" Type="http://schemas.openxmlformats.org/officeDocument/2006/relationships/hyperlink" Target="https://podminky.urs.cz/item/CS_URS_2023_01/919122132" TargetMode="External" /><Relationship Id="rId17" Type="http://schemas.openxmlformats.org/officeDocument/2006/relationships/hyperlink" Target="https://podminky.urs.cz/item/CS_URS_2023_01/919731121" TargetMode="External" /><Relationship Id="rId18" Type="http://schemas.openxmlformats.org/officeDocument/2006/relationships/hyperlink" Target="https://podminky.urs.cz/item/CS_URS_2023_01/919735112" TargetMode="External" /><Relationship Id="rId19" Type="http://schemas.openxmlformats.org/officeDocument/2006/relationships/hyperlink" Target="https://podminky.urs.cz/item/CS_URS_2023_01/979054442" TargetMode="External" /><Relationship Id="rId20" Type="http://schemas.openxmlformats.org/officeDocument/2006/relationships/hyperlink" Target="https://podminky.urs.cz/item/CS_URS_2023_01/997221561" TargetMode="External" /><Relationship Id="rId21" Type="http://schemas.openxmlformats.org/officeDocument/2006/relationships/hyperlink" Target="https://podminky.urs.cz/item/CS_URS_2023_01/997221569" TargetMode="External" /><Relationship Id="rId22" Type="http://schemas.openxmlformats.org/officeDocument/2006/relationships/hyperlink" Target="https://podminky.urs.cz/item/CS_URS_2023_01/998223011" TargetMode="External" /><Relationship Id="rId23" Type="http://schemas.openxmlformats.org/officeDocument/2006/relationships/hyperlink" Target="https://podminky.urs.cz/item/CS_URS_2023_01/998223091" TargetMode="External" /><Relationship Id="rId2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41720015" TargetMode="External" /><Relationship Id="rId2" Type="http://schemas.openxmlformats.org/officeDocument/2006/relationships/hyperlink" Target="https://podminky.urs.cz/item/CS_URS_2023_01/945421110" TargetMode="External" /><Relationship Id="rId3" Type="http://schemas.openxmlformats.org/officeDocument/2006/relationships/hyperlink" Target="https://podminky.urs.cz/item/CS_URS_2023_01/998276101" TargetMode="External" /><Relationship Id="rId4" Type="http://schemas.openxmlformats.org/officeDocument/2006/relationships/hyperlink" Target="https://podminky.urs.cz/item/CS_URS_2023_01/998276125" TargetMode="External" /><Relationship Id="rId5" Type="http://schemas.openxmlformats.org/officeDocument/2006/relationships/hyperlink" Target="https://podminky.urs.cz/item/CS_URS_2023_01/741110302" TargetMode="External" /><Relationship Id="rId6" Type="http://schemas.openxmlformats.org/officeDocument/2006/relationships/hyperlink" Target="https://podminky.urs.cz/item/CS_URS_2023_01/741110304" TargetMode="External" /><Relationship Id="rId7" Type="http://schemas.openxmlformats.org/officeDocument/2006/relationships/hyperlink" Target="https://podminky.urs.cz/item/CS_URS_2023_01/741122611" TargetMode="External" /><Relationship Id="rId8" Type="http://schemas.openxmlformats.org/officeDocument/2006/relationships/hyperlink" Target="https://podminky.urs.cz/item/CS_URS_2023_01/741122623" TargetMode="External" /><Relationship Id="rId9" Type="http://schemas.openxmlformats.org/officeDocument/2006/relationships/hyperlink" Target="https://podminky.urs.cz/item/CS_URS_2023_01/741130024" TargetMode="External" /><Relationship Id="rId10" Type="http://schemas.openxmlformats.org/officeDocument/2006/relationships/hyperlink" Target="https://podminky.urs.cz/item/CS_URS_2023_01/741372833" TargetMode="External" /><Relationship Id="rId11" Type="http://schemas.openxmlformats.org/officeDocument/2006/relationships/hyperlink" Target="https://podminky.urs.cz/item/CS_URS_2023_01/741410001" TargetMode="External" /><Relationship Id="rId12" Type="http://schemas.openxmlformats.org/officeDocument/2006/relationships/hyperlink" Target="https://podminky.urs.cz/item/CS_URS_2023_01/741810002" TargetMode="External" /><Relationship Id="rId13" Type="http://schemas.openxmlformats.org/officeDocument/2006/relationships/hyperlink" Target="https://podminky.urs.cz/item/CS_URS_2023_01/741820101" TargetMode="External" /><Relationship Id="rId14" Type="http://schemas.openxmlformats.org/officeDocument/2006/relationships/hyperlink" Target="https://podminky.urs.cz/item/CS_URS_2023_01/741820102" TargetMode="External" /><Relationship Id="rId15" Type="http://schemas.openxmlformats.org/officeDocument/2006/relationships/hyperlink" Target="https://podminky.urs.cz/item/CS_URS_2023_01/998741193" TargetMode="External" /><Relationship Id="rId16" Type="http://schemas.openxmlformats.org/officeDocument/2006/relationships/hyperlink" Target="https://podminky.urs.cz/item/CS_URS_2023_01/998741101" TargetMode="External" /><Relationship Id="rId17" Type="http://schemas.openxmlformats.org/officeDocument/2006/relationships/hyperlink" Target="https://podminky.urs.cz/item/CS_URS_2023_01/210203901" TargetMode="External" /><Relationship Id="rId18" Type="http://schemas.openxmlformats.org/officeDocument/2006/relationships/hyperlink" Target="https://podminky.urs.cz/item/CS_URS_2023_01/741910513" TargetMode="External" /><Relationship Id="rId19" Type="http://schemas.openxmlformats.org/officeDocument/2006/relationships/hyperlink" Target="https://podminky.urs.cz/item/CS_URS_2023_01/741910513R00" TargetMode="External" /><Relationship Id="rId20" Type="http://schemas.openxmlformats.org/officeDocument/2006/relationships/hyperlink" Target="https://podminky.urs.cz/item/CS_URS_2023_01/210280131" TargetMode="External" /><Relationship Id="rId21" Type="http://schemas.openxmlformats.org/officeDocument/2006/relationships/hyperlink" Target="https://podminky.urs.cz/item/CS_URS_2023_01/218204011" TargetMode="External" /><Relationship Id="rId22" Type="http://schemas.openxmlformats.org/officeDocument/2006/relationships/hyperlink" Target="https://podminky.urs.cz/item/CS_URS_2023_01/460141112" TargetMode="External" /><Relationship Id="rId23" Type="http://schemas.openxmlformats.org/officeDocument/2006/relationships/hyperlink" Target="https://podminky.urs.cz/item/CS_URS_2023_01/460171182" TargetMode="External" /><Relationship Id="rId24" Type="http://schemas.openxmlformats.org/officeDocument/2006/relationships/hyperlink" Target="https://podminky.urs.cz/item/CS_URS_2023_01/460341113" TargetMode="External" /><Relationship Id="rId25" Type="http://schemas.openxmlformats.org/officeDocument/2006/relationships/hyperlink" Target="https://podminky.urs.cz/item/CS_URS_2023_01/460341121" TargetMode="External" /><Relationship Id="rId26" Type="http://schemas.openxmlformats.org/officeDocument/2006/relationships/hyperlink" Target="https://podminky.urs.cz/item/CS_URS_2023_01/460411122" TargetMode="External" /><Relationship Id="rId27" Type="http://schemas.openxmlformats.org/officeDocument/2006/relationships/hyperlink" Target="https://podminky.urs.cz/item/CS_URS_2023_01/460451192" TargetMode="External" /><Relationship Id="rId28" Type="http://schemas.openxmlformats.org/officeDocument/2006/relationships/hyperlink" Target="https://podminky.urs.cz/item/CS_URS_2023_01/460641113" TargetMode="External" /><Relationship Id="rId29" Type="http://schemas.openxmlformats.org/officeDocument/2006/relationships/hyperlink" Target="https://podminky.urs.cz/item/CS_URS_2023_01/460661112" TargetMode="External" /><Relationship Id="rId30" Type="http://schemas.openxmlformats.org/officeDocument/2006/relationships/hyperlink" Target="https://podminky.urs.cz/item/CS_URS_2023_01/460671113" TargetMode="External" /><Relationship Id="rId31" Type="http://schemas.openxmlformats.org/officeDocument/2006/relationships/hyperlink" Target="https://podminky.urs.cz/item/CS_URS_2023_01/469981111" TargetMode="External" /><Relationship Id="rId32" Type="http://schemas.openxmlformats.org/officeDocument/2006/relationships/hyperlink" Target="https://podminky.urs.cz/item/CS_URS_2023_01/094002000" TargetMode="External" /><Relationship Id="rId3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302" TargetMode="External" /><Relationship Id="rId2" Type="http://schemas.openxmlformats.org/officeDocument/2006/relationships/hyperlink" Target="https://podminky.urs.cz/item/CS_URS_2023_01/998741201" TargetMode="External" /><Relationship Id="rId3" Type="http://schemas.openxmlformats.org/officeDocument/2006/relationships/hyperlink" Target="https://podminky.urs.cz/item/CS_URS_2023_01/998742201" TargetMode="External" /><Relationship Id="rId4" Type="http://schemas.openxmlformats.org/officeDocument/2006/relationships/hyperlink" Target="https://podminky.urs.cz/item/CS_URS_2023_01/460171182" TargetMode="External" /><Relationship Id="rId5" Type="http://schemas.openxmlformats.org/officeDocument/2006/relationships/hyperlink" Target="https://podminky.urs.cz/item/CS_URS_2023_01/460341113" TargetMode="External" /><Relationship Id="rId6" Type="http://schemas.openxmlformats.org/officeDocument/2006/relationships/hyperlink" Target="https://podminky.urs.cz/item/CS_URS_2023_01/460341121" TargetMode="External" /><Relationship Id="rId7" Type="http://schemas.openxmlformats.org/officeDocument/2006/relationships/hyperlink" Target="https://podminky.urs.cz/item/CS_URS_2023_01/460451192" TargetMode="External" /><Relationship Id="rId8" Type="http://schemas.openxmlformats.org/officeDocument/2006/relationships/hyperlink" Target="https://podminky.urs.cz/item/CS_URS_2023_01/460661112" TargetMode="External" /><Relationship Id="rId9" Type="http://schemas.openxmlformats.org/officeDocument/2006/relationships/hyperlink" Target="https://podminky.urs.cz/item/CS_URS_2023_01/460671113" TargetMode="External" /><Relationship Id="rId10" Type="http://schemas.openxmlformats.org/officeDocument/2006/relationships/hyperlink" Target="https://podminky.urs.cz/item/CS_URS_2023_01/469981111" TargetMode="External" /><Relationship Id="rId1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251101" TargetMode="External" /><Relationship Id="rId3" Type="http://schemas.openxmlformats.org/officeDocument/2006/relationships/hyperlink" Target="https://podminky.urs.cz/item/CS_URS_2023_01/113106142" TargetMode="External" /><Relationship Id="rId4" Type="http://schemas.openxmlformats.org/officeDocument/2006/relationships/hyperlink" Target="https://podminky.urs.cz/item/CS_URS_2023_01/113106143" TargetMode="External" /><Relationship Id="rId5" Type="http://schemas.openxmlformats.org/officeDocument/2006/relationships/hyperlink" Target="https://podminky.urs.cz/item/CS_URS_2023_01/113107222" TargetMode="External" /><Relationship Id="rId6" Type="http://schemas.openxmlformats.org/officeDocument/2006/relationships/hyperlink" Target="https://podminky.urs.cz/item/CS_URS_2023_01/113107242" TargetMode="External" /><Relationship Id="rId7" Type="http://schemas.openxmlformats.org/officeDocument/2006/relationships/hyperlink" Target="https://podminky.urs.cz/item/CS_URS_2023_01/113154123" TargetMode="External" /><Relationship Id="rId8" Type="http://schemas.openxmlformats.org/officeDocument/2006/relationships/hyperlink" Target="https://podminky.urs.cz/item/CS_URS_2023_01/113107442" TargetMode="External" /><Relationship Id="rId9" Type="http://schemas.openxmlformats.org/officeDocument/2006/relationships/hyperlink" Target="https://podminky.urs.cz/item/CS_URS_2023_01/113107423" TargetMode="External" /><Relationship Id="rId10" Type="http://schemas.openxmlformats.org/officeDocument/2006/relationships/hyperlink" Target="https://podminky.urs.cz/item/CS_URS_2023_01/121151103" TargetMode="External" /><Relationship Id="rId11" Type="http://schemas.openxmlformats.org/officeDocument/2006/relationships/hyperlink" Target="https://podminky.urs.cz/item/CS_URS_2023_01/113201112" TargetMode="External" /><Relationship Id="rId12" Type="http://schemas.openxmlformats.org/officeDocument/2006/relationships/hyperlink" Target="https://podminky.urs.cz/item/CS_URS_2023_01/122351105" TargetMode="External" /><Relationship Id="rId13" Type="http://schemas.openxmlformats.org/officeDocument/2006/relationships/hyperlink" Target="https://podminky.urs.cz/item/CS_URS_2023_01/129001101" TargetMode="External" /><Relationship Id="rId14" Type="http://schemas.openxmlformats.org/officeDocument/2006/relationships/hyperlink" Target="https://podminky.urs.cz/item/CS_URS_2023_01/131251100" TargetMode="External" /><Relationship Id="rId15" Type="http://schemas.openxmlformats.org/officeDocument/2006/relationships/hyperlink" Target="https://podminky.urs.cz/item/CS_URS_2023_01/132251102" TargetMode="External" /><Relationship Id="rId16" Type="http://schemas.openxmlformats.org/officeDocument/2006/relationships/hyperlink" Target="https://podminky.urs.cz/item/CS_URS_2023_01/162201401" TargetMode="External" /><Relationship Id="rId17" Type="http://schemas.openxmlformats.org/officeDocument/2006/relationships/hyperlink" Target="https://podminky.urs.cz/item/CS_URS_2023_01/162201411" TargetMode="External" /><Relationship Id="rId18" Type="http://schemas.openxmlformats.org/officeDocument/2006/relationships/hyperlink" Target="https://podminky.urs.cz/item/CS_URS_2023_01/162201421" TargetMode="External" /><Relationship Id="rId19" Type="http://schemas.openxmlformats.org/officeDocument/2006/relationships/hyperlink" Target="https://podminky.urs.cz/item/CS_URS_2023_01/162251102" TargetMode="External" /><Relationship Id="rId20" Type="http://schemas.openxmlformats.org/officeDocument/2006/relationships/hyperlink" Target="https://podminky.urs.cz/item/CS_URS_2023_01/162751137" TargetMode="External" /><Relationship Id="rId21" Type="http://schemas.openxmlformats.org/officeDocument/2006/relationships/hyperlink" Target="https://podminky.urs.cz/item/CS_URS_2023_01/162751139" TargetMode="External" /><Relationship Id="rId22" Type="http://schemas.openxmlformats.org/officeDocument/2006/relationships/hyperlink" Target="https://podminky.urs.cz/item/CS_URS_2023_01/167151101" TargetMode="External" /><Relationship Id="rId23" Type="http://schemas.openxmlformats.org/officeDocument/2006/relationships/hyperlink" Target="https://podminky.urs.cz/item/CS_URS_2023_01/171251201" TargetMode="External" /><Relationship Id="rId24" Type="http://schemas.openxmlformats.org/officeDocument/2006/relationships/hyperlink" Target="https://podminky.urs.cz/item/CS_URS_2023_01/174152101" TargetMode="External" /><Relationship Id="rId25" Type="http://schemas.openxmlformats.org/officeDocument/2006/relationships/hyperlink" Target="https://podminky.urs.cz/item/CS_URS_2023_01/175111101" TargetMode="External" /><Relationship Id="rId26" Type="http://schemas.openxmlformats.org/officeDocument/2006/relationships/hyperlink" Target="https://podminky.urs.cz/item/CS_URS_2023_01/181311103" TargetMode="External" /><Relationship Id="rId27" Type="http://schemas.openxmlformats.org/officeDocument/2006/relationships/hyperlink" Target="https://podminky.urs.cz/item/CS_URS_2023_01/181411131" TargetMode="External" /><Relationship Id="rId28" Type="http://schemas.openxmlformats.org/officeDocument/2006/relationships/hyperlink" Target="https://podminky.urs.cz/item/CS_URS_2023_01/181951114" TargetMode="External" /><Relationship Id="rId29" Type="http://schemas.openxmlformats.org/officeDocument/2006/relationships/hyperlink" Target="https://podminky.urs.cz/item/CS_URS_2023_01/184102112" TargetMode="External" /><Relationship Id="rId30" Type="http://schemas.openxmlformats.org/officeDocument/2006/relationships/hyperlink" Target="https://podminky.urs.cz/item/CS_URS_2023_01/184215133" TargetMode="External" /><Relationship Id="rId31" Type="http://schemas.openxmlformats.org/officeDocument/2006/relationships/hyperlink" Target="https://podminky.urs.cz/item/CS_URS_2023_01/451573111" TargetMode="External" /><Relationship Id="rId32" Type="http://schemas.openxmlformats.org/officeDocument/2006/relationships/hyperlink" Target="https://podminky.urs.cz/item/CS_URS_2023_01/452311141" TargetMode="External" /><Relationship Id="rId33" Type="http://schemas.openxmlformats.org/officeDocument/2006/relationships/hyperlink" Target="https://podminky.urs.cz/item/CS_URS_2023_01/561121112" TargetMode="External" /><Relationship Id="rId34" Type="http://schemas.openxmlformats.org/officeDocument/2006/relationships/hyperlink" Target="https://podminky.urs.cz/item/CS_URS_2023_01/564851111" TargetMode="External" /><Relationship Id="rId35" Type="http://schemas.openxmlformats.org/officeDocument/2006/relationships/hyperlink" Target="https://podminky.urs.cz/item/CS_URS_2023_01/564851111" TargetMode="External" /><Relationship Id="rId36" Type="http://schemas.openxmlformats.org/officeDocument/2006/relationships/hyperlink" Target="https://podminky.urs.cz/item/CS_URS_2023_01/564861111" TargetMode="External" /><Relationship Id="rId37" Type="http://schemas.openxmlformats.org/officeDocument/2006/relationships/hyperlink" Target="https://podminky.urs.cz/item/CS_URS_2023_01/565155101" TargetMode="External" /><Relationship Id="rId38" Type="http://schemas.openxmlformats.org/officeDocument/2006/relationships/hyperlink" Target="https://podminky.urs.cz/item/CS_URS_2023_01/567122113" TargetMode="External" /><Relationship Id="rId39" Type="http://schemas.openxmlformats.org/officeDocument/2006/relationships/hyperlink" Target="https://podminky.urs.cz/item/CS_URS_2023_01/567132114" TargetMode="External" /><Relationship Id="rId40" Type="http://schemas.openxmlformats.org/officeDocument/2006/relationships/hyperlink" Target="https://podminky.urs.cz/item/CS_URS_2023_01/567911111" TargetMode="External" /><Relationship Id="rId41" Type="http://schemas.openxmlformats.org/officeDocument/2006/relationships/hyperlink" Target="https://podminky.urs.cz/item/CS_URS_2023_01/573191111" TargetMode="External" /><Relationship Id="rId42" Type="http://schemas.openxmlformats.org/officeDocument/2006/relationships/hyperlink" Target="https://podminky.urs.cz/item/CS_URS_2023_01/577134111" TargetMode="External" /><Relationship Id="rId43" Type="http://schemas.openxmlformats.org/officeDocument/2006/relationships/hyperlink" Target="https://podminky.urs.cz/item/CS_URS_2023_01/573231107" TargetMode="External" /><Relationship Id="rId44" Type="http://schemas.openxmlformats.org/officeDocument/2006/relationships/hyperlink" Target="https://podminky.urs.cz/item/CS_URS_2023_01/591211111" TargetMode="External" /><Relationship Id="rId45" Type="http://schemas.openxmlformats.org/officeDocument/2006/relationships/hyperlink" Target="https://podminky.urs.cz/item/CS_URS_2023_01/591411111" TargetMode="External" /><Relationship Id="rId46" Type="http://schemas.openxmlformats.org/officeDocument/2006/relationships/hyperlink" Target="https://podminky.urs.cz/item/CS_URS_2023_01/596211211" TargetMode="External" /><Relationship Id="rId47" Type="http://schemas.openxmlformats.org/officeDocument/2006/relationships/hyperlink" Target="https://podminky.urs.cz/item/CS_URS_2023_01/871161141" TargetMode="External" /><Relationship Id="rId48" Type="http://schemas.openxmlformats.org/officeDocument/2006/relationships/hyperlink" Target="https://podminky.urs.cz/item/CS_URS_2023_01/871350310" TargetMode="External" /><Relationship Id="rId49" Type="http://schemas.openxmlformats.org/officeDocument/2006/relationships/hyperlink" Target="https://podminky.urs.cz/item/CS_URS_2023_01/879230191" TargetMode="External" /><Relationship Id="rId50" Type="http://schemas.openxmlformats.org/officeDocument/2006/relationships/hyperlink" Target="https://podminky.urs.cz/item/CS_URS_2023_01/893811112" TargetMode="External" /><Relationship Id="rId51" Type="http://schemas.openxmlformats.org/officeDocument/2006/relationships/hyperlink" Target="https://podminky.urs.cz/item/CS_URS_2023_01/893811211" TargetMode="External" /><Relationship Id="rId52" Type="http://schemas.openxmlformats.org/officeDocument/2006/relationships/hyperlink" Target="https://podminky.urs.cz/item/CS_URS_2023_01/895941341" TargetMode="External" /><Relationship Id="rId53" Type="http://schemas.openxmlformats.org/officeDocument/2006/relationships/hyperlink" Target="https://podminky.urs.cz/item/CS_URS_2023_01/895941351" TargetMode="External" /><Relationship Id="rId54" Type="http://schemas.openxmlformats.org/officeDocument/2006/relationships/hyperlink" Target="https://podminky.urs.cz/item/CS_URS_2023_01/895941361" TargetMode="External" /><Relationship Id="rId55" Type="http://schemas.openxmlformats.org/officeDocument/2006/relationships/hyperlink" Target="https://podminky.urs.cz/item/CS_URS_2023_01/899204112" TargetMode="External" /><Relationship Id="rId56" Type="http://schemas.openxmlformats.org/officeDocument/2006/relationships/hyperlink" Target="https://podminky.urs.cz/item/CS_URS_2023_01/899431111" TargetMode="External" /><Relationship Id="rId57" Type="http://schemas.openxmlformats.org/officeDocument/2006/relationships/hyperlink" Target="https://podminky.urs.cz/item/CS_URS_2023_01/914111111" TargetMode="External" /><Relationship Id="rId58" Type="http://schemas.openxmlformats.org/officeDocument/2006/relationships/hyperlink" Target="https://podminky.urs.cz/item/CS_URS_2023_01/914511112" TargetMode="External" /><Relationship Id="rId59" Type="http://schemas.openxmlformats.org/officeDocument/2006/relationships/hyperlink" Target="https://podminky.urs.cz/item/CS_URS_2023_01/915611111" TargetMode="External" /><Relationship Id="rId60" Type="http://schemas.openxmlformats.org/officeDocument/2006/relationships/hyperlink" Target="https://podminky.urs.cz/item/CS_URS_2023_01/915621111" TargetMode="External" /><Relationship Id="rId61" Type="http://schemas.openxmlformats.org/officeDocument/2006/relationships/hyperlink" Target="https://podminky.urs.cz/item/CS_URS_2023_01/915231116" TargetMode="External" /><Relationship Id="rId62" Type="http://schemas.openxmlformats.org/officeDocument/2006/relationships/hyperlink" Target="https://podminky.urs.cz/item/CS_URS_2023_01/915321111" TargetMode="External" /><Relationship Id="rId63" Type="http://schemas.openxmlformats.org/officeDocument/2006/relationships/hyperlink" Target="https://podminky.urs.cz/item/CS_URS_2023_01/915331111" TargetMode="External" /><Relationship Id="rId64" Type="http://schemas.openxmlformats.org/officeDocument/2006/relationships/hyperlink" Target="https://podminky.urs.cz/item/CS_URS_2023_01/916241213" TargetMode="External" /><Relationship Id="rId65" Type="http://schemas.openxmlformats.org/officeDocument/2006/relationships/hyperlink" Target="https://podminky.urs.cz/item/CS_URS_2023_01/919726121" TargetMode="External" /><Relationship Id="rId66" Type="http://schemas.openxmlformats.org/officeDocument/2006/relationships/hyperlink" Target="https://podminky.urs.cz/item/CS_URS_2023_01/919735112" TargetMode="External" /><Relationship Id="rId67" Type="http://schemas.openxmlformats.org/officeDocument/2006/relationships/hyperlink" Target="https://podminky.urs.cz/item/CS_URS_2023_01/919122132" TargetMode="External" /><Relationship Id="rId68" Type="http://schemas.openxmlformats.org/officeDocument/2006/relationships/hyperlink" Target="https://podminky.urs.cz/item/CS_URS_2023_01/919731121" TargetMode="External" /><Relationship Id="rId69" Type="http://schemas.openxmlformats.org/officeDocument/2006/relationships/hyperlink" Target="https://podminky.urs.cz/item/CS_URS_2023_01/966001212" TargetMode="External" /><Relationship Id="rId70" Type="http://schemas.openxmlformats.org/officeDocument/2006/relationships/hyperlink" Target="https://podminky.urs.cz/item/CS_URS_2023_01/966001312" TargetMode="External" /><Relationship Id="rId71" Type="http://schemas.openxmlformats.org/officeDocument/2006/relationships/hyperlink" Target="https://podminky.urs.cz/item/CS_URS_2023_01/966005111" TargetMode="External" /><Relationship Id="rId72" Type="http://schemas.openxmlformats.org/officeDocument/2006/relationships/hyperlink" Target="https://podminky.urs.cz/item/CS_URS_2023_01/966071131" TargetMode="External" /><Relationship Id="rId73" Type="http://schemas.openxmlformats.org/officeDocument/2006/relationships/hyperlink" Target="https://podminky.urs.cz/item/CS_URS_2023_01/936124113" TargetMode="External" /><Relationship Id="rId74" Type="http://schemas.openxmlformats.org/officeDocument/2006/relationships/hyperlink" Target="https://podminky.urs.cz/item/CS_URS_2023_01/936104213" TargetMode="External" /><Relationship Id="rId75" Type="http://schemas.openxmlformats.org/officeDocument/2006/relationships/hyperlink" Target="https://podminky.urs.cz/item/CS_URS_2023_01/953946131" TargetMode="External" /><Relationship Id="rId76" Type="http://schemas.openxmlformats.org/officeDocument/2006/relationships/hyperlink" Target="https://podminky.urs.cz/item/CS_URS_2023_01/979024443" TargetMode="External" /><Relationship Id="rId77" Type="http://schemas.openxmlformats.org/officeDocument/2006/relationships/hyperlink" Target="https://podminky.urs.cz/item/CS_URS_2023_01/979054442" TargetMode="External" /><Relationship Id="rId78" Type="http://schemas.openxmlformats.org/officeDocument/2006/relationships/hyperlink" Target="https://podminky.urs.cz/item/CS_URS_2023_01/979071122" TargetMode="External" /><Relationship Id="rId79" Type="http://schemas.openxmlformats.org/officeDocument/2006/relationships/hyperlink" Target="https://podminky.urs.cz/item/CS_URS_2023_01/997221551" TargetMode="External" /><Relationship Id="rId80" Type="http://schemas.openxmlformats.org/officeDocument/2006/relationships/hyperlink" Target="https://podminky.urs.cz/item/CS_URS_2023_01/997221559" TargetMode="External" /><Relationship Id="rId81" Type="http://schemas.openxmlformats.org/officeDocument/2006/relationships/hyperlink" Target="https://podminky.urs.cz/item/CS_URS_2023_01/997221561" TargetMode="External" /><Relationship Id="rId82" Type="http://schemas.openxmlformats.org/officeDocument/2006/relationships/hyperlink" Target="https://podminky.urs.cz/item/CS_URS_2023_01/997221569" TargetMode="External" /><Relationship Id="rId83" Type="http://schemas.openxmlformats.org/officeDocument/2006/relationships/hyperlink" Target="https://podminky.urs.cz/item/CS_URS_2023_01/998223011" TargetMode="External" /><Relationship Id="rId84" Type="http://schemas.openxmlformats.org/officeDocument/2006/relationships/hyperlink" Target="https://podminky.urs.cz/item/CS_URS_2023_01/998223091" TargetMode="External" /><Relationship Id="rId8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2" TargetMode="External" /><Relationship Id="rId2" Type="http://schemas.openxmlformats.org/officeDocument/2006/relationships/hyperlink" Target="https://podminky.urs.cz/item/CS_URS_2023_01/113106143" TargetMode="External" /><Relationship Id="rId3" Type="http://schemas.openxmlformats.org/officeDocument/2006/relationships/hyperlink" Target="https://podminky.urs.cz/item/CS_URS_2023_01/113107182" TargetMode="External" /><Relationship Id="rId4" Type="http://schemas.openxmlformats.org/officeDocument/2006/relationships/hyperlink" Target="https://podminky.urs.cz/item/CS_URS_2023_01/113107162" TargetMode="External" /><Relationship Id="rId5" Type="http://schemas.openxmlformats.org/officeDocument/2006/relationships/hyperlink" Target="https://podminky.urs.cz/item/CS_URS_2023_01/122351104" TargetMode="External" /><Relationship Id="rId6" Type="http://schemas.openxmlformats.org/officeDocument/2006/relationships/hyperlink" Target="https://podminky.urs.cz/item/CS_URS_2023_01/129001101" TargetMode="External" /><Relationship Id="rId7" Type="http://schemas.openxmlformats.org/officeDocument/2006/relationships/hyperlink" Target="https://podminky.urs.cz/item/CS_URS_2023_01/131251100" TargetMode="External" /><Relationship Id="rId8" Type="http://schemas.openxmlformats.org/officeDocument/2006/relationships/hyperlink" Target="https://podminky.urs.cz/item/CS_URS_2023_01/132151101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39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74152101" TargetMode="External" /><Relationship Id="rId13" Type="http://schemas.openxmlformats.org/officeDocument/2006/relationships/hyperlink" Target="https://podminky.urs.cz/item/CS_URS_2023_01/175111101" TargetMode="External" /><Relationship Id="rId14" Type="http://schemas.openxmlformats.org/officeDocument/2006/relationships/hyperlink" Target="https://podminky.urs.cz/item/CS_URS_2023_01/451573111" TargetMode="External" /><Relationship Id="rId15" Type="http://schemas.openxmlformats.org/officeDocument/2006/relationships/hyperlink" Target="https://podminky.urs.cz/item/CS_URS_2023_01/452311141" TargetMode="External" /><Relationship Id="rId16" Type="http://schemas.openxmlformats.org/officeDocument/2006/relationships/hyperlink" Target="https://podminky.urs.cz/item/CS_URS_2023_01/561121113" TargetMode="External" /><Relationship Id="rId17" Type="http://schemas.openxmlformats.org/officeDocument/2006/relationships/hyperlink" Target="https://podminky.urs.cz/item/CS_URS_2023_01/919726121" TargetMode="External" /><Relationship Id="rId18" Type="http://schemas.openxmlformats.org/officeDocument/2006/relationships/hyperlink" Target="https://podminky.urs.cz/item/CS_URS_2023_01/564851111" TargetMode="External" /><Relationship Id="rId19" Type="http://schemas.openxmlformats.org/officeDocument/2006/relationships/hyperlink" Target="https://podminky.urs.cz/item/CS_URS_2023_01/567122113" TargetMode="External" /><Relationship Id="rId20" Type="http://schemas.openxmlformats.org/officeDocument/2006/relationships/hyperlink" Target="https://podminky.urs.cz/item/CS_URS_2023_01/591211111" TargetMode="External" /><Relationship Id="rId21" Type="http://schemas.openxmlformats.org/officeDocument/2006/relationships/hyperlink" Target="https://podminky.urs.cz/item/CS_URS_2023_01/871350310" TargetMode="External" /><Relationship Id="rId22" Type="http://schemas.openxmlformats.org/officeDocument/2006/relationships/hyperlink" Target="https://podminky.urs.cz/item/CS_URS_2023_01/879230191" TargetMode="External" /><Relationship Id="rId23" Type="http://schemas.openxmlformats.org/officeDocument/2006/relationships/hyperlink" Target="https://podminky.urs.cz/item/CS_URS_2023_01/895941341" TargetMode="External" /><Relationship Id="rId24" Type="http://schemas.openxmlformats.org/officeDocument/2006/relationships/hyperlink" Target="https://podminky.urs.cz/item/CS_URS_2023_01/895941351" TargetMode="External" /><Relationship Id="rId25" Type="http://schemas.openxmlformats.org/officeDocument/2006/relationships/hyperlink" Target="https://podminky.urs.cz/item/CS_URS_2023_01/895941361" TargetMode="External" /><Relationship Id="rId26" Type="http://schemas.openxmlformats.org/officeDocument/2006/relationships/hyperlink" Target="https://podminky.urs.cz/item/CS_URS_2023_01/899204112" TargetMode="External" /><Relationship Id="rId27" Type="http://schemas.openxmlformats.org/officeDocument/2006/relationships/hyperlink" Target="https://podminky.urs.cz/item/CS_URS_2023_01/899431111" TargetMode="External" /><Relationship Id="rId28" Type="http://schemas.openxmlformats.org/officeDocument/2006/relationships/hyperlink" Target="https://podminky.urs.cz/item/CS_URS_2023_01/916241213" TargetMode="External" /><Relationship Id="rId29" Type="http://schemas.openxmlformats.org/officeDocument/2006/relationships/hyperlink" Target="https://podminky.urs.cz/item/CS_URS_2023_01/919735112" TargetMode="External" /><Relationship Id="rId30" Type="http://schemas.openxmlformats.org/officeDocument/2006/relationships/hyperlink" Target="https://podminky.urs.cz/item/CS_URS_2023_01/919731121" TargetMode="External" /><Relationship Id="rId31" Type="http://schemas.openxmlformats.org/officeDocument/2006/relationships/hyperlink" Target="https://podminky.urs.cz/item/CS_URS_2023_01/919122132" TargetMode="External" /><Relationship Id="rId32" Type="http://schemas.openxmlformats.org/officeDocument/2006/relationships/hyperlink" Target="https://podminky.urs.cz/item/CS_URS_2023_01/979054442" TargetMode="External" /><Relationship Id="rId33" Type="http://schemas.openxmlformats.org/officeDocument/2006/relationships/hyperlink" Target="https://podminky.urs.cz/item/CS_URS_2023_01/979071122" TargetMode="External" /><Relationship Id="rId34" Type="http://schemas.openxmlformats.org/officeDocument/2006/relationships/hyperlink" Target="https://podminky.urs.cz/item/CS_URS_2023_01/997221551" TargetMode="External" /><Relationship Id="rId35" Type="http://schemas.openxmlformats.org/officeDocument/2006/relationships/hyperlink" Target="https://podminky.urs.cz/item/CS_URS_2023_01/997221559" TargetMode="External" /><Relationship Id="rId36" Type="http://schemas.openxmlformats.org/officeDocument/2006/relationships/hyperlink" Target="https://podminky.urs.cz/item/CS_URS_2023_01/997221561" TargetMode="External" /><Relationship Id="rId37" Type="http://schemas.openxmlformats.org/officeDocument/2006/relationships/hyperlink" Target="https://podminky.urs.cz/item/CS_URS_2023_01/997221569" TargetMode="External" /><Relationship Id="rId38" Type="http://schemas.openxmlformats.org/officeDocument/2006/relationships/hyperlink" Target="https://podminky.urs.cz/item/CS_URS_2023_01/998223011" TargetMode="External" /><Relationship Id="rId39" Type="http://schemas.openxmlformats.org/officeDocument/2006/relationships/hyperlink" Target="https://podminky.urs.cz/item/CS_URS_2023_01/998223091" TargetMode="External" /><Relationship Id="rId4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43" TargetMode="External" /><Relationship Id="rId2" Type="http://schemas.openxmlformats.org/officeDocument/2006/relationships/hyperlink" Target="https://podminky.urs.cz/item/CS_URS_2023_01/113107182" TargetMode="External" /><Relationship Id="rId3" Type="http://schemas.openxmlformats.org/officeDocument/2006/relationships/hyperlink" Target="https://podminky.urs.cz/item/CS_URS_2023_01/113107222" TargetMode="External" /><Relationship Id="rId4" Type="http://schemas.openxmlformats.org/officeDocument/2006/relationships/hyperlink" Target="https://podminky.urs.cz/item/CS_URS_2023_01/122351104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39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81951114" TargetMode="External" /><Relationship Id="rId10" Type="http://schemas.openxmlformats.org/officeDocument/2006/relationships/hyperlink" Target="https://podminky.urs.cz/item/CS_URS_2023_01/561121113" TargetMode="External" /><Relationship Id="rId11" Type="http://schemas.openxmlformats.org/officeDocument/2006/relationships/hyperlink" Target="https://podminky.urs.cz/item/CS_URS_2023_01/564851111" TargetMode="External" /><Relationship Id="rId12" Type="http://schemas.openxmlformats.org/officeDocument/2006/relationships/hyperlink" Target="https://podminky.urs.cz/item/CS_URS_2023_01/567132114" TargetMode="External" /><Relationship Id="rId13" Type="http://schemas.openxmlformats.org/officeDocument/2006/relationships/hyperlink" Target="https://podminky.urs.cz/item/CS_URS_2023_01/567911111" TargetMode="External" /><Relationship Id="rId14" Type="http://schemas.openxmlformats.org/officeDocument/2006/relationships/hyperlink" Target="https://podminky.urs.cz/item/CS_URS_2023_01/591211111" TargetMode="External" /><Relationship Id="rId15" Type="http://schemas.openxmlformats.org/officeDocument/2006/relationships/hyperlink" Target="https://podminky.urs.cz/item/CS_URS_2023_01/899431111" TargetMode="External" /><Relationship Id="rId16" Type="http://schemas.openxmlformats.org/officeDocument/2006/relationships/hyperlink" Target="https://podminky.urs.cz/item/CS_URS_2023_01/916241213" TargetMode="External" /><Relationship Id="rId17" Type="http://schemas.openxmlformats.org/officeDocument/2006/relationships/hyperlink" Target="https://podminky.urs.cz/item/CS_URS_2023_01/919122132" TargetMode="External" /><Relationship Id="rId18" Type="http://schemas.openxmlformats.org/officeDocument/2006/relationships/hyperlink" Target="https://podminky.urs.cz/item/CS_URS_2023_01/919731121" TargetMode="External" /><Relationship Id="rId19" Type="http://schemas.openxmlformats.org/officeDocument/2006/relationships/hyperlink" Target="https://podminky.urs.cz/item/CS_URS_2023_01/919735112" TargetMode="External" /><Relationship Id="rId20" Type="http://schemas.openxmlformats.org/officeDocument/2006/relationships/hyperlink" Target="https://podminky.urs.cz/item/CS_URS_2023_01/979071122" TargetMode="External" /><Relationship Id="rId21" Type="http://schemas.openxmlformats.org/officeDocument/2006/relationships/hyperlink" Target="https://podminky.urs.cz/item/CS_URS_2023_01/997221551" TargetMode="External" /><Relationship Id="rId22" Type="http://schemas.openxmlformats.org/officeDocument/2006/relationships/hyperlink" Target="https://podminky.urs.cz/item/CS_URS_2023_01/997221559" TargetMode="External" /><Relationship Id="rId23" Type="http://schemas.openxmlformats.org/officeDocument/2006/relationships/hyperlink" Target="https://podminky.urs.cz/item/CS_URS_2023_01/997221561" TargetMode="External" /><Relationship Id="rId24" Type="http://schemas.openxmlformats.org/officeDocument/2006/relationships/hyperlink" Target="https://podminky.urs.cz/item/CS_URS_2023_01/997221569" TargetMode="External" /><Relationship Id="rId25" Type="http://schemas.openxmlformats.org/officeDocument/2006/relationships/hyperlink" Target="https://podminky.urs.cz/item/CS_URS_2023_01/998223011" TargetMode="External" /><Relationship Id="rId26" Type="http://schemas.openxmlformats.org/officeDocument/2006/relationships/hyperlink" Target="https://podminky.urs.cz/item/CS_URS_2023_01/998223091" TargetMode="External" /><Relationship Id="rId2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41720015" TargetMode="External" /><Relationship Id="rId2" Type="http://schemas.openxmlformats.org/officeDocument/2006/relationships/hyperlink" Target="https://podminky.urs.cz/item/CS_URS_2023_01/945421110" TargetMode="External" /><Relationship Id="rId3" Type="http://schemas.openxmlformats.org/officeDocument/2006/relationships/hyperlink" Target="https://podminky.urs.cz/item/CS_URS_2023_01/998276101" TargetMode="External" /><Relationship Id="rId4" Type="http://schemas.openxmlformats.org/officeDocument/2006/relationships/hyperlink" Target="https://podminky.urs.cz/item/CS_URS_2023_01/998276124" TargetMode="External" /><Relationship Id="rId5" Type="http://schemas.openxmlformats.org/officeDocument/2006/relationships/hyperlink" Target="https://podminky.urs.cz/item/CS_URS_2023_01/741110304" TargetMode="External" /><Relationship Id="rId6" Type="http://schemas.openxmlformats.org/officeDocument/2006/relationships/hyperlink" Target="https://podminky.urs.cz/item/CS_URS_2023_01/741110312" TargetMode="External" /><Relationship Id="rId7" Type="http://schemas.openxmlformats.org/officeDocument/2006/relationships/hyperlink" Target="https://podminky.urs.cz/item/CS_URS_2023_01/741122122" TargetMode="External" /><Relationship Id="rId8" Type="http://schemas.openxmlformats.org/officeDocument/2006/relationships/hyperlink" Target="https://podminky.urs.cz/item/CS_URS_2023_01/741122133" TargetMode="External" /><Relationship Id="rId9" Type="http://schemas.openxmlformats.org/officeDocument/2006/relationships/hyperlink" Target="https://podminky.urs.cz/item/CS_URS_2023_01/741130021" TargetMode="External" /><Relationship Id="rId10" Type="http://schemas.openxmlformats.org/officeDocument/2006/relationships/hyperlink" Target="https://podminky.urs.cz/item/CS_URS_2023_01/741130024" TargetMode="External" /><Relationship Id="rId11" Type="http://schemas.openxmlformats.org/officeDocument/2006/relationships/hyperlink" Target="https://podminky.urs.cz/item/CS_URS_2023_01/741372833" TargetMode="External" /><Relationship Id="rId12" Type="http://schemas.openxmlformats.org/officeDocument/2006/relationships/hyperlink" Target="https://podminky.urs.cz/item/CS_URS_2023_01/741410001" TargetMode="External" /><Relationship Id="rId13" Type="http://schemas.openxmlformats.org/officeDocument/2006/relationships/hyperlink" Target="https://podminky.urs.cz/item/CS_URS_2023_01/741810003" TargetMode="External" /><Relationship Id="rId14" Type="http://schemas.openxmlformats.org/officeDocument/2006/relationships/hyperlink" Target="https://podminky.urs.cz/item/CS_URS_2023_01/741820102" TargetMode="External" /><Relationship Id="rId15" Type="http://schemas.openxmlformats.org/officeDocument/2006/relationships/hyperlink" Target="https://podminky.urs.cz/item/CS_URS_2023_01/998741101" TargetMode="External" /><Relationship Id="rId16" Type="http://schemas.openxmlformats.org/officeDocument/2006/relationships/hyperlink" Target="https://podminky.urs.cz/item/CS_URS_2023_01/998741193" TargetMode="External" /><Relationship Id="rId17" Type="http://schemas.openxmlformats.org/officeDocument/2006/relationships/hyperlink" Target="https://podminky.urs.cz/item/CS_URS_2023_01/210202013" TargetMode="External" /><Relationship Id="rId18" Type="http://schemas.openxmlformats.org/officeDocument/2006/relationships/hyperlink" Target="https://podminky.urs.cz/item/CS_URS_2023_01/210203901" TargetMode="External" /><Relationship Id="rId19" Type="http://schemas.openxmlformats.org/officeDocument/2006/relationships/hyperlink" Target="https://podminky.urs.cz/item/CS_URS_2023_01/210204011" TargetMode="External" /><Relationship Id="rId20" Type="http://schemas.openxmlformats.org/officeDocument/2006/relationships/hyperlink" Target="https://podminky.urs.cz/item/CS_URS_2023_01/210204103" TargetMode="External" /><Relationship Id="rId21" Type="http://schemas.openxmlformats.org/officeDocument/2006/relationships/hyperlink" Target="https://podminky.urs.cz/item/CS_URS_2023_01/210204201" TargetMode="External" /><Relationship Id="rId22" Type="http://schemas.openxmlformats.org/officeDocument/2006/relationships/hyperlink" Target="https://podminky.urs.cz/item/CS_URS_2023_01/210280131" TargetMode="External" /><Relationship Id="rId23" Type="http://schemas.openxmlformats.org/officeDocument/2006/relationships/hyperlink" Target="https://podminky.urs.cz/item/CS_URS_2023_01/218204011" TargetMode="External" /><Relationship Id="rId24" Type="http://schemas.openxmlformats.org/officeDocument/2006/relationships/hyperlink" Target="https://podminky.urs.cz/item/CS_URS_2023_01/220960021" TargetMode="External" /><Relationship Id="rId25" Type="http://schemas.openxmlformats.org/officeDocument/2006/relationships/hyperlink" Target="https://podminky.urs.cz/item/CS_URS_2023_01/460141112" TargetMode="External" /><Relationship Id="rId26" Type="http://schemas.openxmlformats.org/officeDocument/2006/relationships/hyperlink" Target="https://podminky.urs.cz/item/CS_URS_2023_01/460171182" TargetMode="External" /><Relationship Id="rId27" Type="http://schemas.openxmlformats.org/officeDocument/2006/relationships/hyperlink" Target="https://podminky.urs.cz/item/CS_URS_2023_01/460341113" TargetMode="External" /><Relationship Id="rId28" Type="http://schemas.openxmlformats.org/officeDocument/2006/relationships/hyperlink" Target="https://podminky.urs.cz/item/CS_URS_2023_01/460341121" TargetMode="External" /><Relationship Id="rId29" Type="http://schemas.openxmlformats.org/officeDocument/2006/relationships/hyperlink" Target="https://podminky.urs.cz/item/CS_URS_2023_01/460411122" TargetMode="External" /><Relationship Id="rId30" Type="http://schemas.openxmlformats.org/officeDocument/2006/relationships/hyperlink" Target="https://podminky.urs.cz/item/CS_URS_2023_01/460451192" TargetMode="External" /><Relationship Id="rId31" Type="http://schemas.openxmlformats.org/officeDocument/2006/relationships/hyperlink" Target="https://podminky.urs.cz/item/CS_URS_2023_01/460641113" TargetMode="External" /><Relationship Id="rId32" Type="http://schemas.openxmlformats.org/officeDocument/2006/relationships/hyperlink" Target="https://podminky.urs.cz/item/CS_URS_2023_01/460661112" TargetMode="External" /><Relationship Id="rId33" Type="http://schemas.openxmlformats.org/officeDocument/2006/relationships/hyperlink" Target="https://podminky.urs.cz/item/CS_URS_2023_01/460671113" TargetMode="External" /><Relationship Id="rId34" Type="http://schemas.openxmlformats.org/officeDocument/2006/relationships/hyperlink" Target="https://podminky.urs.cz/item/CS_URS_2023_01/469981111" TargetMode="External" /><Relationship Id="rId35" Type="http://schemas.openxmlformats.org/officeDocument/2006/relationships/hyperlink" Target="https://podminky.urs.cz/item/CS_URS_2023_01/094002000" TargetMode="External" /><Relationship Id="rId3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302" TargetMode="External" /><Relationship Id="rId2" Type="http://schemas.openxmlformats.org/officeDocument/2006/relationships/hyperlink" Target="https://podminky.urs.cz/item/CS_URS_2023_01/460171182" TargetMode="External" /><Relationship Id="rId3" Type="http://schemas.openxmlformats.org/officeDocument/2006/relationships/hyperlink" Target="https://podminky.urs.cz/item/CS_URS_2023_01/460341113" TargetMode="External" /><Relationship Id="rId4" Type="http://schemas.openxmlformats.org/officeDocument/2006/relationships/hyperlink" Target="https://podminky.urs.cz/item/CS_URS_2023_01/460341121" TargetMode="External" /><Relationship Id="rId5" Type="http://schemas.openxmlformats.org/officeDocument/2006/relationships/hyperlink" Target="https://podminky.urs.cz/item/CS_URS_2023_01/460451192" TargetMode="External" /><Relationship Id="rId6" Type="http://schemas.openxmlformats.org/officeDocument/2006/relationships/hyperlink" Target="https://podminky.urs.cz/item/CS_URS_2023_01/460661112" TargetMode="External" /><Relationship Id="rId7" Type="http://schemas.openxmlformats.org/officeDocument/2006/relationships/hyperlink" Target="https://podminky.urs.cz/item/CS_URS_2023_01/460671113" TargetMode="External" /><Relationship Id="rId8" Type="http://schemas.openxmlformats.org/officeDocument/2006/relationships/hyperlink" Target="https://podminky.urs.cz/item/CS_URS_2023_01/469981111" TargetMode="External" /><Relationship Id="rId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251101" TargetMode="External" /><Relationship Id="rId3" Type="http://schemas.openxmlformats.org/officeDocument/2006/relationships/hyperlink" Target="https://podminky.urs.cz/item/CS_URS_2023_01/113107222" TargetMode="External" /><Relationship Id="rId4" Type="http://schemas.openxmlformats.org/officeDocument/2006/relationships/hyperlink" Target="https://podminky.urs.cz/item/CS_URS_2023_01/113107242" TargetMode="External" /><Relationship Id="rId5" Type="http://schemas.openxmlformats.org/officeDocument/2006/relationships/hyperlink" Target="https://podminky.urs.cz/item/CS_URS_2023_01/113201112" TargetMode="External" /><Relationship Id="rId6" Type="http://schemas.openxmlformats.org/officeDocument/2006/relationships/hyperlink" Target="https://podminky.urs.cz/item/CS_URS_2023_01/121151103" TargetMode="External" /><Relationship Id="rId7" Type="http://schemas.openxmlformats.org/officeDocument/2006/relationships/hyperlink" Target="https://podminky.urs.cz/item/CS_URS_2023_01/122351105" TargetMode="External" /><Relationship Id="rId8" Type="http://schemas.openxmlformats.org/officeDocument/2006/relationships/hyperlink" Target="https://podminky.urs.cz/item/CS_URS_2023_01/129001101" TargetMode="External" /><Relationship Id="rId9" Type="http://schemas.openxmlformats.org/officeDocument/2006/relationships/hyperlink" Target="https://podminky.urs.cz/item/CS_URS_2023_01/131251100" TargetMode="External" /><Relationship Id="rId10" Type="http://schemas.openxmlformats.org/officeDocument/2006/relationships/hyperlink" Target="https://podminky.urs.cz/item/CS_URS_2023_01/132151101" TargetMode="External" /><Relationship Id="rId11" Type="http://schemas.openxmlformats.org/officeDocument/2006/relationships/hyperlink" Target="https://podminky.urs.cz/item/CS_URS_2023_01/162201401" TargetMode="External" /><Relationship Id="rId12" Type="http://schemas.openxmlformats.org/officeDocument/2006/relationships/hyperlink" Target="https://podminky.urs.cz/item/CS_URS_2023_01/162201411" TargetMode="External" /><Relationship Id="rId13" Type="http://schemas.openxmlformats.org/officeDocument/2006/relationships/hyperlink" Target="https://podminky.urs.cz/item/CS_URS_2023_01/162201421" TargetMode="External" /><Relationship Id="rId14" Type="http://schemas.openxmlformats.org/officeDocument/2006/relationships/hyperlink" Target="https://podminky.urs.cz/item/CS_URS_2023_01/162251102" TargetMode="External" /><Relationship Id="rId15" Type="http://schemas.openxmlformats.org/officeDocument/2006/relationships/hyperlink" Target="https://podminky.urs.cz/item/CS_URS_2023_01/162751137" TargetMode="External" /><Relationship Id="rId16" Type="http://schemas.openxmlformats.org/officeDocument/2006/relationships/hyperlink" Target="https://podminky.urs.cz/item/CS_URS_2023_01/162751139" TargetMode="External" /><Relationship Id="rId17" Type="http://schemas.openxmlformats.org/officeDocument/2006/relationships/hyperlink" Target="https://podminky.urs.cz/item/CS_URS_2023_01/167151101" TargetMode="External" /><Relationship Id="rId18" Type="http://schemas.openxmlformats.org/officeDocument/2006/relationships/hyperlink" Target="https://podminky.urs.cz/item/CS_URS_2023_01/171251201" TargetMode="External" /><Relationship Id="rId19" Type="http://schemas.openxmlformats.org/officeDocument/2006/relationships/hyperlink" Target="https://podminky.urs.cz/item/CS_URS_2023_01/174152101" TargetMode="External" /><Relationship Id="rId20" Type="http://schemas.openxmlformats.org/officeDocument/2006/relationships/hyperlink" Target="https://podminky.urs.cz/item/CS_URS_2023_01/175111101" TargetMode="External" /><Relationship Id="rId21" Type="http://schemas.openxmlformats.org/officeDocument/2006/relationships/hyperlink" Target="https://podminky.urs.cz/item/CS_URS_2023_01/181311103" TargetMode="External" /><Relationship Id="rId22" Type="http://schemas.openxmlformats.org/officeDocument/2006/relationships/hyperlink" Target="https://podminky.urs.cz/item/CS_URS_2023_01/181411131" TargetMode="External" /><Relationship Id="rId23" Type="http://schemas.openxmlformats.org/officeDocument/2006/relationships/hyperlink" Target="https://podminky.urs.cz/item/CS_URS_2023_01/181951114" TargetMode="External" /><Relationship Id="rId24" Type="http://schemas.openxmlformats.org/officeDocument/2006/relationships/hyperlink" Target="https://podminky.urs.cz/item/CS_URS_2023_01/184102112" TargetMode="External" /><Relationship Id="rId25" Type="http://schemas.openxmlformats.org/officeDocument/2006/relationships/hyperlink" Target="https://podminky.urs.cz/item/CS_URS_2023_01/184215133" TargetMode="External" /><Relationship Id="rId26" Type="http://schemas.openxmlformats.org/officeDocument/2006/relationships/hyperlink" Target="https://podminky.urs.cz/item/CS_URS_2023_01/451573111" TargetMode="External" /><Relationship Id="rId27" Type="http://schemas.openxmlformats.org/officeDocument/2006/relationships/hyperlink" Target="https://podminky.urs.cz/item/CS_URS_2023_01/452311141" TargetMode="External" /><Relationship Id="rId28" Type="http://schemas.openxmlformats.org/officeDocument/2006/relationships/hyperlink" Target="https://podminky.urs.cz/item/CS_URS_2023_01/561121113" TargetMode="External" /><Relationship Id="rId29" Type="http://schemas.openxmlformats.org/officeDocument/2006/relationships/hyperlink" Target="https://podminky.urs.cz/item/CS_URS_2023_01/564851111" TargetMode="External" /><Relationship Id="rId30" Type="http://schemas.openxmlformats.org/officeDocument/2006/relationships/hyperlink" Target="https://podminky.urs.cz/item/CS_URS_2023_01/564851111" TargetMode="External" /><Relationship Id="rId31" Type="http://schemas.openxmlformats.org/officeDocument/2006/relationships/hyperlink" Target="https://podminky.urs.cz/item/CS_URS_2023_01/564861111" TargetMode="External" /><Relationship Id="rId32" Type="http://schemas.openxmlformats.org/officeDocument/2006/relationships/hyperlink" Target="https://podminky.urs.cz/item/CS_URS_2023_01/564861111" TargetMode="External" /><Relationship Id="rId33" Type="http://schemas.openxmlformats.org/officeDocument/2006/relationships/hyperlink" Target="https://podminky.urs.cz/item/CS_URS_2023_01/565155101" TargetMode="External" /><Relationship Id="rId34" Type="http://schemas.openxmlformats.org/officeDocument/2006/relationships/hyperlink" Target="https://podminky.urs.cz/item/CS_URS_2023_01/567122113" TargetMode="External" /><Relationship Id="rId35" Type="http://schemas.openxmlformats.org/officeDocument/2006/relationships/hyperlink" Target="https://podminky.urs.cz/item/CS_URS_2023_01/573191111" TargetMode="External" /><Relationship Id="rId36" Type="http://schemas.openxmlformats.org/officeDocument/2006/relationships/hyperlink" Target="https://podminky.urs.cz/item/CS_URS_2023_01/573231107" TargetMode="External" /><Relationship Id="rId37" Type="http://schemas.openxmlformats.org/officeDocument/2006/relationships/hyperlink" Target="https://podminky.urs.cz/item/CS_URS_2023_01/577134111" TargetMode="External" /><Relationship Id="rId38" Type="http://schemas.openxmlformats.org/officeDocument/2006/relationships/hyperlink" Target="https://podminky.urs.cz/item/CS_URS_2023_01/577144111" TargetMode="External" /><Relationship Id="rId39" Type="http://schemas.openxmlformats.org/officeDocument/2006/relationships/hyperlink" Target="https://podminky.urs.cz/item/CS_URS_2023_01/596211213" TargetMode="External" /><Relationship Id="rId40" Type="http://schemas.openxmlformats.org/officeDocument/2006/relationships/hyperlink" Target="https://podminky.urs.cz/item/CS_URS_2023_01/596212212" TargetMode="External" /><Relationship Id="rId41" Type="http://schemas.openxmlformats.org/officeDocument/2006/relationships/hyperlink" Target="https://podminky.urs.cz/item/CS_URS_2023_01/871350310" TargetMode="External" /><Relationship Id="rId42" Type="http://schemas.openxmlformats.org/officeDocument/2006/relationships/hyperlink" Target="https://podminky.urs.cz/item/CS_URS_2023_01/879230191" TargetMode="External" /><Relationship Id="rId43" Type="http://schemas.openxmlformats.org/officeDocument/2006/relationships/hyperlink" Target="https://podminky.urs.cz/item/CS_URS_2023_01/895941341" TargetMode="External" /><Relationship Id="rId44" Type="http://schemas.openxmlformats.org/officeDocument/2006/relationships/hyperlink" Target="https://podminky.urs.cz/item/CS_URS_2023_01/895941351" TargetMode="External" /><Relationship Id="rId45" Type="http://schemas.openxmlformats.org/officeDocument/2006/relationships/hyperlink" Target="https://podminky.urs.cz/item/CS_URS_2023_01/895941361" TargetMode="External" /><Relationship Id="rId46" Type="http://schemas.openxmlformats.org/officeDocument/2006/relationships/hyperlink" Target="https://podminky.urs.cz/item/CS_URS_2023_01/899204112" TargetMode="External" /><Relationship Id="rId47" Type="http://schemas.openxmlformats.org/officeDocument/2006/relationships/hyperlink" Target="https://podminky.urs.cz/item/CS_URS_2023_01/899431111" TargetMode="External" /><Relationship Id="rId48" Type="http://schemas.openxmlformats.org/officeDocument/2006/relationships/hyperlink" Target="https://podminky.urs.cz/item/CS_URS_2023_01/914111111" TargetMode="External" /><Relationship Id="rId49" Type="http://schemas.openxmlformats.org/officeDocument/2006/relationships/hyperlink" Target="https://podminky.urs.cz/item/CS_URS_2023_01/914511112" TargetMode="External" /><Relationship Id="rId50" Type="http://schemas.openxmlformats.org/officeDocument/2006/relationships/hyperlink" Target="https://podminky.urs.cz/item/CS_URS_2023_01/915611111" TargetMode="External" /><Relationship Id="rId51" Type="http://schemas.openxmlformats.org/officeDocument/2006/relationships/hyperlink" Target="https://podminky.urs.cz/item/CS_URS_2023_01/915621111" TargetMode="External" /><Relationship Id="rId52" Type="http://schemas.openxmlformats.org/officeDocument/2006/relationships/hyperlink" Target="https://podminky.urs.cz/item/CS_URS_2023_01/915231116" TargetMode="External" /><Relationship Id="rId53" Type="http://schemas.openxmlformats.org/officeDocument/2006/relationships/hyperlink" Target="https://podminky.urs.cz/item/CS_URS_2023_01/915321111" TargetMode="External" /><Relationship Id="rId54" Type="http://schemas.openxmlformats.org/officeDocument/2006/relationships/hyperlink" Target="https://podminky.urs.cz/item/CS_URS_2023_01/915331111" TargetMode="External" /><Relationship Id="rId55" Type="http://schemas.openxmlformats.org/officeDocument/2006/relationships/hyperlink" Target="https://podminky.urs.cz/item/CS_URS_2023_01/916131213" TargetMode="External" /><Relationship Id="rId56" Type="http://schemas.openxmlformats.org/officeDocument/2006/relationships/hyperlink" Target="https://podminky.urs.cz/item/CS_URS_2023_01/916231213" TargetMode="External" /><Relationship Id="rId57" Type="http://schemas.openxmlformats.org/officeDocument/2006/relationships/hyperlink" Target="https://podminky.urs.cz/item/CS_URS_2023_01/916431111" TargetMode="External" /><Relationship Id="rId58" Type="http://schemas.openxmlformats.org/officeDocument/2006/relationships/hyperlink" Target="https://podminky.urs.cz/item/CS_URS_2023_01/919122132" TargetMode="External" /><Relationship Id="rId59" Type="http://schemas.openxmlformats.org/officeDocument/2006/relationships/hyperlink" Target="https://podminky.urs.cz/item/CS_URS_2023_01/919726121" TargetMode="External" /><Relationship Id="rId60" Type="http://schemas.openxmlformats.org/officeDocument/2006/relationships/hyperlink" Target="https://podminky.urs.cz/item/CS_URS_2023_01/919731121" TargetMode="External" /><Relationship Id="rId61" Type="http://schemas.openxmlformats.org/officeDocument/2006/relationships/hyperlink" Target="https://podminky.urs.cz/item/CS_URS_2023_01/919735112" TargetMode="External" /><Relationship Id="rId62" Type="http://schemas.openxmlformats.org/officeDocument/2006/relationships/hyperlink" Target="https://podminky.urs.cz/item/CS_URS_2023_01/966001212" TargetMode="External" /><Relationship Id="rId63" Type="http://schemas.openxmlformats.org/officeDocument/2006/relationships/hyperlink" Target="https://podminky.urs.cz/item/CS_URS_2023_01/966001312" TargetMode="External" /><Relationship Id="rId64" Type="http://schemas.openxmlformats.org/officeDocument/2006/relationships/hyperlink" Target="https://podminky.urs.cz/item/CS_URS_2023_01/966006132" TargetMode="External" /><Relationship Id="rId65" Type="http://schemas.openxmlformats.org/officeDocument/2006/relationships/hyperlink" Target="https://podminky.urs.cz/item/CS_URS_2023_01/966071131" TargetMode="External" /><Relationship Id="rId66" Type="http://schemas.openxmlformats.org/officeDocument/2006/relationships/hyperlink" Target="https://podminky.urs.cz/item/CS_URS_2023_01/936124113" TargetMode="External" /><Relationship Id="rId67" Type="http://schemas.openxmlformats.org/officeDocument/2006/relationships/hyperlink" Target="https://podminky.urs.cz/item/CS_URS_2023_01/936104213" TargetMode="External" /><Relationship Id="rId68" Type="http://schemas.openxmlformats.org/officeDocument/2006/relationships/hyperlink" Target="https://podminky.urs.cz/item/CS_URS_2023_01/979024443" TargetMode="External" /><Relationship Id="rId69" Type="http://schemas.openxmlformats.org/officeDocument/2006/relationships/hyperlink" Target="https://podminky.urs.cz/item/CS_URS_2023_01/997221551" TargetMode="External" /><Relationship Id="rId70" Type="http://schemas.openxmlformats.org/officeDocument/2006/relationships/hyperlink" Target="https://podminky.urs.cz/item/CS_URS_2023_01/997221559" TargetMode="External" /><Relationship Id="rId71" Type="http://schemas.openxmlformats.org/officeDocument/2006/relationships/hyperlink" Target="https://podminky.urs.cz/item/CS_URS_2023_01/997221561" TargetMode="External" /><Relationship Id="rId72" Type="http://schemas.openxmlformats.org/officeDocument/2006/relationships/hyperlink" Target="https://podminky.urs.cz/item/CS_URS_2023_01/997221569" TargetMode="External" /><Relationship Id="rId73" Type="http://schemas.openxmlformats.org/officeDocument/2006/relationships/hyperlink" Target="https://podminky.urs.cz/item/CS_URS_2023_01/998223011" TargetMode="External" /><Relationship Id="rId74" Type="http://schemas.openxmlformats.org/officeDocument/2006/relationships/hyperlink" Target="https://podminky.urs.cz/item/CS_URS_2023_01/998223091" TargetMode="External" /><Relationship Id="rId7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4"/>
  <sheetViews>
    <sheetView showGridLines="0" workbookViewId="0" topLeftCell="A3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6</v>
      </c>
    </row>
    <row r="5" spans="2:71" ht="12" customHeight="1">
      <c r="B5" s="20"/>
      <c r="D5" s="24" t="s">
        <v>13</v>
      </c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R5" s="20"/>
      <c r="BE5" s="280" t="s">
        <v>15</v>
      </c>
      <c r="BS5" s="17" t="s">
        <v>6</v>
      </c>
    </row>
    <row r="6" spans="2:71" ht="36.95" customHeight="1">
      <c r="B6" s="20"/>
      <c r="D6" s="26" t="s">
        <v>16</v>
      </c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R6" s="20"/>
      <c r="BE6" s="281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81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81"/>
      <c r="BS8" s="17" t="s">
        <v>6</v>
      </c>
    </row>
    <row r="9" spans="2:71" ht="29.25" customHeight="1">
      <c r="B9" s="20"/>
      <c r="D9" s="24" t="s">
        <v>26</v>
      </c>
      <c r="K9" s="29" t="s">
        <v>27</v>
      </c>
      <c r="AK9" s="24" t="s">
        <v>28</v>
      </c>
      <c r="AN9" s="29" t="s">
        <v>29</v>
      </c>
      <c r="AR9" s="20"/>
      <c r="BE9" s="281"/>
      <c r="BS9" s="17" t="s">
        <v>6</v>
      </c>
    </row>
    <row r="10" spans="2:71" ht="12" customHeight="1">
      <c r="B10" s="20"/>
      <c r="D10" s="27" t="s">
        <v>30</v>
      </c>
      <c r="AK10" s="27" t="s">
        <v>31</v>
      </c>
      <c r="AN10" s="25" t="s">
        <v>32</v>
      </c>
      <c r="AR10" s="20"/>
      <c r="BE10" s="281"/>
      <c r="BS10" s="17" t="s">
        <v>6</v>
      </c>
    </row>
    <row r="11" spans="2:71" ht="18.4" customHeight="1">
      <c r="B11" s="20"/>
      <c r="E11" s="25" t="s">
        <v>33</v>
      </c>
      <c r="AK11" s="27" t="s">
        <v>34</v>
      </c>
      <c r="AN11" s="25" t="s">
        <v>35</v>
      </c>
      <c r="AR11" s="20"/>
      <c r="BE11" s="281"/>
      <c r="BS11" s="17" t="s">
        <v>6</v>
      </c>
    </row>
    <row r="12" spans="2:71" ht="6.95" customHeight="1">
      <c r="B12" s="20"/>
      <c r="AR12" s="20"/>
      <c r="BE12" s="281"/>
      <c r="BS12" s="17" t="s">
        <v>6</v>
      </c>
    </row>
    <row r="13" spans="2:71" ht="12" customHeight="1">
      <c r="B13" s="20"/>
      <c r="D13" s="27" t="s">
        <v>36</v>
      </c>
      <c r="AK13" s="27" t="s">
        <v>31</v>
      </c>
      <c r="AN13" s="30" t="s">
        <v>37</v>
      </c>
      <c r="AR13" s="20"/>
      <c r="BE13" s="281"/>
      <c r="BS13" s="17" t="s">
        <v>6</v>
      </c>
    </row>
    <row r="14" spans="2:71" ht="12.75">
      <c r="B14" s="20"/>
      <c r="E14" s="286" t="s">
        <v>37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7" t="s">
        <v>34</v>
      </c>
      <c r="AN14" s="30" t="s">
        <v>37</v>
      </c>
      <c r="AR14" s="20"/>
      <c r="BE14" s="281"/>
      <c r="BS14" s="17" t="s">
        <v>6</v>
      </c>
    </row>
    <row r="15" spans="2:71" ht="6.95" customHeight="1">
      <c r="B15" s="20"/>
      <c r="AR15" s="20"/>
      <c r="BE15" s="281"/>
      <c r="BS15" s="17" t="s">
        <v>4</v>
      </c>
    </row>
    <row r="16" spans="2:71" ht="12" customHeight="1">
      <c r="B16" s="20"/>
      <c r="D16" s="27" t="s">
        <v>38</v>
      </c>
      <c r="AK16" s="27" t="s">
        <v>31</v>
      </c>
      <c r="AN16" s="25" t="s">
        <v>39</v>
      </c>
      <c r="AR16" s="20"/>
      <c r="BE16" s="281"/>
      <c r="BS16" s="17" t="s">
        <v>4</v>
      </c>
    </row>
    <row r="17" spans="2:71" ht="18.4" customHeight="1">
      <c r="B17" s="20"/>
      <c r="E17" s="25" t="s">
        <v>40</v>
      </c>
      <c r="AK17" s="27" t="s">
        <v>34</v>
      </c>
      <c r="AN17" s="25" t="s">
        <v>35</v>
      </c>
      <c r="AR17" s="20"/>
      <c r="BE17" s="281"/>
      <c r="BS17" s="17" t="s">
        <v>41</v>
      </c>
    </row>
    <row r="18" spans="2:71" ht="6.95" customHeight="1">
      <c r="B18" s="20"/>
      <c r="AR18" s="20"/>
      <c r="BE18" s="281"/>
      <c r="BS18" s="17" t="s">
        <v>6</v>
      </c>
    </row>
    <row r="19" spans="2:71" ht="12" customHeight="1">
      <c r="B19" s="20"/>
      <c r="D19" s="27" t="s">
        <v>42</v>
      </c>
      <c r="AK19" s="27" t="s">
        <v>31</v>
      </c>
      <c r="AN19" s="25" t="s">
        <v>43</v>
      </c>
      <c r="AR19" s="20"/>
      <c r="BE19" s="281"/>
      <c r="BS19" s="17" t="s">
        <v>6</v>
      </c>
    </row>
    <row r="20" spans="2:71" ht="18.4" customHeight="1">
      <c r="B20" s="20"/>
      <c r="E20" s="25" t="s">
        <v>44</v>
      </c>
      <c r="AK20" s="27" t="s">
        <v>34</v>
      </c>
      <c r="AN20" s="25" t="s">
        <v>35</v>
      </c>
      <c r="AR20" s="20"/>
      <c r="BE20" s="281"/>
      <c r="BS20" s="17" t="s">
        <v>4</v>
      </c>
    </row>
    <row r="21" spans="2:57" ht="6.95" customHeight="1">
      <c r="B21" s="20"/>
      <c r="AR21" s="20"/>
      <c r="BE21" s="281"/>
    </row>
    <row r="22" spans="2:57" ht="12" customHeight="1">
      <c r="B22" s="20"/>
      <c r="D22" s="27" t="s">
        <v>45</v>
      </c>
      <c r="AR22" s="20"/>
      <c r="BE22" s="281"/>
    </row>
    <row r="23" spans="2:57" ht="47.25" customHeight="1">
      <c r="B23" s="20"/>
      <c r="E23" s="288" t="s">
        <v>46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R23" s="20"/>
      <c r="BE23" s="281"/>
    </row>
    <row r="24" spans="2:57" ht="6.95" customHeight="1">
      <c r="B24" s="20"/>
      <c r="AR24" s="20"/>
      <c r="BE24" s="281"/>
    </row>
    <row r="25" spans="2:57" ht="6.95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81"/>
    </row>
    <row r="26" spans="2:57" s="1" customFormat="1" ht="25.9" customHeight="1">
      <c r="B26" s="33"/>
      <c r="D26" s="34" t="s">
        <v>47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9">
        <f>ROUND(AG54,2)</f>
        <v>0</v>
      </c>
      <c r="AL26" s="290"/>
      <c r="AM26" s="290"/>
      <c r="AN26" s="290"/>
      <c r="AO26" s="290"/>
      <c r="AR26" s="33"/>
      <c r="BE26" s="281"/>
    </row>
    <row r="27" spans="2:57" s="1" customFormat="1" ht="6.95" customHeight="1">
      <c r="B27" s="33"/>
      <c r="AR27" s="33"/>
      <c r="BE27" s="281"/>
    </row>
    <row r="28" spans="2:57" s="1" customFormat="1" ht="12.75">
      <c r="B28" s="33"/>
      <c r="L28" s="291" t="s">
        <v>48</v>
      </c>
      <c r="M28" s="291"/>
      <c r="N28" s="291"/>
      <c r="O28" s="291"/>
      <c r="P28" s="291"/>
      <c r="W28" s="291" t="s">
        <v>49</v>
      </c>
      <c r="X28" s="291"/>
      <c r="Y28" s="291"/>
      <c r="Z28" s="291"/>
      <c r="AA28" s="291"/>
      <c r="AB28" s="291"/>
      <c r="AC28" s="291"/>
      <c r="AD28" s="291"/>
      <c r="AE28" s="291"/>
      <c r="AK28" s="291" t="s">
        <v>50</v>
      </c>
      <c r="AL28" s="291"/>
      <c r="AM28" s="291"/>
      <c r="AN28" s="291"/>
      <c r="AO28" s="291"/>
      <c r="AR28" s="33"/>
      <c r="BE28" s="281"/>
    </row>
    <row r="29" spans="2:57" s="2" customFormat="1" ht="14.45" customHeight="1">
      <c r="B29" s="37"/>
      <c r="D29" s="27" t="s">
        <v>51</v>
      </c>
      <c r="F29" s="27" t="s">
        <v>52</v>
      </c>
      <c r="L29" s="294">
        <v>0.21</v>
      </c>
      <c r="M29" s="293"/>
      <c r="N29" s="293"/>
      <c r="O29" s="293"/>
      <c r="P29" s="293"/>
      <c r="W29" s="292">
        <f>ROUND(AZ54,2)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2">
        <f>ROUND(AV54,2)</f>
        <v>0</v>
      </c>
      <c r="AL29" s="293"/>
      <c r="AM29" s="293"/>
      <c r="AN29" s="293"/>
      <c r="AO29" s="293"/>
      <c r="AR29" s="37"/>
      <c r="BE29" s="282"/>
    </row>
    <row r="30" spans="2:57" s="2" customFormat="1" ht="14.45" customHeight="1">
      <c r="B30" s="37"/>
      <c r="F30" s="27" t="s">
        <v>53</v>
      </c>
      <c r="L30" s="294">
        <v>0.12</v>
      </c>
      <c r="M30" s="293"/>
      <c r="N30" s="293"/>
      <c r="O30" s="293"/>
      <c r="P30" s="293"/>
      <c r="W30" s="292">
        <f>ROUND(BA54,2)</f>
        <v>0</v>
      </c>
      <c r="X30" s="293"/>
      <c r="Y30" s="293"/>
      <c r="Z30" s="293"/>
      <c r="AA30" s="293"/>
      <c r="AB30" s="293"/>
      <c r="AC30" s="293"/>
      <c r="AD30" s="293"/>
      <c r="AE30" s="293"/>
      <c r="AK30" s="292">
        <f>ROUND(AW54,2)</f>
        <v>0</v>
      </c>
      <c r="AL30" s="293"/>
      <c r="AM30" s="293"/>
      <c r="AN30" s="293"/>
      <c r="AO30" s="293"/>
      <c r="AR30" s="37"/>
      <c r="BE30" s="282"/>
    </row>
    <row r="31" spans="2:57" s="2" customFormat="1" ht="14.45" customHeight="1" hidden="1">
      <c r="B31" s="37"/>
      <c r="F31" s="27" t="s">
        <v>54</v>
      </c>
      <c r="L31" s="294">
        <v>0.21</v>
      </c>
      <c r="M31" s="293"/>
      <c r="N31" s="293"/>
      <c r="O31" s="293"/>
      <c r="P31" s="293"/>
      <c r="W31" s="292">
        <f>ROUND(BB54,2)</f>
        <v>0</v>
      </c>
      <c r="X31" s="293"/>
      <c r="Y31" s="293"/>
      <c r="Z31" s="293"/>
      <c r="AA31" s="293"/>
      <c r="AB31" s="293"/>
      <c r="AC31" s="293"/>
      <c r="AD31" s="293"/>
      <c r="AE31" s="293"/>
      <c r="AK31" s="292">
        <v>0</v>
      </c>
      <c r="AL31" s="293"/>
      <c r="AM31" s="293"/>
      <c r="AN31" s="293"/>
      <c r="AO31" s="293"/>
      <c r="AR31" s="37"/>
      <c r="BE31" s="282"/>
    </row>
    <row r="32" spans="2:57" s="2" customFormat="1" ht="14.45" customHeight="1" hidden="1">
      <c r="B32" s="37"/>
      <c r="F32" s="27" t="s">
        <v>55</v>
      </c>
      <c r="L32" s="294">
        <v>0.12</v>
      </c>
      <c r="M32" s="293"/>
      <c r="N32" s="293"/>
      <c r="O32" s="293"/>
      <c r="P32" s="293"/>
      <c r="W32" s="292">
        <f>ROUND(BC54,2)</f>
        <v>0</v>
      </c>
      <c r="X32" s="293"/>
      <c r="Y32" s="293"/>
      <c r="Z32" s="293"/>
      <c r="AA32" s="293"/>
      <c r="AB32" s="293"/>
      <c r="AC32" s="293"/>
      <c r="AD32" s="293"/>
      <c r="AE32" s="293"/>
      <c r="AK32" s="292">
        <v>0</v>
      </c>
      <c r="AL32" s="293"/>
      <c r="AM32" s="293"/>
      <c r="AN32" s="293"/>
      <c r="AO32" s="293"/>
      <c r="AR32" s="37"/>
      <c r="BE32" s="282"/>
    </row>
    <row r="33" spans="2:44" s="2" customFormat="1" ht="14.45" customHeight="1" hidden="1">
      <c r="B33" s="37"/>
      <c r="F33" s="27" t="s">
        <v>56</v>
      </c>
      <c r="L33" s="294">
        <v>0</v>
      </c>
      <c r="M33" s="293"/>
      <c r="N33" s="293"/>
      <c r="O33" s="293"/>
      <c r="P33" s="293"/>
      <c r="W33" s="292">
        <f>ROUND(BD54,2)</f>
        <v>0</v>
      </c>
      <c r="X33" s="293"/>
      <c r="Y33" s="293"/>
      <c r="Z33" s="293"/>
      <c r="AA33" s="293"/>
      <c r="AB33" s="293"/>
      <c r="AC33" s="293"/>
      <c r="AD33" s="293"/>
      <c r="AE33" s="293"/>
      <c r="AK33" s="292">
        <v>0</v>
      </c>
      <c r="AL33" s="293"/>
      <c r="AM33" s="293"/>
      <c r="AN33" s="293"/>
      <c r="AO33" s="293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58</v>
      </c>
      <c r="U35" s="40"/>
      <c r="V35" s="40"/>
      <c r="W35" s="40"/>
      <c r="X35" s="298" t="s">
        <v>59</v>
      </c>
      <c r="Y35" s="296"/>
      <c r="Z35" s="296"/>
      <c r="AA35" s="296"/>
      <c r="AB35" s="296"/>
      <c r="AC35" s="40"/>
      <c r="AD35" s="40"/>
      <c r="AE35" s="40"/>
      <c r="AF35" s="40"/>
      <c r="AG35" s="40"/>
      <c r="AH35" s="40"/>
      <c r="AI35" s="40"/>
      <c r="AJ35" s="40"/>
      <c r="AK35" s="295">
        <f>SUM(AK26:AK33)</f>
        <v>0</v>
      </c>
      <c r="AL35" s="296"/>
      <c r="AM35" s="296"/>
      <c r="AN35" s="296"/>
      <c r="AO35" s="297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1" t="s">
        <v>60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12-2023</v>
      </c>
      <c r="AR44" s="46"/>
    </row>
    <row r="45" spans="2:44" s="4" customFormat="1" ht="36.95" customHeight="1">
      <c r="B45" s="47"/>
      <c r="C45" s="48" t="s">
        <v>16</v>
      </c>
      <c r="L45" s="277" t="str">
        <f>K6</f>
        <v>Nymburk - rekonstrukce chodníku a parkovacího stání</v>
      </c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Nymburk</v>
      </c>
      <c r="AI47" s="27" t="s">
        <v>24</v>
      </c>
      <c r="AM47" s="304" t="str">
        <f>IF(AN8="","",AN8)</f>
        <v>7. 11. 2023</v>
      </c>
      <c r="AN47" s="304"/>
      <c r="AR47" s="33"/>
    </row>
    <row r="48" spans="2:44" s="1" customFormat="1" ht="6.95" customHeight="1">
      <c r="B48" s="33"/>
      <c r="AR48" s="33"/>
    </row>
    <row r="49" spans="2:56" s="1" customFormat="1" ht="25.7" customHeight="1">
      <c r="B49" s="33"/>
      <c r="C49" s="27" t="s">
        <v>30</v>
      </c>
      <c r="L49" s="3" t="str">
        <f>IF(E11="","",E11)</f>
        <v>Měto Nymburk, nám. Přemyslovců 163/20, 288 02</v>
      </c>
      <c r="AI49" s="27" t="s">
        <v>38</v>
      </c>
      <c r="AM49" s="305" t="str">
        <f>IF(E17="","",E17)</f>
        <v>Ing. arch. Martin Jirovský Ph.D, MBA, DiS.</v>
      </c>
      <c r="AN49" s="306"/>
      <c r="AO49" s="306"/>
      <c r="AP49" s="306"/>
      <c r="AR49" s="33"/>
      <c r="AS49" s="308" t="s">
        <v>61</v>
      </c>
      <c r="AT49" s="30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25.7" customHeight="1">
      <c r="B50" s="33"/>
      <c r="C50" s="27" t="s">
        <v>36</v>
      </c>
      <c r="L50" s="3" t="str">
        <f>IF(E14="Vyplň údaj","",E14)</f>
        <v/>
      </c>
      <c r="AI50" s="27" t="s">
        <v>42</v>
      </c>
      <c r="AM50" s="305" t="str">
        <f>IF(E20="","",E20)</f>
        <v>Ateliér M.A.A.T. s.r.o., Petra Stejskalová</v>
      </c>
      <c r="AN50" s="306"/>
      <c r="AO50" s="306"/>
      <c r="AP50" s="306"/>
      <c r="AR50" s="33"/>
      <c r="AS50" s="310"/>
      <c r="AT50" s="311"/>
      <c r="BD50" s="54"/>
    </row>
    <row r="51" spans="2:56" s="1" customFormat="1" ht="10.9" customHeight="1">
      <c r="B51" s="33"/>
      <c r="AR51" s="33"/>
      <c r="AS51" s="310"/>
      <c r="AT51" s="311"/>
      <c r="BD51" s="54"/>
    </row>
    <row r="52" spans="2:56" s="1" customFormat="1" ht="29.25" customHeight="1">
      <c r="B52" s="33"/>
      <c r="C52" s="272" t="s">
        <v>62</v>
      </c>
      <c r="D52" s="273"/>
      <c r="E52" s="273"/>
      <c r="F52" s="273"/>
      <c r="G52" s="273"/>
      <c r="H52" s="55"/>
      <c r="I52" s="276" t="s">
        <v>63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303" t="s">
        <v>64</v>
      </c>
      <c r="AH52" s="273"/>
      <c r="AI52" s="273"/>
      <c r="AJ52" s="273"/>
      <c r="AK52" s="273"/>
      <c r="AL52" s="273"/>
      <c r="AM52" s="273"/>
      <c r="AN52" s="276" t="s">
        <v>65</v>
      </c>
      <c r="AO52" s="273"/>
      <c r="AP52" s="273"/>
      <c r="AQ52" s="56" t="s">
        <v>66</v>
      </c>
      <c r="AR52" s="33"/>
      <c r="AS52" s="57" t="s">
        <v>67</v>
      </c>
      <c r="AT52" s="58" t="s">
        <v>68</v>
      </c>
      <c r="AU52" s="58" t="s">
        <v>69</v>
      </c>
      <c r="AV52" s="58" t="s">
        <v>70</v>
      </c>
      <c r="AW52" s="58" t="s">
        <v>71</v>
      </c>
      <c r="AX52" s="58" t="s">
        <v>72</v>
      </c>
      <c r="AY52" s="58" t="s">
        <v>73</v>
      </c>
      <c r="AZ52" s="58" t="s">
        <v>74</v>
      </c>
      <c r="BA52" s="58" t="s">
        <v>75</v>
      </c>
      <c r="BB52" s="58" t="s">
        <v>76</v>
      </c>
      <c r="BC52" s="58" t="s">
        <v>77</v>
      </c>
      <c r="BD52" s="59" t="s">
        <v>78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79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79">
        <f>ROUND(AG55+AG62+AG67,2)</f>
        <v>0</v>
      </c>
      <c r="AH54" s="279"/>
      <c r="AI54" s="279"/>
      <c r="AJ54" s="279"/>
      <c r="AK54" s="279"/>
      <c r="AL54" s="279"/>
      <c r="AM54" s="279"/>
      <c r="AN54" s="312">
        <f aca="true" t="shared" si="0" ref="AN54:AN72">SUM(AG54,AT54)</f>
        <v>0</v>
      </c>
      <c r="AO54" s="312"/>
      <c r="AP54" s="312"/>
      <c r="AQ54" s="65" t="s">
        <v>35</v>
      </c>
      <c r="AR54" s="61"/>
      <c r="AS54" s="66">
        <f>ROUND(AS55+AS62+AS67,2)</f>
        <v>0</v>
      </c>
      <c r="AT54" s="67">
        <f aca="true" t="shared" si="1" ref="AT54:AT72">ROUND(SUM(AV54:AW54),2)</f>
        <v>0</v>
      </c>
      <c r="AU54" s="68">
        <f>ROUND(AU55+AU62+AU67,5)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ROUND(AZ55+AZ62+AZ67,2)</f>
        <v>0</v>
      </c>
      <c r="BA54" s="67">
        <f>ROUND(BA55+BA62+BA67,2)</f>
        <v>0</v>
      </c>
      <c r="BB54" s="67">
        <f>ROUND(BB55+BB62+BB67,2)</f>
        <v>0</v>
      </c>
      <c r="BC54" s="67">
        <f>ROUND(BC55+BC62+BC67,2)</f>
        <v>0</v>
      </c>
      <c r="BD54" s="69">
        <f>ROUND(BD55+BD62+BD67,2)</f>
        <v>0</v>
      </c>
      <c r="BS54" s="70" t="s">
        <v>80</v>
      </c>
      <c r="BT54" s="70" t="s">
        <v>81</v>
      </c>
      <c r="BU54" s="71" t="s">
        <v>82</v>
      </c>
      <c r="BV54" s="70" t="s">
        <v>83</v>
      </c>
      <c r="BW54" s="70" t="s">
        <v>5</v>
      </c>
      <c r="BX54" s="70" t="s">
        <v>84</v>
      </c>
      <c r="CL54" s="70" t="s">
        <v>19</v>
      </c>
    </row>
    <row r="55" spans="2:91" s="6" customFormat="1" ht="24.75" customHeight="1">
      <c r="B55" s="72"/>
      <c r="C55" s="73"/>
      <c r="D55" s="274" t="s">
        <v>85</v>
      </c>
      <c r="E55" s="274"/>
      <c r="F55" s="274"/>
      <c r="G55" s="274"/>
      <c r="H55" s="274"/>
      <c r="I55" s="74"/>
      <c r="J55" s="274" t="s">
        <v>86</v>
      </c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301">
        <f>ROUND(SUM(AG56:AG61),2)</f>
        <v>0</v>
      </c>
      <c r="AH55" s="302"/>
      <c r="AI55" s="302"/>
      <c r="AJ55" s="302"/>
      <c r="AK55" s="302"/>
      <c r="AL55" s="302"/>
      <c r="AM55" s="302"/>
      <c r="AN55" s="307">
        <f t="shared" si="0"/>
        <v>0</v>
      </c>
      <c r="AO55" s="302"/>
      <c r="AP55" s="302"/>
      <c r="AQ55" s="75" t="s">
        <v>87</v>
      </c>
      <c r="AR55" s="72"/>
      <c r="AS55" s="76">
        <f>ROUND(SUM(AS56:AS61),2)</f>
        <v>0</v>
      </c>
      <c r="AT55" s="77">
        <f t="shared" si="1"/>
        <v>0</v>
      </c>
      <c r="AU55" s="78">
        <f>ROUND(SUM(AU56:AU61),5)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>ROUND(SUM(AZ56:AZ61),2)</f>
        <v>0</v>
      </c>
      <c r="BA55" s="77">
        <f>ROUND(SUM(BA56:BA61),2)</f>
        <v>0</v>
      </c>
      <c r="BB55" s="77">
        <f>ROUND(SUM(BB56:BB61),2)</f>
        <v>0</v>
      </c>
      <c r="BC55" s="77">
        <f>ROUND(SUM(BC56:BC61),2)</f>
        <v>0</v>
      </c>
      <c r="BD55" s="79">
        <f>ROUND(SUM(BD56:BD61),2)</f>
        <v>0</v>
      </c>
      <c r="BS55" s="80" t="s">
        <v>80</v>
      </c>
      <c r="BT55" s="80" t="s">
        <v>8</v>
      </c>
      <c r="BU55" s="80" t="s">
        <v>82</v>
      </c>
      <c r="BV55" s="80" t="s">
        <v>83</v>
      </c>
      <c r="BW55" s="80" t="s">
        <v>88</v>
      </c>
      <c r="BX55" s="80" t="s">
        <v>5</v>
      </c>
      <c r="CL55" s="80" t="s">
        <v>19</v>
      </c>
      <c r="CM55" s="80" t="s">
        <v>21</v>
      </c>
    </row>
    <row r="56" spans="1:90" s="3" customFormat="1" ht="16.5" customHeight="1">
      <c r="A56" s="81" t="s">
        <v>89</v>
      </c>
      <c r="B56" s="46"/>
      <c r="C56" s="9"/>
      <c r="D56" s="9"/>
      <c r="E56" s="275" t="s">
        <v>90</v>
      </c>
      <c r="F56" s="275"/>
      <c r="G56" s="275"/>
      <c r="H56" s="275"/>
      <c r="I56" s="275"/>
      <c r="J56" s="9"/>
      <c r="K56" s="275" t="s">
        <v>91</v>
      </c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99">
        <f>'SO 001 - Vedlejší rozpočt...'!J32</f>
        <v>0</v>
      </c>
      <c r="AH56" s="300"/>
      <c r="AI56" s="300"/>
      <c r="AJ56" s="300"/>
      <c r="AK56" s="300"/>
      <c r="AL56" s="300"/>
      <c r="AM56" s="300"/>
      <c r="AN56" s="299">
        <f t="shared" si="0"/>
        <v>0</v>
      </c>
      <c r="AO56" s="300"/>
      <c r="AP56" s="300"/>
      <c r="AQ56" s="82" t="s">
        <v>92</v>
      </c>
      <c r="AR56" s="46"/>
      <c r="AS56" s="83">
        <v>0</v>
      </c>
      <c r="AT56" s="84">
        <f t="shared" si="1"/>
        <v>0</v>
      </c>
      <c r="AU56" s="85">
        <f>'SO 001 - Vedlejší rozpočt...'!P94</f>
        <v>0</v>
      </c>
      <c r="AV56" s="84">
        <f>'SO 001 - Vedlejší rozpočt...'!J35</f>
        <v>0</v>
      </c>
      <c r="AW56" s="84">
        <f>'SO 001 - Vedlejší rozpočt...'!J36</f>
        <v>0</v>
      </c>
      <c r="AX56" s="84">
        <f>'SO 001 - Vedlejší rozpočt...'!J37</f>
        <v>0</v>
      </c>
      <c r="AY56" s="84">
        <f>'SO 001 - Vedlejší rozpočt...'!J38</f>
        <v>0</v>
      </c>
      <c r="AZ56" s="84">
        <f>'SO 001 - Vedlejší rozpočt...'!F35</f>
        <v>0</v>
      </c>
      <c r="BA56" s="84">
        <f>'SO 001 - Vedlejší rozpočt...'!F36</f>
        <v>0</v>
      </c>
      <c r="BB56" s="84">
        <f>'SO 001 - Vedlejší rozpočt...'!F37</f>
        <v>0</v>
      </c>
      <c r="BC56" s="84">
        <f>'SO 001 - Vedlejší rozpočt...'!F38</f>
        <v>0</v>
      </c>
      <c r="BD56" s="86">
        <f>'SO 001 - Vedlejší rozpočt...'!F39</f>
        <v>0</v>
      </c>
      <c r="BT56" s="25" t="s">
        <v>21</v>
      </c>
      <c r="BV56" s="25" t="s">
        <v>83</v>
      </c>
      <c r="BW56" s="25" t="s">
        <v>93</v>
      </c>
      <c r="BX56" s="25" t="s">
        <v>88</v>
      </c>
      <c r="CL56" s="25" t="s">
        <v>19</v>
      </c>
    </row>
    <row r="57" spans="1:90" s="3" customFormat="1" ht="16.5" customHeight="1">
      <c r="A57" s="81" t="s">
        <v>89</v>
      </c>
      <c r="B57" s="46"/>
      <c r="C57" s="9"/>
      <c r="D57" s="9"/>
      <c r="E57" s="275" t="s">
        <v>94</v>
      </c>
      <c r="F57" s="275"/>
      <c r="G57" s="275"/>
      <c r="H57" s="275"/>
      <c r="I57" s="275"/>
      <c r="J57" s="9"/>
      <c r="K57" s="275" t="s">
        <v>95</v>
      </c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99">
        <f>'SO 101 - Chodník fáze A -...'!J32</f>
        <v>0</v>
      </c>
      <c r="AH57" s="300"/>
      <c r="AI57" s="300"/>
      <c r="AJ57" s="300"/>
      <c r="AK57" s="300"/>
      <c r="AL57" s="300"/>
      <c r="AM57" s="300"/>
      <c r="AN57" s="299">
        <f t="shared" si="0"/>
        <v>0</v>
      </c>
      <c r="AO57" s="300"/>
      <c r="AP57" s="300"/>
      <c r="AQ57" s="82" t="s">
        <v>92</v>
      </c>
      <c r="AR57" s="46"/>
      <c r="AS57" s="83">
        <v>0</v>
      </c>
      <c r="AT57" s="84">
        <f t="shared" si="1"/>
        <v>0</v>
      </c>
      <c r="AU57" s="85">
        <f>'SO 101 - Chodník fáze A -...'!P93</f>
        <v>0</v>
      </c>
      <c r="AV57" s="84">
        <f>'SO 101 - Chodník fáze A -...'!J35</f>
        <v>0</v>
      </c>
      <c r="AW57" s="84">
        <f>'SO 101 - Chodník fáze A -...'!J36</f>
        <v>0</v>
      </c>
      <c r="AX57" s="84">
        <f>'SO 101 - Chodník fáze A -...'!J37</f>
        <v>0</v>
      </c>
      <c r="AY57" s="84">
        <f>'SO 101 - Chodník fáze A -...'!J38</f>
        <v>0</v>
      </c>
      <c r="AZ57" s="84">
        <f>'SO 101 - Chodník fáze A -...'!F35</f>
        <v>0</v>
      </c>
      <c r="BA57" s="84">
        <f>'SO 101 - Chodník fáze A -...'!F36</f>
        <v>0</v>
      </c>
      <c r="BB57" s="84">
        <f>'SO 101 - Chodník fáze A -...'!F37</f>
        <v>0</v>
      </c>
      <c r="BC57" s="84">
        <f>'SO 101 - Chodník fáze A -...'!F38</f>
        <v>0</v>
      </c>
      <c r="BD57" s="86">
        <f>'SO 101 - Chodník fáze A -...'!F39</f>
        <v>0</v>
      </c>
      <c r="BT57" s="25" t="s">
        <v>21</v>
      </c>
      <c r="BV57" s="25" t="s">
        <v>83</v>
      </c>
      <c r="BW57" s="25" t="s">
        <v>96</v>
      </c>
      <c r="BX57" s="25" t="s">
        <v>88</v>
      </c>
      <c r="CL57" s="25" t="s">
        <v>35</v>
      </c>
    </row>
    <row r="58" spans="1:90" s="3" customFormat="1" ht="16.5" customHeight="1">
      <c r="A58" s="81" t="s">
        <v>89</v>
      </c>
      <c r="B58" s="46"/>
      <c r="C58" s="9"/>
      <c r="D58" s="9"/>
      <c r="E58" s="275" t="s">
        <v>97</v>
      </c>
      <c r="F58" s="275"/>
      <c r="G58" s="275"/>
      <c r="H58" s="275"/>
      <c r="I58" s="275"/>
      <c r="J58" s="9"/>
      <c r="K58" s="275" t="s">
        <v>98</v>
      </c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99">
        <f>'SO 104 - Parkovací stání ...'!J32</f>
        <v>0</v>
      </c>
      <c r="AH58" s="300"/>
      <c r="AI58" s="300"/>
      <c r="AJ58" s="300"/>
      <c r="AK58" s="300"/>
      <c r="AL58" s="300"/>
      <c r="AM58" s="300"/>
      <c r="AN58" s="299">
        <f t="shared" si="0"/>
        <v>0</v>
      </c>
      <c r="AO58" s="300"/>
      <c r="AP58" s="300"/>
      <c r="AQ58" s="82" t="s">
        <v>92</v>
      </c>
      <c r="AR58" s="46"/>
      <c r="AS58" s="83">
        <v>0</v>
      </c>
      <c r="AT58" s="84">
        <f t="shared" si="1"/>
        <v>0</v>
      </c>
      <c r="AU58" s="85">
        <f>'SO 104 - Parkovací stání ...'!P93</f>
        <v>0</v>
      </c>
      <c r="AV58" s="84">
        <f>'SO 104 - Parkovací stání ...'!J35</f>
        <v>0</v>
      </c>
      <c r="AW58" s="84">
        <f>'SO 104 - Parkovací stání ...'!J36</f>
        <v>0</v>
      </c>
      <c r="AX58" s="84">
        <f>'SO 104 - Parkovací stání ...'!J37</f>
        <v>0</v>
      </c>
      <c r="AY58" s="84">
        <f>'SO 104 - Parkovací stání ...'!J38</f>
        <v>0</v>
      </c>
      <c r="AZ58" s="84">
        <f>'SO 104 - Parkovací stání ...'!F35</f>
        <v>0</v>
      </c>
      <c r="BA58" s="84">
        <f>'SO 104 - Parkovací stání ...'!F36</f>
        <v>0</v>
      </c>
      <c r="BB58" s="84">
        <f>'SO 104 - Parkovací stání ...'!F37</f>
        <v>0</v>
      </c>
      <c r="BC58" s="84">
        <f>'SO 104 - Parkovací stání ...'!F38</f>
        <v>0</v>
      </c>
      <c r="BD58" s="86">
        <f>'SO 104 - Parkovací stání ...'!F39</f>
        <v>0</v>
      </c>
      <c r="BT58" s="25" t="s">
        <v>21</v>
      </c>
      <c r="BV58" s="25" t="s">
        <v>83</v>
      </c>
      <c r="BW58" s="25" t="s">
        <v>99</v>
      </c>
      <c r="BX58" s="25" t="s">
        <v>88</v>
      </c>
      <c r="CL58" s="25" t="s">
        <v>35</v>
      </c>
    </row>
    <row r="59" spans="1:90" s="3" customFormat="1" ht="23.25" customHeight="1">
      <c r="A59" s="81" t="s">
        <v>89</v>
      </c>
      <c r="B59" s="46"/>
      <c r="C59" s="9"/>
      <c r="D59" s="9"/>
      <c r="E59" s="275" t="s">
        <v>100</v>
      </c>
      <c r="F59" s="275"/>
      <c r="G59" s="275"/>
      <c r="H59" s="275"/>
      <c r="I59" s="275"/>
      <c r="J59" s="9"/>
      <c r="K59" s="275" t="s">
        <v>101</v>
      </c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99">
        <f>'SO 105.1 - Autobusové zas...'!J32</f>
        <v>0</v>
      </c>
      <c r="AH59" s="300"/>
      <c r="AI59" s="300"/>
      <c r="AJ59" s="300"/>
      <c r="AK59" s="300"/>
      <c r="AL59" s="300"/>
      <c r="AM59" s="300"/>
      <c r="AN59" s="299">
        <f t="shared" si="0"/>
        <v>0</v>
      </c>
      <c r="AO59" s="300"/>
      <c r="AP59" s="300"/>
      <c r="AQ59" s="82" t="s">
        <v>92</v>
      </c>
      <c r="AR59" s="46"/>
      <c r="AS59" s="83">
        <v>0</v>
      </c>
      <c r="AT59" s="84">
        <f t="shared" si="1"/>
        <v>0</v>
      </c>
      <c r="AU59" s="85">
        <f>'SO 105.1 - Autobusové zas...'!P92</f>
        <v>0</v>
      </c>
      <c r="AV59" s="84">
        <f>'SO 105.1 - Autobusové zas...'!J35</f>
        <v>0</v>
      </c>
      <c r="AW59" s="84">
        <f>'SO 105.1 - Autobusové zas...'!J36</f>
        <v>0</v>
      </c>
      <c r="AX59" s="84">
        <f>'SO 105.1 - Autobusové zas...'!J37</f>
        <v>0</v>
      </c>
      <c r="AY59" s="84">
        <f>'SO 105.1 - Autobusové zas...'!J38</f>
        <v>0</v>
      </c>
      <c r="AZ59" s="84">
        <f>'SO 105.1 - Autobusové zas...'!F35</f>
        <v>0</v>
      </c>
      <c r="BA59" s="84">
        <f>'SO 105.1 - Autobusové zas...'!F36</f>
        <v>0</v>
      </c>
      <c r="BB59" s="84">
        <f>'SO 105.1 - Autobusové zas...'!F37</f>
        <v>0</v>
      </c>
      <c r="BC59" s="84">
        <f>'SO 105.1 - Autobusové zas...'!F38</f>
        <v>0</v>
      </c>
      <c r="BD59" s="86">
        <f>'SO 105.1 - Autobusové zas...'!F39</f>
        <v>0</v>
      </c>
      <c r="BT59" s="25" t="s">
        <v>21</v>
      </c>
      <c r="BV59" s="25" t="s">
        <v>83</v>
      </c>
      <c r="BW59" s="25" t="s">
        <v>102</v>
      </c>
      <c r="BX59" s="25" t="s">
        <v>88</v>
      </c>
      <c r="CL59" s="25" t="s">
        <v>35</v>
      </c>
    </row>
    <row r="60" spans="1:90" s="3" customFormat="1" ht="23.25" customHeight="1">
      <c r="A60" s="81" t="s">
        <v>89</v>
      </c>
      <c r="B60" s="46"/>
      <c r="C60" s="9"/>
      <c r="D60" s="9"/>
      <c r="E60" s="275" t="s">
        <v>103</v>
      </c>
      <c r="F60" s="275"/>
      <c r="G60" s="275"/>
      <c r="H60" s="275"/>
      <c r="I60" s="275"/>
      <c r="J60" s="9"/>
      <c r="K60" s="275" t="s">
        <v>104</v>
      </c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99">
        <f>'SO 401.1 - Veřejné osvětl...'!J32</f>
        <v>0</v>
      </c>
      <c r="AH60" s="300"/>
      <c r="AI60" s="300"/>
      <c r="AJ60" s="300"/>
      <c r="AK60" s="300"/>
      <c r="AL60" s="300"/>
      <c r="AM60" s="300"/>
      <c r="AN60" s="299">
        <f t="shared" si="0"/>
        <v>0</v>
      </c>
      <c r="AO60" s="300"/>
      <c r="AP60" s="300"/>
      <c r="AQ60" s="82" t="s">
        <v>92</v>
      </c>
      <c r="AR60" s="46"/>
      <c r="AS60" s="83">
        <v>0</v>
      </c>
      <c r="AT60" s="84">
        <f t="shared" si="1"/>
        <v>0</v>
      </c>
      <c r="AU60" s="85">
        <f>'SO 401.1 - Veřejné osvětl...'!P97</f>
        <v>0</v>
      </c>
      <c r="AV60" s="84">
        <f>'SO 401.1 - Veřejné osvětl...'!J35</f>
        <v>0</v>
      </c>
      <c r="AW60" s="84">
        <f>'SO 401.1 - Veřejné osvětl...'!J36</f>
        <v>0</v>
      </c>
      <c r="AX60" s="84">
        <f>'SO 401.1 - Veřejné osvětl...'!J37</f>
        <v>0</v>
      </c>
      <c r="AY60" s="84">
        <f>'SO 401.1 - Veřejné osvětl...'!J38</f>
        <v>0</v>
      </c>
      <c r="AZ60" s="84">
        <f>'SO 401.1 - Veřejné osvětl...'!F35</f>
        <v>0</v>
      </c>
      <c r="BA60" s="84">
        <f>'SO 401.1 - Veřejné osvětl...'!F36</f>
        <v>0</v>
      </c>
      <c r="BB60" s="84">
        <f>'SO 401.1 - Veřejné osvětl...'!F37</f>
        <v>0</v>
      </c>
      <c r="BC60" s="84">
        <f>'SO 401.1 - Veřejné osvětl...'!F38</f>
        <v>0</v>
      </c>
      <c r="BD60" s="86">
        <f>'SO 401.1 - Veřejné osvětl...'!F39</f>
        <v>0</v>
      </c>
      <c r="BT60" s="25" t="s">
        <v>21</v>
      </c>
      <c r="BV60" s="25" t="s">
        <v>83</v>
      </c>
      <c r="BW60" s="25" t="s">
        <v>105</v>
      </c>
      <c r="BX60" s="25" t="s">
        <v>88</v>
      </c>
      <c r="CL60" s="25" t="s">
        <v>35</v>
      </c>
    </row>
    <row r="61" spans="1:90" s="3" customFormat="1" ht="23.25" customHeight="1">
      <c r="A61" s="81" t="s">
        <v>89</v>
      </c>
      <c r="B61" s="46"/>
      <c r="C61" s="9"/>
      <c r="D61" s="9"/>
      <c r="E61" s="275" t="s">
        <v>106</v>
      </c>
      <c r="F61" s="275"/>
      <c r="G61" s="275"/>
      <c r="H61" s="275"/>
      <c r="I61" s="275"/>
      <c r="J61" s="9"/>
      <c r="K61" s="275" t="s">
        <v>107</v>
      </c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99">
        <f>'SO 402.1 - Přeložka SEK -...'!J32</f>
        <v>0</v>
      </c>
      <c r="AH61" s="300"/>
      <c r="AI61" s="300"/>
      <c r="AJ61" s="300"/>
      <c r="AK61" s="300"/>
      <c r="AL61" s="300"/>
      <c r="AM61" s="300"/>
      <c r="AN61" s="299">
        <f t="shared" si="0"/>
        <v>0</v>
      </c>
      <c r="AO61" s="300"/>
      <c r="AP61" s="300"/>
      <c r="AQ61" s="82" t="s">
        <v>92</v>
      </c>
      <c r="AR61" s="46"/>
      <c r="AS61" s="83">
        <v>0</v>
      </c>
      <c r="AT61" s="84">
        <f t="shared" si="1"/>
        <v>0</v>
      </c>
      <c r="AU61" s="85">
        <f>'SO 402.1 - Přeložka SEK -...'!P90</f>
        <v>0</v>
      </c>
      <c r="AV61" s="84">
        <f>'SO 402.1 - Přeložka SEK -...'!J35</f>
        <v>0</v>
      </c>
      <c r="AW61" s="84">
        <f>'SO 402.1 - Přeložka SEK -...'!J36</f>
        <v>0</v>
      </c>
      <c r="AX61" s="84">
        <f>'SO 402.1 - Přeložka SEK -...'!J37</f>
        <v>0</v>
      </c>
      <c r="AY61" s="84">
        <f>'SO 402.1 - Přeložka SEK -...'!J38</f>
        <v>0</v>
      </c>
      <c r="AZ61" s="84">
        <f>'SO 402.1 - Přeložka SEK -...'!F35</f>
        <v>0</v>
      </c>
      <c r="BA61" s="84">
        <f>'SO 402.1 - Přeložka SEK -...'!F36</f>
        <v>0</v>
      </c>
      <c r="BB61" s="84">
        <f>'SO 402.1 - Přeložka SEK -...'!F37</f>
        <v>0</v>
      </c>
      <c r="BC61" s="84">
        <f>'SO 402.1 - Přeložka SEK -...'!F38</f>
        <v>0</v>
      </c>
      <c r="BD61" s="86">
        <f>'SO 402.1 - Přeložka SEK -...'!F39</f>
        <v>0</v>
      </c>
      <c r="BT61" s="25" t="s">
        <v>21</v>
      </c>
      <c r="BV61" s="25" t="s">
        <v>83</v>
      </c>
      <c r="BW61" s="25" t="s">
        <v>108</v>
      </c>
      <c r="BX61" s="25" t="s">
        <v>88</v>
      </c>
      <c r="CL61" s="25" t="s">
        <v>35</v>
      </c>
    </row>
    <row r="62" spans="2:91" s="6" customFormat="1" ht="24.75" customHeight="1">
      <c r="B62" s="72"/>
      <c r="C62" s="73"/>
      <c r="D62" s="274" t="s">
        <v>109</v>
      </c>
      <c r="E62" s="274"/>
      <c r="F62" s="274"/>
      <c r="G62" s="274"/>
      <c r="H62" s="274"/>
      <c r="I62" s="74"/>
      <c r="J62" s="274" t="s">
        <v>110</v>
      </c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301">
        <f>ROUND(SUM(AG63:AG66),2)</f>
        <v>0</v>
      </c>
      <c r="AH62" s="302"/>
      <c r="AI62" s="302"/>
      <c r="AJ62" s="302"/>
      <c r="AK62" s="302"/>
      <c r="AL62" s="302"/>
      <c r="AM62" s="302"/>
      <c r="AN62" s="307">
        <f t="shared" si="0"/>
        <v>0</v>
      </c>
      <c r="AO62" s="302"/>
      <c r="AP62" s="302"/>
      <c r="AQ62" s="75" t="s">
        <v>87</v>
      </c>
      <c r="AR62" s="72"/>
      <c r="AS62" s="76">
        <f>ROUND(SUM(AS63:AS66),2)</f>
        <v>0</v>
      </c>
      <c r="AT62" s="77">
        <f t="shared" si="1"/>
        <v>0</v>
      </c>
      <c r="AU62" s="78">
        <f>ROUND(SUM(AU63:AU66),5)</f>
        <v>0</v>
      </c>
      <c r="AV62" s="77">
        <f>ROUND(AZ62*L29,2)</f>
        <v>0</v>
      </c>
      <c r="AW62" s="77">
        <f>ROUND(BA62*L30,2)</f>
        <v>0</v>
      </c>
      <c r="AX62" s="77">
        <f>ROUND(BB62*L29,2)</f>
        <v>0</v>
      </c>
      <c r="AY62" s="77">
        <f>ROUND(BC62*L30,2)</f>
        <v>0</v>
      </c>
      <c r="AZ62" s="77">
        <f>ROUND(SUM(AZ63:AZ66),2)</f>
        <v>0</v>
      </c>
      <c r="BA62" s="77">
        <f>ROUND(SUM(BA63:BA66),2)</f>
        <v>0</v>
      </c>
      <c r="BB62" s="77">
        <f>ROUND(SUM(BB63:BB66),2)</f>
        <v>0</v>
      </c>
      <c r="BC62" s="77">
        <f>ROUND(SUM(BC63:BC66),2)</f>
        <v>0</v>
      </c>
      <c r="BD62" s="79">
        <f>ROUND(SUM(BD63:BD66),2)</f>
        <v>0</v>
      </c>
      <c r="BS62" s="80" t="s">
        <v>80</v>
      </c>
      <c r="BT62" s="80" t="s">
        <v>8</v>
      </c>
      <c r="BU62" s="80" t="s">
        <v>82</v>
      </c>
      <c r="BV62" s="80" t="s">
        <v>83</v>
      </c>
      <c r="BW62" s="80" t="s">
        <v>111</v>
      </c>
      <c r="BX62" s="80" t="s">
        <v>5</v>
      </c>
      <c r="CL62" s="80" t="s">
        <v>19</v>
      </c>
      <c r="CM62" s="80" t="s">
        <v>21</v>
      </c>
    </row>
    <row r="63" spans="1:90" s="3" customFormat="1" ht="16.5" customHeight="1">
      <c r="A63" s="81" t="s">
        <v>89</v>
      </c>
      <c r="B63" s="46"/>
      <c r="C63" s="9"/>
      <c r="D63" s="9"/>
      <c r="E63" s="275" t="s">
        <v>90</v>
      </c>
      <c r="F63" s="275"/>
      <c r="G63" s="275"/>
      <c r="H63" s="275"/>
      <c r="I63" s="275"/>
      <c r="J63" s="9"/>
      <c r="K63" s="275" t="s">
        <v>91</v>
      </c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99">
        <f>'SO 001 - Vedlejší rozpočt..._01'!J32</f>
        <v>0</v>
      </c>
      <c r="AH63" s="300"/>
      <c r="AI63" s="300"/>
      <c r="AJ63" s="300"/>
      <c r="AK63" s="300"/>
      <c r="AL63" s="300"/>
      <c r="AM63" s="300"/>
      <c r="AN63" s="299">
        <f t="shared" si="0"/>
        <v>0</v>
      </c>
      <c r="AO63" s="300"/>
      <c r="AP63" s="300"/>
      <c r="AQ63" s="82" t="s">
        <v>92</v>
      </c>
      <c r="AR63" s="46"/>
      <c r="AS63" s="83">
        <v>0</v>
      </c>
      <c r="AT63" s="84">
        <f t="shared" si="1"/>
        <v>0</v>
      </c>
      <c r="AU63" s="85">
        <f>'SO 001 - Vedlejší rozpočt..._01'!P94</f>
        <v>0</v>
      </c>
      <c r="AV63" s="84">
        <f>'SO 001 - Vedlejší rozpočt..._01'!J35</f>
        <v>0</v>
      </c>
      <c r="AW63" s="84">
        <f>'SO 001 - Vedlejší rozpočt..._01'!J36</f>
        <v>0</v>
      </c>
      <c r="AX63" s="84">
        <f>'SO 001 - Vedlejší rozpočt..._01'!J37</f>
        <v>0</v>
      </c>
      <c r="AY63" s="84">
        <f>'SO 001 - Vedlejší rozpočt..._01'!J38</f>
        <v>0</v>
      </c>
      <c r="AZ63" s="84">
        <f>'SO 001 - Vedlejší rozpočt..._01'!F35</f>
        <v>0</v>
      </c>
      <c r="BA63" s="84">
        <f>'SO 001 - Vedlejší rozpočt..._01'!F36</f>
        <v>0</v>
      </c>
      <c r="BB63" s="84">
        <f>'SO 001 - Vedlejší rozpočt..._01'!F37</f>
        <v>0</v>
      </c>
      <c r="BC63" s="84">
        <f>'SO 001 - Vedlejší rozpočt..._01'!F38</f>
        <v>0</v>
      </c>
      <c r="BD63" s="86">
        <f>'SO 001 - Vedlejší rozpočt..._01'!F39</f>
        <v>0</v>
      </c>
      <c r="BT63" s="25" t="s">
        <v>21</v>
      </c>
      <c r="BV63" s="25" t="s">
        <v>83</v>
      </c>
      <c r="BW63" s="25" t="s">
        <v>112</v>
      </c>
      <c r="BX63" s="25" t="s">
        <v>111</v>
      </c>
      <c r="CL63" s="25" t="s">
        <v>19</v>
      </c>
    </row>
    <row r="64" spans="1:90" s="3" customFormat="1" ht="23.25" customHeight="1">
      <c r="A64" s="81" t="s">
        <v>89</v>
      </c>
      <c r="B64" s="46"/>
      <c r="C64" s="9"/>
      <c r="D64" s="9"/>
      <c r="E64" s="275" t="s">
        <v>113</v>
      </c>
      <c r="F64" s="275"/>
      <c r="G64" s="275"/>
      <c r="H64" s="275"/>
      <c r="I64" s="275"/>
      <c r="J64" s="9"/>
      <c r="K64" s="275" t="s">
        <v>114</v>
      </c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99">
        <f>'SO 102 - Chodník fáze B -...'!J32</f>
        <v>0</v>
      </c>
      <c r="AH64" s="300"/>
      <c r="AI64" s="300"/>
      <c r="AJ64" s="300"/>
      <c r="AK64" s="300"/>
      <c r="AL64" s="300"/>
      <c r="AM64" s="300"/>
      <c r="AN64" s="299">
        <f t="shared" si="0"/>
        <v>0</v>
      </c>
      <c r="AO64" s="300"/>
      <c r="AP64" s="300"/>
      <c r="AQ64" s="82" t="s">
        <v>92</v>
      </c>
      <c r="AR64" s="46"/>
      <c r="AS64" s="83">
        <v>0</v>
      </c>
      <c r="AT64" s="84">
        <f t="shared" si="1"/>
        <v>0</v>
      </c>
      <c r="AU64" s="85">
        <f>'SO 102 - Chodník fáze B -...'!P93</f>
        <v>0</v>
      </c>
      <c r="AV64" s="84">
        <f>'SO 102 - Chodník fáze B -...'!J35</f>
        <v>0</v>
      </c>
      <c r="AW64" s="84">
        <f>'SO 102 - Chodník fáze B -...'!J36</f>
        <v>0</v>
      </c>
      <c r="AX64" s="84">
        <f>'SO 102 - Chodník fáze B -...'!J37</f>
        <v>0</v>
      </c>
      <c r="AY64" s="84">
        <f>'SO 102 - Chodník fáze B -...'!J38</f>
        <v>0</v>
      </c>
      <c r="AZ64" s="84">
        <f>'SO 102 - Chodník fáze B -...'!F35</f>
        <v>0</v>
      </c>
      <c r="BA64" s="84">
        <f>'SO 102 - Chodník fáze B -...'!F36</f>
        <v>0</v>
      </c>
      <c r="BB64" s="84">
        <f>'SO 102 - Chodník fáze B -...'!F37</f>
        <v>0</v>
      </c>
      <c r="BC64" s="84">
        <f>'SO 102 - Chodník fáze B -...'!F38</f>
        <v>0</v>
      </c>
      <c r="BD64" s="86">
        <f>'SO 102 - Chodník fáze B -...'!F39</f>
        <v>0</v>
      </c>
      <c r="BT64" s="25" t="s">
        <v>21</v>
      </c>
      <c r="BV64" s="25" t="s">
        <v>83</v>
      </c>
      <c r="BW64" s="25" t="s">
        <v>115</v>
      </c>
      <c r="BX64" s="25" t="s">
        <v>111</v>
      </c>
      <c r="CL64" s="25" t="s">
        <v>35</v>
      </c>
    </row>
    <row r="65" spans="1:90" s="3" customFormat="1" ht="23.25" customHeight="1">
      <c r="A65" s="81" t="s">
        <v>89</v>
      </c>
      <c r="B65" s="46"/>
      <c r="C65" s="9"/>
      <c r="D65" s="9"/>
      <c r="E65" s="275" t="s">
        <v>116</v>
      </c>
      <c r="F65" s="275"/>
      <c r="G65" s="275"/>
      <c r="H65" s="275"/>
      <c r="I65" s="275"/>
      <c r="J65" s="9"/>
      <c r="K65" s="275" t="s">
        <v>117</v>
      </c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99">
        <f>'SO 105.2 - Autobusové zas...'!J32</f>
        <v>0</v>
      </c>
      <c r="AH65" s="300"/>
      <c r="AI65" s="300"/>
      <c r="AJ65" s="300"/>
      <c r="AK65" s="300"/>
      <c r="AL65" s="300"/>
      <c r="AM65" s="300"/>
      <c r="AN65" s="299">
        <f t="shared" si="0"/>
        <v>0</v>
      </c>
      <c r="AO65" s="300"/>
      <c r="AP65" s="300"/>
      <c r="AQ65" s="82" t="s">
        <v>92</v>
      </c>
      <c r="AR65" s="46"/>
      <c r="AS65" s="83">
        <v>0</v>
      </c>
      <c r="AT65" s="84">
        <f t="shared" si="1"/>
        <v>0</v>
      </c>
      <c r="AU65" s="85">
        <f>'SO 105.2 - Autobusové zas...'!P91</f>
        <v>0</v>
      </c>
      <c r="AV65" s="84">
        <f>'SO 105.2 - Autobusové zas...'!J35</f>
        <v>0</v>
      </c>
      <c r="AW65" s="84">
        <f>'SO 105.2 - Autobusové zas...'!J36</f>
        <v>0</v>
      </c>
      <c r="AX65" s="84">
        <f>'SO 105.2 - Autobusové zas...'!J37</f>
        <v>0</v>
      </c>
      <c r="AY65" s="84">
        <f>'SO 105.2 - Autobusové zas...'!J38</f>
        <v>0</v>
      </c>
      <c r="AZ65" s="84">
        <f>'SO 105.2 - Autobusové zas...'!F35</f>
        <v>0</v>
      </c>
      <c r="BA65" s="84">
        <f>'SO 105.2 - Autobusové zas...'!F36</f>
        <v>0</v>
      </c>
      <c r="BB65" s="84">
        <f>'SO 105.2 - Autobusové zas...'!F37</f>
        <v>0</v>
      </c>
      <c r="BC65" s="84">
        <f>'SO 105.2 - Autobusové zas...'!F38</f>
        <v>0</v>
      </c>
      <c r="BD65" s="86">
        <f>'SO 105.2 - Autobusové zas...'!F39</f>
        <v>0</v>
      </c>
      <c r="BT65" s="25" t="s">
        <v>21</v>
      </c>
      <c r="BV65" s="25" t="s">
        <v>83</v>
      </c>
      <c r="BW65" s="25" t="s">
        <v>118</v>
      </c>
      <c r="BX65" s="25" t="s">
        <v>111</v>
      </c>
      <c r="CL65" s="25" t="s">
        <v>35</v>
      </c>
    </row>
    <row r="66" spans="1:90" s="3" customFormat="1" ht="23.25" customHeight="1">
      <c r="A66" s="81" t="s">
        <v>89</v>
      </c>
      <c r="B66" s="46"/>
      <c r="C66" s="9"/>
      <c r="D66" s="9"/>
      <c r="E66" s="275" t="s">
        <v>119</v>
      </c>
      <c r="F66" s="275"/>
      <c r="G66" s="275"/>
      <c r="H66" s="275"/>
      <c r="I66" s="275"/>
      <c r="J66" s="9"/>
      <c r="K66" s="275" t="s">
        <v>120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99">
        <f>'SO 401.2 - Veřejné osvětl...'!J32</f>
        <v>0</v>
      </c>
      <c r="AH66" s="300"/>
      <c r="AI66" s="300"/>
      <c r="AJ66" s="300"/>
      <c r="AK66" s="300"/>
      <c r="AL66" s="300"/>
      <c r="AM66" s="300"/>
      <c r="AN66" s="299">
        <f t="shared" si="0"/>
        <v>0</v>
      </c>
      <c r="AO66" s="300"/>
      <c r="AP66" s="300"/>
      <c r="AQ66" s="82" t="s">
        <v>92</v>
      </c>
      <c r="AR66" s="46"/>
      <c r="AS66" s="83">
        <v>0</v>
      </c>
      <c r="AT66" s="84">
        <f t="shared" si="1"/>
        <v>0</v>
      </c>
      <c r="AU66" s="85">
        <f>'SO 401.2 - Veřejné osvětl...'!P97</f>
        <v>0</v>
      </c>
      <c r="AV66" s="84">
        <f>'SO 401.2 - Veřejné osvětl...'!J35</f>
        <v>0</v>
      </c>
      <c r="AW66" s="84">
        <f>'SO 401.2 - Veřejné osvětl...'!J36</f>
        <v>0</v>
      </c>
      <c r="AX66" s="84">
        <f>'SO 401.2 - Veřejné osvětl...'!J37</f>
        <v>0</v>
      </c>
      <c r="AY66" s="84">
        <f>'SO 401.2 - Veřejné osvětl...'!J38</f>
        <v>0</v>
      </c>
      <c r="AZ66" s="84">
        <f>'SO 401.2 - Veřejné osvětl...'!F35</f>
        <v>0</v>
      </c>
      <c r="BA66" s="84">
        <f>'SO 401.2 - Veřejné osvětl...'!F36</f>
        <v>0</v>
      </c>
      <c r="BB66" s="84">
        <f>'SO 401.2 - Veřejné osvětl...'!F37</f>
        <v>0</v>
      </c>
      <c r="BC66" s="84">
        <f>'SO 401.2 - Veřejné osvětl...'!F38</f>
        <v>0</v>
      </c>
      <c r="BD66" s="86">
        <f>'SO 401.2 - Veřejné osvětl...'!F39</f>
        <v>0</v>
      </c>
      <c r="BT66" s="25" t="s">
        <v>21</v>
      </c>
      <c r="BV66" s="25" t="s">
        <v>83</v>
      </c>
      <c r="BW66" s="25" t="s">
        <v>121</v>
      </c>
      <c r="BX66" s="25" t="s">
        <v>111</v>
      </c>
      <c r="CL66" s="25" t="s">
        <v>35</v>
      </c>
    </row>
    <row r="67" spans="2:91" s="6" customFormat="1" ht="24.75" customHeight="1">
      <c r="B67" s="72"/>
      <c r="C67" s="73"/>
      <c r="D67" s="274" t="s">
        <v>122</v>
      </c>
      <c r="E67" s="274"/>
      <c r="F67" s="274"/>
      <c r="G67" s="274"/>
      <c r="H67" s="274"/>
      <c r="I67" s="74"/>
      <c r="J67" s="274" t="s">
        <v>123</v>
      </c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301">
        <f>ROUND(SUM(AG68:AG72),2)</f>
        <v>0</v>
      </c>
      <c r="AH67" s="302"/>
      <c r="AI67" s="302"/>
      <c r="AJ67" s="302"/>
      <c r="AK67" s="302"/>
      <c r="AL67" s="302"/>
      <c r="AM67" s="302"/>
      <c r="AN67" s="307">
        <f t="shared" si="0"/>
        <v>0</v>
      </c>
      <c r="AO67" s="302"/>
      <c r="AP67" s="302"/>
      <c r="AQ67" s="75" t="s">
        <v>87</v>
      </c>
      <c r="AR67" s="72"/>
      <c r="AS67" s="76">
        <f>ROUND(SUM(AS68:AS72),2)</f>
        <v>0</v>
      </c>
      <c r="AT67" s="77">
        <f t="shared" si="1"/>
        <v>0</v>
      </c>
      <c r="AU67" s="78">
        <f>ROUND(SUM(AU68:AU72),5)</f>
        <v>0</v>
      </c>
      <c r="AV67" s="77">
        <f>ROUND(AZ67*L29,2)</f>
        <v>0</v>
      </c>
      <c r="AW67" s="77">
        <f>ROUND(BA67*L30,2)</f>
        <v>0</v>
      </c>
      <c r="AX67" s="77">
        <f>ROUND(BB67*L29,2)</f>
        <v>0</v>
      </c>
      <c r="AY67" s="77">
        <f>ROUND(BC67*L30,2)</f>
        <v>0</v>
      </c>
      <c r="AZ67" s="77">
        <f>ROUND(SUM(AZ68:AZ72),2)</f>
        <v>0</v>
      </c>
      <c r="BA67" s="77">
        <f>ROUND(SUM(BA68:BA72),2)</f>
        <v>0</v>
      </c>
      <c r="BB67" s="77">
        <f>ROUND(SUM(BB68:BB72),2)</f>
        <v>0</v>
      </c>
      <c r="BC67" s="77">
        <f>ROUND(SUM(BC68:BC72),2)</f>
        <v>0</v>
      </c>
      <c r="BD67" s="79">
        <f>ROUND(SUM(BD68:BD72),2)</f>
        <v>0</v>
      </c>
      <c r="BS67" s="80" t="s">
        <v>80</v>
      </c>
      <c r="BT67" s="80" t="s">
        <v>8</v>
      </c>
      <c r="BU67" s="80" t="s">
        <v>82</v>
      </c>
      <c r="BV67" s="80" t="s">
        <v>83</v>
      </c>
      <c r="BW67" s="80" t="s">
        <v>124</v>
      </c>
      <c r="BX67" s="80" t="s">
        <v>5</v>
      </c>
      <c r="CL67" s="80" t="s">
        <v>19</v>
      </c>
      <c r="CM67" s="80" t="s">
        <v>21</v>
      </c>
    </row>
    <row r="68" spans="1:90" s="3" customFormat="1" ht="16.5" customHeight="1">
      <c r="A68" s="81" t="s">
        <v>89</v>
      </c>
      <c r="B68" s="46"/>
      <c r="C68" s="9"/>
      <c r="D68" s="9"/>
      <c r="E68" s="275" t="s">
        <v>90</v>
      </c>
      <c r="F68" s="275"/>
      <c r="G68" s="275"/>
      <c r="H68" s="275"/>
      <c r="I68" s="275"/>
      <c r="J68" s="9"/>
      <c r="K68" s="275" t="s">
        <v>91</v>
      </c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99">
        <f>'SO 001 - Vedlejší rozpočt..._02'!J32</f>
        <v>0</v>
      </c>
      <c r="AH68" s="300"/>
      <c r="AI68" s="300"/>
      <c r="AJ68" s="300"/>
      <c r="AK68" s="300"/>
      <c r="AL68" s="300"/>
      <c r="AM68" s="300"/>
      <c r="AN68" s="299">
        <f t="shared" si="0"/>
        <v>0</v>
      </c>
      <c r="AO68" s="300"/>
      <c r="AP68" s="300"/>
      <c r="AQ68" s="82" t="s">
        <v>92</v>
      </c>
      <c r="AR68" s="46"/>
      <c r="AS68" s="83">
        <v>0</v>
      </c>
      <c r="AT68" s="84">
        <f t="shared" si="1"/>
        <v>0</v>
      </c>
      <c r="AU68" s="85">
        <f>'SO 001 - Vedlejší rozpočt..._02'!P94</f>
        <v>0</v>
      </c>
      <c r="AV68" s="84">
        <f>'SO 001 - Vedlejší rozpočt..._02'!J35</f>
        <v>0</v>
      </c>
      <c r="AW68" s="84">
        <f>'SO 001 - Vedlejší rozpočt..._02'!J36</f>
        <v>0</v>
      </c>
      <c r="AX68" s="84">
        <f>'SO 001 - Vedlejší rozpočt..._02'!J37</f>
        <v>0</v>
      </c>
      <c r="AY68" s="84">
        <f>'SO 001 - Vedlejší rozpočt..._02'!J38</f>
        <v>0</v>
      </c>
      <c r="AZ68" s="84">
        <f>'SO 001 - Vedlejší rozpočt..._02'!F35</f>
        <v>0</v>
      </c>
      <c r="BA68" s="84">
        <f>'SO 001 - Vedlejší rozpočt..._02'!F36</f>
        <v>0</v>
      </c>
      <c r="BB68" s="84">
        <f>'SO 001 - Vedlejší rozpočt..._02'!F37</f>
        <v>0</v>
      </c>
      <c r="BC68" s="84">
        <f>'SO 001 - Vedlejší rozpočt..._02'!F38</f>
        <v>0</v>
      </c>
      <c r="BD68" s="86">
        <f>'SO 001 - Vedlejší rozpočt..._02'!F39</f>
        <v>0</v>
      </c>
      <c r="BT68" s="25" t="s">
        <v>21</v>
      </c>
      <c r="BV68" s="25" t="s">
        <v>83</v>
      </c>
      <c r="BW68" s="25" t="s">
        <v>125</v>
      </c>
      <c r="BX68" s="25" t="s">
        <v>124</v>
      </c>
      <c r="CL68" s="25" t="s">
        <v>35</v>
      </c>
    </row>
    <row r="69" spans="1:90" s="3" customFormat="1" ht="23.25" customHeight="1">
      <c r="A69" s="81" t="s">
        <v>89</v>
      </c>
      <c r="B69" s="46"/>
      <c r="C69" s="9"/>
      <c r="D69" s="9"/>
      <c r="E69" s="275" t="s">
        <v>126</v>
      </c>
      <c r="F69" s="275"/>
      <c r="G69" s="275"/>
      <c r="H69" s="275"/>
      <c r="I69" s="275"/>
      <c r="J69" s="9"/>
      <c r="K69" s="275" t="s">
        <v>127</v>
      </c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99">
        <f>'SO 103 - Chodník fáze C -...'!J32</f>
        <v>0</v>
      </c>
      <c r="AH69" s="300"/>
      <c r="AI69" s="300"/>
      <c r="AJ69" s="300"/>
      <c r="AK69" s="300"/>
      <c r="AL69" s="300"/>
      <c r="AM69" s="300"/>
      <c r="AN69" s="299">
        <f t="shared" si="0"/>
        <v>0</v>
      </c>
      <c r="AO69" s="300"/>
      <c r="AP69" s="300"/>
      <c r="AQ69" s="82" t="s">
        <v>92</v>
      </c>
      <c r="AR69" s="46"/>
      <c r="AS69" s="83">
        <v>0</v>
      </c>
      <c r="AT69" s="84">
        <f t="shared" si="1"/>
        <v>0</v>
      </c>
      <c r="AU69" s="85">
        <f>'SO 103 - Chodník fáze C -...'!P93</f>
        <v>0</v>
      </c>
      <c r="AV69" s="84">
        <f>'SO 103 - Chodník fáze C -...'!J35</f>
        <v>0</v>
      </c>
      <c r="AW69" s="84">
        <f>'SO 103 - Chodník fáze C -...'!J36</f>
        <v>0</v>
      </c>
      <c r="AX69" s="84">
        <f>'SO 103 - Chodník fáze C -...'!J37</f>
        <v>0</v>
      </c>
      <c r="AY69" s="84">
        <f>'SO 103 - Chodník fáze C -...'!J38</f>
        <v>0</v>
      </c>
      <c r="AZ69" s="84">
        <f>'SO 103 - Chodník fáze C -...'!F35</f>
        <v>0</v>
      </c>
      <c r="BA69" s="84">
        <f>'SO 103 - Chodník fáze C -...'!F36</f>
        <v>0</v>
      </c>
      <c r="BB69" s="84">
        <f>'SO 103 - Chodník fáze C -...'!F37</f>
        <v>0</v>
      </c>
      <c r="BC69" s="84">
        <f>'SO 103 - Chodník fáze C -...'!F38</f>
        <v>0</v>
      </c>
      <c r="BD69" s="86">
        <f>'SO 103 - Chodník fáze C -...'!F39</f>
        <v>0</v>
      </c>
      <c r="BT69" s="25" t="s">
        <v>21</v>
      </c>
      <c r="BV69" s="25" t="s">
        <v>83</v>
      </c>
      <c r="BW69" s="25" t="s">
        <v>128</v>
      </c>
      <c r="BX69" s="25" t="s">
        <v>124</v>
      </c>
      <c r="CL69" s="25" t="s">
        <v>35</v>
      </c>
    </row>
    <row r="70" spans="1:90" s="3" customFormat="1" ht="23.25" customHeight="1">
      <c r="A70" s="81" t="s">
        <v>89</v>
      </c>
      <c r="B70" s="46"/>
      <c r="C70" s="9"/>
      <c r="D70" s="9"/>
      <c r="E70" s="275" t="s">
        <v>129</v>
      </c>
      <c r="F70" s="275"/>
      <c r="G70" s="275"/>
      <c r="H70" s="275"/>
      <c r="I70" s="275"/>
      <c r="J70" s="9"/>
      <c r="K70" s="275" t="s">
        <v>130</v>
      </c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99">
        <f>'SO 105.3 - Autobusové zas...'!J32</f>
        <v>0</v>
      </c>
      <c r="AH70" s="300"/>
      <c r="AI70" s="300"/>
      <c r="AJ70" s="300"/>
      <c r="AK70" s="300"/>
      <c r="AL70" s="300"/>
      <c r="AM70" s="300"/>
      <c r="AN70" s="299">
        <f t="shared" si="0"/>
        <v>0</v>
      </c>
      <c r="AO70" s="300"/>
      <c r="AP70" s="300"/>
      <c r="AQ70" s="82" t="s">
        <v>92</v>
      </c>
      <c r="AR70" s="46"/>
      <c r="AS70" s="83">
        <v>0</v>
      </c>
      <c r="AT70" s="84">
        <f t="shared" si="1"/>
        <v>0</v>
      </c>
      <c r="AU70" s="85">
        <f>'SO 105.3 - Autobusové zas...'!P92</f>
        <v>0</v>
      </c>
      <c r="AV70" s="84">
        <f>'SO 105.3 - Autobusové zas...'!J35</f>
        <v>0</v>
      </c>
      <c r="AW70" s="84">
        <f>'SO 105.3 - Autobusové zas...'!J36</f>
        <v>0</v>
      </c>
      <c r="AX70" s="84">
        <f>'SO 105.3 - Autobusové zas...'!J37</f>
        <v>0</v>
      </c>
      <c r="AY70" s="84">
        <f>'SO 105.3 - Autobusové zas...'!J38</f>
        <v>0</v>
      </c>
      <c r="AZ70" s="84">
        <f>'SO 105.3 - Autobusové zas...'!F35</f>
        <v>0</v>
      </c>
      <c r="BA70" s="84">
        <f>'SO 105.3 - Autobusové zas...'!F36</f>
        <v>0</v>
      </c>
      <c r="BB70" s="84">
        <f>'SO 105.3 - Autobusové zas...'!F37</f>
        <v>0</v>
      </c>
      <c r="BC70" s="84">
        <f>'SO 105.3 - Autobusové zas...'!F38</f>
        <v>0</v>
      </c>
      <c r="BD70" s="86">
        <f>'SO 105.3 - Autobusové zas...'!F39</f>
        <v>0</v>
      </c>
      <c r="BT70" s="25" t="s">
        <v>21</v>
      </c>
      <c r="BV70" s="25" t="s">
        <v>83</v>
      </c>
      <c r="BW70" s="25" t="s">
        <v>131</v>
      </c>
      <c r="BX70" s="25" t="s">
        <v>124</v>
      </c>
      <c r="CL70" s="25" t="s">
        <v>35</v>
      </c>
    </row>
    <row r="71" spans="1:90" s="3" customFormat="1" ht="23.25" customHeight="1">
      <c r="A71" s="81" t="s">
        <v>89</v>
      </c>
      <c r="B71" s="46"/>
      <c r="C71" s="9"/>
      <c r="D71" s="9"/>
      <c r="E71" s="275" t="s">
        <v>132</v>
      </c>
      <c r="F71" s="275"/>
      <c r="G71" s="275"/>
      <c r="H71" s="275"/>
      <c r="I71" s="275"/>
      <c r="J71" s="9"/>
      <c r="K71" s="275" t="s">
        <v>133</v>
      </c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99">
        <f>'SO 401.3 - Veřejné osvětl...'!J32</f>
        <v>0</v>
      </c>
      <c r="AH71" s="300"/>
      <c r="AI71" s="300"/>
      <c r="AJ71" s="300"/>
      <c r="AK71" s="300"/>
      <c r="AL71" s="300"/>
      <c r="AM71" s="300"/>
      <c r="AN71" s="299">
        <f t="shared" si="0"/>
        <v>0</v>
      </c>
      <c r="AO71" s="300"/>
      <c r="AP71" s="300"/>
      <c r="AQ71" s="82" t="s">
        <v>92</v>
      </c>
      <c r="AR71" s="46"/>
      <c r="AS71" s="83">
        <v>0</v>
      </c>
      <c r="AT71" s="84">
        <f t="shared" si="1"/>
        <v>0</v>
      </c>
      <c r="AU71" s="85">
        <f>'SO 401.3 - Veřejné osvětl...'!P97</f>
        <v>0</v>
      </c>
      <c r="AV71" s="84">
        <f>'SO 401.3 - Veřejné osvětl...'!J35</f>
        <v>0</v>
      </c>
      <c r="AW71" s="84">
        <f>'SO 401.3 - Veřejné osvětl...'!J36</f>
        <v>0</v>
      </c>
      <c r="AX71" s="84">
        <f>'SO 401.3 - Veřejné osvětl...'!J37</f>
        <v>0</v>
      </c>
      <c r="AY71" s="84">
        <f>'SO 401.3 - Veřejné osvětl...'!J38</f>
        <v>0</v>
      </c>
      <c r="AZ71" s="84">
        <f>'SO 401.3 - Veřejné osvětl...'!F35</f>
        <v>0</v>
      </c>
      <c r="BA71" s="84">
        <f>'SO 401.3 - Veřejné osvětl...'!F36</f>
        <v>0</v>
      </c>
      <c r="BB71" s="84">
        <f>'SO 401.3 - Veřejné osvětl...'!F37</f>
        <v>0</v>
      </c>
      <c r="BC71" s="84">
        <f>'SO 401.3 - Veřejné osvětl...'!F38</f>
        <v>0</v>
      </c>
      <c r="BD71" s="86">
        <f>'SO 401.3 - Veřejné osvětl...'!F39</f>
        <v>0</v>
      </c>
      <c r="BT71" s="25" t="s">
        <v>21</v>
      </c>
      <c r="BV71" s="25" t="s">
        <v>83</v>
      </c>
      <c r="BW71" s="25" t="s">
        <v>134</v>
      </c>
      <c r="BX71" s="25" t="s">
        <v>124</v>
      </c>
      <c r="CL71" s="25" t="s">
        <v>35</v>
      </c>
    </row>
    <row r="72" spans="1:90" s="3" customFormat="1" ht="23.25" customHeight="1">
      <c r="A72" s="81" t="s">
        <v>89</v>
      </c>
      <c r="B72" s="46"/>
      <c r="C72" s="9"/>
      <c r="D72" s="9"/>
      <c r="E72" s="275" t="s">
        <v>135</v>
      </c>
      <c r="F72" s="275"/>
      <c r="G72" s="275"/>
      <c r="H72" s="275"/>
      <c r="I72" s="275"/>
      <c r="J72" s="9"/>
      <c r="K72" s="275" t="s">
        <v>136</v>
      </c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99">
        <f>'SO 402.2 - Přeložka SEK -...'!J32</f>
        <v>0</v>
      </c>
      <c r="AH72" s="300"/>
      <c r="AI72" s="300"/>
      <c r="AJ72" s="300"/>
      <c r="AK72" s="300"/>
      <c r="AL72" s="300"/>
      <c r="AM72" s="300"/>
      <c r="AN72" s="299">
        <f t="shared" si="0"/>
        <v>0</v>
      </c>
      <c r="AO72" s="300"/>
      <c r="AP72" s="300"/>
      <c r="AQ72" s="82" t="s">
        <v>92</v>
      </c>
      <c r="AR72" s="46"/>
      <c r="AS72" s="87">
        <v>0</v>
      </c>
      <c r="AT72" s="88">
        <f t="shared" si="1"/>
        <v>0</v>
      </c>
      <c r="AU72" s="89">
        <f>'SO 402.2 - Přeložka SEK -...'!P90</f>
        <v>0</v>
      </c>
      <c r="AV72" s="88">
        <f>'SO 402.2 - Přeložka SEK -...'!J35</f>
        <v>0</v>
      </c>
      <c r="AW72" s="88">
        <f>'SO 402.2 - Přeložka SEK -...'!J36</f>
        <v>0</v>
      </c>
      <c r="AX72" s="88">
        <f>'SO 402.2 - Přeložka SEK -...'!J37</f>
        <v>0</v>
      </c>
      <c r="AY72" s="88">
        <f>'SO 402.2 - Přeložka SEK -...'!J38</f>
        <v>0</v>
      </c>
      <c r="AZ72" s="88">
        <f>'SO 402.2 - Přeložka SEK -...'!F35</f>
        <v>0</v>
      </c>
      <c r="BA72" s="88">
        <f>'SO 402.2 - Přeložka SEK -...'!F36</f>
        <v>0</v>
      </c>
      <c r="BB72" s="88">
        <f>'SO 402.2 - Přeložka SEK -...'!F37</f>
        <v>0</v>
      </c>
      <c r="BC72" s="88">
        <f>'SO 402.2 - Přeložka SEK -...'!F38</f>
        <v>0</v>
      </c>
      <c r="BD72" s="90">
        <f>'SO 402.2 - Přeložka SEK -...'!F39</f>
        <v>0</v>
      </c>
      <c r="BT72" s="25" t="s">
        <v>21</v>
      </c>
      <c r="BV72" s="25" t="s">
        <v>83</v>
      </c>
      <c r="BW72" s="25" t="s">
        <v>137</v>
      </c>
      <c r="BX72" s="25" t="s">
        <v>124</v>
      </c>
      <c r="CL72" s="25" t="s">
        <v>35</v>
      </c>
    </row>
    <row r="73" spans="2:44" s="1" customFormat="1" ht="30" customHeight="1">
      <c r="B73" s="33"/>
      <c r="AR73" s="33"/>
    </row>
    <row r="74" spans="2:44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33"/>
    </row>
  </sheetData>
  <sheetProtection algorithmName="SHA-512" hashValue="PRxf2biYHCASAr6IwFb+pkT8nr8EHVfI7OsFo7Pb2lKcnGYbNUyVrR8vcvBxlNIHLyu1hqusazG3oaMn1gGD/Q==" saltValue="zB9YXTcGwno4xr+3WfE2lYQfTwjjEFQnN1YUzUzODOpAB229kdEDpJIXEVo5Tcd0BsioFH40r3yjYxqTXDuKgQ==" spinCount="100000" sheet="1" objects="1" scenarios="1" formatColumns="0" formatRows="0"/>
  <mergeCells count="110"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L33:P33"/>
    <mergeCell ref="AK33:AO33"/>
    <mergeCell ref="W33:AE33"/>
    <mergeCell ref="AK35:AO35"/>
    <mergeCell ref="X35:AB35"/>
    <mergeCell ref="AR2:BE2"/>
    <mergeCell ref="AG61:AM61"/>
    <mergeCell ref="AG62:AM62"/>
    <mergeCell ref="AG59:AM59"/>
    <mergeCell ref="AG60:AM60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52:AP52"/>
    <mergeCell ref="AN59:AP59"/>
    <mergeCell ref="AN55:AP55"/>
    <mergeCell ref="AN61:AP61"/>
    <mergeCell ref="AN60:AP60"/>
    <mergeCell ref="AN56:AP56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E69:I69"/>
    <mergeCell ref="K69:AF69"/>
    <mergeCell ref="E70:I70"/>
    <mergeCell ref="K70:AF70"/>
    <mergeCell ref="E71:I71"/>
    <mergeCell ref="K71:AF71"/>
    <mergeCell ref="E72:I72"/>
    <mergeCell ref="K72:AF72"/>
    <mergeCell ref="AG54:AM54"/>
    <mergeCell ref="AG63:AM63"/>
    <mergeCell ref="AG64:AM64"/>
    <mergeCell ref="L45:AO45"/>
    <mergeCell ref="E65:I65"/>
    <mergeCell ref="K65:AF65"/>
    <mergeCell ref="E66:I66"/>
    <mergeCell ref="K66:AF66"/>
    <mergeCell ref="D67:H67"/>
    <mergeCell ref="J67:AF67"/>
    <mergeCell ref="E68:I68"/>
    <mergeCell ref="K68:AF68"/>
    <mergeCell ref="AN64:AP64"/>
    <mergeCell ref="AN63:AP63"/>
    <mergeCell ref="AN57:AP57"/>
    <mergeCell ref="AN62:AP62"/>
    <mergeCell ref="AN58:AP58"/>
    <mergeCell ref="E63:I63"/>
    <mergeCell ref="E64:I64"/>
    <mergeCell ref="I52:AF52"/>
    <mergeCell ref="J62:AF62"/>
    <mergeCell ref="J55:AF55"/>
    <mergeCell ref="K60:AF60"/>
    <mergeCell ref="K57:AF57"/>
    <mergeCell ref="K58:AF58"/>
    <mergeCell ref="K59:AF59"/>
    <mergeCell ref="K56:AF56"/>
    <mergeCell ref="K61:AF61"/>
    <mergeCell ref="K63:AF63"/>
    <mergeCell ref="K64:AF64"/>
    <mergeCell ref="C52:G52"/>
    <mergeCell ref="D55:H55"/>
    <mergeCell ref="D62:H62"/>
    <mergeCell ref="E61:I61"/>
    <mergeCell ref="E59:I59"/>
    <mergeCell ref="E57:I57"/>
    <mergeCell ref="E56:I56"/>
    <mergeCell ref="E60:I60"/>
    <mergeCell ref="E58:I58"/>
  </mergeCells>
  <hyperlinks>
    <hyperlink ref="A56" location="'SO 001 - Vedlejší rozpočt...'!C2" display="/"/>
    <hyperlink ref="A57" location="'SO 101 - Chodník fáze A -...'!C2" display="/"/>
    <hyperlink ref="A58" location="'SO 104 - Parkovací stání ...'!C2" display="/"/>
    <hyperlink ref="A59" location="'SO 105.1 - Autobusové zas...'!C2" display="/"/>
    <hyperlink ref="A60" location="'SO 401.1 - Veřejné osvětl...'!C2" display="/"/>
    <hyperlink ref="A61" location="'SO 402.1 - Přeložka SEK -...'!C2" display="/"/>
    <hyperlink ref="A63" location="'SO 001 - Vedlejší rozpočt..._01'!C2" display="/"/>
    <hyperlink ref="A64" location="'SO 102 - Chodník fáze B -...'!C2" display="/"/>
    <hyperlink ref="A65" location="'SO 105.2 - Autobusové zas...'!C2" display="/"/>
    <hyperlink ref="A66" location="'SO 401.2 - Veřejné osvětl...'!C2" display="/"/>
    <hyperlink ref="A68" location="'SO 001 - Vedlejší rozpočt..._02'!C2" display="/"/>
    <hyperlink ref="A69" location="'SO 103 - Chodník fáze C -...'!C2" display="/"/>
    <hyperlink ref="A70" location="'SO 105.3 - Autobusové zas...'!C2" display="/"/>
    <hyperlink ref="A71" location="'SO 401.3 - Veřejné osvětl...'!C2" display="/"/>
    <hyperlink ref="A72" location="'SO 402.2 - Přeložka SEK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118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1469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1756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ROUND((SUM(BE91:BE204)),2)</f>
        <v>0</v>
      </c>
      <c r="I35" s="94">
        <v>0.21</v>
      </c>
      <c r="J35" s="84">
        <f>ROUND(((SUM(BE91:BE204))*I35),2)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ROUND((SUM(BF91:BF204)),2)</f>
        <v>0</v>
      </c>
      <c r="I36" s="94">
        <v>0.12</v>
      </c>
      <c r="J36" s="84">
        <f>ROUND(((SUM(BF91:BF204))*I36),2)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ROUND((SUM(BG91:BG204)),2)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ROUND((SUM(BH91:BH204)),2)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ROUND((SUM(BI91:BI204)),2)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1469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105.2 - Autobusové zastávky - fáze B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J91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338</v>
      </c>
      <c r="E66" s="110"/>
      <c r="F66" s="110"/>
      <c r="G66" s="110"/>
      <c r="H66" s="110"/>
      <c r="I66" s="110"/>
      <c r="J66" s="111">
        <f>J123</f>
        <v>0</v>
      </c>
      <c r="L66" s="108"/>
    </row>
    <row r="67" spans="2:12" s="9" customFormat="1" ht="19.9" customHeight="1">
      <c r="B67" s="108"/>
      <c r="D67" s="109" t="s">
        <v>148</v>
      </c>
      <c r="E67" s="110"/>
      <c r="F67" s="110"/>
      <c r="G67" s="110"/>
      <c r="H67" s="110"/>
      <c r="I67" s="110"/>
      <c r="J67" s="111">
        <f>J150</f>
        <v>0</v>
      </c>
      <c r="L67" s="108"/>
    </row>
    <row r="68" spans="2:12" s="9" customFormat="1" ht="19.9" customHeight="1">
      <c r="B68" s="108"/>
      <c r="D68" s="109" t="s">
        <v>340</v>
      </c>
      <c r="E68" s="110"/>
      <c r="F68" s="110"/>
      <c r="G68" s="110"/>
      <c r="H68" s="110"/>
      <c r="I68" s="110"/>
      <c r="J68" s="111">
        <f>J177</f>
        <v>0</v>
      </c>
      <c r="L68" s="108"/>
    </row>
    <row r="69" spans="2:12" s="9" customFormat="1" ht="19.9" customHeight="1">
      <c r="B69" s="108"/>
      <c r="D69" s="109" t="s">
        <v>341</v>
      </c>
      <c r="E69" s="110"/>
      <c r="F69" s="110"/>
      <c r="G69" s="110"/>
      <c r="H69" s="110"/>
      <c r="I69" s="110"/>
      <c r="J69" s="111">
        <f>J200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1" t="s">
        <v>156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7" t="s">
        <v>16</v>
      </c>
      <c r="L78" s="33"/>
    </row>
    <row r="79" spans="2:12" s="1" customFormat="1" ht="16.5" customHeight="1">
      <c r="B79" s="33"/>
      <c r="E79" s="313" t="str">
        <f>E7</f>
        <v>Nymburk - rekonstrukce chodníku a parkovacího stání</v>
      </c>
      <c r="F79" s="314"/>
      <c r="G79" s="314"/>
      <c r="H79" s="314"/>
      <c r="L79" s="33"/>
    </row>
    <row r="80" spans="2:12" ht="12" customHeight="1">
      <c r="B80" s="20"/>
      <c r="C80" s="27" t="s">
        <v>139</v>
      </c>
      <c r="L80" s="20"/>
    </row>
    <row r="81" spans="2:12" s="1" customFormat="1" ht="16.5" customHeight="1">
      <c r="B81" s="33"/>
      <c r="E81" s="313" t="s">
        <v>1469</v>
      </c>
      <c r="F81" s="315"/>
      <c r="G81" s="315"/>
      <c r="H81" s="315"/>
      <c r="L81" s="33"/>
    </row>
    <row r="82" spans="2:12" s="1" customFormat="1" ht="12" customHeight="1">
      <c r="B82" s="33"/>
      <c r="C82" s="27" t="s">
        <v>141</v>
      </c>
      <c r="L82" s="33"/>
    </row>
    <row r="83" spans="2:12" s="1" customFormat="1" ht="16.5" customHeight="1">
      <c r="B83" s="33"/>
      <c r="E83" s="277" t="str">
        <f>E11</f>
        <v>SO 105.2 - Autobusové zastávky - fáze B</v>
      </c>
      <c r="F83" s="315"/>
      <c r="G83" s="315"/>
      <c r="H83" s="315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7" t="s">
        <v>22</v>
      </c>
      <c r="F85" s="25" t="str">
        <f>F14</f>
        <v>Nymburk</v>
      </c>
      <c r="I85" s="27" t="s">
        <v>24</v>
      </c>
      <c r="J85" s="50" t="str">
        <f>IF(J14="","",J14)</f>
        <v>7. 11. 2023</v>
      </c>
      <c r="L85" s="33"/>
    </row>
    <row r="86" spans="2:12" s="1" customFormat="1" ht="6.95" customHeight="1">
      <c r="B86" s="33"/>
      <c r="L86" s="33"/>
    </row>
    <row r="87" spans="2:12" s="1" customFormat="1" ht="40.15" customHeight="1">
      <c r="B87" s="33"/>
      <c r="C87" s="27" t="s">
        <v>30</v>
      </c>
      <c r="F87" s="25" t="str">
        <f>E17</f>
        <v>Měto Nymburk, nám. Přemyslovců 163/20, 288 02</v>
      </c>
      <c r="I87" s="27" t="s">
        <v>38</v>
      </c>
      <c r="J87" s="31" t="str">
        <f>E23</f>
        <v>Ing. arch. Martin Jirovský Ph.D, MBA, DiS.</v>
      </c>
      <c r="L87" s="33"/>
    </row>
    <row r="88" spans="2:12" s="1" customFormat="1" ht="40.15" customHeight="1">
      <c r="B88" s="33"/>
      <c r="C88" s="27" t="s">
        <v>36</v>
      </c>
      <c r="F88" s="25" t="str">
        <f>IF(E20="","",E20)</f>
        <v>Vyplň údaj</v>
      </c>
      <c r="I88" s="27" t="s">
        <v>42</v>
      </c>
      <c r="J88" s="31" t="str">
        <f>E26</f>
        <v>Ateliér M.A.A.T. s.r.o., Petra Stejskalová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157</v>
      </c>
      <c r="D90" s="114" t="s">
        <v>66</v>
      </c>
      <c r="E90" s="114" t="s">
        <v>62</v>
      </c>
      <c r="F90" s="114" t="s">
        <v>63</v>
      </c>
      <c r="G90" s="114" t="s">
        <v>158</v>
      </c>
      <c r="H90" s="114" t="s">
        <v>159</v>
      </c>
      <c r="I90" s="114" t="s">
        <v>160</v>
      </c>
      <c r="J90" s="114" t="s">
        <v>145</v>
      </c>
      <c r="K90" s="115" t="s">
        <v>161</v>
      </c>
      <c r="L90" s="112"/>
      <c r="M90" s="57" t="s">
        <v>35</v>
      </c>
      <c r="N90" s="58" t="s">
        <v>51</v>
      </c>
      <c r="O90" s="58" t="s">
        <v>162</v>
      </c>
      <c r="P90" s="58" t="s">
        <v>163</v>
      </c>
      <c r="Q90" s="58" t="s">
        <v>164</v>
      </c>
      <c r="R90" s="58" t="s">
        <v>165</v>
      </c>
      <c r="S90" s="58" t="s">
        <v>166</v>
      </c>
      <c r="T90" s="59" t="s">
        <v>167</v>
      </c>
    </row>
    <row r="91" spans="2:63" s="1" customFormat="1" ht="22.9" customHeight="1">
      <c r="B91" s="33"/>
      <c r="C91" s="62" t="s">
        <v>168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133.22770780000002</v>
      </c>
      <c r="S91" s="51"/>
      <c r="T91" s="118">
        <f>T92</f>
        <v>56.0286</v>
      </c>
      <c r="AT91" s="17" t="s">
        <v>80</v>
      </c>
      <c r="AU91" s="17" t="s">
        <v>146</v>
      </c>
      <c r="BK91" s="119">
        <f>BK92</f>
        <v>0</v>
      </c>
    </row>
    <row r="92" spans="2:63" s="11" customFormat="1" ht="25.9" customHeight="1">
      <c r="B92" s="120"/>
      <c r="D92" s="121" t="s">
        <v>80</v>
      </c>
      <c r="E92" s="122" t="s">
        <v>169</v>
      </c>
      <c r="F92" s="122" t="s">
        <v>170</v>
      </c>
      <c r="I92" s="123"/>
      <c r="J92" s="124">
        <f>BK92</f>
        <v>0</v>
      </c>
      <c r="L92" s="120"/>
      <c r="M92" s="125"/>
      <c r="P92" s="126">
        <f>P93+P123+P150+P177+P200</f>
        <v>0</v>
      </c>
      <c r="R92" s="126">
        <f>R93+R123+R150+R177+R200</f>
        <v>133.22770780000002</v>
      </c>
      <c r="T92" s="127">
        <f>T93+T123+T150+T177+T200</f>
        <v>56.0286</v>
      </c>
      <c r="AR92" s="121" t="s">
        <v>8</v>
      </c>
      <c r="AT92" s="128" t="s">
        <v>80</v>
      </c>
      <c r="AU92" s="128" t="s">
        <v>81</v>
      </c>
      <c r="AY92" s="121" t="s">
        <v>171</v>
      </c>
      <c r="BK92" s="129">
        <f>BK93+BK123+BK150+BK177+BK200</f>
        <v>0</v>
      </c>
    </row>
    <row r="93" spans="2:63" s="11" customFormat="1" ht="22.9" customHeight="1">
      <c r="B93" s="120"/>
      <c r="D93" s="121" t="s">
        <v>80</v>
      </c>
      <c r="E93" s="130" t="s">
        <v>8</v>
      </c>
      <c r="F93" s="130" t="s">
        <v>342</v>
      </c>
      <c r="I93" s="123"/>
      <c r="J93" s="131">
        <f>BK93</f>
        <v>0</v>
      </c>
      <c r="L93" s="120"/>
      <c r="M93" s="125"/>
      <c r="P93" s="126">
        <f>SUM(P94:P122)</f>
        <v>0</v>
      </c>
      <c r="R93" s="126">
        <f>SUM(R94:R122)</f>
        <v>0</v>
      </c>
      <c r="T93" s="127">
        <f>SUM(T94:T122)</f>
        <v>56.0286</v>
      </c>
      <c r="AR93" s="121" t="s">
        <v>8</v>
      </c>
      <c r="AT93" s="128" t="s">
        <v>80</v>
      </c>
      <c r="AU93" s="128" t="s">
        <v>8</v>
      </c>
      <c r="AY93" s="121" t="s">
        <v>171</v>
      </c>
      <c r="BK93" s="129">
        <f>SUM(BK94:BK122)</f>
        <v>0</v>
      </c>
    </row>
    <row r="94" spans="2:65" s="1" customFormat="1" ht="37.9" customHeight="1">
      <c r="B94" s="33"/>
      <c r="C94" s="132" t="s">
        <v>8</v>
      </c>
      <c r="D94" s="132" t="s">
        <v>174</v>
      </c>
      <c r="E94" s="133" t="s">
        <v>1033</v>
      </c>
      <c r="F94" s="134" t="s">
        <v>1034</v>
      </c>
      <c r="G94" s="135" t="s">
        <v>355</v>
      </c>
      <c r="H94" s="136">
        <v>109.86</v>
      </c>
      <c r="I94" s="137"/>
      <c r="J94" s="136">
        <f>ROUND(I94*H94,0)</f>
        <v>0</v>
      </c>
      <c r="K94" s="134" t="s">
        <v>346</v>
      </c>
      <c r="L94" s="33"/>
      <c r="M94" s="138" t="s">
        <v>35</v>
      </c>
      <c r="N94" s="139" t="s">
        <v>52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31.859399999999997</v>
      </c>
      <c r="AR94" s="142" t="s">
        <v>178</v>
      </c>
      <c r="AT94" s="142" t="s">
        <v>174</v>
      </c>
      <c r="AU94" s="142" t="s">
        <v>21</v>
      </c>
      <c r="AY94" s="17" t="s">
        <v>171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</v>
      </c>
      <c r="BK94" s="143">
        <f>ROUND(I94*H94,0)</f>
        <v>0</v>
      </c>
      <c r="BL94" s="17" t="s">
        <v>178</v>
      </c>
      <c r="BM94" s="142" t="s">
        <v>1757</v>
      </c>
    </row>
    <row r="95" spans="2:47" s="1" customFormat="1" ht="11.25">
      <c r="B95" s="33"/>
      <c r="D95" s="153" t="s">
        <v>347</v>
      </c>
      <c r="F95" s="154" t="s">
        <v>1036</v>
      </c>
      <c r="I95" s="146"/>
      <c r="L95" s="33"/>
      <c r="M95" s="147"/>
      <c r="T95" s="54"/>
      <c r="AT95" s="17" t="s">
        <v>347</v>
      </c>
      <c r="AU95" s="17" t="s">
        <v>21</v>
      </c>
    </row>
    <row r="96" spans="2:65" s="1" customFormat="1" ht="37.9" customHeight="1">
      <c r="B96" s="33"/>
      <c r="C96" s="132" t="s">
        <v>21</v>
      </c>
      <c r="D96" s="132" t="s">
        <v>174</v>
      </c>
      <c r="E96" s="133" t="s">
        <v>1028</v>
      </c>
      <c r="F96" s="134" t="s">
        <v>1029</v>
      </c>
      <c r="G96" s="135" t="s">
        <v>355</v>
      </c>
      <c r="H96" s="136">
        <v>109.86</v>
      </c>
      <c r="I96" s="137"/>
      <c r="J96" s="136">
        <f>ROUND(I96*H96,0)</f>
        <v>0</v>
      </c>
      <c r="K96" s="134" t="s">
        <v>346</v>
      </c>
      <c r="L96" s="33"/>
      <c r="M96" s="138" t="s">
        <v>35</v>
      </c>
      <c r="N96" s="139" t="s">
        <v>52</v>
      </c>
      <c r="P96" s="140">
        <f>O96*H96</f>
        <v>0</v>
      </c>
      <c r="Q96" s="140">
        <v>0</v>
      </c>
      <c r="R96" s="140">
        <f>Q96*H96</f>
        <v>0</v>
      </c>
      <c r="S96" s="140">
        <v>0.22</v>
      </c>
      <c r="T96" s="141">
        <f>S96*H96</f>
        <v>24.1692</v>
      </c>
      <c r="AR96" s="142" t="s">
        <v>178</v>
      </c>
      <c r="AT96" s="142" t="s">
        <v>174</v>
      </c>
      <c r="AU96" s="142" t="s">
        <v>21</v>
      </c>
      <c r="AY96" s="17" t="s">
        <v>171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</v>
      </c>
      <c r="BK96" s="143">
        <f>ROUND(I96*H96,0)</f>
        <v>0</v>
      </c>
      <c r="BL96" s="17" t="s">
        <v>178</v>
      </c>
      <c r="BM96" s="142" t="s">
        <v>1758</v>
      </c>
    </row>
    <row r="97" spans="2:47" s="1" customFormat="1" ht="11.25">
      <c r="B97" s="33"/>
      <c r="D97" s="153" t="s">
        <v>347</v>
      </c>
      <c r="F97" s="154" t="s">
        <v>1031</v>
      </c>
      <c r="I97" s="146"/>
      <c r="L97" s="33"/>
      <c r="M97" s="147"/>
      <c r="T97" s="54"/>
      <c r="AT97" s="17" t="s">
        <v>347</v>
      </c>
      <c r="AU97" s="17" t="s">
        <v>21</v>
      </c>
    </row>
    <row r="98" spans="2:51" s="12" customFormat="1" ht="11.25">
      <c r="B98" s="155"/>
      <c r="D98" s="144" t="s">
        <v>358</v>
      </c>
      <c r="E98" s="156" t="s">
        <v>35</v>
      </c>
      <c r="F98" s="157" t="s">
        <v>1759</v>
      </c>
      <c r="H98" s="158">
        <v>109.86</v>
      </c>
      <c r="I98" s="159"/>
      <c r="L98" s="155"/>
      <c r="M98" s="160"/>
      <c r="T98" s="161"/>
      <c r="AT98" s="156" t="s">
        <v>358</v>
      </c>
      <c r="AU98" s="156" t="s">
        <v>21</v>
      </c>
      <c r="AV98" s="12" t="s">
        <v>21</v>
      </c>
      <c r="AW98" s="12" t="s">
        <v>41</v>
      </c>
      <c r="AX98" s="12" t="s">
        <v>81</v>
      </c>
      <c r="AY98" s="156" t="s">
        <v>171</v>
      </c>
    </row>
    <row r="99" spans="2:51" s="13" customFormat="1" ht="11.25">
      <c r="B99" s="162"/>
      <c r="D99" s="144" t="s">
        <v>358</v>
      </c>
      <c r="E99" s="163" t="s">
        <v>35</v>
      </c>
      <c r="F99" s="164" t="s">
        <v>361</v>
      </c>
      <c r="H99" s="165">
        <v>109.86</v>
      </c>
      <c r="I99" s="166"/>
      <c r="L99" s="162"/>
      <c r="M99" s="167"/>
      <c r="T99" s="168"/>
      <c r="AT99" s="163" t="s">
        <v>358</v>
      </c>
      <c r="AU99" s="163" t="s">
        <v>21</v>
      </c>
      <c r="AV99" s="13" t="s">
        <v>178</v>
      </c>
      <c r="AW99" s="13" t="s">
        <v>41</v>
      </c>
      <c r="AX99" s="13" t="s">
        <v>8</v>
      </c>
      <c r="AY99" s="163" t="s">
        <v>171</v>
      </c>
    </row>
    <row r="100" spans="2:65" s="1" customFormat="1" ht="21.75" customHeight="1">
      <c r="B100" s="33"/>
      <c r="C100" s="132" t="s">
        <v>191</v>
      </c>
      <c r="D100" s="132" t="s">
        <v>174</v>
      </c>
      <c r="E100" s="133" t="s">
        <v>1760</v>
      </c>
      <c r="F100" s="134" t="s">
        <v>1761</v>
      </c>
      <c r="G100" s="135" t="s">
        <v>407</v>
      </c>
      <c r="H100" s="136">
        <v>89.54</v>
      </c>
      <c r="I100" s="137"/>
      <c r="J100" s="136">
        <f>ROUND(I100*H100,0)</f>
        <v>0</v>
      </c>
      <c r="K100" s="134" t="s">
        <v>346</v>
      </c>
      <c r="L100" s="33"/>
      <c r="M100" s="138" t="s">
        <v>35</v>
      </c>
      <c r="N100" s="139" t="s">
        <v>52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178</v>
      </c>
      <c r="AT100" s="142" t="s">
        <v>174</v>
      </c>
      <c r="AU100" s="142" t="s">
        <v>21</v>
      </c>
      <c r="AY100" s="17" t="s">
        <v>171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</v>
      </c>
      <c r="BK100" s="143">
        <f>ROUND(I100*H100,0)</f>
        <v>0</v>
      </c>
      <c r="BL100" s="17" t="s">
        <v>178</v>
      </c>
      <c r="BM100" s="142" t="s">
        <v>1762</v>
      </c>
    </row>
    <row r="101" spans="2:47" s="1" customFormat="1" ht="11.25">
      <c r="B101" s="33"/>
      <c r="D101" s="153" t="s">
        <v>347</v>
      </c>
      <c r="F101" s="154" t="s">
        <v>1763</v>
      </c>
      <c r="I101" s="146"/>
      <c r="L101" s="33"/>
      <c r="M101" s="147"/>
      <c r="T101" s="54"/>
      <c r="AT101" s="17" t="s">
        <v>347</v>
      </c>
      <c r="AU101" s="17" t="s">
        <v>21</v>
      </c>
    </row>
    <row r="102" spans="2:51" s="12" customFormat="1" ht="11.25">
      <c r="B102" s="155"/>
      <c r="D102" s="144" t="s">
        <v>358</v>
      </c>
      <c r="E102" s="156" t="s">
        <v>35</v>
      </c>
      <c r="F102" s="157" t="s">
        <v>1764</v>
      </c>
      <c r="H102" s="158">
        <v>28.56</v>
      </c>
      <c r="I102" s="159"/>
      <c r="L102" s="155"/>
      <c r="M102" s="160"/>
      <c r="T102" s="161"/>
      <c r="AT102" s="156" t="s">
        <v>358</v>
      </c>
      <c r="AU102" s="156" t="s">
        <v>21</v>
      </c>
      <c r="AV102" s="12" t="s">
        <v>21</v>
      </c>
      <c r="AW102" s="12" t="s">
        <v>41</v>
      </c>
      <c r="AX102" s="12" t="s">
        <v>81</v>
      </c>
      <c r="AY102" s="156" t="s">
        <v>171</v>
      </c>
    </row>
    <row r="103" spans="2:51" s="12" customFormat="1" ht="11.25">
      <c r="B103" s="155"/>
      <c r="D103" s="144" t="s">
        <v>358</v>
      </c>
      <c r="E103" s="156" t="s">
        <v>35</v>
      </c>
      <c r="F103" s="157" t="s">
        <v>1765</v>
      </c>
      <c r="H103" s="158">
        <v>60.98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3" customFormat="1" ht="11.25">
      <c r="B104" s="162"/>
      <c r="D104" s="144" t="s">
        <v>358</v>
      </c>
      <c r="E104" s="163" t="s">
        <v>35</v>
      </c>
      <c r="F104" s="164" t="s">
        <v>361</v>
      </c>
      <c r="H104" s="165">
        <v>89.54</v>
      </c>
      <c r="I104" s="166"/>
      <c r="L104" s="162"/>
      <c r="M104" s="167"/>
      <c r="T104" s="168"/>
      <c r="AT104" s="163" t="s">
        <v>358</v>
      </c>
      <c r="AU104" s="163" t="s">
        <v>21</v>
      </c>
      <c r="AV104" s="13" t="s">
        <v>178</v>
      </c>
      <c r="AW104" s="13" t="s">
        <v>41</v>
      </c>
      <c r="AX104" s="13" t="s">
        <v>8</v>
      </c>
      <c r="AY104" s="163" t="s">
        <v>171</v>
      </c>
    </row>
    <row r="105" spans="2:65" s="1" customFormat="1" ht="24.2" customHeight="1">
      <c r="B105" s="33"/>
      <c r="C105" s="132" t="s">
        <v>178</v>
      </c>
      <c r="D105" s="132" t="s">
        <v>174</v>
      </c>
      <c r="E105" s="133" t="s">
        <v>413</v>
      </c>
      <c r="F105" s="134" t="s">
        <v>414</v>
      </c>
      <c r="G105" s="135" t="s">
        <v>407</v>
      </c>
      <c r="H105" s="136">
        <v>20.5</v>
      </c>
      <c r="I105" s="137"/>
      <c r="J105" s="136">
        <f>ROUND(I105*H105,0)</f>
        <v>0</v>
      </c>
      <c r="K105" s="134" t="s">
        <v>346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178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178</v>
      </c>
      <c r="BM105" s="142" t="s">
        <v>1151</v>
      </c>
    </row>
    <row r="106" spans="2:47" s="1" customFormat="1" ht="11.25">
      <c r="B106" s="33"/>
      <c r="D106" s="153" t="s">
        <v>347</v>
      </c>
      <c r="F106" s="154" t="s">
        <v>416</v>
      </c>
      <c r="I106" s="146"/>
      <c r="L106" s="33"/>
      <c r="M106" s="147"/>
      <c r="T106" s="54"/>
      <c r="AT106" s="17" t="s">
        <v>347</v>
      </c>
      <c r="AU106" s="17" t="s">
        <v>21</v>
      </c>
    </row>
    <row r="107" spans="2:51" s="12" customFormat="1" ht="11.25">
      <c r="B107" s="155"/>
      <c r="D107" s="144" t="s">
        <v>358</v>
      </c>
      <c r="E107" s="156" t="s">
        <v>35</v>
      </c>
      <c r="F107" s="157" t="s">
        <v>1766</v>
      </c>
      <c r="H107" s="158">
        <v>20.5</v>
      </c>
      <c r="I107" s="159"/>
      <c r="L107" s="155"/>
      <c r="M107" s="160"/>
      <c r="T107" s="161"/>
      <c r="AT107" s="156" t="s">
        <v>358</v>
      </c>
      <c r="AU107" s="156" t="s">
        <v>21</v>
      </c>
      <c r="AV107" s="12" t="s">
        <v>21</v>
      </c>
      <c r="AW107" s="12" t="s">
        <v>41</v>
      </c>
      <c r="AX107" s="12" t="s">
        <v>81</v>
      </c>
      <c r="AY107" s="156" t="s">
        <v>171</v>
      </c>
    </row>
    <row r="108" spans="2:51" s="13" customFormat="1" ht="11.25">
      <c r="B108" s="162"/>
      <c r="D108" s="144" t="s">
        <v>358</v>
      </c>
      <c r="E108" s="163" t="s">
        <v>35</v>
      </c>
      <c r="F108" s="164" t="s">
        <v>361</v>
      </c>
      <c r="H108" s="165">
        <v>20.5</v>
      </c>
      <c r="I108" s="166"/>
      <c r="L108" s="162"/>
      <c r="M108" s="167"/>
      <c r="T108" s="168"/>
      <c r="AT108" s="163" t="s">
        <v>358</v>
      </c>
      <c r="AU108" s="163" t="s">
        <v>21</v>
      </c>
      <c r="AV108" s="13" t="s">
        <v>178</v>
      </c>
      <c r="AW108" s="13" t="s">
        <v>41</v>
      </c>
      <c r="AX108" s="13" t="s">
        <v>8</v>
      </c>
      <c r="AY108" s="163" t="s">
        <v>171</v>
      </c>
    </row>
    <row r="109" spans="2:65" s="1" customFormat="1" ht="37.9" customHeight="1">
      <c r="B109" s="33"/>
      <c r="C109" s="132" t="s">
        <v>183</v>
      </c>
      <c r="D109" s="132" t="s">
        <v>174</v>
      </c>
      <c r="E109" s="133" t="s">
        <v>452</v>
      </c>
      <c r="F109" s="134" t="s">
        <v>453</v>
      </c>
      <c r="G109" s="135" t="s">
        <v>407</v>
      </c>
      <c r="H109" s="136">
        <v>89.54</v>
      </c>
      <c r="I109" s="137"/>
      <c r="J109" s="136">
        <f>ROUND(I109*H109,0)</f>
        <v>0</v>
      </c>
      <c r="K109" s="134" t="s">
        <v>346</v>
      </c>
      <c r="L109" s="33"/>
      <c r="M109" s="138" t="s">
        <v>35</v>
      </c>
      <c r="N109" s="139" t="s">
        <v>52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178</v>
      </c>
      <c r="AT109" s="142" t="s">
        <v>174</v>
      </c>
      <c r="AU109" s="142" t="s">
        <v>21</v>
      </c>
      <c r="AY109" s="17" t="s">
        <v>171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</v>
      </c>
      <c r="BK109" s="143">
        <f>ROUND(I109*H109,0)</f>
        <v>0</v>
      </c>
      <c r="BL109" s="17" t="s">
        <v>178</v>
      </c>
      <c r="BM109" s="142" t="s">
        <v>1767</v>
      </c>
    </row>
    <row r="110" spans="2:47" s="1" customFormat="1" ht="11.25">
      <c r="B110" s="33"/>
      <c r="D110" s="153" t="s">
        <v>347</v>
      </c>
      <c r="F110" s="154" t="s">
        <v>455</v>
      </c>
      <c r="I110" s="146"/>
      <c r="L110" s="33"/>
      <c r="M110" s="147"/>
      <c r="T110" s="54"/>
      <c r="AT110" s="17" t="s">
        <v>347</v>
      </c>
      <c r="AU110" s="17" t="s">
        <v>21</v>
      </c>
    </row>
    <row r="111" spans="2:65" s="1" customFormat="1" ht="37.9" customHeight="1">
      <c r="B111" s="33"/>
      <c r="C111" s="132" t="s">
        <v>204</v>
      </c>
      <c r="D111" s="132" t="s">
        <v>174</v>
      </c>
      <c r="E111" s="133" t="s">
        <v>457</v>
      </c>
      <c r="F111" s="134" t="s">
        <v>458</v>
      </c>
      <c r="G111" s="135" t="s">
        <v>407</v>
      </c>
      <c r="H111" s="136">
        <v>268.62</v>
      </c>
      <c r="I111" s="137"/>
      <c r="J111" s="136">
        <f>ROUND(I111*H111,0)</f>
        <v>0</v>
      </c>
      <c r="K111" s="134" t="s">
        <v>346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178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178</v>
      </c>
      <c r="BM111" s="142" t="s">
        <v>1768</v>
      </c>
    </row>
    <row r="112" spans="2:47" s="1" customFormat="1" ht="11.25">
      <c r="B112" s="33"/>
      <c r="D112" s="153" t="s">
        <v>347</v>
      </c>
      <c r="F112" s="154" t="s">
        <v>460</v>
      </c>
      <c r="I112" s="146"/>
      <c r="L112" s="33"/>
      <c r="M112" s="147"/>
      <c r="T112" s="54"/>
      <c r="AT112" s="17" t="s">
        <v>347</v>
      </c>
      <c r="AU112" s="17" t="s">
        <v>21</v>
      </c>
    </row>
    <row r="113" spans="2:47" s="1" customFormat="1" ht="19.5">
      <c r="B113" s="33"/>
      <c r="D113" s="144" t="s">
        <v>180</v>
      </c>
      <c r="F113" s="145" t="s">
        <v>461</v>
      </c>
      <c r="I113" s="146"/>
      <c r="L113" s="33"/>
      <c r="M113" s="147"/>
      <c r="T113" s="54"/>
      <c r="AT113" s="17" t="s">
        <v>180</v>
      </c>
      <c r="AU113" s="17" t="s">
        <v>21</v>
      </c>
    </row>
    <row r="114" spans="2:51" s="12" customFormat="1" ht="11.25">
      <c r="B114" s="155"/>
      <c r="D114" s="144" t="s">
        <v>358</v>
      </c>
      <c r="F114" s="157" t="s">
        <v>1769</v>
      </c>
      <c r="H114" s="158">
        <v>268.62</v>
      </c>
      <c r="I114" s="159"/>
      <c r="L114" s="155"/>
      <c r="M114" s="160"/>
      <c r="T114" s="161"/>
      <c r="AT114" s="156" t="s">
        <v>358</v>
      </c>
      <c r="AU114" s="156" t="s">
        <v>21</v>
      </c>
      <c r="AV114" s="12" t="s">
        <v>21</v>
      </c>
      <c r="AW114" s="12" t="s">
        <v>4</v>
      </c>
      <c r="AX114" s="12" t="s">
        <v>8</v>
      </c>
      <c r="AY114" s="156" t="s">
        <v>171</v>
      </c>
    </row>
    <row r="115" spans="2:65" s="1" customFormat="1" ht="24.2" customHeight="1">
      <c r="B115" s="33"/>
      <c r="C115" s="132" t="s">
        <v>209</v>
      </c>
      <c r="D115" s="132" t="s">
        <v>174</v>
      </c>
      <c r="E115" s="133" t="s">
        <v>466</v>
      </c>
      <c r="F115" s="134" t="s">
        <v>467</v>
      </c>
      <c r="G115" s="135" t="s">
        <v>468</v>
      </c>
      <c r="H115" s="136">
        <v>179.08</v>
      </c>
      <c r="I115" s="137"/>
      <c r="J115" s="136">
        <f>ROUND(I115*H115,0)</f>
        <v>0</v>
      </c>
      <c r="K115" s="134" t="s">
        <v>35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178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178</v>
      </c>
      <c r="BM115" s="142" t="s">
        <v>1770</v>
      </c>
    </row>
    <row r="116" spans="2:51" s="12" customFormat="1" ht="11.25">
      <c r="B116" s="155"/>
      <c r="D116" s="144" t="s">
        <v>358</v>
      </c>
      <c r="F116" s="157" t="s">
        <v>1771</v>
      </c>
      <c r="H116" s="158">
        <v>179.08</v>
      </c>
      <c r="I116" s="159"/>
      <c r="L116" s="155"/>
      <c r="M116" s="160"/>
      <c r="T116" s="161"/>
      <c r="AT116" s="156" t="s">
        <v>358</v>
      </c>
      <c r="AU116" s="156" t="s">
        <v>21</v>
      </c>
      <c r="AV116" s="12" t="s">
        <v>21</v>
      </c>
      <c r="AW116" s="12" t="s">
        <v>4</v>
      </c>
      <c r="AX116" s="12" t="s">
        <v>8</v>
      </c>
      <c r="AY116" s="156" t="s">
        <v>171</v>
      </c>
    </row>
    <row r="117" spans="2:65" s="1" customFormat="1" ht="24.2" customHeight="1">
      <c r="B117" s="33"/>
      <c r="C117" s="132" t="s">
        <v>214</v>
      </c>
      <c r="D117" s="132" t="s">
        <v>174</v>
      </c>
      <c r="E117" s="133" t="s">
        <v>471</v>
      </c>
      <c r="F117" s="134" t="s">
        <v>472</v>
      </c>
      <c r="G117" s="135" t="s">
        <v>407</v>
      </c>
      <c r="H117" s="136">
        <v>89.54</v>
      </c>
      <c r="I117" s="137"/>
      <c r="J117" s="136">
        <f>ROUND(I117*H117,0)</f>
        <v>0</v>
      </c>
      <c r="K117" s="134" t="s">
        <v>346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178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178</v>
      </c>
      <c r="BM117" s="142" t="s">
        <v>1161</v>
      </c>
    </row>
    <row r="118" spans="2:47" s="1" customFormat="1" ht="11.25">
      <c r="B118" s="33"/>
      <c r="D118" s="153" t="s">
        <v>347</v>
      </c>
      <c r="F118" s="154" t="s">
        <v>474</v>
      </c>
      <c r="I118" s="146"/>
      <c r="L118" s="33"/>
      <c r="M118" s="147"/>
      <c r="T118" s="54"/>
      <c r="AT118" s="17" t="s">
        <v>347</v>
      </c>
      <c r="AU118" s="17" t="s">
        <v>21</v>
      </c>
    </row>
    <row r="119" spans="2:65" s="1" customFormat="1" ht="21.75" customHeight="1">
      <c r="B119" s="33"/>
      <c r="C119" s="132" t="s">
        <v>172</v>
      </c>
      <c r="D119" s="132" t="s">
        <v>174</v>
      </c>
      <c r="E119" s="133" t="s">
        <v>504</v>
      </c>
      <c r="F119" s="134" t="s">
        <v>505</v>
      </c>
      <c r="G119" s="135" t="s">
        <v>355</v>
      </c>
      <c r="H119" s="136">
        <v>121.95</v>
      </c>
      <c r="I119" s="137"/>
      <c r="J119" s="136">
        <f>ROUND(I119*H119,0)</f>
        <v>0</v>
      </c>
      <c r="K119" s="134" t="s">
        <v>346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178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178</v>
      </c>
      <c r="BM119" s="142" t="s">
        <v>1772</v>
      </c>
    </row>
    <row r="120" spans="2:47" s="1" customFormat="1" ht="11.25">
      <c r="B120" s="33"/>
      <c r="D120" s="153" t="s">
        <v>347</v>
      </c>
      <c r="F120" s="154" t="s">
        <v>507</v>
      </c>
      <c r="I120" s="146"/>
      <c r="L120" s="33"/>
      <c r="M120" s="147"/>
      <c r="T120" s="54"/>
      <c r="AT120" s="17" t="s">
        <v>347</v>
      </c>
      <c r="AU120" s="17" t="s">
        <v>21</v>
      </c>
    </row>
    <row r="121" spans="2:47" s="1" customFormat="1" ht="19.5">
      <c r="B121" s="33"/>
      <c r="D121" s="144" t="s">
        <v>180</v>
      </c>
      <c r="F121" s="145" t="s">
        <v>508</v>
      </c>
      <c r="I121" s="146"/>
      <c r="L121" s="33"/>
      <c r="M121" s="147"/>
      <c r="T121" s="54"/>
      <c r="AT121" s="17" t="s">
        <v>180</v>
      </c>
      <c r="AU121" s="17" t="s">
        <v>21</v>
      </c>
    </row>
    <row r="122" spans="2:51" s="12" customFormat="1" ht="11.25">
      <c r="B122" s="155"/>
      <c r="D122" s="144" t="s">
        <v>358</v>
      </c>
      <c r="E122" s="156" t="s">
        <v>35</v>
      </c>
      <c r="F122" s="157" t="s">
        <v>1773</v>
      </c>
      <c r="H122" s="158">
        <v>121.95</v>
      </c>
      <c r="I122" s="159"/>
      <c r="L122" s="155"/>
      <c r="M122" s="160"/>
      <c r="T122" s="161"/>
      <c r="AT122" s="156" t="s">
        <v>358</v>
      </c>
      <c r="AU122" s="156" t="s">
        <v>21</v>
      </c>
      <c r="AV122" s="12" t="s">
        <v>21</v>
      </c>
      <c r="AW122" s="12" t="s">
        <v>41</v>
      </c>
      <c r="AX122" s="12" t="s">
        <v>8</v>
      </c>
      <c r="AY122" s="156" t="s">
        <v>171</v>
      </c>
    </row>
    <row r="123" spans="2:63" s="11" customFormat="1" ht="22.9" customHeight="1">
      <c r="B123" s="120"/>
      <c r="D123" s="121" t="s">
        <v>80</v>
      </c>
      <c r="E123" s="130" t="s">
        <v>183</v>
      </c>
      <c r="F123" s="130" t="s">
        <v>542</v>
      </c>
      <c r="I123" s="123"/>
      <c r="J123" s="131">
        <f>BK123</f>
        <v>0</v>
      </c>
      <c r="L123" s="120"/>
      <c r="M123" s="125"/>
      <c r="P123" s="126">
        <f>SUM(P124:P149)</f>
        <v>0</v>
      </c>
      <c r="R123" s="126">
        <f>SUM(R124:R149)</f>
        <v>110.3590226</v>
      </c>
      <c r="T123" s="127">
        <f>SUM(T124:T149)</f>
        <v>0</v>
      </c>
      <c r="AR123" s="121" t="s">
        <v>8</v>
      </c>
      <c r="AT123" s="128" t="s">
        <v>80</v>
      </c>
      <c r="AU123" s="128" t="s">
        <v>8</v>
      </c>
      <c r="AY123" s="121" t="s">
        <v>171</v>
      </c>
      <c r="BK123" s="129">
        <f>SUM(BK124:BK149)</f>
        <v>0</v>
      </c>
    </row>
    <row r="124" spans="2:65" s="1" customFormat="1" ht="33" customHeight="1">
      <c r="B124" s="33"/>
      <c r="C124" s="132" t="s">
        <v>223</v>
      </c>
      <c r="D124" s="132" t="s">
        <v>174</v>
      </c>
      <c r="E124" s="133" t="s">
        <v>1075</v>
      </c>
      <c r="F124" s="134" t="s">
        <v>1076</v>
      </c>
      <c r="G124" s="135" t="s">
        <v>355</v>
      </c>
      <c r="H124" s="136">
        <v>243.9</v>
      </c>
      <c r="I124" s="137"/>
      <c r="J124" s="136">
        <f>ROUND(I124*H124,0)</f>
        <v>0</v>
      </c>
      <c r="K124" s="134" t="s">
        <v>346</v>
      </c>
      <c r="L124" s="33"/>
      <c r="M124" s="138" t="s">
        <v>35</v>
      </c>
      <c r="N124" s="139" t="s">
        <v>52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178</v>
      </c>
      <c r="AT124" s="142" t="s">
        <v>174</v>
      </c>
      <c r="AU124" s="142" t="s">
        <v>21</v>
      </c>
      <c r="AY124" s="17" t="s">
        <v>171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</v>
      </c>
      <c r="BK124" s="143">
        <f>ROUND(I124*H124,0)</f>
        <v>0</v>
      </c>
      <c r="BL124" s="17" t="s">
        <v>178</v>
      </c>
      <c r="BM124" s="142" t="s">
        <v>1164</v>
      </c>
    </row>
    <row r="125" spans="2:47" s="1" customFormat="1" ht="11.25">
      <c r="B125" s="33"/>
      <c r="D125" s="153" t="s">
        <v>347</v>
      </c>
      <c r="F125" s="154" t="s">
        <v>1078</v>
      </c>
      <c r="I125" s="146"/>
      <c r="L125" s="33"/>
      <c r="M125" s="147"/>
      <c r="T125" s="54"/>
      <c r="AT125" s="17" t="s">
        <v>347</v>
      </c>
      <c r="AU125" s="17" t="s">
        <v>21</v>
      </c>
    </row>
    <row r="126" spans="2:47" s="1" customFormat="1" ht="19.5">
      <c r="B126" s="33"/>
      <c r="D126" s="144" t="s">
        <v>180</v>
      </c>
      <c r="F126" s="145" t="s">
        <v>1079</v>
      </c>
      <c r="I126" s="146"/>
      <c r="L126" s="33"/>
      <c r="M126" s="147"/>
      <c r="T126" s="54"/>
      <c r="AT126" s="17" t="s">
        <v>180</v>
      </c>
      <c r="AU126" s="17" t="s">
        <v>21</v>
      </c>
    </row>
    <row r="127" spans="2:51" s="12" customFormat="1" ht="11.25">
      <c r="B127" s="155"/>
      <c r="D127" s="144" t="s">
        <v>358</v>
      </c>
      <c r="E127" s="156" t="s">
        <v>35</v>
      </c>
      <c r="F127" s="157" t="s">
        <v>1774</v>
      </c>
      <c r="H127" s="158">
        <v>243.9</v>
      </c>
      <c r="I127" s="159"/>
      <c r="L127" s="155"/>
      <c r="M127" s="160"/>
      <c r="T127" s="161"/>
      <c r="AT127" s="156" t="s">
        <v>358</v>
      </c>
      <c r="AU127" s="156" t="s">
        <v>21</v>
      </c>
      <c r="AV127" s="12" t="s">
        <v>21</v>
      </c>
      <c r="AW127" s="12" t="s">
        <v>41</v>
      </c>
      <c r="AX127" s="12" t="s">
        <v>8</v>
      </c>
      <c r="AY127" s="156" t="s">
        <v>171</v>
      </c>
    </row>
    <row r="128" spans="2:65" s="1" customFormat="1" ht="16.5" customHeight="1">
      <c r="B128" s="33"/>
      <c r="C128" s="169" t="s">
        <v>228</v>
      </c>
      <c r="D128" s="169" t="s">
        <v>488</v>
      </c>
      <c r="E128" s="170" t="s">
        <v>553</v>
      </c>
      <c r="F128" s="171" t="s">
        <v>554</v>
      </c>
      <c r="G128" s="172" t="s">
        <v>468</v>
      </c>
      <c r="H128" s="173">
        <v>121.96</v>
      </c>
      <c r="I128" s="174"/>
      <c r="J128" s="173">
        <f>ROUND(I128*H128,0)</f>
        <v>0</v>
      </c>
      <c r="K128" s="171" t="s">
        <v>346</v>
      </c>
      <c r="L128" s="175"/>
      <c r="M128" s="176" t="s">
        <v>35</v>
      </c>
      <c r="N128" s="177" t="s">
        <v>52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214</v>
      </c>
      <c r="AT128" s="142" t="s">
        <v>488</v>
      </c>
      <c r="AU128" s="142" t="s">
        <v>21</v>
      </c>
      <c r="AY128" s="17" t="s">
        <v>171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</v>
      </c>
      <c r="BK128" s="143">
        <f>ROUND(I128*H128,0)</f>
        <v>0</v>
      </c>
      <c r="BL128" s="17" t="s">
        <v>178</v>
      </c>
      <c r="BM128" s="142" t="s">
        <v>1167</v>
      </c>
    </row>
    <row r="129" spans="2:51" s="12" customFormat="1" ht="11.25">
      <c r="B129" s="155"/>
      <c r="D129" s="144" t="s">
        <v>358</v>
      </c>
      <c r="E129" s="156" t="s">
        <v>35</v>
      </c>
      <c r="F129" s="157" t="s">
        <v>1775</v>
      </c>
      <c r="H129" s="158">
        <v>60.98</v>
      </c>
      <c r="I129" s="159"/>
      <c r="L129" s="155"/>
      <c r="M129" s="160"/>
      <c r="T129" s="161"/>
      <c r="AT129" s="156" t="s">
        <v>358</v>
      </c>
      <c r="AU129" s="156" t="s">
        <v>21</v>
      </c>
      <c r="AV129" s="12" t="s">
        <v>21</v>
      </c>
      <c r="AW129" s="12" t="s">
        <v>41</v>
      </c>
      <c r="AX129" s="12" t="s">
        <v>8</v>
      </c>
      <c r="AY129" s="156" t="s">
        <v>171</v>
      </c>
    </row>
    <row r="130" spans="2:51" s="12" customFormat="1" ht="11.25">
      <c r="B130" s="155"/>
      <c r="D130" s="144" t="s">
        <v>358</v>
      </c>
      <c r="F130" s="157" t="s">
        <v>1776</v>
      </c>
      <c r="H130" s="158">
        <v>121.96</v>
      </c>
      <c r="I130" s="159"/>
      <c r="L130" s="155"/>
      <c r="M130" s="160"/>
      <c r="T130" s="161"/>
      <c r="AT130" s="156" t="s">
        <v>358</v>
      </c>
      <c r="AU130" s="156" t="s">
        <v>21</v>
      </c>
      <c r="AV130" s="12" t="s">
        <v>21</v>
      </c>
      <c r="AW130" s="12" t="s">
        <v>4</v>
      </c>
      <c r="AX130" s="12" t="s">
        <v>8</v>
      </c>
      <c r="AY130" s="156" t="s">
        <v>171</v>
      </c>
    </row>
    <row r="131" spans="2:65" s="1" customFormat="1" ht="21.75" customHeight="1">
      <c r="B131" s="33"/>
      <c r="C131" s="132" t="s">
        <v>9</v>
      </c>
      <c r="D131" s="132" t="s">
        <v>174</v>
      </c>
      <c r="E131" s="133" t="s">
        <v>1777</v>
      </c>
      <c r="F131" s="134" t="s">
        <v>1778</v>
      </c>
      <c r="G131" s="135" t="s">
        <v>355</v>
      </c>
      <c r="H131" s="136">
        <v>90.3</v>
      </c>
      <c r="I131" s="137"/>
      <c r="J131" s="136">
        <f>ROUND(I131*H131,0)</f>
        <v>0</v>
      </c>
      <c r="K131" s="134" t="s">
        <v>346</v>
      </c>
      <c r="L131" s="33"/>
      <c r="M131" s="138" t="s">
        <v>35</v>
      </c>
      <c r="N131" s="139" t="s">
        <v>52</v>
      </c>
      <c r="P131" s="140">
        <f>O131*H131</f>
        <v>0</v>
      </c>
      <c r="Q131" s="140">
        <v>0.345</v>
      </c>
      <c r="R131" s="140">
        <f>Q131*H131</f>
        <v>31.153499999999998</v>
      </c>
      <c r="S131" s="140">
        <v>0</v>
      </c>
      <c r="T131" s="141">
        <f>S131*H131</f>
        <v>0</v>
      </c>
      <c r="AR131" s="142" t="s">
        <v>178</v>
      </c>
      <c r="AT131" s="142" t="s">
        <v>174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178</v>
      </c>
      <c r="BM131" s="142" t="s">
        <v>1779</v>
      </c>
    </row>
    <row r="132" spans="2:47" s="1" customFormat="1" ht="11.25">
      <c r="B132" s="33"/>
      <c r="D132" s="153" t="s">
        <v>347</v>
      </c>
      <c r="F132" s="154" t="s">
        <v>1780</v>
      </c>
      <c r="I132" s="146"/>
      <c r="L132" s="33"/>
      <c r="M132" s="147"/>
      <c r="T132" s="54"/>
      <c r="AT132" s="17" t="s">
        <v>347</v>
      </c>
      <c r="AU132" s="17" t="s">
        <v>21</v>
      </c>
    </row>
    <row r="133" spans="2:51" s="12" customFormat="1" ht="11.25">
      <c r="B133" s="155"/>
      <c r="D133" s="144" t="s">
        <v>358</v>
      </c>
      <c r="E133" s="156" t="s">
        <v>35</v>
      </c>
      <c r="F133" s="157" t="s">
        <v>1781</v>
      </c>
      <c r="H133" s="158">
        <v>81.35</v>
      </c>
      <c r="I133" s="159"/>
      <c r="L133" s="155"/>
      <c r="M133" s="160"/>
      <c r="T133" s="161"/>
      <c r="AT133" s="156" t="s">
        <v>358</v>
      </c>
      <c r="AU133" s="156" t="s">
        <v>21</v>
      </c>
      <c r="AV133" s="12" t="s">
        <v>21</v>
      </c>
      <c r="AW133" s="12" t="s">
        <v>41</v>
      </c>
      <c r="AX133" s="12" t="s">
        <v>81</v>
      </c>
      <c r="AY133" s="156" t="s">
        <v>171</v>
      </c>
    </row>
    <row r="134" spans="2:51" s="12" customFormat="1" ht="11.25">
      <c r="B134" s="155"/>
      <c r="D134" s="144" t="s">
        <v>358</v>
      </c>
      <c r="E134" s="156" t="s">
        <v>35</v>
      </c>
      <c r="F134" s="157" t="s">
        <v>1782</v>
      </c>
      <c r="H134" s="158">
        <v>8.95</v>
      </c>
      <c r="I134" s="159"/>
      <c r="L134" s="155"/>
      <c r="M134" s="160"/>
      <c r="T134" s="161"/>
      <c r="AT134" s="156" t="s">
        <v>358</v>
      </c>
      <c r="AU134" s="156" t="s">
        <v>21</v>
      </c>
      <c r="AV134" s="12" t="s">
        <v>21</v>
      </c>
      <c r="AW134" s="12" t="s">
        <v>41</v>
      </c>
      <c r="AX134" s="12" t="s">
        <v>81</v>
      </c>
      <c r="AY134" s="156" t="s">
        <v>171</v>
      </c>
    </row>
    <row r="135" spans="2:51" s="13" customFormat="1" ht="11.25">
      <c r="B135" s="162"/>
      <c r="D135" s="144" t="s">
        <v>358</v>
      </c>
      <c r="E135" s="163" t="s">
        <v>35</v>
      </c>
      <c r="F135" s="164" t="s">
        <v>361</v>
      </c>
      <c r="H135" s="165">
        <v>90.3</v>
      </c>
      <c r="I135" s="166"/>
      <c r="L135" s="162"/>
      <c r="M135" s="167"/>
      <c r="T135" s="168"/>
      <c r="AT135" s="163" t="s">
        <v>358</v>
      </c>
      <c r="AU135" s="163" t="s">
        <v>21</v>
      </c>
      <c r="AV135" s="13" t="s">
        <v>178</v>
      </c>
      <c r="AW135" s="13" t="s">
        <v>41</v>
      </c>
      <c r="AX135" s="13" t="s">
        <v>8</v>
      </c>
      <c r="AY135" s="163" t="s">
        <v>171</v>
      </c>
    </row>
    <row r="136" spans="2:65" s="1" customFormat="1" ht="24.2" customHeight="1">
      <c r="B136" s="33"/>
      <c r="C136" s="132" t="s">
        <v>239</v>
      </c>
      <c r="D136" s="132" t="s">
        <v>174</v>
      </c>
      <c r="E136" s="133" t="s">
        <v>592</v>
      </c>
      <c r="F136" s="134" t="s">
        <v>593</v>
      </c>
      <c r="G136" s="135" t="s">
        <v>355</v>
      </c>
      <c r="H136" s="136">
        <v>86.23</v>
      </c>
      <c r="I136" s="137"/>
      <c r="J136" s="136">
        <f>ROUND(I136*H136,0)</f>
        <v>0</v>
      </c>
      <c r="K136" s="134" t="s">
        <v>346</v>
      </c>
      <c r="L136" s="33"/>
      <c r="M136" s="138" t="s">
        <v>35</v>
      </c>
      <c r="N136" s="139" t="s">
        <v>52</v>
      </c>
      <c r="P136" s="140">
        <f>O136*H136</f>
        <v>0</v>
      </c>
      <c r="Q136" s="140">
        <v>0.48532</v>
      </c>
      <c r="R136" s="140">
        <f>Q136*H136</f>
        <v>41.8491436</v>
      </c>
      <c r="S136" s="140">
        <v>0</v>
      </c>
      <c r="T136" s="141">
        <f>S136*H136</f>
        <v>0</v>
      </c>
      <c r="AR136" s="142" t="s">
        <v>178</v>
      </c>
      <c r="AT136" s="142" t="s">
        <v>174</v>
      </c>
      <c r="AU136" s="142" t="s">
        <v>21</v>
      </c>
      <c r="AY136" s="17" t="s">
        <v>171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</v>
      </c>
      <c r="BK136" s="143">
        <f>ROUND(I136*H136,0)</f>
        <v>0</v>
      </c>
      <c r="BL136" s="17" t="s">
        <v>178</v>
      </c>
      <c r="BM136" s="142" t="s">
        <v>1173</v>
      </c>
    </row>
    <row r="137" spans="2:47" s="1" customFormat="1" ht="11.25">
      <c r="B137" s="33"/>
      <c r="D137" s="153" t="s">
        <v>347</v>
      </c>
      <c r="F137" s="154" t="s">
        <v>595</v>
      </c>
      <c r="I137" s="146"/>
      <c r="L137" s="33"/>
      <c r="M137" s="147"/>
      <c r="T137" s="54"/>
      <c r="AT137" s="17" t="s">
        <v>347</v>
      </c>
      <c r="AU137" s="17" t="s">
        <v>21</v>
      </c>
    </row>
    <row r="138" spans="2:51" s="12" customFormat="1" ht="11.25">
      <c r="B138" s="155"/>
      <c r="D138" s="144" t="s">
        <v>358</v>
      </c>
      <c r="E138" s="156" t="s">
        <v>35</v>
      </c>
      <c r="F138" s="157" t="s">
        <v>1781</v>
      </c>
      <c r="H138" s="158">
        <v>81.35</v>
      </c>
      <c r="I138" s="159"/>
      <c r="L138" s="155"/>
      <c r="M138" s="160"/>
      <c r="T138" s="161"/>
      <c r="AT138" s="156" t="s">
        <v>358</v>
      </c>
      <c r="AU138" s="156" t="s">
        <v>21</v>
      </c>
      <c r="AV138" s="12" t="s">
        <v>21</v>
      </c>
      <c r="AW138" s="12" t="s">
        <v>41</v>
      </c>
      <c r="AX138" s="12" t="s">
        <v>81</v>
      </c>
      <c r="AY138" s="156" t="s">
        <v>171</v>
      </c>
    </row>
    <row r="139" spans="2:51" s="12" customFormat="1" ht="11.25">
      <c r="B139" s="155"/>
      <c r="D139" s="144" t="s">
        <v>358</v>
      </c>
      <c r="E139" s="156" t="s">
        <v>35</v>
      </c>
      <c r="F139" s="157" t="s">
        <v>1783</v>
      </c>
      <c r="H139" s="158">
        <v>4.88</v>
      </c>
      <c r="I139" s="159"/>
      <c r="L139" s="155"/>
      <c r="M139" s="160"/>
      <c r="T139" s="161"/>
      <c r="AT139" s="156" t="s">
        <v>358</v>
      </c>
      <c r="AU139" s="156" t="s">
        <v>21</v>
      </c>
      <c r="AV139" s="12" t="s">
        <v>21</v>
      </c>
      <c r="AW139" s="12" t="s">
        <v>41</v>
      </c>
      <c r="AX139" s="12" t="s">
        <v>81</v>
      </c>
      <c r="AY139" s="156" t="s">
        <v>171</v>
      </c>
    </row>
    <row r="140" spans="2:51" s="13" customFormat="1" ht="11.25">
      <c r="B140" s="162"/>
      <c r="D140" s="144" t="s">
        <v>358</v>
      </c>
      <c r="E140" s="163" t="s">
        <v>35</v>
      </c>
      <c r="F140" s="164" t="s">
        <v>361</v>
      </c>
      <c r="H140" s="165">
        <v>86.23</v>
      </c>
      <c r="I140" s="166"/>
      <c r="L140" s="162"/>
      <c r="M140" s="167"/>
      <c r="T140" s="168"/>
      <c r="AT140" s="163" t="s">
        <v>358</v>
      </c>
      <c r="AU140" s="163" t="s">
        <v>21</v>
      </c>
      <c r="AV140" s="13" t="s">
        <v>178</v>
      </c>
      <c r="AW140" s="13" t="s">
        <v>41</v>
      </c>
      <c r="AX140" s="13" t="s">
        <v>8</v>
      </c>
      <c r="AY140" s="163" t="s">
        <v>171</v>
      </c>
    </row>
    <row r="141" spans="2:65" s="1" customFormat="1" ht="16.5" customHeight="1">
      <c r="B141" s="33"/>
      <c r="C141" s="132" t="s">
        <v>243</v>
      </c>
      <c r="D141" s="132" t="s">
        <v>174</v>
      </c>
      <c r="E141" s="133" t="s">
        <v>597</v>
      </c>
      <c r="F141" s="134" t="s">
        <v>598</v>
      </c>
      <c r="G141" s="135" t="s">
        <v>355</v>
      </c>
      <c r="H141" s="136">
        <v>81.35</v>
      </c>
      <c r="I141" s="137"/>
      <c r="J141" s="136">
        <f>ROUND(I141*H141,0)</f>
        <v>0</v>
      </c>
      <c r="K141" s="134" t="s">
        <v>346</v>
      </c>
      <c r="L141" s="33"/>
      <c r="M141" s="138" t="s">
        <v>35</v>
      </c>
      <c r="N141" s="139" t="s">
        <v>52</v>
      </c>
      <c r="P141" s="140">
        <f>O141*H141</f>
        <v>0</v>
      </c>
      <c r="Q141" s="140">
        <v>0.19152</v>
      </c>
      <c r="R141" s="140">
        <f>Q141*H141</f>
        <v>15.580151999999998</v>
      </c>
      <c r="S141" s="140">
        <v>0</v>
      </c>
      <c r="T141" s="141">
        <f>S141*H141</f>
        <v>0</v>
      </c>
      <c r="AR141" s="142" t="s">
        <v>178</v>
      </c>
      <c r="AT141" s="142" t="s">
        <v>174</v>
      </c>
      <c r="AU141" s="142" t="s">
        <v>21</v>
      </c>
      <c r="AY141" s="17" t="s">
        <v>171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</v>
      </c>
      <c r="BK141" s="143">
        <f>ROUND(I141*H141,0)</f>
        <v>0</v>
      </c>
      <c r="BL141" s="17" t="s">
        <v>178</v>
      </c>
      <c r="BM141" s="142" t="s">
        <v>1174</v>
      </c>
    </row>
    <row r="142" spans="2:47" s="1" customFormat="1" ht="11.25">
      <c r="B142" s="33"/>
      <c r="D142" s="153" t="s">
        <v>347</v>
      </c>
      <c r="F142" s="154" t="s">
        <v>600</v>
      </c>
      <c r="I142" s="146"/>
      <c r="L142" s="33"/>
      <c r="M142" s="147"/>
      <c r="T142" s="54"/>
      <c r="AT142" s="17" t="s">
        <v>347</v>
      </c>
      <c r="AU142" s="17" t="s">
        <v>21</v>
      </c>
    </row>
    <row r="143" spans="2:51" s="12" customFormat="1" ht="11.25">
      <c r="B143" s="155"/>
      <c r="D143" s="144" t="s">
        <v>358</v>
      </c>
      <c r="E143" s="156" t="s">
        <v>35</v>
      </c>
      <c r="F143" s="157" t="s">
        <v>1781</v>
      </c>
      <c r="H143" s="158">
        <v>81.35</v>
      </c>
      <c r="I143" s="159"/>
      <c r="L143" s="155"/>
      <c r="M143" s="160"/>
      <c r="T143" s="161"/>
      <c r="AT143" s="156" t="s">
        <v>358</v>
      </c>
      <c r="AU143" s="156" t="s">
        <v>21</v>
      </c>
      <c r="AV143" s="12" t="s">
        <v>21</v>
      </c>
      <c r="AW143" s="12" t="s">
        <v>41</v>
      </c>
      <c r="AX143" s="12" t="s">
        <v>81</v>
      </c>
      <c r="AY143" s="156" t="s">
        <v>171</v>
      </c>
    </row>
    <row r="144" spans="2:51" s="13" customFormat="1" ht="11.25">
      <c r="B144" s="162"/>
      <c r="D144" s="144" t="s">
        <v>358</v>
      </c>
      <c r="E144" s="163" t="s">
        <v>35</v>
      </c>
      <c r="F144" s="164" t="s">
        <v>361</v>
      </c>
      <c r="H144" s="165">
        <v>81.35</v>
      </c>
      <c r="I144" s="166"/>
      <c r="L144" s="162"/>
      <c r="M144" s="167"/>
      <c r="T144" s="168"/>
      <c r="AT144" s="163" t="s">
        <v>358</v>
      </c>
      <c r="AU144" s="163" t="s">
        <v>21</v>
      </c>
      <c r="AV144" s="13" t="s">
        <v>178</v>
      </c>
      <c r="AW144" s="13" t="s">
        <v>41</v>
      </c>
      <c r="AX144" s="13" t="s">
        <v>8</v>
      </c>
      <c r="AY144" s="163" t="s">
        <v>171</v>
      </c>
    </row>
    <row r="145" spans="2:65" s="1" customFormat="1" ht="44.25" customHeight="1">
      <c r="B145" s="33"/>
      <c r="C145" s="132" t="s">
        <v>250</v>
      </c>
      <c r="D145" s="132" t="s">
        <v>174</v>
      </c>
      <c r="E145" s="133" t="s">
        <v>1784</v>
      </c>
      <c r="F145" s="134" t="s">
        <v>1785</v>
      </c>
      <c r="G145" s="135" t="s">
        <v>355</v>
      </c>
      <c r="H145" s="136">
        <v>81.35</v>
      </c>
      <c r="I145" s="137"/>
      <c r="J145" s="136">
        <f>ROUND(I145*H145,0)</f>
        <v>0</v>
      </c>
      <c r="K145" s="134" t="s">
        <v>346</v>
      </c>
      <c r="L145" s="33"/>
      <c r="M145" s="138" t="s">
        <v>35</v>
      </c>
      <c r="N145" s="139" t="s">
        <v>52</v>
      </c>
      <c r="P145" s="140">
        <f>O145*H145</f>
        <v>0</v>
      </c>
      <c r="Q145" s="140">
        <v>0.11162</v>
      </c>
      <c r="R145" s="140">
        <f>Q145*H145</f>
        <v>9.080286999999998</v>
      </c>
      <c r="S145" s="140">
        <v>0</v>
      </c>
      <c r="T145" s="141">
        <f>S145*H145</f>
        <v>0</v>
      </c>
      <c r="AR145" s="142" t="s">
        <v>178</v>
      </c>
      <c r="AT145" s="142" t="s">
        <v>174</v>
      </c>
      <c r="AU145" s="142" t="s">
        <v>21</v>
      </c>
      <c r="AY145" s="17" t="s">
        <v>171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</v>
      </c>
      <c r="BK145" s="143">
        <f>ROUND(I145*H145,0)</f>
        <v>0</v>
      </c>
      <c r="BL145" s="17" t="s">
        <v>178</v>
      </c>
      <c r="BM145" s="142" t="s">
        <v>1786</v>
      </c>
    </row>
    <row r="146" spans="2:47" s="1" customFormat="1" ht="11.25">
      <c r="B146" s="33"/>
      <c r="D146" s="153" t="s">
        <v>347</v>
      </c>
      <c r="F146" s="154" t="s">
        <v>1787</v>
      </c>
      <c r="I146" s="146"/>
      <c r="L146" s="33"/>
      <c r="M146" s="147"/>
      <c r="T146" s="54"/>
      <c r="AT146" s="17" t="s">
        <v>347</v>
      </c>
      <c r="AU146" s="17" t="s">
        <v>21</v>
      </c>
    </row>
    <row r="147" spans="2:51" s="12" customFormat="1" ht="11.25">
      <c r="B147" s="155"/>
      <c r="D147" s="144" t="s">
        <v>358</v>
      </c>
      <c r="E147" s="156" t="s">
        <v>35</v>
      </c>
      <c r="F147" s="157" t="s">
        <v>1781</v>
      </c>
      <c r="H147" s="158">
        <v>81.35</v>
      </c>
      <c r="I147" s="159"/>
      <c r="L147" s="155"/>
      <c r="M147" s="160"/>
      <c r="T147" s="161"/>
      <c r="AT147" s="156" t="s">
        <v>358</v>
      </c>
      <c r="AU147" s="156" t="s">
        <v>21</v>
      </c>
      <c r="AV147" s="12" t="s">
        <v>21</v>
      </c>
      <c r="AW147" s="12" t="s">
        <v>41</v>
      </c>
      <c r="AX147" s="12" t="s">
        <v>8</v>
      </c>
      <c r="AY147" s="156" t="s">
        <v>171</v>
      </c>
    </row>
    <row r="148" spans="2:65" s="1" customFormat="1" ht="16.5" customHeight="1">
      <c r="B148" s="33"/>
      <c r="C148" s="169" t="s">
        <v>255</v>
      </c>
      <c r="D148" s="169" t="s">
        <v>488</v>
      </c>
      <c r="E148" s="170" t="s">
        <v>1586</v>
      </c>
      <c r="F148" s="171" t="s">
        <v>1587</v>
      </c>
      <c r="G148" s="172" t="s">
        <v>355</v>
      </c>
      <c r="H148" s="173">
        <v>82.98</v>
      </c>
      <c r="I148" s="174"/>
      <c r="J148" s="173">
        <f>ROUND(I148*H148,0)</f>
        <v>0</v>
      </c>
      <c r="K148" s="171" t="s">
        <v>346</v>
      </c>
      <c r="L148" s="175"/>
      <c r="M148" s="176" t="s">
        <v>35</v>
      </c>
      <c r="N148" s="177" t="s">
        <v>52</v>
      </c>
      <c r="P148" s="140">
        <f>O148*H148</f>
        <v>0</v>
      </c>
      <c r="Q148" s="140">
        <v>0.153</v>
      </c>
      <c r="R148" s="140">
        <f>Q148*H148</f>
        <v>12.69594</v>
      </c>
      <c r="S148" s="140">
        <v>0</v>
      </c>
      <c r="T148" s="141">
        <f>S148*H148</f>
        <v>0</v>
      </c>
      <c r="AR148" s="142" t="s">
        <v>214</v>
      </c>
      <c r="AT148" s="142" t="s">
        <v>488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178</v>
      </c>
      <c r="BM148" s="142" t="s">
        <v>1788</v>
      </c>
    </row>
    <row r="149" spans="2:51" s="12" customFormat="1" ht="11.25">
      <c r="B149" s="155"/>
      <c r="D149" s="144" t="s">
        <v>358</v>
      </c>
      <c r="F149" s="157" t="s">
        <v>1789</v>
      </c>
      <c r="H149" s="158">
        <v>82.98</v>
      </c>
      <c r="I149" s="159"/>
      <c r="L149" s="155"/>
      <c r="M149" s="160"/>
      <c r="T149" s="161"/>
      <c r="AT149" s="156" t="s">
        <v>358</v>
      </c>
      <c r="AU149" s="156" t="s">
        <v>21</v>
      </c>
      <c r="AV149" s="12" t="s">
        <v>21</v>
      </c>
      <c r="AW149" s="12" t="s">
        <v>4</v>
      </c>
      <c r="AX149" s="12" t="s">
        <v>8</v>
      </c>
      <c r="AY149" s="156" t="s">
        <v>171</v>
      </c>
    </row>
    <row r="150" spans="2:63" s="11" customFormat="1" ht="22.9" customHeight="1">
      <c r="B150" s="120"/>
      <c r="D150" s="121" t="s">
        <v>80</v>
      </c>
      <c r="E150" s="130" t="s">
        <v>172</v>
      </c>
      <c r="F150" s="130" t="s">
        <v>173</v>
      </c>
      <c r="I150" s="123"/>
      <c r="J150" s="131">
        <f>BK150</f>
        <v>0</v>
      </c>
      <c r="L150" s="120"/>
      <c r="M150" s="125"/>
      <c r="P150" s="126">
        <f>SUM(P151:P176)</f>
        <v>0</v>
      </c>
      <c r="R150" s="126">
        <f>SUM(R151:R176)</f>
        <v>22.868685200000005</v>
      </c>
      <c r="T150" s="127">
        <f>SUM(T151:T176)</f>
        <v>0</v>
      </c>
      <c r="AR150" s="121" t="s">
        <v>8</v>
      </c>
      <c r="AT150" s="128" t="s">
        <v>80</v>
      </c>
      <c r="AU150" s="128" t="s">
        <v>8</v>
      </c>
      <c r="AY150" s="121" t="s">
        <v>171</v>
      </c>
      <c r="BK150" s="129">
        <f>SUM(BK151:BK176)</f>
        <v>0</v>
      </c>
    </row>
    <row r="151" spans="2:65" s="1" customFormat="1" ht="24.2" customHeight="1">
      <c r="B151" s="33"/>
      <c r="C151" s="132" t="s">
        <v>260</v>
      </c>
      <c r="D151" s="132" t="s">
        <v>174</v>
      </c>
      <c r="E151" s="133" t="s">
        <v>1648</v>
      </c>
      <c r="F151" s="134" t="s">
        <v>1649</v>
      </c>
      <c r="G151" s="135" t="s">
        <v>402</v>
      </c>
      <c r="H151" s="136">
        <v>78.84</v>
      </c>
      <c r="I151" s="137"/>
      <c r="J151" s="136">
        <f>ROUND(I151*H151,0)</f>
        <v>0</v>
      </c>
      <c r="K151" s="134" t="s">
        <v>346</v>
      </c>
      <c r="L151" s="33"/>
      <c r="M151" s="138" t="s">
        <v>35</v>
      </c>
      <c r="N151" s="139" t="s">
        <v>52</v>
      </c>
      <c r="P151" s="140">
        <f>O151*H151</f>
        <v>0</v>
      </c>
      <c r="Q151" s="140">
        <v>0.1554</v>
      </c>
      <c r="R151" s="140">
        <f>Q151*H151</f>
        <v>12.251736000000001</v>
      </c>
      <c r="S151" s="140">
        <v>0</v>
      </c>
      <c r="T151" s="141">
        <f>S151*H151</f>
        <v>0</v>
      </c>
      <c r="AR151" s="142" t="s">
        <v>178</v>
      </c>
      <c r="AT151" s="142" t="s">
        <v>174</v>
      </c>
      <c r="AU151" s="142" t="s">
        <v>21</v>
      </c>
      <c r="AY151" s="17" t="s">
        <v>171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</v>
      </c>
      <c r="BK151" s="143">
        <f>ROUND(I151*H151,0)</f>
        <v>0</v>
      </c>
      <c r="BL151" s="17" t="s">
        <v>178</v>
      </c>
      <c r="BM151" s="142" t="s">
        <v>1790</v>
      </c>
    </row>
    <row r="152" spans="2:47" s="1" customFormat="1" ht="11.25">
      <c r="B152" s="33"/>
      <c r="D152" s="153" t="s">
        <v>347</v>
      </c>
      <c r="F152" s="154" t="s">
        <v>1651</v>
      </c>
      <c r="I152" s="146"/>
      <c r="L152" s="33"/>
      <c r="M152" s="147"/>
      <c r="T152" s="54"/>
      <c r="AT152" s="17" t="s">
        <v>347</v>
      </c>
      <c r="AU152" s="17" t="s">
        <v>21</v>
      </c>
    </row>
    <row r="153" spans="2:51" s="12" customFormat="1" ht="11.25">
      <c r="B153" s="155"/>
      <c r="D153" s="144" t="s">
        <v>358</v>
      </c>
      <c r="E153" s="156" t="s">
        <v>35</v>
      </c>
      <c r="F153" s="157" t="s">
        <v>1791</v>
      </c>
      <c r="H153" s="158">
        <v>78.84</v>
      </c>
      <c r="I153" s="159"/>
      <c r="L153" s="155"/>
      <c r="M153" s="160"/>
      <c r="T153" s="161"/>
      <c r="AT153" s="156" t="s">
        <v>358</v>
      </c>
      <c r="AU153" s="156" t="s">
        <v>21</v>
      </c>
      <c r="AV153" s="12" t="s">
        <v>21</v>
      </c>
      <c r="AW153" s="12" t="s">
        <v>41</v>
      </c>
      <c r="AX153" s="12" t="s">
        <v>8</v>
      </c>
      <c r="AY153" s="156" t="s">
        <v>171</v>
      </c>
    </row>
    <row r="154" spans="2:65" s="1" customFormat="1" ht="16.5" customHeight="1">
      <c r="B154" s="33"/>
      <c r="C154" s="169" t="s">
        <v>265</v>
      </c>
      <c r="D154" s="169" t="s">
        <v>488</v>
      </c>
      <c r="E154" s="170" t="s">
        <v>1662</v>
      </c>
      <c r="F154" s="171" t="s">
        <v>1663</v>
      </c>
      <c r="G154" s="172" t="s">
        <v>402</v>
      </c>
      <c r="H154" s="173">
        <v>23.75</v>
      </c>
      <c r="I154" s="174"/>
      <c r="J154" s="173">
        <f>ROUND(I154*H154,0)</f>
        <v>0</v>
      </c>
      <c r="K154" s="171" t="s">
        <v>346</v>
      </c>
      <c r="L154" s="175"/>
      <c r="M154" s="176" t="s">
        <v>35</v>
      </c>
      <c r="N154" s="177" t="s">
        <v>52</v>
      </c>
      <c r="P154" s="140">
        <f>O154*H154</f>
        <v>0</v>
      </c>
      <c r="Q154" s="140">
        <v>0.08</v>
      </c>
      <c r="R154" s="140">
        <f>Q154*H154</f>
        <v>1.9000000000000001</v>
      </c>
      <c r="S154" s="140">
        <v>0</v>
      </c>
      <c r="T154" s="141">
        <f>S154*H154</f>
        <v>0</v>
      </c>
      <c r="AR154" s="142" t="s">
        <v>214</v>
      </c>
      <c r="AT154" s="142" t="s">
        <v>488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178</v>
      </c>
      <c r="BM154" s="142" t="s">
        <v>1792</v>
      </c>
    </row>
    <row r="155" spans="2:51" s="12" customFormat="1" ht="11.25">
      <c r="B155" s="155"/>
      <c r="D155" s="144" t="s">
        <v>358</v>
      </c>
      <c r="E155" s="156" t="s">
        <v>35</v>
      </c>
      <c r="F155" s="157" t="s">
        <v>1793</v>
      </c>
      <c r="H155" s="158">
        <v>23.28</v>
      </c>
      <c r="I155" s="159"/>
      <c r="L155" s="155"/>
      <c r="M155" s="160"/>
      <c r="T155" s="161"/>
      <c r="AT155" s="156" t="s">
        <v>358</v>
      </c>
      <c r="AU155" s="156" t="s">
        <v>21</v>
      </c>
      <c r="AV155" s="12" t="s">
        <v>21</v>
      </c>
      <c r="AW155" s="12" t="s">
        <v>41</v>
      </c>
      <c r="AX155" s="12" t="s">
        <v>8</v>
      </c>
      <c r="AY155" s="156" t="s">
        <v>171</v>
      </c>
    </row>
    <row r="156" spans="2:51" s="12" customFormat="1" ht="11.25">
      <c r="B156" s="155"/>
      <c r="D156" s="144" t="s">
        <v>358</v>
      </c>
      <c r="F156" s="157" t="s">
        <v>1794</v>
      </c>
      <c r="H156" s="158">
        <v>23.75</v>
      </c>
      <c r="I156" s="159"/>
      <c r="L156" s="155"/>
      <c r="M156" s="160"/>
      <c r="T156" s="161"/>
      <c r="AT156" s="156" t="s">
        <v>358</v>
      </c>
      <c r="AU156" s="156" t="s">
        <v>21</v>
      </c>
      <c r="AV156" s="12" t="s">
        <v>21</v>
      </c>
      <c r="AW156" s="12" t="s">
        <v>4</v>
      </c>
      <c r="AX156" s="12" t="s">
        <v>8</v>
      </c>
      <c r="AY156" s="156" t="s">
        <v>171</v>
      </c>
    </row>
    <row r="157" spans="2:65" s="1" customFormat="1" ht="16.5" customHeight="1">
      <c r="B157" s="33"/>
      <c r="C157" s="169" t="s">
        <v>270</v>
      </c>
      <c r="D157" s="169" t="s">
        <v>488</v>
      </c>
      <c r="E157" s="170" t="s">
        <v>1677</v>
      </c>
      <c r="F157" s="171" t="s">
        <v>1678</v>
      </c>
      <c r="G157" s="172" t="s">
        <v>402</v>
      </c>
      <c r="H157" s="173">
        <v>55.65</v>
      </c>
      <c r="I157" s="174"/>
      <c r="J157" s="173">
        <f>ROUND(I157*H157,0)</f>
        <v>0</v>
      </c>
      <c r="K157" s="171" t="s">
        <v>346</v>
      </c>
      <c r="L157" s="175"/>
      <c r="M157" s="176" t="s">
        <v>35</v>
      </c>
      <c r="N157" s="177" t="s">
        <v>52</v>
      </c>
      <c r="P157" s="140">
        <f>O157*H157</f>
        <v>0</v>
      </c>
      <c r="Q157" s="140">
        <v>0.0483</v>
      </c>
      <c r="R157" s="140">
        <f>Q157*H157</f>
        <v>2.687895</v>
      </c>
      <c r="S157" s="140">
        <v>0</v>
      </c>
      <c r="T157" s="141">
        <f>S157*H157</f>
        <v>0</v>
      </c>
      <c r="AR157" s="142" t="s">
        <v>214</v>
      </c>
      <c r="AT157" s="142" t="s">
        <v>488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178</v>
      </c>
      <c r="BM157" s="142" t="s">
        <v>1795</v>
      </c>
    </row>
    <row r="158" spans="2:51" s="12" customFormat="1" ht="11.25">
      <c r="B158" s="155"/>
      <c r="D158" s="144" t="s">
        <v>358</v>
      </c>
      <c r="E158" s="156" t="s">
        <v>35</v>
      </c>
      <c r="F158" s="157" t="s">
        <v>1796</v>
      </c>
      <c r="H158" s="158">
        <v>54.56</v>
      </c>
      <c r="I158" s="159"/>
      <c r="L158" s="155"/>
      <c r="M158" s="160"/>
      <c r="T158" s="161"/>
      <c r="AT158" s="156" t="s">
        <v>358</v>
      </c>
      <c r="AU158" s="156" t="s">
        <v>21</v>
      </c>
      <c r="AV158" s="12" t="s">
        <v>21</v>
      </c>
      <c r="AW158" s="12" t="s">
        <v>41</v>
      </c>
      <c r="AX158" s="12" t="s">
        <v>8</v>
      </c>
      <c r="AY158" s="156" t="s">
        <v>171</v>
      </c>
    </row>
    <row r="159" spans="2:51" s="12" customFormat="1" ht="11.25">
      <c r="B159" s="155"/>
      <c r="D159" s="144" t="s">
        <v>358</v>
      </c>
      <c r="F159" s="157" t="s">
        <v>1797</v>
      </c>
      <c r="H159" s="158">
        <v>55.65</v>
      </c>
      <c r="I159" s="159"/>
      <c r="L159" s="155"/>
      <c r="M159" s="160"/>
      <c r="T159" s="161"/>
      <c r="AT159" s="156" t="s">
        <v>358</v>
      </c>
      <c r="AU159" s="156" t="s">
        <v>21</v>
      </c>
      <c r="AV159" s="12" t="s">
        <v>21</v>
      </c>
      <c r="AW159" s="12" t="s">
        <v>4</v>
      </c>
      <c r="AX159" s="12" t="s">
        <v>8</v>
      </c>
      <c r="AY159" s="156" t="s">
        <v>171</v>
      </c>
    </row>
    <row r="160" spans="2:65" s="1" customFormat="1" ht="16.5" customHeight="1">
      <c r="B160" s="33"/>
      <c r="C160" s="169" t="s">
        <v>275</v>
      </c>
      <c r="D160" s="169" t="s">
        <v>488</v>
      </c>
      <c r="E160" s="170" t="s">
        <v>1684</v>
      </c>
      <c r="F160" s="171" t="s">
        <v>1685</v>
      </c>
      <c r="G160" s="172" t="s">
        <v>402</v>
      </c>
      <c r="H160" s="173">
        <v>1.02</v>
      </c>
      <c r="I160" s="174"/>
      <c r="J160" s="173">
        <f>ROUND(I160*H160,0)</f>
        <v>0</v>
      </c>
      <c r="K160" s="171" t="s">
        <v>346</v>
      </c>
      <c r="L160" s="175"/>
      <c r="M160" s="176" t="s">
        <v>35</v>
      </c>
      <c r="N160" s="177" t="s">
        <v>52</v>
      </c>
      <c r="P160" s="140">
        <f>O160*H160</f>
        <v>0</v>
      </c>
      <c r="Q160" s="140">
        <v>0.06567</v>
      </c>
      <c r="R160" s="140">
        <f>Q160*H160</f>
        <v>0.06698340000000001</v>
      </c>
      <c r="S160" s="140">
        <v>0</v>
      </c>
      <c r="T160" s="141">
        <f>S160*H160</f>
        <v>0</v>
      </c>
      <c r="AR160" s="142" t="s">
        <v>214</v>
      </c>
      <c r="AT160" s="142" t="s">
        <v>488</v>
      </c>
      <c r="AU160" s="142" t="s">
        <v>21</v>
      </c>
      <c r="AY160" s="17" t="s">
        <v>171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</v>
      </c>
      <c r="BK160" s="143">
        <f>ROUND(I160*H160,0)</f>
        <v>0</v>
      </c>
      <c r="BL160" s="17" t="s">
        <v>178</v>
      </c>
      <c r="BM160" s="142" t="s">
        <v>1798</v>
      </c>
    </row>
    <row r="161" spans="2:51" s="12" customFormat="1" ht="11.25">
      <c r="B161" s="155"/>
      <c r="D161" s="144" t="s">
        <v>358</v>
      </c>
      <c r="F161" s="157" t="s">
        <v>875</v>
      </c>
      <c r="H161" s="158">
        <v>1.02</v>
      </c>
      <c r="I161" s="159"/>
      <c r="L161" s="155"/>
      <c r="M161" s="160"/>
      <c r="T161" s="161"/>
      <c r="AT161" s="156" t="s">
        <v>358</v>
      </c>
      <c r="AU161" s="156" t="s">
        <v>21</v>
      </c>
      <c r="AV161" s="12" t="s">
        <v>21</v>
      </c>
      <c r="AW161" s="12" t="s">
        <v>4</v>
      </c>
      <c r="AX161" s="12" t="s">
        <v>8</v>
      </c>
      <c r="AY161" s="156" t="s">
        <v>171</v>
      </c>
    </row>
    <row r="162" spans="2:65" s="1" customFormat="1" ht="24.2" customHeight="1">
      <c r="B162" s="33"/>
      <c r="C162" s="132" t="s">
        <v>7</v>
      </c>
      <c r="D162" s="132" t="s">
        <v>174</v>
      </c>
      <c r="E162" s="133" t="s">
        <v>1700</v>
      </c>
      <c r="F162" s="134" t="s">
        <v>1701</v>
      </c>
      <c r="G162" s="135" t="s">
        <v>402</v>
      </c>
      <c r="H162" s="136">
        <v>14</v>
      </c>
      <c r="I162" s="137"/>
      <c r="J162" s="136">
        <f>ROUND(I162*H162,0)</f>
        <v>0</v>
      </c>
      <c r="K162" s="134" t="s">
        <v>346</v>
      </c>
      <c r="L162" s="33"/>
      <c r="M162" s="138" t="s">
        <v>35</v>
      </c>
      <c r="N162" s="139" t="s">
        <v>52</v>
      </c>
      <c r="P162" s="140">
        <f>O162*H162</f>
        <v>0</v>
      </c>
      <c r="Q162" s="140">
        <v>0.20647</v>
      </c>
      <c r="R162" s="140">
        <f>Q162*H162</f>
        <v>2.89058</v>
      </c>
      <c r="S162" s="140">
        <v>0</v>
      </c>
      <c r="T162" s="141">
        <f>S162*H162</f>
        <v>0</v>
      </c>
      <c r="AR162" s="142" t="s">
        <v>178</v>
      </c>
      <c r="AT162" s="142" t="s">
        <v>174</v>
      </c>
      <c r="AU162" s="142" t="s">
        <v>21</v>
      </c>
      <c r="AY162" s="17" t="s">
        <v>171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</v>
      </c>
      <c r="BK162" s="143">
        <f>ROUND(I162*H162,0)</f>
        <v>0</v>
      </c>
      <c r="BL162" s="17" t="s">
        <v>178</v>
      </c>
      <c r="BM162" s="142" t="s">
        <v>1799</v>
      </c>
    </row>
    <row r="163" spans="2:47" s="1" customFormat="1" ht="11.25">
      <c r="B163" s="33"/>
      <c r="D163" s="153" t="s">
        <v>347</v>
      </c>
      <c r="F163" s="154" t="s">
        <v>1703</v>
      </c>
      <c r="I163" s="146"/>
      <c r="L163" s="33"/>
      <c r="M163" s="147"/>
      <c r="T163" s="54"/>
      <c r="AT163" s="17" t="s">
        <v>347</v>
      </c>
      <c r="AU163" s="17" t="s">
        <v>21</v>
      </c>
    </row>
    <row r="164" spans="2:51" s="12" customFormat="1" ht="11.25">
      <c r="B164" s="155"/>
      <c r="D164" s="144" t="s">
        <v>358</v>
      </c>
      <c r="E164" s="156" t="s">
        <v>35</v>
      </c>
      <c r="F164" s="157" t="s">
        <v>1704</v>
      </c>
      <c r="H164" s="158">
        <v>14</v>
      </c>
      <c r="I164" s="159"/>
      <c r="L164" s="155"/>
      <c r="M164" s="160"/>
      <c r="T164" s="161"/>
      <c r="AT164" s="156" t="s">
        <v>358</v>
      </c>
      <c r="AU164" s="156" t="s">
        <v>21</v>
      </c>
      <c r="AV164" s="12" t="s">
        <v>21</v>
      </c>
      <c r="AW164" s="12" t="s">
        <v>41</v>
      </c>
      <c r="AX164" s="12" t="s">
        <v>8</v>
      </c>
      <c r="AY164" s="156" t="s">
        <v>171</v>
      </c>
    </row>
    <row r="165" spans="2:65" s="1" customFormat="1" ht="16.5" customHeight="1">
      <c r="B165" s="33"/>
      <c r="C165" s="169" t="s">
        <v>286</v>
      </c>
      <c r="D165" s="169" t="s">
        <v>488</v>
      </c>
      <c r="E165" s="170" t="s">
        <v>1705</v>
      </c>
      <c r="F165" s="171" t="s">
        <v>1706</v>
      </c>
      <c r="G165" s="172" t="s">
        <v>402</v>
      </c>
      <c r="H165" s="173">
        <v>12.24</v>
      </c>
      <c r="I165" s="174"/>
      <c r="J165" s="173">
        <f>ROUND(I165*H165,0)</f>
        <v>0</v>
      </c>
      <c r="K165" s="171" t="s">
        <v>346</v>
      </c>
      <c r="L165" s="175"/>
      <c r="M165" s="176" t="s">
        <v>35</v>
      </c>
      <c r="N165" s="177" t="s">
        <v>52</v>
      </c>
      <c r="P165" s="140">
        <f>O165*H165</f>
        <v>0</v>
      </c>
      <c r="Q165" s="140">
        <v>0.225</v>
      </c>
      <c r="R165" s="140">
        <f>Q165*H165</f>
        <v>2.754</v>
      </c>
      <c r="S165" s="140">
        <v>0</v>
      </c>
      <c r="T165" s="141">
        <f>S165*H165</f>
        <v>0</v>
      </c>
      <c r="AR165" s="142" t="s">
        <v>214</v>
      </c>
      <c r="AT165" s="142" t="s">
        <v>488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178</v>
      </c>
      <c r="BM165" s="142" t="s">
        <v>1800</v>
      </c>
    </row>
    <row r="166" spans="2:51" s="12" customFormat="1" ht="11.25">
      <c r="B166" s="155"/>
      <c r="D166" s="144" t="s">
        <v>358</v>
      </c>
      <c r="E166" s="156" t="s">
        <v>35</v>
      </c>
      <c r="F166" s="157" t="s">
        <v>1708</v>
      </c>
      <c r="H166" s="158">
        <v>12</v>
      </c>
      <c r="I166" s="159"/>
      <c r="L166" s="155"/>
      <c r="M166" s="160"/>
      <c r="T166" s="161"/>
      <c r="AT166" s="156" t="s">
        <v>358</v>
      </c>
      <c r="AU166" s="156" t="s">
        <v>21</v>
      </c>
      <c r="AV166" s="12" t="s">
        <v>21</v>
      </c>
      <c r="AW166" s="12" t="s">
        <v>41</v>
      </c>
      <c r="AX166" s="12" t="s">
        <v>8</v>
      </c>
      <c r="AY166" s="156" t="s">
        <v>171</v>
      </c>
    </row>
    <row r="167" spans="2:51" s="12" customFormat="1" ht="11.25">
      <c r="B167" s="155"/>
      <c r="D167" s="144" t="s">
        <v>358</v>
      </c>
      <c r="F167" s="157" t="s">
        <v>1709</v>
      </c>
      <c r="H167" s="158">
        <v>12.24</v>
      </c>
      <c r="I167" s="159"/>
      <c r="L167" s="155"/>
      <c r="M167" s="160"/>
      <c r="T167" s="161"/>
      <c r="AT167" s="156" t="s">
        <v>358</v>
      </c>
      <c r="AU167" s="156" t="s">
        <v>21</v>
      </c>
      <c r="AV167" s="12" t="s">
        <v>21</v>
      </c>
      <c r="AW167" s="12" t="s">
        <v>4</v>
      </c>
      <c r="AX167" s="12" t="s">
        <v>8</v>
      </c>
      <c r="AY167" s="156" t="s">
        <v>171</v>
      </c>
    </row>
    <row r="168" spans="2:65" s="1" customFormat="1" ht="16.5" customHeight="1">
      <c r="B168" s="33"/>
      <c r="C168" s="169" t="s">
        <v>291</v>
      </c>
      <c r="D168" s="169" t="s">
        <v>488</v>
      </c>
      <c r="E168" s="170" t="s">
        <v>1710</v>
      </c>
      <c r="F168" s="171" t="s">
        <v>1711</v>
      </c>
      <c r="G168" s="172" t="s">
        <v>402</v>
      </c>
      <c r="H168" s="173">
        <v>2.02</v>
      </c>
      <c r="I168" s="174"/>
      <c r="J168" s="173">
        <f>ROUND(I168*H168,0)</f>
        <v>0</v>
      </c>
      <c r="K168" s="171" t="s">
        <v>346</v>
      </c>
      <c r="L168" s="175"/>
      <c r="M168" s="176" t="s">
        <v>35</v>
      </c>
      <c r="N168" s="177" t="s">
        <v>52</v>
      </c>
      <c r="P168" s="140">
        <f>O168*H168</f>
        <v>0</v>
      </c>
      <c r="Q168" s="140">
        <v>0.15</v>
      </c>
      <c r="R168" s="140">
        <f>Q168*H168</f>
        <v>0.303</v>
      </c>
      <c r="S168" s="140">
        <v>0</v>
      </c>
      <c r="T168" s="141">
        <f>S168*H168</f>
        <v>0</v>
      </c>
      <c r="AR168" s="142" t="s">
        <v>214</v>
      </c>
      <c r="AT168" s="142" t="s">
        <v>488</v>
      </c>
      <c r="AU168" s="142" t="s">
        <v>21</v>
      </c>
      <c r="AY168" s="17" t="s">
        <v>171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</v>
      </c>
      <c r="BK168" s="143">
        <f>ROUND(I168*H168,0)</f>
        <v>0</v>
      </c>
      <c r="BL168" s="17" t="s">
        <v>178</v>
      </c>
      <c r="BM168" s="142" t="s">
        <v>1801</v>
      </c>
    </row>
    <row r="169" spans="2:51" s="12" customFormat="1" ht="11.25">
      <c r="B169" s="155"/>
      <c r="D169" s="144" t="s">
        <v>358</v>
      </c>
      <c r="F169" s="157" t="s">
        <v>1713</v>
      </c>
      <c r="H169" s="158">
        <v>2.02</v>
      </c>
      <c r="I169" s="159"/>
      <c r="L169" s="155"/>
      <c r="M169" s="160"/>
      <c r="T169" s="161"/>
      <c r="AT169" s="156" t="s">
        <v>358</v>
      </c>
      <c r="AU169" s="156" t="s">
        <v>21</v>
      </c>
      <c r="AV169" s="12" t="s">
        <v>21</v>
      </c>
      <c r="AW169" s="12" t="s">
        <v>4</v>
      </c>
      <c r="AX169" s="12" t="s">
        <v>8</v>
      </c>
      <c r="AY169" s="156" t="s">
        <v>171</v>
      </c>
    </row>
    <row r="170" spans="2:65" s="1" customFormat="1" ht="24.2" customHeight="1">
      <c r="B170" s="33"/>
      <c r="C170" s="132" t="s">
        <v>296</v>
      </c>
      <c r="D170" s="132" t="s">
        <v>174</v>
      </c>
      <c r="E170" s="133" t="s">
        <v>904</v>
      </c>
      <c r="F170" s="134" t="s">
        <v>905</v>
      </c>
      <c r="G170" s="135" t="s">
        <v>402</v>
      </c>
      <c r="H170" s="136">
        <v>42.62</v>
      </c>
      <c r="I170" s="137"/>
      <c r="J170" s="136">
        <f>ROUND(I170*H170,0)</f>
        <v>0</v>
      </c>
      <c r="K170" s="134" t="s">
        <v>346</v>
      </c>
      <c r="L170" s="33"/>
      <c r="M170" s="138" t="s">
        <v>35</v>
      </c>
      <c r="N170" s="139" t="s">
        <v>52</v>
      </c>
      <c r="P170" s="140">
        <f>O170*H170</f>
        <v>0</v>
      </c>
      <c r="Q170" s="140">
        <v>0.00034</v>
      </c>
      <c r="R170" s="140">
        <f>Q170*H170</f>
        <v>0.0144908</v>
      </c>
      <c r="S170" s="140">
        <v>0</v>
      </c>
      <c r="T170" s="141">
        <f>S170*H170</f>
        <v>0</v>
      </c>
      <c r="AR170" s="142" t="s">
        <v>178</v>
      </c>
      <c r="AT170" s="142" t="s">
        <v>174</v>
      </c>
      <c r="AU170" s="142" t="s">
        <v>21</v>
      </c>
      <c r="AY170" s="17" t="s">
        <v>171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</v>
      </c>
      <c r="BK170" s="143">
        <f>ROUND(I170*H170,0)</f>
        <v>0</v>
      </c>
      <c r="BL170" s="17" t="s">
        <v>178</v>
      </c>
      <c r="BM170" s="142" t="s">
        <v>1193</v>
      </c>
    </row>
    <row r="171" spans="2:47" s="1" customFormat="1" ht="11.25">
      <c r="B171" s="33"/>
      <c r="D171" s="153" t="s">
        <v>347</v>
      </c>
      <c r="F171" s="154" t="s">
        <v>907</v>
      </c>
      <c r="I171" s="146"/>
      <c r="L171" s="33"/>
      <c r="M171" s="147"/>
      <c r="T171" s="54"/>
      <c r="AT171" s="17" t="s">
        <v>347</v>
      </c>
      <c r="AU171" s="17" t="s">
        <v>21</v>
      </c>
    </row>
    <row r="172" spans="2:65" s="1" customFormat="1" ht="24.2" customHeight="1">
      <c r="B172" s="33"/>
      <c r="C172" s="132" t="s">
        <v>300</v>
      </c>
      <c r="D172" s="132" t="s">
        <v>174</v>
      </c>
      <c r="E172" s="133" t="s">
        <v>909</v>
      </c>
      <c r="F172" s="134" t="s">
        <v>910</v>
      </c>
      <c r="G172" s="135" t="s">
        <v>402</v>
      </c>
      <c r="H172" s="136">
        <v>42.62</v>
      </c>
      <c r="I172" s="137"/>
      <c r="J172" s="136">
        <f>ROUND(I172*H172,0)</f>
        <v>0</v>
      </c>
      <c r="K172" s="134" t="s">
        <v>346</v>
      </c>
      <c r="L172" s="33"/>
      <c r="M172" s="138" t="s">
        <v>35</v>
      </c>
      <c r="N172" s="139" t="s">
        <v>52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178</v>
      </c>
      <c r="AT172" s="142" t="s">
        <v>174</v>
      </c>
      <c r="AU172" s="142" t="s">
        <v>21</v>
      </c>
      <c r="AY172" s="17" t="s">
        <v>171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</v>
      </c>
      <c r="BK172" s="143">
        <f>ROUND(I172*H172,0)</f>
        <v>0</v>
      </c>
      <c r="BL172" s="17" t="s">
        <v>178</v>
      </c>
      <c r="BM172" s="142" t="s">
        <v>1194</v>
      </c>
    </row>
    <row r="173" spans="2:47" s="1" customFormat="1" ht="11.25">
      <c r="B173" s="33"/>
      <c r="D173" s="153" t="s">
        <v>347</v>
      </c>
      <c r="F173" s="154" t="s">
        <v>912</v>
      </c>
      <c r="I173" s="146"/>
      <c r="L173" s="33"/>
      <c r="M173" s="147"/>
      <c r="T173" s="54"/>
      <c r="AT173" s="17" t="s">
        <v>347</v>
      </c>
      <c r="AU173" s="17" t="s">
        <v>21</v>
      </c>
    </row>
    <row r="174" spans="2:65" s="1" customFormat="1" ht="16.5" customHeight="1">
      <c r="B174" s="33"/>
      <c r="C174" s="132" t="s">
        <v>304</v>
      </c>
      <c r="D174" s="132" t="s">
        <v>174</v>
      </c>
      <c r="E174" s="133" t="s">
        <v>897</v>
      </c>
      <c r="F174" s="134" t="s">
        <v>898</v>
      </c>
      <c r="G174" s="135" t="s">
        <v>402</v>
      </c>
      <c r="H174" s="136">
        <v>42.62</v>
      </c>
      <c r="I174" s="137"/>
      <c r="J174" s="136">
        <f>ROUND(I174*H174,0)</f>
        <v>0</v>
      </c>
      <c r="K174" s="134" t="s">
        <v>346</v>
      </c>
      <c r="L174" s="33"/>
      <c r="M174" s="138" t="s">
        <v>35</v>
      </c>
      <c r="N174" s="139" t="s">
        <v>52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178</v>
      </c>
      <c r="AT174" s="142" t="s">
        <v>174</v>
      </c>
      <c r="AU174" s="142" t="s">
        <v>21</v>
      </c>
      <c r="AY174" s="17" t="s">
        <v>171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</v>
      </c>
      <c r="BK174" s="143">
        <f>ROUND(I174*H174,0)</f>
        <v>0</v>
      </c>
      <c r="BL174" s="17" t="s">
        <v>178</v>
      </c>
      <c r="BM174" s="142" t="s">
        <v>1195</v>
      </c>
    </row>
    <row r="175" spans="2:47" s="1" customFormat="1" ht="11.25">
      <c r="B175" s="33"/>
      <c r="D175" s="153" t="s">
        <v>347</v>
      </c>
      <c r="F175" s="154" t="s">
        <v>900</v>
      </c>
      <c r="I175" s="146"/>
      <c r="L175" s="33"/>
      <c r="M175" s="147"/>
      <c r="T175" s="54"/>
      <c r="AT175" s="17" t="s">
        <v>347</v>
      </c>
      <c r="AU175" s="17" t="s">
        <v>21</v>
      </c>
    </row>
    <row r="176" spans="2:51" s="12" customFormat="1" ht="11.25">
      <c r="B176" s="155"/>
      <c r="D176" s="144" t="s">
        <v>358</v>
      </c>
      <c r="E176" s="156" t="s">
        <v>35</v>
      </c>
      <c r="F176" s="157" t="s">
        <v>1802</v>
      </c>
      <c r="H176" s="158">
        <v>42.62</v>
      </c>
      <c r="I176" s="159"/>
      <c r="L176" s="155"/>
      <c r="M176" s="160"/>
      <c r="T176" s="161"/>
      <c r="AT176" s="156" t="s">
        <v>358</v>
      </c>
      <c r="AU176" s="156" t="s">
        <v>21</v>
      </c>
      <c r="AV176" s="12" t="s">
        <v>21</v>
      </c>
      <c r="AW176" s="12" t="s">
        <v>41</v>
      </c>
      <c r="AX176" s="12" t="s">
        <v>8</v>
      </c>
      <c r="AY176" s="156" t="s">
        <v>171</v>
      </c>
    </row>
    <row r="177" spans="2:63" s="11" customFormat="1" ht="22.9" customHeight="1">
      <c r="B177" s="120"/>
      <c r="D177" s="121" t="s">
        <v>80</v>
      </c>
      <c r="E177" s="130" t="s">
        <v>966</v>
      </c>
      <c r="F177" s="130" t="s">
        <v>967</v>
      </c>
      <c r="I177" s="123"/>
      <c r="J177" s="131">
        <f>BK177</f>
        <v>0</v>
      </c>
      <c r="L177" s="120"/>
      <c r="M177" s="125"/>
      <c r="P177" s="126">
        <f>SUM(P178:P199)</f>
        <v>0</v>
      </c>
      <c r="R177" s="126">
        <f>SUM(R178:R199)</f>
        <v>0</v>
      </c>
      <c r="T177" s="127">
        <f>SUM(T178:T199)</f>
        <v>0</v>
      </c>
      <c r="AR177" s="121" t="s">
        <v>8</v>
      </c>
      <c r="AT177" s="128" t="s">
        <v>80</v>
      </c>
      <c r="AU177" s="128" t="s">
        <v>8</v>
      </c>
      <c r="AY177" s="121" t="s">
        <v>171</v>
      </c>
      <c r="BK177" s="129">
        <f>SUM(BK178:BK199)</f>
        <v>0</v>
      </c>
    </row>
    <row r="178" spans="2:65" s="1" customFormat="1" ht="24.2" customHeight="1">
      <c r="B178" s="33"/>
      <c r="C178" s="132" t="s">
        <v>308</v>
      </c>
      <c r="D178" s="132" t="s">
        <v>174</v>
      </c>
      <c r="E178" s="133" t="s">
        <v>969</v>
      </c>
      <c r="F178" s="134" t="s">
        <v>970</v>
      </c>
      <c r="G178" s="135" t="s">
        <v>468</v>
      </c>
      <c r="H178" s="136">
        <v>31.86</v>
      </c>
      <c r="I178" s="137"/>
      <c r="J178" s="136">
        <f>ROUND(I178*H178,0)</f>
        <v>0</v>
      </c>
      <c r="K178" s="134" t="s">
        <v>346</v>
      </c>
      <c r="L178" s="33"/>
      <c r="M178" s="138" t="s">
        <v>35</v>
      </c>
      <c r="N178" s="139" t="s">
        <v>52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178</v>
      </c>
      <c r="AT178" s="142" t="s">
        <v>174</v>
      </c>
      <c r="AU178" s="142" t="s">
        <v>21</v>
      </c>
      <c r="AY178" s="17" t="s">
        <v>171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</v>
      </c>
      <c r="BK178" s="143">
        <f>ROUND(I178*H178,0)</f>
        <v>0</v>
      </c>
      <c r="BL178" s="17" t="s">
        <v>178</v>
      </c>
      <c r="BM178" s="142" t="s">
        <v>1803</v>
      </c>
    </row>
    <row r="179" spans="2:47" s="1" customFormat="1" ht="11.25">
      <c r="B179" s="33"/>
      <c r="D179" s="153" t="s">
        <v>347</v>
      </c>
      <c r="F179" s="154" t="s">
        <v>972</v>
      </c>
      <c r="I179" s="146"/>
      <c r="L179" s="33"/>
      <c r="M179" s="147"/>
      <c r="T179" s="54"/>
      <c r="AT179" s="17" t="s">
        <v>347</v>
      </c>
      <c r="AU179" s="17" t="s">
        <v>21</v>
      </c>
    </row>
    <row r="180" spans="2:51" s="12" customFormat="1" ht="11.25">
      <c r="B180" s="155"/>
      <c r="D180" s="144" t="s">
        <v>358</v>
      </c>
      <c r="E180" s="156" t="s">
        <v>35</v>
      </c>
      <c r="F180" s="157" t="s">
        <v>1804</v>
      </c>
      <c r="H180" s="158">
        <v>15.93</v>
      </c>
      <c r="I180" s="159"/>
      <c r="L180" s="155"/>
      <c r="M180" s="160"/>
      <c r="T180" s="161"/>
      <c r="AT180" s="156" t="s">
        <v>358</v>
      </c>
      <c r="AU180" s="156" t="s">
        <v>21</v>
      </c>
      <c r="AV180" s="12" t="s">
        <v>21</v>
      </c>
      <c r="AW180" s="12" t="s">
        <v>41</v>
      </c>
      <c r="AX180" s="12" t="s">
        <v>81</v>
      </c>
      <c r="AY180" s="156" t="s">
        <v>171</v>
      </c>
    </row>
    <row r="181" spans="2:51" s="12" customFormat="1" ht="11.25">
      <c r="B181" s="155"/>
      <c r="D181" s="144" t="s">
        <v>358</v>
      </c>
      <c r="E181" s="156" t="s">
        <v>35</v>
      </c>
      <c r="F181" s="157" t="s">
        <v>1805</v>
      </c>
      <c r="H181" s="158">
        <v>15.93</v>
      </c>
      <c r="I181" s="159"/>
      <c r="L181" s="155"/>
      <c r="M181" s="160"/>
      <c r="T181" s="161"/>
      <c r="AT181" s="156" t="s">
        <v>358</v>
      </c>
      <c r="AU181" s="156" t="s">
        <v>21</v>
      </c>
      <c r="AV181" s="12" t="s">
        <v>21</v>
      </c>
      <c r="AW181" s="12" t="s">
        <v>41</v>
      </c>
      <c r="AX181" s="12" t="s">
        <v>81</v>
      </c>
      <c r="AY181" s="156" t="s">
        <v>171</v>
      </c>
    </row>
    <row r="182" spans="2:51" s="13" customFormat="1" ht="11.25">
      <c r="B182" s="162"/>
      <c r="D182" s="144" t="s">
        <v>358</v>
      </c>
      <c r="E182" s="163" t="s">
        <v>35</v>
      </c>
      <c r="F182" s="164" t="s">
        <v>361</v>
      </c>
      <c r="H182" s="165">
        <v>31.86</v>
      </c>
      <c r="I182" s="166"/>
      <c r="L182" s="162"/>
      <c r="M182" s="167"/>
      <c r="T182" s="168"/>
      <c r="AT182" s="163" t="s">
        <v>358</v>
      </c>
      <c r="AU182" s="163" t="s">
        <v>21</v>
      </c>
      <c r="AV182" s="13" t="s">
        <v>178</v>
      </c>
      <c r="AW182" s="13" t="s">
        <v>41</v>
      </c>
      <c r="AX182" s="13" t="s">
        <v>8</v>
      </c>
      <c r="AY182" s="163" t="s">
        <v>171</v>
      </c>
    </row>
    <row r="183" spans="2:65" s="1" customFormat="1" ht="24.2" customHeight="1">
      <c r="B183" s="33"/>
      <c r="C183" s="132" t="s">
        <v>314</v>
      </c>
      <c r="D183" s="132" t="s">
        <v>174</v>
      </c>
      <c r="E183" s="133" t="s">
        <v>977</v>
      </c>
      <c r="F183" s="134" t="s">
        <v>978</v>
      </c>
      <c r="G183" s="135" t="s">
        <v>468</v>
      </c>
      <c r="H183" s="136">
        <v>191.16</v>
      </c>
      <c r="I183" s="137"/>
      <c r="J183" s="136">
        <f>ROUND(I183*H183,0)</f>
        <v>0</v>
      </c>
      <c r="K183" s="134" t="s">
        <v>346</v>
      </c>
      <c r="L183" s="33"/>
      <c r="M183" s="138" t="s">
        <v>35</v>
      </c>
      <c r="N183" s="139" t="s">
        <v>52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178</v>
      </c>
      <c r="AT183" s="142" t="s">
        <v>174</v>
      </c>
      <c r="AU183" s="142" t="s">
        <v>21</v>
      </c>
      <c r="AY183" s="17" t="s">
        <v>171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</v>
      </c>
      <c r="BK183" s="143">
        <f>ROUND(I183*H183,0)</f>
        <v>0</v>
      </c>
      <c r="BL183" s="17" t="s">
        <v>178</v>
      </c>
      <c r="BM183" s="142" t="s">
        <v>1806</v>
      </c>
    </row>
    <row r="184" spans="2:47" s="1" customFormat="1" ht="11.25">
      <c r="B184" s="33"/>
      <c r="D184" s="153" t="s">
        <v>347</v>
      </c>
      <c r="F184" s="154" t="s">
        <v>980</v>
      </c>
      <c r="I184" s="146"/>
      <c r="L184" s="33"/>
      <c r="M184" s="147"/>
      <c r="T184" s="54"/>
      <c r="AT184" s="17" t="s">
        <v>347</v>
      </c>
      <c r="AU184" s="17" t="s">
        <v>21</v>
      </c>
    </row>
    <row r="185" spans="2:47" s="1" customFormat="1" ht="19.5">
      <c r="B185" s="33"/>
      <c r="D185" s="144" t="s">
        <v>180</v>
      </c>
      <c r="F185" s="145" t="s">
        <v>461</v>
      </c>
      <c r="I185" s="146"/>
      <c r="L185" s="33"/>
      <c r="M185" s="147"/>
      <c r="T185" s="54"/>
      <c r="AT185" s="17" t="s">
        <v>180</v>
      </c>
      <c r="AU185" s="17" t="s">
        <v>21</v>
      </c>
    </row>
    <row r="186" spans="2:51" s="12" customFormat="1" ht="11.25">
      <c r="B186" s="155"/>
      <c r="D186" s="144" t="s">
        <v>358</v>
      </c>
      <c r="E186" s="156" t="s">
        <v>35</v>
      </c>
      <c r="F186" s="157" t="s">
        <v>1804</v>
      </c>
      <c r="H186" s="158">
        <v>15.93</v>
      </c>
      <c r="I186" s="159"/>
      <c r="L186" s="155"/>
      <c r="M186" s="160"/>
      <c r="T186" s="161"/>
      <c r="AT186" s="156" t="s">
        <v>358</v>
      </c>
      <c r="AU186" s="156" t="s">
        <v>21</v>
      </c>
      <c r="AV186" s="12" t="s">
        <v>21</v>
      </c>
      <c r="AW186" s="12" t="s">
        <v>41</v>
      </c>
      <c r="AX186" s="12" t="s">
        <v>8</v>
      </c>
      <c r="AY186" s="156" t="s">
        <v>171</v>
      </c>
    </row>
    <row r="187" spans="2:51" s="12" customFormat="1" ht="11.25">
      <c r="B187" s="155"/>
      <c r="D187" s="144" t="s">
        <v>358</v>
      </c>
      <c r="F187" s="157" t="s">
        <v>1807</v>
      </c>
      <c r="H187" s="158">
        <v>191.16</v>
      </c>
      <c r="I187" s="159"/>
      <c r="L187" s="155"/>
      <c r="M187" s="160"/>
      <c r="T187" s="161"/>
      <c r="AT187" s="156" t="s">
        <v>358</v>
      </c>
      <c r="AU187" s="156" t="s">
        <v>21</v>
      </c>
      <c r="AV187" s="12" t="s">
        <v>21</v>
      </c>
      <c r="AW187" s="12" t="s">
        <v>4</v>
      </c>
      <c r="AX187" s="12" t="s">
        <v>8</v>
      </c>
      <c r="AY187" s="156" t="s">
        <v>171</v>
      </c>
    </row>
    <row r="188" spans="2:65" s="1" customFormat="1" ht="24.2" customHeight="1">
      <c r="B188" s="33"/>
      <c r="C188" s="132" t="s">
        <v>319</v>
      </c>
      <c r="D188" s="132" t="s">
        <v>174</v>
      </c>
      <c r="E188" s="133" t="s">
        <v>983</v>
      </c>
      <c r="F188" s="134" t="s">
        <v>984</v>
      </c>
      <c r="G188" s="135" t="s">
        <v>468</v>
      </c>
      <c r="H188" s="136">
        <v>24.17</v>
      </c>
      <c r="I188" s="137"/>
      <c r="J188" s="136">
        <f>ROUND(I188*H188,0)</f>
        <v>0</v>
      </c>
      <c r="K188" s="134" t="s">
        <v>346</v>
      </c>
      <c r="L188" s="33"/>
      <c r="M188" s="138" t="s">
        <v>35</v>
      </c>
      <c r="N188" s="139" t="s">
        <v>52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178</v>
      </c>
      <c r="AT188" s="142" t="s">
        <v>174</v>
      </c>
      <c r="AU188" s="142" t="s">
        <v>21</v>
      </c>
      <c r="AY188" s="17" t="s">
        <v>171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</v>
      </c>
      <c r="BK188" s="143">
        <f>ROUND(I188*H188,0)</f>
        <v>0</v>
      </c>
      <c r="BL188" s="17" t="s">
        <v>178</v>
      </c>
      <c r="BM188" s="142" t="s">
        <v>1808</v>
      </c>
    </row>
    <row r="189" spans="2:47" s="1" customFormat="1" ht="11.25">
      <c r="B189" s="33"/>
      <c r="D189" s="153" t="s">
        <v>347</v>
      </c>
      <c r="F189" s="154" t="s">
        <v>986</v>
      </c>
      <c r="I189" s="146"/>
      <c r="L189" s="33"/>
      <c r="M189" s="147"/>
      <c r="T189" s="54"/>
      <c r="AT189" s="17" t="s">
        <v>347</v>
      </c>
      <c r="AU189" s="17" t="s">
        <v>21</v>
      </c>
    </row>
    <row r="190" spans="2:51" s="12" customFormat="1" ht="11.25">
      <c r="B190" s="155"/>
      <c r="D190" s="144" t="s">
        <v>358</v>
      </c>
      <c r="E190" s="156" t="s">
        <v>35</v>
      </c>
      <c r="F190" s="157" t="s">
        <v>1809</v>
      </c>
      <c r="H190" s="158">
        <v>24.17</v>
      </c>
      <c r="I190" s="159"/>
      <c r="L190" s="155"/>
      <c r="M190" s="160"/>
      <c r="T190" s="161"/>
      <c r="AT190" s="156" t="s">
        <v>358</v>
      </c>
      <c r="AU190" s="156" t="s">
        <v>21</v>
      </c>
      <c r="AV190" s="12" t="s">
        <v>21</v>
      </c>
      <c r="AW190" s="12" t="s">
        <v>41</v>
      </c>
      <c r="AX190" s="12" t="s">
        <v>8</v>
      </c>
      <c r="AY190" s="156" t="s">
        <v>171</v>
      </c>
    </row>
    <row r="191" spans="2:65" s="1" customFormat="1" ht="24.2" customHeight="1">
      <c r="B191" s="33"/>
      <c r="C191" s="132" t="s">
        <v>324</v>
      </c>
      <c r="D191" s="132" t="s">
        <v>174</v>
      </c>
      <c r="E191" s="133" t="s">
        <v>996</v>
      </c>
      <c r="F191" s="134" t="s">
        <v>978</v>
      </c>
      <c r="G191" s="135" t="s">
        <v>468</v>
      </c>
      <c r="H191" s="136">
        <v>290.04</v>
      </c>
      <c r="I191" s="137"/>
      <c r="J191" s="136">
        <f>ROUND(I191*H191,0)</f>
        <v>0</v>
      </c>
      <c r="K191" s="134" t="s">
        <v>346</v>
      </c>
      <c r="L191" s="33"/>
      <c r="M191" s="138" t="s">
        <v>35</v>
      </c>
      <c r="N191" s="139" t="s">
        <v>52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178</v>
      </c>
      <c r="AT191" s="142" t="s">
        <v>174</v>
      </c>
      <c r="AU191" s="142" t="s">
        <v>21</v>
      </c>
      <c r="AY191" s="17" t="s">
        <v>171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</v>
      </c>
      <c r="BK191" s="143">
        <f>ROUND(I191*H191,0)</f>
        <v>0</v>
      </c>
      <c r="BL191" s="17" t="s">
        <v>178</v>
      </c>
      <c r="BM191" s="142" t="s">
        <v>1810</v>
      </c>
    </row>
    <row r="192" spans="2:47" s="1" customFormat="1" ht="11.25">
      <c r="B192" s="33"/>
      <c r="D192" s="153" t="s">
        <v>347</v>
      </c>
      <c r="F192" s="154" t="s">
        <v>998</v>
      </c>
      <c r="I192" s="146"/>
      <c r="L192" s="33"/>
      <c r="M192" s="147"/>
      <c r="T192" s="54"/>
      <c r="AT192" s="17" t="s">
        <v>347</v>
      </c>
      <c r="AU192" s="17" t="s">
        <v>21</v>
      </c>
    </row>
    <row r="193" spans="2:47" s="1" customFormat="1" ht="19.5">
      <c r="B193" s="33"/>
      <c r="D193" s="144" t="s">
        <v>180</v>
      </c>
      <c r="F193" s="145" t="s">
        <v>461</v>
      </c>
      <c r="I193" s="146"/>
      <c r="L193" s="33"/>
      <c r="M193" s="147"/>
      <c r="T193" s="54"/>
      <c r="AT193" s="17" t="s">
        <v>180</v>
      </c>
      <c r="AU193" s="17" t="s">
        <v>21</v>
      </c>
    </row>
    <row r="194" spans="2:51" s="12" customFormat="1" ht="11.25">
      <c r="B194" s="155"/>
      <c r="D194" s="144" t="s">
        <v>358</v>
      </c>
      <c r="E194" s="156" t="s">
        <v>35</v>
      </c>
      <c r="F194" s="157" t="s">
        <v>1809</v>
      </c>
      <c r="H194" s="158">
        <v>24.17</v>
      </c>
      <c r="I194" s="159"/>
      <c r="L194" s="155"/>
      <c r="M194" s="160"/>
      <c r="T194" s="161"/>
      <c r="AT194" s="156" t="s">
        <v>358</v>
      </c>
      <c r="AU194" s="156" t="s">
        <v>21</v>
      </c>
      <c r="AV194" s="12" t="s">
        <v>21</v>
      </c>
      <c r="AW194" s="12" t="s">
        <v>41</v>
      </c>
      <c r="AX194" s="12" t="s">
        <v>8</v>
      </c>
      <c r="AY194" s="156" t="s">
        <v>171</v>
      </c>
    </row>
    <row r="195" spans="2:51" s="12" customFormat="1" ht="11.25">
      <c r="B195" s="155"/>
      <c r="D195" s="144" t="s">
        <v>358</v>
      </c>
      <c r="F195" s="157" t="s">
        <v>1811</v>
      </c>
      <c r="H195" s="158">
        <v>290.04</v>
      </c>
      <c r="I195" s="159"/>
      <c r="L195" s="155"/>
      <c r="M195" s="160"/>
      <c r="T195" s="161"/>
      <c r="AT195" s="156" t="s">
        <v>358</v>
      </c>
      <c r="AU195" s="156" t="s">
        <v>21</v>
      </c>
      <c r="AV195" s="12" t="s">
        <v>21</v>
      </c>
      <c r="AW195" s="12" t="s">
        <v>4</v>
      </c>
      <c r="AX195" s="12" t="s">
        <v>8</v>
      </c>
      <c r="AY195" s="156" t="s">
        <v>171</v>
      </c>
    </row>
    <row r="196" spans="2:65" s="1" customFormat="1" ht="24.2" customHeight="1">
      <c r="B196" s="33"/>
      <c r="C196" s="132" t="s">
        <v>331</v>
      </c>
      <c r="D196" s="132" t="s">
        <v>174</v>
      </c>
      <c r="E196" s="133" t="s">
        <v>1004</v>
      </c>
      <c r="F196" s="134" t="s">
        <v>467</v>
      </c>
      <c r="G196" s="135" t="s">
        <v>468</v>
      </c>
      <c r="H196" s="136">
        <v>15.93</v>
      </c>
      <c r="I196" s="137"/>
      <c r="J196" s="136">
        <f>ROUND(I196*H196,0)</f>
        <v>0</v>
      </c>
      <c r="K196" s="134" t="s">
        <v>35</v>
      </c>
      <c r="L196" s="33"/>
      <c r="M196" s="138" t="s">
        <v>35</v>
      </c>
      <c r="N196" s="139" t="s">
        <v>52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178</v>
      </c>
      <c r="AT196" s="142" t="s">
        <v>174</v>
      </c>
      <c r="AU196" s="142" t="s">
        <v>21</v>
      </c>
      <c r="AY196" s="17" t="s">
        <v>171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</v>
      </c>
      <c r="BK196" s="143">
        <f>ROUND(I196*H196,0)</f>
        <v>0</v>
      </c>
      <c r="BL196" s="17" t="s">
        <v>178</v>
      </c>
      <c r="BM196" s="142" t="s">
        <v>1812</v>
      </c>
    </row>
    <row r="197" spans="2:51" s="12" customFormat="1" ht="11.25">
      <c r="B197" s="155"/>
      <c r="D197" s="144" t="s">
        <v>358</v>
      </c>
      <c r="E197" s="156" t="s">
        <v>35</v>
      </c>
      <c r="F197" s="157" t="s">
        <v>1804</v>
      </c>
      <c r="H197" s="158">
        <v>15.93</v>
      </c>
      <c r="I197" s="159"/>
      <c r="L197" s="155"/>
      <c r="M197" s="160"/>
      <c r="T197" s="161"/>
      <c r="AT197" s="156" t="s">
        <v>358</v>
      </c>
      <c r="AU197" s="156" t="s">
        <v>21</v>
      </c>
      <c r="AV197" s="12" t="s">
        <v>21</v>
      </c>
      <c r="AW197" s="12" t="s">
        <v>41</v>
      </c>
      <c r="AX197" s="12" t="s">
        <v>8</v>
      </c>
      <c r="AY197" s="156" t="s">
        <v>171</v>
      </c>
    </row>
    <row r="198" spans="2:65" s="1" customFormat="1" ht="24.2" customHeight="1">
      <c r="B198" s="33"/>
      <c r="C198" s="132" t="s">
        <v>511</v>
      </c>
      <c r="D198" s="132" t="s">
        <v>174</v>
      </c>
      <c r="E198" s="133" t="s">
        <v>1006</v>
      </c>
      <c r="F198" s="134" t="s">
        <v>1007</v>
      </c>
      <c r="G198" s="135" t="s">
        <v>468</v>
      </c>
      <c r="H198" s="136">
        <v>24.17</v>
      </c>
      <c r="I198" s="137"/>
      <c r="J198" s="136">
        <f>ROUND(I198*H198,0)</f>
        <v>0</v>
      </c>
      <c r="K198" s="134" t="s">
        <v>35</v>
      </c>
      <c r="L198" s="33"/>
      <c r="M198" s="138" t="s">
        <v>35</v>
      </c>
      <c r="N198" s="139" t="s">
        <v>52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178</v>
      </c>
      <c r="AT198" s="142" t="s">
        <v>174</v>
      </c>
      <c r="AU198" s="142" t="s">
        <v>21</v>
      </c>
      <c r="AY198" s="17" t="s">
        <v>171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</v>
      </c>
      <c r="BK198" s="143">
        <f>ROUND(I198*H198,0)</f>
        <v>0</v>
      </c>
      <c r="BL198" s="17" t="s">
        <v>178</v>
      </c>
      <c r="BM198" s="142" t="s">
        <v>1813</v>
      </c>
    </row>
    <row r="199" spans="2:51" s="12" customFormat="1" ht="11.25">
      <c r="B199" s="155"/>
      <c r="D199" s="144" t="s">
        <v>358</v>
      </c>
      <c r="E199" s="156" t="s">
        <v>35</v>
      </c>
      <c r="F199" s="157" t="s">
        <v>1809</v>
      </c>
      <c r="H199" s="158">
        <v>24.17</v>
      </c>
      <c r="I199" s="159"/>
      <c r="L199" s="155"/>
      <c r="M199" s="160"/>
      <c r="T199" s="161"/>
      <c r="AT199" s="156" t="s">
        <v>358</v>
      </c>
      <c r="AU199" s="156" t="s">
        <v>21</v>
      </c>
      <c r="AV199" s="12" t="s">
        <v>21</v>
      </c>
      <c r="AW199" s="12" t="s">
        <v>41</v>
      </c>
      <c r="AX199" s="12" t="s">
        <v>8</v>
      </c>
      <c r="AY199" s="156" t="s">
        <v>171</v>
      </c>
    </row>
    <row r="200" spans="2:63" s="11" customFormat="1" ht="22.9" customHeight="1">
      <c r="B200" s="120"/>
      <c r="D200" s="121" t="s">
        <v>80</v>
      </c>
      <c r="E200" s="130" t="s">
        <v>1009</v>
      </c>
      <c r="F200" s="130" t="s">
        <v>1010</v>
      </c>
      <c r="I200" s="123"/>
      <c r="J200" s="131">
        <f>BK200</f>
        <v>0</v>
      </c>
      <c r="L200" s="120"/>
      <c r="M200" s="125"/>
      <c r="P200" s="126">
        <f>SUM(P201:P204)</f>
        <v>0</v>
      </c>
      <c r="R200" s="126">
        <f>SUM(R201:R204)</f>
        <v>0</v>
      </c>
      <c r="T200" s="127">
        <f>SUM(T201:T204)</f>
        <v>0</v>
      </c>
      <c r="AR200" s="121" t="s">
        <v>8</v>
      </c>
      <c r="AT200" s="128" t="s">
        <v>80</v>
      </c>
      <c r="AU200" s="128" t="s">
        <v>8</v>
      </c>
      <c r="AY200" s="121" t="s">
        <v>171</v>
      </c>
      <c r="BK200" s="129">
        <f>SUM(BK201:BK204)</f>
        <v>0</v>
      </c>
    </row>
    <row r="201" spans="2:65" s="1" customFormat="1" ht="24.2" customHeight="1">
      <c r="B201" s="33"/>
      <c r="C201" s="132" t="s">
        <v>516</v>
      </c>
      <c r="D201" s="132" t="s">
        <v>174</v>
      </c>
      <c r="E201" s="133" t="s">
        <v>1012</v>
      </c>
      <c r="F201" s="134" t="s">
        <v>1013</v>
      </c>
      <c r="G201" s="135" t="s">
        <v>468</v>
      </c>
      <c r="H201" s="136">
        <v>133.23</v>
      </c>
      <c r="I201" s="137"/>
      <c r="J201" s="136">
        <f>ROUND(I201*H201,0)</f>
        <v>0</v>
      </c>
      <c r="K201" s="134" t="s">
        <v>346</v>
      </c>
      <c r="L201" s="33"/>
      <c r="M201" s="138" t="s">
        <v>35</v>
      </c>
      <c r="N201" s="139" t="s">
        <v>52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178</v>
      </c>
      <c r="AT201" s="142" t="s">
        <v>174</v>
      </c>
      <c r="AU201" s="142" t="s">
        <v>21</v>
      </c>
      <c r="AY201" s="17" t="s">
        <v>171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</v>
      </c>
      <c r="BK201" s="143">
        <f>ROUND(I201*H201,0)</f>
        <v>0</v>
      </c>
      <c r="BL201" s="17" t="s">
        <v>178</v>
      </c>
      <c r="BM201" s="142" t="s">
        <v>1211</v>
      </c>
    </row>
    <row r="202" spans="2:47" s="1" customFormat="1" ht="11.25">
      <c r="B202" s="33"/>
      <c r="D202" s="153" t="s">
        <v>347</v>
      </c>
      <c r="F202" s="154" t="s">
        <v>1015</v>
      </c>
      <c r="I202" s="146"/>
      <c r="L202" s="33"/>
      <c r="M202" s="147"/>
      <c r="T202" s="54"/>
      <c r="AT202" s="17" t="s">
        <v>347</v>
      </c>
      <c r="AU202" s="17" t="s">
        <v>21</v>
      </c>
    </row>
    <row r="203" spans="2:65" s="1" customFormat="1" ht="24.2" customHeight="1">
      <c r="B203" s="33"/>
      <c r="C203" s="132" t="s">
        <v>514</v>
      </c>
      <c r="D203" s="132" t="s">
        <v>174</v>
      </c>
      <c r="E203" s="133" t="s">
        <v>1016</v>
      </c>
      <c r="F203" s="134" t="s">
        <v>1017</v>
      </c>
      <c r="G203" s="135" t="s">
        <v>468</v>
      </c>
      <c r="H203" s="136">
        <v>133.23</v>
      </c>
      <c r="I203" s="137"/>
      <c r="J203" s="136">
        <f>ROUND(I203*H203,0)</f>
        <v>0</v>
      </c>
      <c r="K203" s="134" t="s">
        <v>346</v>
      </c>
      <c r="L203" s="33"/>
      <c r="M203" s="138" t="s">
        <v>35</v>
      </c>
      <c r="N203" s="139" t="s">
        <v>52</v>
      </c>
      <c r="P203" s="140">
        <f>O203*H203</f>
        <v>0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AR203" s="142" t="s">
        <v>178</v>
      </c>
      <c r="AT203" s="142" t="s">
        <v>174</v>
      </c>
      <c r="AU203" s="142" t="s">
        <v>21</v>
      </c>
      <c r="AY203" s="17" t="s">
        <v>171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</v>
      </c>
      <c r="BK203" s="143">
        <f>ROUND(I203*H203,0)</f>
        <v>0</v>
      </c>
      <c r="BL203" s="17" t="s">
        <v>178</v>
      </c>
      <c r="BM203" s="142" t="s">
        <v>1212</v>
      </c>
    </row>
    <row r="204" spans="2:47" s="1" customFormat="1" ht="11.25">
      <c r="B204" s="33"/>
      <c r="D204" s="153" t="s">
        <v>347</v>
      </c>
      <c r="F204" s="154" t="s">
        <v>1019</v>
      </c>
      <c r="I204" s="146"/>
      <c r="L204" s="33"/>
      <c r="M204" s="185"/>
      <c r="N204" s="150"/>
      <c r="O204" s="150"/>
      <c r="P204" s="150"/>
      <c r="Q204" s="150"/>
      <c r="R204" s="150"/>
      <c r="S204" s="150"/>
      <c r="T204" s="186"/>
      <c r="AT204" s="17" t="s">
        <v>347</v>
      </c>
      <c r="AU204" s="17" t="s">
        <v>21</v>
      </c>
    </row>
    <row r="205" spans="2:12" s="1" customFormat="1" ht="6.95" customHeight="1"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33"/>
    </row>
  </sheetData>
  <sheetProtection algorithmName="SHA-512" hashValue="4RbG0/f4MLERGYbHHLMb95fZu3NCXY+MztxvhS3zL4zw7M9Nz0UYiUEkdKSokPqWMsAyByf1SeMXBEIi6WQkAw==" saltValue="MKXPVDMHGCGfS0uMpESApWfXWBdlWvyiHy17v/xDnuqv7HrB5WI+zyQc10Pj+uvPvL6/dzTAZc4CENxLr0RLrA==" spinCount="100000" sheet="1" objects="1" scenarios="1" formatColumns="0" formatRows="0" autoFilter="0"/>
  <autoFilter ref="C90:K20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113107162"/>
    <hyperlink ref="F97" r:id="rId2" display="https://podminky.urs.cz/item/CS_URS_2023_01/113107182"/>
    <hyperlink ref="F101" r:id="rId3" display="https://podminky.urs.cz/item/CS_URS_2023_01/122351103"/>
    <hyperlink ref="F106" r:id="rId4" display="https://podminky.urs.cz/item/CS_URS_2023_01/129001101"/>
    <hyperlink ref="F110" r:id="rId5" display="https://podminky.urs.cz/item/CS_URS_2023_01/162751137"/>
    <hyperlink ref="F112" r:id="rId6" display="https://podminky.urs.cz/item/CS_URS_2023_01/162751139"/>
    <hyperlink ref="F118" r:id="rId7" display="https://podminky.urs.cz/item/CS_URS_2023_01/171251201"/>
    <hyperlink ref="F120" r:id="rId8" display="https://podminky.urs.cz/item/CS_URS_2023_01/181951114"/>
    <hyperlink ref="F125" r:id="rId9" display="https://podminky.urs.cz/item/CS_URS_2023_01/561121113"/>
    <hyperlink ref="F132" r:id="rId10" display="https://podminky.urs.cz/item/CS_URS_2023_01/564851011"/>
    <hyperlink ref="F137" r:id="rId11" display="https://podminky.urs.cz/item/CS_URS_2023_01/567132114"/>
    <hyperlink ref="F142" r:id="rId12" display="https://podminky.urs.cz/item/CS_URS_2023_01/567911111"/>
    <hyperlink ref="F146" r:id="rId13" display="https://podminky.urs.cz/item/CS_URS_2023_01/596212211"/>
    <hyperlink ref="F152" r:id="rId14" display="https://podminky.urs.cz/item/CS_URS_2023_01/916131213"/>
    <hyperlink ref="F163" r:id="rId15" display="https://podminky.urs.cz/item/CS_URS_2023_01/916431111"/>
    <hyperlink ref="F171" r:id="rId16" display="https://podminky.urs.cz/item/CS_URS_2023_01/919122132"/>
    <hyperlink ref="F173" r:id="rId17" display="https://podminky.urs.cz/item/CS_URS_2023_01/919731121"/>
    <hyperlink ref="F175" r:id="rId18" display="https://podminky.urs.cz/item/CS_URS_2023_01/919735112"/>
    <hyperlink ref="F179" r:id="rId19" display="https://podminky.urs.cz/item/CS_URS_2023_01/997221551"/>
    <hyperlink ref="F184" r:id="rId20" display="https://podminky.urs.cz/item/CS_URS_2023_01/997221559"/>
    <hyperlink ref="F189" r:id="rId21" display="https://podminky.urs.cz/item/CS_URS_2023_01/997221561"/>
    <hyperlink ref="F192" r:id="rId22" display="https://podminky.urs.cz/item/CS_URS_2023_01/997221569"/>
    <hyperlink ref="F202" r:id="rId23" display="https://podminky.urs.cz/item/CS_URS_2023_01/998223011"/>
    <hyperlink ref="F204" r:id="rId24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121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1469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1814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ROUND((SUM(BE97:BE228)),2)</f>
        <v>0</v>
      </c>
      <c r="I35" s="94">
        <v>0.21</v>
      </c>
      <c r="J35" s="84">
        <f>ROUND(((SUM(BE97:BE228))*I35),2)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ROUND((SUM(BF97:BF228)),2)</f>
        <v>0</v>
      </c>
      <c r="I36" s="94">
        <v>0.12</v>
      </c>
      <c r="J36" s="84">
        <f>ROUND(((SUM(BF97:BF228))*I36),2)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ROUND((SUM(BG97:BG228)),2)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ROUND((SUM(BH97:BH228)),2)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ROUND((SUM(BI97:BI228)),2)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1469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401.2 - Veřejné osvětlení - fáze B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J97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148</v>
      </c>
      <c r="E66" s="110"/>
      <c r="F66" s="110"/>
      <c r="G66" s="110"/>
      <c r="H66" s="110"/>
      <c r="I66" s="110"/>
      <c r="J66" s="111">
        <f>J107</f>
        <v>0</v>
      </c>
      <c r="L66" s="108"/>
    </row>
    <row r="67" spans="2:12" s="9" customFormat="1" ht="19.9" customHeight="1">
      <c r="B67" s="108"/>
      <c r="D67" s="109" t="s">
        <v>341</v>
      </c>
      <c r="E67" s="110"/>
      <c r="F67" s="110"/>
      <c r="G67" s="110"/>
      <c r="H67" s="110"/>
      <c r="I67" s="110"/>
      <c r="J67" s="111">
        <f>J110</f>
        <v>0</v>
      </c>
      <c r="L67" s="108"/>
    </row>
    <row r="68" spans="2:12" s="8" customFormat="1" ht="24.95" customHeight="1">
      <c r="B68" s="104"/>
      <c r="D68" s="105" t="s">
        <v>1214</v>
      </c>
      <c r="E68" s="106"/>
      <c r="F68" s="106"/>
      <c r="G68" s="106"/>
      <c r="H68" s="106"/>
      <c r="I68" s="106"/>
      <c r="J68" s="107">
        <f>J115</f>
        <v>0</v>
      </c>
      <c r="L68" s="104"/>
    </row>
    <row r="69" spans="2:12" s="9" customFormat="1" ht="19.9" customHeight="1">
      <c r="B69" s="108"/>
      <c r="D69" s="109" t="s">
        <v>1215</v>
      </c>
      <c r="E69" s="110"/>
      <c r="F69" s="110"/>
      <c r="G69" s="110"/>
      <c r="H69" s="110"/>
      <c r="I69" s="110"/>
      <c r="J69" s="111">
        <f>J116</f>
        <v>0</v>
      </c>
      <c r="L69" s="108"/>
    </row>
    <row r="70" spans="2:12" s="8" customFormat="1" ht="24.95" customHeight="1">
      <c r="B70" s="104"/>
      <c r="D70" s="105" t="s">
        <v>1216</v>
      </c>
      <c r="E70" s="106"/>
      <c r="F70" s="106"/>
      <c r="G70" s="106"/>
      <c r="H70" s="106"/>
      <c r="I70" s="106"/>
      <c r="J70" s="107">
        <f>J159</f>
        <v>0</v>
      </c>
      <c r="L70" s="104"/>
    </row>
    <row r="71" spans="2:12" s="9" customFormat="1" ht="19.9" customHeight="1">
      <c r="B71" s="108"/>
      <c r="D71" s="109" t="s">
        <v>1217</v>
      </c>
      <c r="E71" s="110"/>
      <c r="F71" s="110"/>
      <c r="G71" s="110"/>
      <c r="H71" s="110"/>
      <c r="I71" s="110"/>
      <c r="J71" s="111">
        <f>J160</f>
        <v>0</v>
      </c>
      <c r="L71" s="108"/>
    </row>
    <row r="72" spans="2:12" s="9" customFormat="1" ht="19.9" customHeight="1">
      <c r="B72" s="108"/>
      <c r="D72" s="109" t="s">
        <v>1218</v>
      </c>
      <c r="E72" s="110"/>
      <c r="F72" s="110"/>
      <c r="G72" s="110"/>
      <c r="H72" s="110"/>
      <c r="I72" s="110"/>
      <c r="J72" s="111">
        <f>J186</f>
        <v>0</v>
      </c>
      <c r="L72" s="108"/>
    </row>
    <row r="73" spans="2:12" s="9" customFormat="1" ht="19.9" customHeight="1">
      <c r="B73" s="108"/>
      <c r="D73" s="109" t="s">
        <v>1219</v>
      </c>
      <c r="E73" s="110"/>
      <c r="F73" s="110"/>
      <c r="G73" s="110"/>
      <c r="H73" s="110"/>
      <c r="I73" s="110"/>
      <c r="J73" s="111">
        <f>J189</f>
        <v>0</v>
      </c>
      <c r="L73" s="108"/>
    </row>
    <row r="74" spans="2:12" s="8" customFormat="1" ht="24.95" customHeight="1">
      <c r="B74" s="104"/>
      <c r="D74" s="105" t="s">
        <v>149</v>
      </c>
      <c r="E74" s="106"/>
      <c r="F74" s="106"/>
      <c r="G74" s="106"/>
      <c r="H74" s="106"/>
      <c r="I74" s="106"/>
      <c r="J74" s="107">
        <f>J224</f>
        <v>0</v>
      </c>
      <c r="L74" s="104"/>
    </row>
    <row r="75" spans="2:12" s="9" customFormat="1" ht="19.9" customHeight="1">
      <c r="B75" s="108"/>
      <c r="D75" s="109" t="s">
        <v>155</v>
      </c>
      <c r="E75" s="110"/>
      <c r="F75" s="110"/>
      <c r="G75" s="110"/>
      <c r="H75" s="110"/>
      <c r="I75" s="110"/>
      <c r="J75" s="111">
        <f>J225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1" t="s">
        <v>156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16</v>
      </c>
      <c r="L84" s="33"/>
    </row>
    <row r="85" spans="2:12" s="1" customFormat="1" ht="16.5" customHeight="1">
      <c r="B85" s="33"/>
      <c r="E85" s="313" t="str">
        <f>E7</f>
        <v>Nymburk - rekonstrukce chodníku a parkovacího stání</v>
      </c>
      <c r="F85" s="314"/>
      <c r="G85" s="314"/>
      <c r="H85" s="314"/>
      <c r="L85" s="33"/>
    </row>
    <row r="86" spans="2:12" ht="12" customHeight="1">
      <c r="B86" s="20"/>
      <c r="C86" s="27" t="s">
        <v>139</v>
      </c>
      <c r="L86" s="20"/>
    </row>
    <row r="87" spans="2:12" s="1" customFormat="1" ht="16.5" customHeight="1">
      <c r="B87" s="33"/>
      <c r="E87" s="313" t="s">
        <v>1469</v>
      </c>
      <c r="F87" s="315"/>
      <c r="G87" s="315"/>
      <c r="H87" s="315"/>
      <c r="L87" s="33"/>
    </row>
    <row r="88" spans="2:12" s="1" customFormat="1" ht="12" customHeight="1">
      <c r="B88" s="33"/>
      <c r="C88" s="27" t="s">
        <v>141</v>
      </c>
      <c r="L88" s="33"/>
    </row>
    <row r="89" spans="2:12" s="1" customFormat="1" ht="16.5" customHeight="1">
      <c r="B89" s="33"/>
      <c r="E89" s="277" t="str">
        <f>E11</f>
        <v>SO 401.2 - Veřejné osvětlení - fáze B</v>
      </c>
      <c r="F89" s="315"/>
      <c r="G89" s="315"/>
      <c r="H89" s="315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7" t="s">
        <v>22</v>
      </c>
      <c r="F91" s="25" t="str">
        <f>F14</f>
        <v>Nymburk</v>
      </c>
      <c r="I91" s="27" t="s">
        <v>24</v>
      </c>
      <c r="J91" s="50" t="str">
        <f>IF(J14="","",J14)</f>
        <v>7. 11. 2023</v>
      </c>
      <c r="L91" s="33"/>
    </row>
    <row r="92" spans="2:12" s="1" customFormat="1" ht="6.95" customHeight="1">
      <c r="B92" s="33"/>
      <c r="L92" s="33"/>
    </row>
    <row r="93" spans="2:12" s="1" customFormat="1" ht="40.15" customHeight="1">
      <c r="B93" s="33"/>
      <c r="C93" s="27" t="s">
        <v>30</v>
      </c>
      <c r="F93" s="25" t="str">
        <f>E17</f>
        <v>Měto Nymburk, nám. Přemyslovců 163/20, 288 02</v>
      </c>
      <c r="I93" s="27" t="s">
        <v>38</v>
      </c>
      <c r="J93" s="31" t="str">
        <f>E23</f>
        <v>Ing. arch. Martin Jirovský Ph.D, MBA, DiS.</v>
      </c>
      <c r="L93" s="33"/>
    </row>
    <row r="94" spans="2:12" s="1" customFormat="1" ht="40.15" customHeight="1">
      <c r="B94" s="33"/>
      <c r="C94" s="27" t="s">
        <v>36</v>
      </c>
      <c r="F94" s="25" t="str">
        <f>IF(E20="","",E20)</f>
        <v>Vyplň údaj</v>
      </c>
      <c r="I94" s="27" t="s">
        <v>42</v>
      </c>
      <c r="J94" s="31" t="str">
        <f>E26</f>
        <v>Ateliér M.A.A.T. s.r.o., Petra Stejskalová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157</v>
      </c>
      <c r="D96" s="114" t="s">
        <v>66</v>
      </c>
      <c r="E96" s="114" t="s">
        <v>62</v>
      </c>
      <c r="F96" s="114" t="s">
        <v>63</v>
      </c>
      <c r="G96" s="114" t="s">
        <v>158</v>
      </c>
      <c r="H96" s="114" t="s">
        <v>159</v>
      </c>
      <c r="I96" s="114" t="s">
        <v>160</v>
      </c>
      <c r="J96" s="114" t="s">
        <v>145</v>
      </c>
      <c r="K96" s="115" t="s">
        <v>161</v>
      </c>
      <c r="L96" s="112"/>
      <c r="M96" s="57" t="s">
        <v>35</v>
      </c>
      <c r="N96" s="58" t="s">
        <v>51</v>
      </c>
      <c r="O96" s="58" t="s">
        <v>162</v>
      </c>
      <c r="P96" s="58" t="s">
        <v>163</v>
      </c>
      <c r="Q96" s="58" t="s">
        <v>164</v>
      </c>
      <c r="R96" s="58" t="s">
        <v>165</v>
      </c>
      <c r="S96" s="58" t="s">
        <v>166</v>
      </c>
      <c r="T96" s="59" t="s">
        <v>167</v>
      </c>
    </row>
    <row r="97" spans="2:63" s="1" customFormat="1" ht="22.9" customHeight="1">
      <c r="B97" s="33"/>
      <c r="C97" s="62" t="s">
        <v>168</v>
      </c>
      <c r="J97" s="116">
        <f>BK97</f>
        <v>0</v>
      </c>
      <c r="L97" s="33"/>
      <c r="M97" s="60"/>
      <c r="N97" s="51"/>
      <c r="O97" s="51"/>
      <c r="P97" s="117">
        <f>P98+P115+P159+P224</f>
        <v>0</v>
      </c>
      <c r="Q97" s="51"/>
      <c r="R97" s="117">
        <f>R98+R115+R159+R224</f>
        <v>255.68969</v>
      </c>
      <c r="S97" s="51"/>
      <c r="T97" s="118">
        <f>T98+T115+T159+T224</f>
        <v>0.15</v>
      </c>
      <c r="AT97" s="17" t="s">
        <v>80</v>
      </c>
      <c r="AU97" s="17" t="s">
        <v>146</v>
      </c>
      <c r="BK97" s="119">
        <f>BK98+BK115+BK159+BK224</f>
        <v>0</v>
      </c>
    </row>
    <row r="98" spans="2:63" s="11" customFormat="1" ht="25.9" customHeight="1">
      <c r="B98" s="120"/>
      <c r="D98" s="121" t="s">
        <v>80</v>
      </c>
      <c r="E98" s="122" t="s">
        <v>169</v>
      </c>
      <c r="F98" s="122" t="s">
        <v>170</v>
      </c>
      <c r="I98" s="123"/>
      <c r="J98" s="124">
        <f>BK98</f>
        <v>0</v>
      </c>
      <c r="L98" s="120"/>
      <c r="M98" s="125"/>
      <c r="P98" s="126">
        <f>P99+P107+P110</f>
        <v>0</v>
      </c>
      <c r="R98" s="126">
        <f>R99+R107+R110</f>
        <v>0.05694</v>
      </c>
      <c r="T98" s="127">
        <f>T99+T107+T110</f>
        <v>0</v>
      </c>
      <c r="AR98" s="121" t="s">
        <v>8</v>
      </c>
      <c r="AT98" s="128" t="s">
        <v>80</v>
      </c>
      <c r="AU98" s="128" t="s">
        <v>81</v>
      </c>
      <c r="AY98" s="121" t="s">
        <v>171</v>
      </c>
      <c r="BK98" s="129">
        <f>BK99+BK107+BK110</f>
        <v>0</v>
      </c>
    </row>
    <row r="99" spans="2:63" s="11" customFormat="1" ht="22.9" customHeight="1">
      <c r="B99" s="120"/>
      <c r="D99" s="121" t="s">
        <v>80</v>
      </c>
      <c r="E99" s="130" t="s">
        <v>8</v>
      </c>
      <c r="F99" s="130" t="s">
        <v>342</v>
      </c>
      <c r="I99" s="123"/>
      <c r="J99" s="131">
        <f>BK99</f>
        <v>0</v>
      </c>
      <c r="L99" s="120"/>
      <c r="M99" s="125"/>
      <c r="P99" s="126">
        <f>SUM(P100:P106)</f>
        <v>0</v>
      </c>
      <c r="R99" s="126">
        <f>SUM(R100:R106)</f>
        <v>0.05694</v>
      </c>
      <c r="T99" s="127">
        <f>SUM(T100:T106)</f>
        <v>0</v>
      </c>
      <c r="AR99" s="121" t="s">
        <v>8</v>
      </c>
      <c r="AT99" s="128" t="s">
        <v>80</v>
      </c>
      <c r="AU99" s="128" t="s">
        <v>8</v>
      </c>
      <c r="AY99" s="121" t="s">
        <v>171</v>
      </c>
      <c r="BK99" s="129">
        <f>SUM(BK100:BK106)</f>
        <v>0</v>
      </c>
    </row>
    <row r="100" spans="2:65" s="1" customFormat="1" ht="21.75" customHeight="1">
      <c r="B100" s="33"/>
      <c r="C100" s="132" t="s">
        <v>8</v>
      </c>
      <c r="D100" s="132" t="s">
        <v>174</v>
      </c>
      <c r="E100" s="133" t="s">
        <v>1220</v>
      </c>
      <c r="F100" s="134" t="s">
        <v>1221</v>
      </c>
      <c r="G100" s="135" t="s">
        <v>402</v>
      </c>
      <c r="H100" s="136">
        <v>73</v>
      </c>
      <c r="I100" s="137"/>
      <c r="J100" s="136">
        <f>ROUND(I100*H100,0)</f>
        <v>0</v>
      </c>
      <c r="K100" s="134" t="s">
        <v>346</v>
      </c>
      <c r="L100" s="33"/>
      <c r="M100" s="138" t="s">
        <v>35</v>
      </c>
      <c r="N100" s="139" t="s">
        <v>52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178</v>
      </c>
      <c r="AT100" s="142" t="s">
        <v>174</v>
      </c>
      <c r="AU100" s="142" t="s">
        <v>21</v>
      </c>
      <c r="AY100" s="17" t="s">
        <v>171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</v>
      </c>
      <c r="BK100" s="143">
        <f>ROUND(I100*H100,0)</f>
        <v>0</v>
      </c>
      <c r="BL100" s="17" t="s">
        <v>178</v>
      </c>
      <c r="BM100" s="142" t="s">
        <v>1815</v>
      </c>
    </row>
    <row r="101" spans="2:47" s="1" customFormat="1" ht="11.25">
      <c r="B101" s="33"/>
      <c r="D101" s="153" t="s">
        <v>347</v>
      </c>
      <c r="F101" s="154" t="s">
        <v>1223</v>
      </c>
      <c r="I101" s="146"/>
      <c r="L101" s="33"/>
      <c r="M101" s="147"/>
      <c r="T101" s="54"/>
      <c r="AT101" s="17" t="s">
        <v>347</v>
      </c>
      <c r="AU101" s="17" t="s">
        <v>21</v>
      </c>
    </row>
    <row r="102" spans="2:51" s="12" customFormat="1" ht="11.25">
      <c r="B102" s="155"/>
      <c r="D102" s="144" t="s">
        <v>358</v>
      </c>
      <c r="E102" s="156" t="s">
        <v>35</v>
      </c>
      <c r="F102" s="157" t="s">
        <v>1816</v>
      </c>
      <c r="H102" s="158">
        <v>27</v>
      </c>
      <c r="I102" s="159"/>
      <c r="L102" s="155"/>
      <c r="M102" s="160"/>
      <c r="T102" s="161"/>
      <c r="AT102" s="156" t="s">
        <v>358</v>
      </c>
      <c r="AU102" s="156" t="s">
        <v>21</v>
      </c>
      <c r="AV102" s="12" t="s">
        <v>21</v>
      </c>
      <c r="AW102" s="12" t="s">
        <v>41</v>
      </c>
      <c r="AX102" s="12" t="s">
        <v>81</v>
      </c>
      <c r="AY102" s="156" t="s">
        <v>171</v>
      </c>
    </row>
    <row r="103" spans="2:51" s="12" customFormat="1" ht="11.25">
      <c r="B103" s="155"/>
      <c r="D103" s="144" t="s">
        <v>358</v>
      </c>
      <c r="E103" s="156" t="s">
        <v>35</v>
      </c>
      <c r="F103" s="157" t="s">
        <v>1817</v>
      </c>
      <c r="H103" s="158">
        <v>10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2" customFormat="1" ht="11.25">
      <c r="B104" s="155"/>
      <c r="D104" s="144" t="s">
        <v>358</v>
      </c>
      <c r="E104" s="156" t="s">
        <v>35</v>
      </c>
      <c r="F104" s="157" t="s">
        <v>1818</v>
      </c>
      <c r="H104" s="158">
        <v>36</v>
      </c>
      <c r="I104" s="159"/>
      <c r="L104" s="155"/>
      <c r="M104" s="160"/>
      <c r="T104" s="161"/>
      <c r="AT104" s="156" t="s">
        <v>358</v>
      </c>
      <c r="AU104" s="156" t="s">
        <v>21</v>
      </c>
      <c r="AV104" s="12" t="s">
        <v>21</v>
      </c>
      <c r="AW104" s="12" t="s">
        <v>41</v>
      </c>
      <c r="AX104" s="12" t="s">
        <v>81</v>
      </c>
      <c r="AY104" s="156" t="s">
        <v>171</v>
      </c>
    </row>
    <row r="105" spans="2:51" s="13" customFormat="1" ht="11.25">
      <c r="B105" s="162"/>
      <c r="D105" s="144" t="s">
        <v>358</v>
      </c>
      <c r="E105" s="163" t="s">
        <v>35</v>
      </c>
      <c r="F105" s="164" t="s">
        <v>361</v>
      </c>
      <c r="H105" s="165">
        <v>73</v>
      </c>
      <c r="I105" s="166"/>
      <c r="L105" s="162"/>
      <c r="M105" s="167"/>
      <c r="T105" s="168"/>
      <c r="AT105" s="163" t="s">
        <v>358</v>
      </c>
      <c r="AU105" s="163" t="s">
        <v>21</v>
      </c>
      <c r="AV105" s="13" t="s">
        <v>178</v>
      </c>
      <c r="AW105" s="13" t="s">
        <v>41</v>
      </c>
      <c r="AX105" s="13" t="s">
        <v>8</v>
      </c>
      <c r="AY105" s="163" t="s">
        <v>171</v>
      </c>
    </row>
    <row r="106" spans="2:65" s="1" customFormat="1" ht="16.5" customHeight="1">
      <c r="B106" s="33"/>
      <c r="C106" s="169" t="s">
        <v>21</v>
      </c>
      <c r="D106" s="169" t="s">
        <v>488</v>
      </c>
      <c r="E106" s="170" t="s">
        <v>1226</v>
      </c>
      <c r="F106" s="171" t="s">
        <v>1227</v>
      </c>
      <c r="G106" s="172" t="s">
        <v>402</v>
      </c>
      <c r="H106" s="173">
        <v>73</v>
      </c>
      <c r="I106" s="174"/>
      <c r="J106" s="173">
        <f>ROUND(I106*H106,0)</f>
        <v>0</v>
      </c>
      <c r="K106" s="171" t="s">
        <v>346</v>
      </c>
      <c r="L106" s="175"/>
      <c r="M106" s="176" t="s">
        <v>35</v>
      </c>
      <c r="N106" s="177" t="s">
        <v>52</v>
      </c>
      <c r="P106" s="140">
        <f>O106*H106</f>
        <v>0</v>
      </c>
      <c r="Q106" s="140">
        <v>0.00078</v>
      </c>
      <c r="R106" s="140">
        <f>Q106*H106</f>
        <v>0.05694</v>
      </c>
      <c r="S106" s="140">
        <v>0</v>
      </c>
      <c r="T106" s="141">
        <f>S106*H106</f>
        <v>0</v>
      </c>
      <c r="AR106" s="142" t="s">
        <v>214</v>
      </c>
      <c r="AT106" s="142" t="s">
        <v>488</v>
      </c>
      <c r="AU106" s="142" t="s">
        <v>21</v>
      </c>
      <c r="AY106" s="17" t="s">
        <v>171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</v>
      </c>
      <c r="BK106" s="143">
        <f>ROUND(I106*H106,0)</f>
        <v>0</v>
      </c>
      <c r="BL106" s="17" t="s">
        <v>178</v>
      </c>
      <c r="BM106" s="142" t="s">
        <v>1819</v>
      </c>
    </row>
    <row r="107" spans="2:63" s="11" customFormat="1" ht="22.9" customHeight="1">
      <c r="B107" s="120"/>
      <c r="D107" s="121" t="s">
        <v>80</v>
      </c>
      <c r="E107" s="130" t="s">
        <v>172</v>
      </c>
      <c r="F107" s="130" t="s">
        <v>173</v>
      </c>
      <c r="I107" s="123"/>
      <c r="J107" s="131">
        <f>BK107</f>
        <v>0</v>
      </c>
      <c r="L107" s="120"/>
      <c r="M107" s="125"/>
      <c r="P107" s="126">
        <f>SUM(P108:P109)</f>
        <v>0</v>
      </c>
      <c r="R107" s="126">
        <f>SUM(R108:R109)</f>
        <v>0</v>
      </c>
      <c r="T107" s="127">
        <f>SUM(T108:T109)</f>
        <v>0</v>
      </c>
      <c r="AR107" s="121" t="s">
        <v>8</v>
      </c>
      <c r="AT107" s="128" t="s">
        <v>80</v>
      </c>
      <c r="AU107" s="128" t="s">
        <v>8</v>
      </c>
      <c r="AY107" s="121" t="s">
        <v>171</v>
      </c>
      <c r="BK107" s="129">
        <f>SUM(BK108:BK109)</f>
        <v>0</v>
      </c>
    </row>
    <row r="108" spans="2:65" s="1" customFormat="1" ht="21.75" customHeight="1">
      <c r="B108" s="33"/>
      <c r="C108" s="132" t="s">
        <v>191</v>
      </c>
      <c r="D108" s="132" t="s">
        <v>174</v>
      </c>
      <c r="E108" s="133" t="s">
        <v>1229</v>
      </c>
      <c r="F108" s="134" t="s">
        <v>1230</v>
      </c>
      <c r="G108" s="135" t="s">
        <v>1231</v>
      </c>
      <c r="H108" s="136">
        <v>18</v>
      </c>
      <c r="I108" s="137"/>
      <c r="J108" s="136">
        <f>ROUND(I108*H108,0)</f>
        <v>0</v>
      </c>
      <c r="K108" s="134" t="s">
        <v>346</v>
      </c>
      <c r="L108" s="33"/>
      <c r="M108" s="138" t="s">
        <v>35</v>
      </c>
      <c r="N108" s="139" t="s">
        <v>52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178</v>
      </c>
      <c r="AT108" s="142" t="s">
        <v>174</v>
      </c>
      <c r="AU108" s="142" t="s">
        <v>21</v>
      </c>
      <c r="AY108" s="17" t="s">
        <v>171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</v>
      </c>
      <c r="BK108" s="143">
        <f>ROUND(I108*H108,0)</f>
        <v>0</v>
      </c>
      <c r="BL108" s="17" t="s">
        <v>178</v>
      </c>
      <c r="BM108" s="142" t="s">
        <v>1820</v>
      </c>
    </row>
    <row r="109" spans="2:47" s="1" customFormat="1" ht="11.25">
      <c r="B109" s="33"/>
      <c r="D109" s="153" t="s">
        <v>347</v>
      </c>
      <c r="F109" s="154" t="s">
        <v>1233</v>
      </c>
      <c r="I109" s="146"/>
      <c r="L109" s="33"/>
      <c r="M109" s="147"/>
      <c r="T109" s="54"/>
      <c r="AT109" s="17" t="s">
        <v>347</v>
      </c>
      <c r="AU109" s="17" t="s">
        <v>21</v>
      </c>
    </row>
    <row r="110" spans="2:63" s="11" customFormat="1" ht="22.9" customHeight="1">
      <c r="B110" s="120"/>
      <c r="D110" s="121" t="s">
        <v>80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SUM(P111:P114)</f>
        <v>0</v>
      </c>
      <c r="R110" s="126">
        <f>SUM(R111:R114)</f>
        <v>0</v>
      </c>
      <c r="T110" s="127">
        <f>SUM(T111:T114)</f>
        <v>0</v>
      </c>
      <c r="AR110" s="121" t="s">
        <v>8</v>
      </c>
      <c r="AT110" s="128" t="s">
        <v>80</v>
      </c>
      <c r="AU110" s="128" t="s">
        <v>8</v>
      </c>
      <c r="AY110" s="121" t="s">
        <v>171</v>
      </c>
      <c r="BK110" s="129">
        <f>SUM(BK111:BK114)</f>
        <v>0</v>
      </c>
    </row>
    <row r="111" spans="2:65" s="1" customFormat="1" ht="24.2" customHeight="1">
      <c r="B111" s="33"/>
      <c r="C111" s="132" t="s">
        <v>178</v>
      </c>
      <c r="D111" s="132" t="s">
        <v>174</v>
      </c>
      <c r="E111" s="133" t="s">
        <v>1234</v>
      </c>
      <c r="F111" s="134" t="s">
        <v>1235</v>
      </c>
      <c r="G111" s="135" t="s">
        <v>468</v>
      </c>
      <c r="H111" s="136">
        <v>0.06</v>
      </c>
      <c r="I111" s="137"/>
      <c r="J111" s="136">
        <f>ROUND(I111*H111,0)</f>
        <v>0</v>
      </c>
      <c r="K111" s="134" t="s">
        <v>346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178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178</v>
      </c>
      <c r="BM111" s="142" t="s">
        <v>1821</v>
      </c>
    </row>
    <row r="112" spans="2:47" s="1" customFormat="1" ht="11.25">
      <c r="B112" s="33"/>
      <c r="D112" s="153" t="s">
        <v>347</v>
      </c>
      <c r="F112" s="154" t="s">
        <v>1237</v>
      </c>
      <c r="I112" s="146"/>
      <c r="L112" s="33"/>
      <c r="M112" s="147"/>
      <c r="T112" s="54"/>
      <c r="AT112" s="17" t="s">
        <v>347</v>
      </c>
      <c r="AU112" s="17" t="s">
        <v>21</v>
      </c>
    </row>
    <row r="113" spans="2:65" s="1" customFormat="1" ht="33" customHeight="1">
      <c r="B113" s="33"/>
      <c r="C113" s="132" t="s">
        <v>183</v>
      </c>
      <c r="D113" s="132" t="s">
        <v>174</v>
      </c>
      <c r="E113" s="133" t="s">
        <v>1822</v>
      </c>
      <c r="F113" s="134" t="s">
        <v>1823</v>
      </c>
      <c r="G113" s="135" t="s">
        <v>468</v>
      </c>
      <c r="H113" s="136">
        <v>0.06</v>
      </c>
      <c r="I113" s="137"/>
      <c r="J113" s="136">
        <f>ROUND(I113*H113,0)</f>
        <v>0</v>
      </c>
      <c r="K113" s="134" t="s">
        <v>346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178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178</v>
      </c>
      <c r="BM113" s="142" t="s">
        <v>1824</v>
      </c>
    </row>
    <row r="114" spans="2:47" s="1" customFormat="1" ht="11.25">
      <c r="B114" s="33"/>
      <c r="D114" s="153" t="s">
        <v>347</v>
      </c>
      <c r="F114" s="154" t="s">
        <v>1825</v>
      </c>
      <c r="I114" s="146"/>
      <c r="L114" s="33"/>
      <c r="M114" s="147"/>
      <c r="T114" s="54"/>
      <c r="AT114" s="17" t="s">
        <v>347</v>
      </c>
      <c r="AU114" s="17" t="s">
        <v>21</v>
      </c>
    </row>
    <row r="115" spans="2:63" s="11" customFormat="1" ht="25.9" customHeight="1">
      <c r="B115" s="120"/>
      <c r="D115" s="121" t="s">
        <v>80</v>
      </c>
      <c r="E115" s="122" t="s">
        <v>1242</v>
      </c>
      <c r="F115" s="122" t="s">
        <v>1243</v>
      </c>
      <c r="I115" s="123"/>
      <c r="J115" s="124">
        <f>BK115</f>
        <v>0</v>
      </c>
      <c r="L115" s="120"/>
      <c r="M115" s="125"/>
      <c r="P115" s="126">
        <f>P116</f>
        <v>0</v>
      </c>
      <c r="R115" s="126">
        <f>R116</f>
        <v>1.3241900000000002</v>
      </c>
      <c r="T115" s="127">
        <f>T116</f>
        <v>0.15</v>
      </c>
      <c r="AR115" s="121" t="s">
        <v>21</v>
      </c>
      <c r="AT115" s="128" t="s">
        <v>80</v>
      </c>
      <c r="AU115" s="128" t="s">
        <v>81</v>
      </c>
      <c r="AY115" s="121" t="s">
        <v>171</v>
      </c>
      <c r="BK115" s="129">
        <f>BK116</f>
        <v>0</v>
      </c>
    </row>
    <row r="116" spans="2:63" s="11" customFormat="1" ht="22.9" customHeight="1">
      <c r="B116" s="120"/>
      <c r="D116" s="121" t="s">
        <v>80</v>
      </c>
      <c r="E116" s="130" t="s">
        <v>1244</v>
      </c>
      <c r="F116" s="130" t="s">
        <v>1245</v>
      </c>
      <c r="I116" s="123"/>
      <c r="J116" s="131">
        <f>BK116</f>
        <v>0</v>
      </c>
      <c r="L116" s="120"/>
      <c r="M116" s="125"/>
      <c r="P116" s="126">
        <f>SUM(P117:P158)</f>
        <v>0</v>
      </c>
      <c r="R116" s="126">
        <f>SUM(R117:R158)</f>
        <v>1.3241900000000002</v>
      </c>
      <c r="T116" s="127">
        <f>SUM(T117:T158)</f>
        <v>0.15</v>
      </c>
      <c r="AR116" s="121" t="s">
        <v>21</v>
      </c>
      <c r="AT116" s="128" t="s">
        <v>80</v>
      </c>
      <c r="AU116" s="128" t="s">
        <v>8</v>
      </c>
      <c r="AY116" s="121" t="s">
        <v>171</v>
      </c>
      <c r="BK116" s="129">
        <f>SUM(BK117:BK158)</f>
        <v>0</v>
      </c>
    </row>
    <row r="117" spans="2:65" s="1" customFormat="1" ht="24.2" customHeight="1">
      <c r="B117" s="33"/>
      <c r="C117" s="132" t="s">
        <v>204</v>
      </c>
      <c r="D117" s="132" t="s">
        <v>174</v>
      </c>
      <c r="E117" s="133" t="s">
        <v>1442</v>
      </c>
      <c r="F117" s="134" t="s">
        <v>1443</v>
      </c>
      <c r="G117" s="135" t="s">
        <v>402</v>
      </c>
      <c r="H117" s="136">
        <v>620</v>
      </c>
      <c r="I117" s="137"/>
      <c r="J117" s="136">
        <f>ROUND(I117*H117,0)</f>
        <v>0</v>
      </c>
      <c r="K117" s="134" t="s">
        <v>346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255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255</v>
      </c>
      <c r="BM117" s="142" t="s">
        <v>1826</v>
      </c>
    </row>
    <row r="118" spans="2:47" s="1" customFormat="1" ht="11.25">
      <c r="B118" s="33"/>
      <c r="D118" s="153" t="s">
        <v>347</v>
      </c>
      <c r="F118" s="154" t="s">
        <v>1445</v>
      </c>
      <c r="I118" s="146"/>
      <c r="L118" s="33"/>
      <c r="M118" s="147"/>
      <c r="T118" s="54"/>
      <c r="AT118" s="17" t="s">
        <v>347</v>
      </c>
      <c r="AU118" s="17" t="s">
        <v>21</v>
      </c>
    </row>
    <row r="119" spans="2:65" s="1" customFormat="1" ht="16.5" customHeight="1">
      <c r="B119" s="33"/>
      <c r="C119" s="169" t="s">
        <v>209</v>
      </c>
      <c r="D119" s="169" t="s">
        <v>488</v>
      </c>
      <c r="E119" s="170" t="s">
        <v>1258</v>
      </c>
      <c r="F119" s="171" t="s">
        <v>1259</v>
      </c>
      <c r="G119" s="172" t="s">
        <v>402</v>
      </c>
      <c r="H119" s="173">
        <v>651</v>
      </c>
      <c r="I119" s="174"/>
      <c r="J119" s="173">
        <f>ROUND(I119*H119,0)</f>
        <v>0</v>
      </c>
      <c r="K119" s="171" t="s">
        <v>346</v>
      </c>
      <c r="L119" s="175"/>
      <c r="M119" s="176" t="s">
        <v>35</v>
      </c>
      <c r="N119" s="177" t="s">
        <v>52</v>
      </c>
      <c r="P119" s="140">
        <f>O119*H119</f>
        <v>0</v>
      </c>
      <c r="Q119" s="140">
        <v>0.00027</v>
      </c>
      <c r="R119" s="140">
        <f>Q119*H119</f>
        <v>0.17577</v>
      </c>
      <c r="S119" s="140">
        <v>0</v>
      </c>
      <c r="T119" s="141">
        <f>S119*H119</f>
        <v>0</v>
      </c>
      <c r="AR119" s="142" t="s">
        <v>511</v>
      </c>
      <c r="AT119" s="142" t="s">
        <v>488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255</v>
      </c>
      <c r="BM119" s="142" t="s">
        <v>1827</v>
      </c>
    </row>
    <row r="120" spans="2:51" s="12" customFormat="1" ht="11.25">
      <c r="B120" s="155"/>
      <c r="D120" s="144" t="s">
        <v>358</v>
      </c>
      <c r="F120" s="157" t="s">
        <v>1828</v>
      </c>
      <c r="H120" s="158">
        <v>651</v>
      </c>
      <c r="I120" s="159"/>
      <c r="L120" s="155"/>
      <c r="M120" s="160"/>
      <c r="T120" s="161"/>
      <c r="AT120" s="156" t="s">
        <v>358</v>
      </c>
      <c r="AU120" s="156" t="s">
        <v>21</v>
      </c>
      <c r="AV120" s="12" t="s">
        <v>21</v>
      </c>
      <c r="AW120" s="12" t="s">
        <v>4</v>
      </c>
      <c r="AX120" s="12" t="s">
        <v>8</v>
      </c>
      <c r="AY120" s="156" t="s">
        <v>171</v>
      </c>
    </row>
    <row r="121" spans="2:65" s="1" customFormat="1" ht="24.2" customHeight="1">
      <c r="B121" s="33"/>
      <c r="C121" s="132" t="s">
        <v>214</v>
      </c>
      <c r="D121" s="132" t="s">
        <v>174</v>
      </c>
      <c r="E121" s="133" t="s">
        <v>1246</v>
      </c>
      <c r="F121" s="134" t="s">
        <v>1247</v>
      </c>
      <c r="G121" s="135" t="s">
        <v>402</v>
      </c>
      <c r="H121" s="136">
        <v>20</v>
      </c>
      <c r="I121" s="137"/>
      <c r="J121" s="136">
        <f>ROUND(I121*H121,0)</f>
        <v>0</v>
      </c>
      <c r="K121" s="134" t="s">
        <v>346</v>
      </c>
      <c r="L121" s="33"/>
      <c r="M121" s="138" t="s">
        <v>35</v>
      </c>
      <c r="N121" s="139" t="s">
        <v>52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255</v>
      </c>
      <c r="AT121" s="142" t="s">
        <v>174</v>
      </c>
      <c r="AU121" s="142" t="s">
        <v>21</v>
      </c>
      <c r="AY121" s="17" t="s">
        <v>171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</v>
      </c>
      <c r="BK121" s="143">
        <f>ROUND(I121*H121,0)</f>
        <v>0</v>
      </c>
      <c r="BL121" s="17" t="s">
        <v>255</v>
      </c>
      <c r="BM121" s="142" t="s">
        <v>1829</v>
      </c>
    </row>
    <row r="122" spans="2:47" s="1" customFormat="1" ht="11.25">
      <c r="B122" s="33"/>
      <c r="D122" s="153" t="s">
        <v>347</v>
      </c>
      <c r="F122" s="154" t="s">
        <v>1249</v>
      </c>
      <c r="I122" s="146"/>
      <c r="L122" s="33"/>
      <c r="M122" s="147"/>
      <c r="T122" s="54"/>
      <c r="AT122" s="17" t="s">
        <v>347</v>
      </c>
      <c r="AU122" s="17" t="s">
        <v>21</v>
      </c>
    </row>
    <row r="123" spans="2:65" s="1" customFormat="1" ht="16.5" customHeight="1">
      <c r="B123" s="33"/>
      <c r="C123" s="169" t="s">
        <v>172</v>
      </c>
      <c r="D123" s="169" t="s">
        <v>488</v>
      </c>
      <c r="E123" s="170" t="s">
        <v>1250</v>
      </c>
      <c r="F123" s="171" t="s">
        <v>1251</v>
      </c>
      <c r="G123" s="172" t="s">
        <v>402</v>
      </c>
      <c r="H123" s="173">
        <v>21</v>
      </c>
      <c r="I123" s="174"/>
      <c r="J123" s="173">
        <f>ROUND(I123*H123,0)</f>
        <v>0</v>
      </c>
      <c r="K123" s="171" t="s">
        <v>346</v>
      </c>
      <c r="L123" s="175"/>
      <c r="M123" s="176" t="s">
        <v>35</v>
      </c>
      <c r="N123" s="177" t="s">
        <v>52</v>
      </c>
      <c r="P123" s="140">
        <f>O123*H123</f>
        <v>0</v>
      </c>
      <c r="Q123" s="140">
        <v>0.0032</v>
      </c>
      <c r="R123" s="140">
        <f>Q123*H123</f>
        <v>0.06720000000000001</v>
      </c>
      <c r="S123" s="140">
        <v>0</v>
      </c>
      <c r="T123" s="141">
        <f>S123*H123</f>
        <v>0</v>
      </c>
      <c r="AR123" s="142" t="s">
        <v>511</v>
      </c>
      <c r="AT123" s="142" t="s">
        <v>488</v>
      </c>
      <c r="AU123" s="142" t="s">
        <v>21</v>
      </c>
      <c r="AY123" s="17" t="s">
        <v>171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</v>
      </c>
      <c r="BK123" s="143">
        <f>ROUND(I123*H123,0)</f>
        <v>0</v>
      </c>
      <c r="BL123" s="17" t="s">
        <v>255</v>
      </c>
      <c r="BM123" s="142" t="s">
        <v>1830</v>
      </c>
    </row>
    <row r="124" spans="2:51" s="12" customFormat="1" ht="11.25">
      <c r="B124" s="155"/>
      <c r="D124" s="144" t="s">
        <v>358</v>
      </c>
      <c r="F124" s="157" t="s">
        <v>1831</v>
      </c>
      <c r="H124" s="158">
        <v>21</v>
      </c>
      <c r="I124" s="159"/>
      <c r="L124" s="155"/>
      <c r="M124" s="160"/>
      <c r="T124" s="161"/>
      <c r="AT124" s="156" t="s">
        <v>358</v>
      </c>
      <c r="AU124" s="156" t="s">
        <v>21</v>
      </c>
      <c r="AV124" s="12" t="s">
        <v>21</v>
      </c>
      <c r="AW124" s="12" t="s">
        <v>4</v>
      </c>
      <c r="AX124" s="12" t="s">
        <v>8</v>
      </c>
      <c r="AY124" s="156" t="s">
        <v>171</v>
      </c>
    </row>
    <row r="125" spans="2:65" s="1" customFormat="1" ht="24.2" customHeight="1">
      <c r="B125" s="33"/>
      <c r="C125" s="132" t="s">
        <v>223</v>
      </c>
      <c r="D125" s="132" t="s">
        <v>174</v>
      </c>
      <c r="E125" s="133" t="s">
        <v>1832</v>
      </c>
      <c r="F125" s="134" t="s">
        <v>1833</v>
      </c>
      <c r="G125" s="135" t="s">
        <v>402</v>
      </c>
      <c r="H125" s="136">
        <v>200</v>
      </c>
      <c r="I125" s="137"/>
      <c r="J125" s="136">
        <f>ROUND(I125*H125,0)</f>
        <v>0</v>
      </c>
      <c r="K125" s="134" t="s">
        <v>346</v>
      </c>
      <c r="L125" s="33"/>
      <c r="M125" s="138" t="s">
        <v>35</v>
      </c>
      <c r="N125" s="139" t="s">
        <v>52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255</v>
      </c>
      <c r="AT125" s="142" t="s">
        <v>174</v>
      </c>
      <c r="AU125" s="142" t="s">
        <v>21</v>
      </c>
      <c r="AY125" s="17" t="s">
        <v>171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</v>
      </c>
      <c r="BK125" s="143">
        <f>ROUND(I125*H125,0)</f>
        <v>0</v>
      </c>
      <c r="BL125" s="17" t="s">
        <v>255</v>
      </c>
      <c r="BM125" s="142" t="s">
        <v>1834</v>
      </c>
    </row>
    <row r="126" spans="2:47" s="1" customFormat="1" ht="11.25">
      <c r="B126" s="33"/>
      <c r="D126" s="153" t="s">
        <v>347</v>
      </c>
      <c r="F126" s="154" t="s">
        <v>1835</v>
      </c>
      <c r="I126" s="146"/>
      <c r="L126" s="33"/>
      <c r="M126" s="147"/>
      <c r="T126" s="54"/>
      <c r="AT126" s="17" t="s">
        <v>347</v>
      </c>
      <c r="AU126" s="17" t="s">
        <v>21</v>
      </c>
    </row>
    <row r="127" spans="2:65" s="1" customFormat="1" ht="16.5" customHeight="1">
      <c r="B127" s="33"/>
      <c r="C127" s="169" t="s">
        <v>228</v>
      </c>
      <c r="D127" s="169" t="s">
        <v>488</v>
      </c>
      <c r="E127" s="170" t="s">
        <v>1266</v>
      </c>
      <c r="F127" s="171" t="s">
        <v>1267</v>
      </c>
      <c r="G127" s="172" t="s">
        <v>402</v>
      </c>
      <c r="H127" s="173">
        <v>230</v>
      </c>
      <c r="I127" s="174"/>
      <c r="J127" s="173">
        <f>ROUND(I127*H127,0)</f>
        <v>0</v>
      </c>
      <c r="K127" s="171" t="s">
        <v>346</v>
      </c>
      <c r="L127" s="175"/>
      <c r="M127" s="176" t="s">
        <v>35</v>
      </c>
      <c r="N127" s="177" t="s">
        <v>52</v>
      </c>
      <c r="P127" s="140">
        <f>O127*H127</f>
        <v>0</v>
      </c>
      <c r="Q127" s="140">
        <v>0.00012</v>
      </c>
      <c r="R127" s="140">
        <f>Q127*H127</f>
        <v>0.0276</v>
      </c>
      <c r="S127" s="140">
        <v>0</v>
      </c>
      <c r="T127" s="141">
        <f>S127*H127</f>
        <v>0</v>
      </c>
      <c r="AR127" s="142" t="s">
        <v>511</v>
      </c>
      <c r="AT127" s="142" t="s">
        <v>488</v>
      </c>
      <c r="AU127" s="142" t="s">
        <v>21</v>
      </c>
      <c r="AY127" s="17" t="s">
        <v>171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7" t="s">
        <v>8</v>
      </c>
      <c r="BK127" s="143">
        <f>ROUND(I127*H127,0)</f>
        <v>0</v>
      </c>
      <c r="BL127" s="17" t="s">
        <v>255</v>
      </c>
      <c r="BM127" s="142" t="s">
        <v>1836</v>
      </c>
    </row>
    <row r="128" spans="2:47" s="1" customFormat="1" ht="19.5">
      <c r="B128" s="33"/>
      <c r="D128" s="144" t="s">
        <v>180</v>
      </c>
      <c r="F128" s="145" t="s">
        <v>1837</v>
      </c>
      <c r="I128" s="146"/>
      <c r="L128" s="33"/>
      <c r="M128" s="147"/>
      <c r="T128" s="54"/>
      <c r="AT128" s="17" t="s">
        <v>180</v>
      </c>
      <c r="AU128" s="17" t="s">
        <v>21</v>
      </c>
    </row>
    <row r="129" spans="2:51" s="12" customFormat="1" ht="11.25">
      <c r="B129" s="155"/>
      <c r="D129" s="144" t="s">
        <v>358</v>
      </c>
      <c r="F129" s="157" t="s">
        <v>1838</v>
      </c>
      <c r="H129" s="158">
        <v>230</v>
      </c>
      <c r="I129" s="159"/>
      <c r="L129" s="155"/>
      <c r="M129" s="160"/>
      <c r="T129" s="161"/>
      <c r="AT129" s="156" t="s">
        <v>358</v>
      </c>
      <c r="AU129" s="156" t="s">
        <v>21</v>
      </c>
      <c r="AV129" s="12" t="s">
        <v>21</v>
      </c>
      <c r="AW129" s="12" t="s">
        <v>4</v>
      </c>
      <c r="AX129" s="12" t="s">
        <v>8</v>
      </c>
      <c r="AY129" s="156" t="s">
        <v>171</v>
      </c>
    </row>
    <row r="130" spans="2:65" s="1" customFormat="1" ht="24.2" customHeight="1">
      <c r="B130" s="33"/>
      <c r="C130" s="132" t="s">
        <v>9</v>
      </c>
      <c r="D130" s="132" t="s">
        <v>174</v>
      </c>
      <c r="E130" s="133" t="s">
        <v>1839</v>
      </c>
      <c r="F130" s="134" t="s">
        <v>1840</v>
      </c>
      <c r="G130" s="135" t="s">
        <v>402</v>
      </c>
      <c r="H130" s="136">
        <v>670</v>
      </c>
      <c r="I130" s="137"/>
      <c r="J130" s="136">
        <f>ROUND(I130*H130,0)</f>
        <v>0</v>
      </c>
      <c r="K130" s="134" t="s">
        <v>346</v>
      </c>
      <c r="L130" s="33"/>
      <c r="M130" s="138" t="s">
        <v>35</v>
      </c>
      <c r="N130" s="139" t="s">
        <v>52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255</v>
      </c>
      <c r="AT130" s="142" t="s">
        <v>174</v>
      </c>
      <c r="AU130" s="142" t="s">
        <v>21</v>
      </c>
      <c r="AY130" s="17" t="s">
        <v>171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</v>
      </c>
      <c r="BK130" s="143">
        <f>ROUND(I130*H130,0)</f>
        <v>0</v>
      </c>
      <c r="BL130" s="17" t="s">
        <v>255</v>
      </c>
      <c r="BM130" s="142" t="s">
        <v>1841</v>
      </c>
    </row>
    <row r="131" spans="2:47" s="1" customFormat="1" ht="11.25">
      <c r="B131" s="33"/>
      <c r="D131" s="153" t="s">
        <v>347</v>
      </c>
      <c r="F131" s="154" t="s">
        <v>1842</v>
      </c>
      <c r="I131" s="146"/>
      <c r="L131" s="33"/>
      <c r="M131" s="147"/>
      <c r="T131" s="54"/>
      <c r="AT131" s="17" t="s">
        <v>347</v>
      </c>
      <c r="AU131" s="17" t="s">
        <v>21</v>
      </c>
    </row>
    <row r="132" spans="2:65" s="1" customFormat="1" ht="16.5" customHeight="1">
      <c r="B132" s="33"/>
      <c r="C132" s="169" t="s">
        <v>239</v>
      </c>
      <c r="D132" s="169" t="s">
        <v>488</v>
      </c>
      <c r="E132" s="170" t="s">
        <v>1843</v>
      </c>
      <c r="F132" s="171" t="s">
        <v>1275</v>
      </c>
      <c r="G132" s="172" t="s">
        <v>402</v>
      </c>
      <c r="H132" s="173">
        <v>770.5</v>
      </c>
      <c r="I132" s="174"/>
      <c r="J132" s="173">
        <f>ROUND(I132*H132,0)</f>
        <v>0</v>
      </c>
      <c r="K132" s="171" t="s">
        <v>346</v>
      </c>
      <c r="L132" s="175"/>
      <c r="M132" s="176" t="s">
        <v>35</v>
      </c>
      <c r="N132" s="177" t="s">
        <v>52</v>
      </c>
      <c r="P132" s="140">
        <f>O132*H132</f>
        <v>0</v>
      </c>
      <c r="Q132" s="140">
        <v>0.00064</v>
      </c>
      <c r="R132" s="140">
        <f>Q132*H132</f>
        <v>0.49312000000000006</v>
      </c>
      <c r="S132" s="140">
        <v>0</v>
      </c>
      <c r="T132" s="141">
        <f>S132*H132</f>
        <v>0</v>
      </c>
      <c r="AR132" s="142" t="s">
        <v>511</v>
      </c>
      <c r="AT132" s="142" t="s">
        <v>488</v>
      </c>
      <c r="AU132" s="142" t="s">
        <v>21</v>
      </c>
      <c r="AY132" s="17" t="s">
        <v>171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</v>
      </c>
      <c r="BK132" s="143">
        <f>ROUND(I132*H132,0)</f>
        <v>0</v>
      </c>
      <c r="BL132" s="17" t="s">
        <v>255</v>
      </c>
      <c r="BM132" s="142" t="s">
        <v>1844</v>
      </c>
    </row>
    <row r="133" spans="2:47" s="1" customFormat="1" ht="19.5">
      <c r="B133" s="33"/>
      <c r="D133" s="144" t="s">
        <v>180</v>
      </c>
      <c r="F133" s="145" t="s">
        <v>1845</v>
      </c>
      <c r="I133" s="146"/>
      <c r="L133" s="33"/>
      <c r="M133" s="147"/>
      <c r="T133" s="54"/>
      <c r="AT133" s="17" t="s">
        <v>180</v>
      </c>
      <c r="AU133" s="17" t="s">
        <v>21</v>
      </c>
    </row>
    <row r="134" spans="2:51" s="12" customFormat="1" ht="11.25">
      <c r="B134" s="155"/>
      <c r="D134" s="144" t="s">
        <v>358</v>
      </c>
      <c r="F134" s="157" t="s">
        <v>1846</v>
      </c>
      <c r="H134" s="158">
        <v>770.5</v>
      </c>
      <c r="I134" s="159"/>
      <c r="L134" s="155"/>
      <c r="M134" s="160"/>
      <c r="T134" s="161"/>
      <c r="AT134" s="156" t="s">
        <v>358</v>
      </c>
      <c r="AU134" s="156" t="s">
        <v>21</v>
      </c>
      <c r="AV134" s="12" t="s">
        <v>21</v>
      </c>
      <c r="AW134" s="12" t="s">
        <v>4</v>
      </c>
      <c r="AX134" s="12" t="s">
        <v>8</v>
      </c>
      <c r="AY134" s="156" t="s">
        <v>171</v>
      </c>
    </row>
    <row r="135" spans="2:65" s="1" customFormat="1" ht="24.2" customHeight="1">
      <c r="B135" s="33"/>
      <c r="C135" s="132" t="s">
        <v>243</v>
      </c>
      <c r="D135" s="132" t="s">
        <v>174</v>
      </c>
      <c r="E135" s="133" t="s">
        <v>1278</v>
      </c>
      <c r="F135" s="134" t="s">
        <v>1279</v>
      </c>
      <c r="G135" s="135" t="s">
        <v>345</v>
      </c>
      <c r="H135" s="136">
        <v>200</v>
      </c>
      <c r="I135" s="137"/>
      <c r="J135" s="136">
        <f>ROUND(I135*H135,0)</f>
        <v>0</v>
      </c>
      <c r="K135" s="134" t="s">
        <v>346</v>
      </c>
      <c r="L135" s="33"/>
      <c r="M135" s="138" t="s">
        <v>35</v>
      </c>
      <c r="N135" s="139" t="s">
        <v>52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255</v>
      </c>
      <c r="AT135" s="142" t="s">
        <v>174</v>
      </c>
      <c r="AU135" s="142" t="s">
        <v>21</v>
      </c>
      <c r="AY135" s="17" t="s">
        <v>171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</v>
      </c>
      <c r="BK135" s="143">
        <f>ROUND(I135*H135,0)</f>
        <v>0</v>
      </c>
      <c r="BL135" s="17" t="s">
        <v>255</v>
      </c>
      <c r="BM135" s="142" t="s">
        <v>1847</v>
      </c>
    </row>
    <row r="136" spans="2:47" s="1" customFormat="1" ht="11.25">
      <c r="B136" s="33"/>
      <c r="D136" s="153" t="s">
        <v>347</v>
      </c>
      <c r="F136" s="154" t="s">
        <v>1281</v>
      </c>
      <c r="I136" s="146"/>
      <c r="L136" s="33"/>
      <c r="M136" s="147"/>
      <c r="T136" s="54"/>
      <c r="AT136" s="17" t="s">
        <v>347</v>
      </c>
      <c r="AU136" s="17" t="s">
        <v>21</v>
      </c>
    </row>
    <row r="137" spans="2:65" s="1" customFormat="1" ht="24.2" customHeight="1">
      <c r="B137" s="33"/>
      <c r="C137" s="132" t="s">
        <v>250</v>
      </c>
      <c r="D137" s="132" t="s">
        <v>174</v>
      </c>
      <c r="E137" s="133" t="s">
        <v>1282</v>
      </c>
      <c r="F137" s="134" t="s">
        <v>1283</v>
      </c>
      <c r="G137" s="135" t="s">
        <v>345</v>
      </c>
      <c r="H137" s="136">
        <v>160</v>
      </c>
      <c r="I137" s="137"/>
      <c r="J137" s="136">
        <f>ROUND(I137*H137,0)</f>
        <v>0</v>
      </c>
      <c r="K137" s="134" t="s">
        <v>346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255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255</v>
      </c>
      <c r="BM137" s="142" t="s">
        <v>1284</v>
      </c>
    </row>
    <row r="138" spans="2:47" s="1" customFormat="1" ht="11.25">
      <c r="B138" s="33"/>
      <c r="D138" s="153" t="s">
        <v>347</v>
      </c>
      <c r="F138" s="154" t="s">
        <v>1285</v>
      </c>
      <c r="I138" s="146"/>
      <c r="L138" s="33"/>
      <c r="M138" s="147"/>
      <c r="T138" s="54"/>
      <c r="AT138" s="17" t="s">
        <v>347</v>
      </c>
      <c r="AU138" s="17" t="s">
        <v>21</v>
      </c>
    </row>
    <row r="139" spans="2:65" s="1" customFormat="1" ht="24.2" customHeight="1">
      <c r="B139" s="33"/>
      <c r="C139" s="132" t="s">
        <v>255</v>
      </c>
      <c r="D139" s="132" t="s">
        <v>174</v>
      </c>
      <c r="E139" s="133" t="s">
        <v>1848</v>
      </c>
      <c r="F139" s="134" t="s">
        <v>1849</v>
      </c>
      <c r="G139" s="135" t="s">
        <v>345</v>
      </c>
      <c r="H139" s="136">
        <v>1</v>
      </c>
      <c r="I139" s="137"/>
      <c r="J139" s="136">
        <f>ROUND(I139*H139,0)</f>
        <v>0</v>
      </c>
      <c r="K139" s="134" t="s">
        <v>35</v>
      </c>
      <c r="L139" s="33"/>
      <c r="M139" s="138" t="s">
        <v>35</v>
      </c>
      <c r="N139" s="139" t="s">
        <v>52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255</v>
      </c>
      <c r="AT139" s="142" t="s">
        <v>174</v>
      </c>
      <c r="AU139" s="142" t="s">
        <v>21</v>
      </c>
      <c r="AY139" s="17" t="s">
        <v>171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</v>
      </c>
      <c r="BK139" s="143">
        <f>ROUND(I139*H139,0)</f>
        <v>0</v>
      </c>
      <c r="BL139" s="17" t="s">
        <v>255</v>
      </c>
      <c r="BM139" s="142" t="s">
        <v>1850</v>
      </c>
    </row>
    <row r="140" spans="2:47" s="1" customFormat="1" ht="19.5">
      <c r="B140" s="33"/>
      <c r="D140" s="144" t="s">
        <v>180</v>
      </c>
      <c r="F140" s="145" t="s">
        <v>1851</v>
      </c>
      <c r="I140" s="146"/>
      <c r="L140" s="33"/>
      <c r="M140" s="147"/>
      <c r="T140" s="54"/>
      <c r="AT140" s="17" t="s">
        <v>180</v>
      </c>
      <c r="AU140" s="17" t="s">
        <v>21</v>
      </c>
    </row>
    <row r="141" spans="2:65" s="1" customFormat="1" ht="21.75" customHeight="1">
      <c r="B141" s="33"/>
      <c r="C141" s="132" t="s">
        <v>260</v>
      </c>
      <c r="D141" s="132" t="s">
        <v>174</v>
      </c>
      <c r="E141" s="133" t="s">
        <v>1852</v>
      </c>
      <c r="F141" s="134" t="s">
        <v>1853</v>
      </c>
      <c r="G141" s="135" t="s">
        <v>345</v>
      </c>
      <c r="H141" s="136">
        <v>1</v>
      </c>
      <c r="I141" s="137"/>
      <c r="J141" s="136">
        <f>ROUND(I141*H141,0)</f>
        <v>0</v>
      </c>
      <c r="K141" s="134" t="s">
        <v>35</v>
      </c>
      <c r="L141" s="33"/>
      <c r="M141" s="138" t="s">
        <v>35</v>
      </c>
      <c r="N141" s="139" t="s">
        <v>52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255</v>
      </c>
      <c r="AT141" s="142" t="s">
        <v>174</v>
      </c>
      <c r="AU141" s="142" t="s">
        <v>21</v>
      </c>
      <c r="AY141" s="17" t="s">
        <v>171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</v>
      </c>
      <c r="BK141" s="143">
        <f>ROUND(I141*H141,0)</f>
        <v>0</v>
      </c>
      <c r="BL141" s="17" t="s">
        <v>255</v>
      </c>
      <c r="BM141" s="142" t="s">
        <v>1854</v>
      </c>
    </row>
    <row r="142" spans="2:47" s="1" customFormat="1" ht="19.5">
      <c r="B142" s="33"/>
      <c r="D142" s="144" t="s">
        <v>180</v>
      </c>
      <c r="F142" s="145" t="s">
        <v>1851</v>
      </c>
      <c r="I142" s="146"/>
      <c r="L142" s="33"/>
      <c r="M142" s="147"/>
      <c r="T142" s="54"/>
      <c r="AT142" s="17" t="s">
        <v>180</v>
      </c>
      <c r="AU142" s="17" t="s">
        <v>21</v>
      </c>
    </row>
    <row r="143" spans="2:65" s="1" customFormat="1" ht="21.75" customHeight="1">
      <c r="B143" s="33"/>
      <c r="C143" s="132" t="s">
        <v>265</v>
      </c>
      <c r="D143" s="132" t="s">
        <v>174</v>
      </c>
      <c r="E143" s="133" t="s">
        <v>1286</v>
      </c>
      <c r="F143" s="134" t="s">
        <v>1287</v>
      </c>
      <c r="G143" s="135" t="s">
        <v>345</v>
      </c>
      <c r="H143" s="136">
        <v>20</v>
      </c>
      <c r="I143" s="137"/>
      <c r="J143" s="136">
        <f>ROUND(I143*H143,0)</f>
        <v>0</v>
      </c>
      <c r="K143" s="134" t="s">
        <v>346</v>
      </c>
      <c r="L143" s="33"/>
      <c r="M143" s="138" t="s">
        <v>35</v>
      </c>
      <c r="N143" s="139" t="s">
        <v>52</v>
      </c>
      <c r="P143" s="140">
        <f>O143*H143</f>
        <v>0</v>
      </c>
      <c r="Q143" s="140">
        <v>0</v>
      </c>
      <c r="R143" s="140">
        <f>Q143*H143</f>
        <v>0</v>
      </c>
      <c r="S143" s="140">
        <v>0.0075</v>
      </c>
      <c r="T143" s="141">
        <f>S143*H143</f>
        <v>0.15</v>
      </c>
      <c r="AR143" s="142" t="s">
        <v>255</v>
      </c>
      <c r="AT143" s="142" t="s">
        <v>174</v>
      </c>
      <c r="AU143" s="142" t="s">
        <v>21</v>
      </c>
      <c r="AY143" s="17" t="s">
        <v>171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</v>
      </c>
      <c r="BK143" s="143">
        <f>ROUND(I143*H143,0)</f>
        <v>0</v>
      </c>
      <c r="BL143" s="17" t="s">
        <v>255</v>
      </c>
      <c r="BM143" s="142" t="s">
        <v>1855</v>
      </c>
    </row>
    <row r="144" spans="2:47" s="1" customFormat="1" ht="11.25">
      <c r="B144" s="33"/>
      <c r="D144" s="153" t="s">
        <v>347</v>
      </c>
      <c r="F144" s="154" t="s">
        <v>1289</v>
      </c>
      <c r="I144" s="146"/>
      <c r="L144" s="33"/>
      <c r="M144" s="147"/>
      <c r="T144" s="54"/>
      <c r="AT144" s="17" t="s">
        <v>347</v>
      </c>
      <c r="AU144" s="17" t="s">
        <v>21</v>
      </c>
    </row>
    <row r="145" spans="2:65" s="1" customFormat="1" ht="24.2" customHeight="1">
      <c r="B145" s="33"/>
      <c r="C145" s="132" t="s">
        <v>270</v>
      </c>
      <c r="D145" s="132" t="s">
        <v>174</v>
      </c>
      <c r="E145" s="133" t="s">
        <v>1290</v>
      </c>
      <c r="F145" s="134" t="s">
        <v>1291</v>
      </c>
      <c r="G145" s="135" t="s">
        <v>402</v>
      </c>
      <c r="H145" s="136">
        <v>590</v>
      </c>
      <c r="I145" s="137"/>
      <c r="J145" s="136">
        <f>ROUND(I145*H145,0)</f>
        <v>0</v>
      </c>
      <c r="K145" s="134" t="s">
        <v>346</v>
      </c>
      <c r="L145" s="33"/>
      <c r="M145" s="138" t="s">
        <v>35</v>
      </c>
      <c r="N145" s="139" t="s">
        <v>52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255</v>
      </c>
      <c r="AT145" s="142" t="s">
        <v>174</v>
      </c>
      <c r="AU145" s="142" t="s">
        <v>21</v>
      </c>
      <c r="AY145" s="17" t="s">
        <v>171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</v>
      </c>
      <c r="BK145" s="143">
        <f>ROUND(I145*H145,0)</f>
        <v>0</v>
      </c>
      <c r="BL145" s="17" t="s">
        <v>255</v>
      </c>
      <c r="BM145" s="142" t="s">
        <v>1292</v>
      </c>
    </row>
    <row r="146" spans="2:47" s="1" customFormat="1" ht="11.25">
      <c r="B146" s="33"/>
      <c r="D146" s="153" t="s">
        <v>347</v>
      </c>
      <c r="F146" s="154" t="s">
        <v>1293</v>
      </c>
      <c r="I146" s="146"/>
      <c r="L146" s="33"/>
      <c r="M146" s="147"/>
      <c r="T146" s="54"/>
      <c r="AT146" s="17" t="s">
        <v>347</v>
      </c>
      <c r="AU146" s="17" t="s">
        <v>21</v>
      </c>
    </row>
    <row r="147" spans="2:65" s="1" customFormat="1" ht="16.5" customHeight="1">
      <c r="B147" s="33"/>
      <c r="C147" s="169" t="s">
        <v>275</v>
      </c>
      <c r="D147" s="169" t="s">
        <v>488</v>
      </c>
      <c r="E147" s="170" t="s">
        <v>1294</v>
      </c>
      <c r="F147" s="171" t="s">
        <v>1295</v>
      </c>
      <c r="G147" s="172" t="s">
        <v>502</v>
      </c>
      <c r="H147" s="173">
        <v>560.5</v>
      </c>
      <c r="I147" s="174"/>
      <c r="J147" s="173">
        <f>ROUND(I147*H147,0)</f>
        <v>0</v>
      </c>
      <c r="K147" s="171" t="s">
        <v>346</v>
      </c>
      <c r="L147" s="175"/>
      <c r="M147" s="176" t="s">
        <v>35</v>
      </c>
      <c r="N147" s="177" t="s">
        <v>52</v>
      </c>
      <c r="P147" s="140">
        <f>O147*H147</f>
        <v>0</v>
      </c>
      <c r="Q147" s="140">
        <v>0.001</v>
      </c>
      <c r="R147" s="140">
        <f>Q147*H147</f>
        <v>0.5605</v>
      </c>
      <c r="S147" s="140">
        <v>0</v>
      </c>
      <c r="T147" s="141">
        <f>S147*H147</f>
        <v>0</v>
      </c>
      <c r="AR147" s="142" t="s">
        <v>511</v>
      </c>
      <c r="AT147" s="142" t="s">
        <v>488</v>
      </c>
      <c r="AU147" s="142" t="s">
        <v>21</v>
      </c>
      <c r="AY147" s="17" t="s">
        <v>171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</v>
      </c>
      <c r="BK147" s="143">
        <f>ROUND(I147*H147,0)</f>
        <v>0</v>
      </c>
      <c r="BL147" s="17" t="s">
        <v>255</v>
      </c>
      <c r="BM147" s="142" t="s">
        <v>1296</v>
      </c>
    </row>
    <row r="148" spans="2:51" s="12" customFormat="1" ht="11.25">
      <c r="B148" s="155"/>
      <c r="D148" s="144" t="s">
        <v>358</v>
      </c>
      <c r="E148" s="156" t="s">
        <v>35</v>
      </c>
      <c r="F148" s="157" t="s">
        <v>1856</v>
      </c>
      <c r="H148" s="158">
        <v>560.5</v>
      </c>
      <c r="I148" s="159"/>
      <c r="L148" s="155"/>
      <c r="M148" s="160"/>
      <c r="T148" s="161"/>
      <c r="AT148" s="156" t="s">
        <v>358</v>
      </c>
      <c r="AU148" s="156" t="s">
        <v>21</v>
      </c>
      <c r="AV148" s="12" t="s">
        <v>21</v>
      </c>
      <c r="AW148" s="12" t="s">
        <v>41</v>
      </c>
      <c r="AX148" s="12" t="s">
        <v>8</v>
      </c>
      <c r="AY148" s="156" t="s">
        <v>171</v>
      </c>
    </row>
    <row r="149" spans="2:65" s="1" customFormat="1" ht="24.2" customHeight="1">
      <c r="B149" s="33"/>
      <c r="C149" s="132" t="s">
        <v>7</v>
      </c>
      <c r="D149" s="132" t="s">
        <v>174</v>
      </c>
      <c r="E149" s="133" t="s">
        <v>1298</v>
      </c>
      <c r="F149" s="134" t="s">
        <v>1299</v>
      </c>
      <c r="G149" s="135" t="s">
        <v>345</v>
      </c>
      <c r="H149" s="136">
        <v>1</v>
      </c>
      <c r="I149" s="137"/>
      <c r="J149" s="136">
        <f>ROUND(I149*H149,0)</f>
        <v>0</v>
      </c>
      <c r="K149" s="134" t="s">
        <v>346</v>
      </c>
      <c r="L149" s="33"/>
      <c r="M149" s="138" t="s">
        <v>35</v>
      </c>
      <c r="N149" s="139" t="s">
        <v>52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255</v>
      </c>
      <c r="AT149" s="142" t="s">
        <v>174</v>
      </c>
      <c r="AU149" s="142" t="s">
        <v>21</v>
      </c>
      <c r="AY149" s="17" t="s">
        <v>171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7" t="s">
        <v>8</v>
      </c>
      <c r="BK149" s="143">
        <f>ROUND(I149*H149,0)</f>
        <v>0</v>
      </c>
      <c r="BL149" s="17" t="s">
        <v>255</v>
      </c>
      <c r="BM149" s="142" t="s">
        <v>1857</v>
      </c>
    </row>
    <row r="150" spans="2:47" s="1" customFormat="1" ht="11.25">
      <c r="B150" s="33"/>
      <c r="D150" s="153" t="s">
        <v>347</v>
      </c>
      <c r="F150" s="154" t="s">
        <v>1301</v>
      </c>
      <c r="I150" s="146"/>
      <c r="L150" s="33"/>
      <c r="M150" s="147"/>
      <c r="T150" s="54"/>
      <c r="AT150" s="17" t="s">
        <v>347</v>
      </c>
      <c r="AU150" s="17" t="s">
        <v>21</v>
      </c>
    </row>
    <row r="151" spans="2:65" s="1" customFormat="1" ht="16.5" customHeight="1">
      <c r="B151" s="33"/>
      <c r="C151" s="132" t="s">
        <v>286</v>
      </c>
      <c r="D151" s="132" t="s">
        <v>174</v>
      </c>
      <c r="E151" s="133" t="s">
        <v>1858</v>
      </c>
      <c r="F151" s="134" t="s">
        <v>1859</v>
      </c>
      <c r="G151" s="135" t="s">
        <v>1304</v>
      </c>
      <c r="H151" s="136">
        <v>1</v>
      </c>
      <c r="I151" s="137"/>
      <c r="J151" s="136">
        <f>ROUND(I151*H151,0)</f>
        <v>0</v>
      </c>
      <c r="K151" s="134" t="s">
        <v>346</v>
      </c>
      <c r="L151" s="33"/>
      <c r="M151" s="138" t="s">
        <v>35</v>
      </c>
      <c r="N151" s="139" t="s">
        <v>52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255</v>
      </c>
      <c r="AT151" s="142" t="s">
        <v>174</v>
      </c>
      <c r="AU151" s="142" t="s">
        <v>21</v>
      </c>
      <c r="AY151" s="17" t="s">
        <v>171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</v>
      </c>
      <c r="BK151" s="143">
        <f>ROUND(I151*H151,0)</f>
        <v>0</v>
      </c>
      <c r="BL151" s="17" t="s">
        <v>255</v>
      </c>
      <c r="BM151" s="142" t="s">
        <v>1860</v>
      </c>
    </row>
    <row r="152" spans="2:47" s="1" customFormat="1" ht="11.25">
      <c r="B152" s="33"/>
      <c r="D152" s="153" t="s">
        <v>347</v>
      </c>
      <c r="F152" s="154" t="s">
        <v>1861</v>
      </c>
      <c r="I152" s="146"/>
      <c r="L152" s="33"/>
      <c r="M152" s="147"/>
      <c r="T152" s="54"/>
      <c r="AT152" s="17" t="s">
        <v>347</v>
      </c>
      <c r="AU152" s="17" t="s">
        <v>21</v>
      </c>
    </row>
    <row r="153" spans="2:65" s="1" customFormat="1" ht="16.5" customHeight="1">
      <c r="B153" s="33"/>
      <c r="C153" s="132" t="s">
        <v>291</v>
      </c>
      <c r="D153" s="132" t="s">
        <v>174</v>
      </c>
      <c r="E153" s="133" t="s">
        <v>1302</v>
      </c>
      <c r="F153" s="134" t="s">
        <v>1303</v>
      </c>
      <c r="G153" s="135" t="s">
        <v>1304</v>
      </c>
      <c r="H153" s="136">
        <v>1</v>
      </c>
      <c r="I153" s="137"/>
      <c r="J153" s="136">
        <f>ROUND(I153*H153,0)</f>
        <v>0</v>
      </c>
      <c r="K153" s="134" t="s">
        <v>346</v>
      </c>
      <c r="L153" s="33"/>
      <c r="M153" s="138" t="s">
        <v>35</v>
      </c>
      <c r="N153" s="139" t="s">
        <v>52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255</v>
      </c>
      <c r="AT153" s="142" t="s">
        <v>174</v>
      </c>
      <c r="AU153" s="142" t="s">
        <v>21</v>
      </c>
      <c r="AY153" s="17" t="s">
        <v>171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</v>
      </c>
      <c r="BK153" s="143">
        <f>ROUND(I153*H153,0)</f>
        <v>0</v>
      </c>
      <c r="BL153" s="17" t="s">
        <v>255</v>
      </c>
      <c r="BM153" s="142" t="s">
        <v>1862</v>
      </c>
    </row>
    <row r="154" spans="2:47" s="1" customFormat="1" ht="11.25">
      <c r="B154" s="33"/>
      <c r="D154" s="153" t="s">
        <v>347</v>
      </c>
      <c r="F154" s="154" t="s">
        <v>1306</v>
      </c>
      <c r="I154" s="146"/>
      <c r="L154" s="33"/>
      <c r="M154" s="147"/>
      <c r="T154" s="54"/>
      <c r="AT154" s="17" t="s">
        <v>347</v>
      </c>
      <c r="AU154" s="17" t="s">
        <v>21</v>
      </c>
    </row>
    <row r="155" spans="2:65" s="1" customFormat="1" ht="24.2" customHeight="1">
      <c r="B155" s="33"/>
      <c r="C155" s="132" t="s">
        <v>296</v>
      </c>
      <c r="D155" s="132" t="s">
        <v>174</v>
      </c>
      <c r="E155" s="133" t="s">
        <v>1307</v>
      </c>
      <c r="F155" s="134" t="s">
        <v>1308</v>
      </c>
      <c r="G155" s="135" t="s">
        <v>468</v>
      </c>
      <c r="H155" s="136">
        <v>1.32</v>
      </c>
      <c r="I155" s="137"/>
      <c r="J155" s="136">
        <f>ROUND(I155*H155,0)</f>
        <v>0</v>
      </c>
      <c r="K155" s="134" t="s">
        <v>346</v>
      </c>
      <c r="L155" s="33"/>
      <c r="M155" s="138" t="s">
        <v>35</v>
      </c>
      <c r="N155" s="139" t="s">
        <v>52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255</v>
      </c>
      <c r="AT155" s="142" t="s">
        <v>174</v>
      </c>
      <c r="AU155" s="142" t="s">
        <v>21</v>
      </c>
      <c r="AY155" s="17" t="s">
        <v>171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7" t="s">
        <v>8</v>
      </c>
      <c r="BK155" s="143">
        <f>ROUND(I155*H155,0)</f>
        <v>0</v>
      </c>
      <c r="BL155" s="17" t="s">
        <v>255</v>
      </c>
      <c r="BM155" s="142" t="s">
        <v>1863</v>
      </c>
    </row>
    <row r="156" spans="2:47" s="1" customFormat="1" ht="11.25">
      <c r="B156" s="33"/>
      <c r="D156" s="153" t="s">
        <v>347</v>
      </c>
      <c r="F156" s="154" t="s">
        <v>1310</v>
      </c>
      <c r="I156" s="146"/>
      <c r="L156" s="33"/>
      <c r="M156" s="147"/>
      <c r="T156" s="54"/>
      <c r="AT156" s="17" t="s">
        <v>347</v>
      </c>
      <c r="AU156" s="17" t="s">
        <v>21</v>
      </c>
    </row>
    <row r="157" spans="2:65" s="1" customFormat="1" ht="24.2" customHeight="1">
      <c r="B157" s="33"/>
      <c r="C157" s="132" t="s">
        <v>300</v>
      </c>
      <c r="D157" s="132" t="s">
        <v>174</v>
      </c>
      <c r="E157" s="133" t="s">
        <v>1311</v>
      </c>
      <c r="F157" s="134" t="s">
        <v>1312</v>
      </c>
      <c r="G157" s="135" t="s">
        <v>468</v>
      </c>
      <c r="H157" s="136">
        <v>1.32</v>
      </c>
      <c r="I157" s="137"/>
      <c r="J157" s="136">
        <f>ROUND(I157*H157,0)</f>
        <v>0</v>
      </c>
      <c r="K157" s="134" t="s">
        <v>346</v>
      </c>
      <c r="L157" s="33"/>
      <c r="M157" s="138" t="s">
        <v>35</v>
      </c>
      <c r="N157" s="139" t="s">
        <v>52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255</v>
      </c>
      <c r="AT157" s="142" t="s">
        <v>174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255</v>
      </c>
      <c r="BM157" s="142" t="s">
        <v>1864</v>
      </c>
    </row>
    <row r="158" spans="2:47" s="1" customFormat="1" ht="11.25">
      <c r="B158" s="33"/>
      <c r="D158" s="153" t="s">
        <v>347</v>
      </c>
      <c r="F158" s="154" t="s">
        <v>1314</v>
      </c>
      <c r="I158" s="146"/>
      <c r="L158" s="33"/>
      <c r="M158" s="147"/>
      <c r="T158" s="54"/>
      <c r="AT158" s="17" t="s">
        <v>347</v>
      </c>
      <c r="AU158" s="17" t="s">
        <v>21</v>
      </c>
    </row>
    <row r="159" spans="2:63" s="11" customFormat="1" ht="25.9" customHeight="1">
      <c r="B159" s="120"/>
      <c r="D159" s="121" t="s">
        <v>80</v>
      </c>
      <c r="E159" s="122" t="s">
        <v>488</v>
      </c>
      <c r="F159" s="122" t="s">
        <v>1315</v>
      </c>
      <c r="I159" s="123"/>
      <c r="J159" s="124">
        <f>BK159</f>
        <v>0</v>
      </c>
      <c r="L159" s="120"/>
      <c r="M159" s="125"/>
      <c r="P159" s="126">
        <f>P160+P186+P189</f>
        <v>0</v>
      </c>
      <c r="R159" s="126">
        <f>R160+R186+R189</f>
        <v>254.30856</v>
      </c>
      <c r="T159" s="127">
        <f>T160+T186+T189</f>
        <v>0</v>
      </c>
      <c r="AR159" s="121" t="s">
        <v>191</v>
      </c>
      <c r="AT159" s="128" t="s">
        <v>80</v>
      </c>
      <c r="AU159" s="128" t="s">
        <v>81</v>
      </c>
      <c r="AY159" s="121" t="s">
        <v>171</v>
      </c>
      <c r="BK159" s="129">
        <f>BK160+BK186+BK189</f>
        <v>0</v>
      </c>
    </row>
    <row r="160" spans="2:63" s="11" customFormat="1" ht="22.9" customHeight="1">
      <c r="B160" s="120"/>
      <c r="D160" s="121" t="s">
        <v>80</v>
      </c>
      <c r="E160" s="130" t="s">
        <v>1316</v>
      </c>
      <c r="F160" s="130" t="s">
        <v>1317</v>
      </c>
      <c r="I160" s="123"/>
      <c r="J160" s="131">
        <f>BK160</f>
        <v>0</v>
      </c>
      <c r="L160" s="120"/>
      <c r="M160" s="125"/>
      <c r="P160" s="126">
        <f>SUM(P161:P185)</f>
        <v>0</v>
      </c>
      <c r="R160" s="126">
        <f>SUM(R161:R185)</f>
        <v>3.0723599999999998</v>
      </c>
      <c r="T160" s="127">
        <f>SUM(T161:T185)</f>
        <v>0</v>
      </c>
      <c r="AR160" s="121" t="s">
        <v>191</v>
      </c>
      <c r="AT160" s="128" t="s">
        <v>80</v>
      </c>
      <c r="AU160" s="128" t="s">
        <v>8</v>
      </c>
      <c r="AY160" s="121" t="s">
        <v>171</v>
      </c>
      <c r="BK160" s="129">
        <f>SUM(BK161:BK185)</f>
        <v>0</v>
      </c>
    </row>
    <row r="161" spans="2:65" s="1" customFormat="1" ht="16.5" customHeight="1">
      <c r="B161" s="33"/>
      <c r="C161" s="132" t="s">
        <v>304</v>
      </c>
      <c r="D161" s="132" t="s">
        <v>174</v>
      </c>
      <c r="E161" s="133" t="s">
        <v>1327</v>
      </c>
      <c r="F161" s="134" t="s">
        <v>1328</v>
      </c>
      <c r="G161" s="135" t="s">
        <v>345</v>
      </c>
      <c r="H161" s="136">
        <v>22</v>
      </c>
      <c r="I161" s="137"/>
      <c r="J161" s="136">
        <f>ROUND(I161*H161,0)</f>
        <v>0</v>
      </c>
      <c r="K161" s="134" t="s">
        <v>346</v>
      </c>
      <c r="L161" s="33"/>
      <c r="M161" s="138" t="s">
        <v>35</v>
      </c>
      <c r="N161" s="139" t="s">
        <v>52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626</v>
      </c>
      <c r="AT161" s="142" t="s">
        <v>174</v>
      </c>
      <c r="AU161" s="142" t="s">
        <v>21</v>
      </c>
      <c r="AY161" s="17" t="s">
        <v>171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</v>
      </c>
      <c r="BK161" s="143">
        <f>ROUND(I161*H161,0)</f>
        <v>0</v>
      </c>
      <c r="BL161" s="17" t="s">
        <v>626</v>
      </c>
      <c r="BM161" s="142" t="s">
        <v>1865</v>
      </c>
    </row>
    <row r="162" spans="2:47" s="1" customFormat="1" ht="11.25">
      <c r="B162" s="33"/>
      <c r="D162" s="153" t="s">
        <v>347</v>
      </c>
      <c r="F162" s="154" t="s">
        <v>1330</v>
      </c>
      <c r="I162" s="146"/>
      <c r="L162" s="33"/>
      <c r="M162" s="147"/>
      <c r="T162" s="54"/>
      <c r="AT162" s="17" t="s">
        <v>347</v>
      </c>
      <c r="AU162" s="17" t="s">
        <v>21</v>
      </c>
    </row>
    <row r="163" spans="2:65" s="1" customFormat="1" ht="16.5" customHeight="1">
      <c r="B163" s="33"/>
      <c r="C163" s="169" t="s">
        <v>308</v>
      </c>
      <c r="D163" s="169" t="s">
        <v>488</v>
      </c>
      <c r="E163" s="170" t="s">
        <v>1331</v>
      </c>
      <c r="F163" s="171" t="s">
        <v>1332</v>
      </c>
      <c r="G163" s="172" t="s">
        <v>345</v>
      </c>
      <c r="H163" s="173">
        <v>11</v>
      </c>
      <c r="I163" s="174"/>
      <c r="J163" s="173">
        <f>ROUND(I163*H163,0)</f>
        <v>0</v>
      </c>
      <c r="K163" s="171" t="s">
        <v>35</v>
      </c>
      <c r="L163" s="175"/>
      <c r="M163" s="176" t="s">
        <v>35</v>
      </c>
      <c r="N163" s="177" t="s">
        <v>52</v>
      </c>
      <c r="P163" s="140">
        <f>O163*H163</f>
        <v>0</v>
      </c>
      <c r="Q163" s="140">
        <v>0.00408</v>
      </c>
      <c r="R163" s="140">
        <f>Q163*H163</f>
        <v>0.04488</v>
      </c>
      <c r="S163" s="140">
        <v>0</v>
      </c>
      <c r="T163" s="141">
        <f>S163*H163</f>
        <v>0</v>
      </c>
      <c r="AR163" s="142" t="s">
        <v>511</v>
      </c>
      <c r="AT163" s="142" t="s">
        <v>488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255</v>
      </c>
      <c r="BM163" s="142" t="s">
        <v>1866</v>
      </c>
    </row>
    <row r="164" spans="2:47" s="1" customFormat="1" ht="19.5">
      <c r="B164" s="33"/>
      <c r="D164" s="144" t="s">
        <v>180</v>
      </c>
      <c r="F164" s="145" t="s">
        <v>1334</v>
      </c>
      <c r="I164" s="146"/>
      <c r="L164" s="33"/>
      <c r="M164" s="147"/>
      <c r="T164" s="54"/>
      <c r="AT164" s="17" t="s">
        <v>180</v>
      </c>
      <c r="AU164" s="17" t="s">
        <v>21</v>
      </c>
    </row>
    <row r="165" spans="2:65" s="1" customFormat="1" ht="16.5" customHeight="1">
      <c r="B165" s="33"/>
      <c r="C165" s="169" t="s">
        <v>314</v>
      </c>
      <c r="D165" s="169" t="s">
        <v>488</v>
      </c>
      <c r="E165" s="170" t="s">
        <v>1867</v>
      </c>
      <c r="F165" s="171" t="s">
        <v>1868</v>
      </c>
      <c r="G165" s="172" t="s">
        <v>345</v>
      </c>
      <c r="H165" s="173">
        <v>1</v>
      </c>
      <c r="I165" s="174"/>
      <c r="J165" s="173">
        <f>ROUND(I165*H165,0)</f>
        <v>0</v>
      </c>
      <c r="K165" s="171" t="s">
        <v>35</v>
      </c>
      <c r="L165" s="175"/>
      <c r="M165" s="176" t="s">
        <v>35</v>
      </c>
      <c r="N165" s="177" t="s">
        <v>52</v>
      </c>
      <c r="P165" s="140">
        <f>O165*H165</f>
        <v>0</v>
      </c>
      <c r="Q165" s="140">
        <v>0.00408</v>
      </c>
      <c r="R165" s="140">
        <f>Q165*H165</f>
        <v>0.00408</v>
      </c>
      <c r="S165" s="140">
        <v>0</v>
      </c>
      <c r="T165" s="141">
        <f>S165*H165</f>
        <v>0</v>
      </c>
      <c r="AR165" s="142" t="s">
        <v>511</v>
      </c>
      <c r="AT165" s="142" t="s">
        <v>488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255</v>
      </c>
      <c r="BM165" s="142" t="s">
        <v>1869</v>
      </c>
    </row>
    <row r="166" spans="2:65" s="1" customFormat="1" ht="16.5" customHeight="1">
      <c r="B166" s="33"/>
      <c r="C166" s="169" t="s">
        <v>319</v>
      </c>
      <c r="D166" s="169" t="s">
        <v>488</v>
      </c>
      <c r="E166" s="170" t="s">
        <v>1870</v>
      </c>
      <c r="F166" s="171" t="s">
        <v>1871</v>
      </c>
      <c r="G166" s="172" t="s">
        <v>345</v>
      </c>
      <c r="H166" s="173">
        <v>4</v>
      </c>
      <c r="I166" s="174"/>
      <c r="J166" s="173">
        <f>ROUND(I166*H166,0)</f>
        <v>0</v>
      </c>
      <c r="K166" s="171" t="s">
        <v>35</v>
      </c>
      <c r="L166" s="175"/>
      <c r="M166" s="176" t="s">
        <v>35</v>
      </c>
      <c r="N166" s="177" t="s">
        <v>52</v>
      </c>
      <c r="P166" s="140">
        <f>O166*H166</f>
        <v>0</v>
      </c>
      <c r="Q166" s="140">
        <v>0.00408</v>
      </c>
      <c r="R166" s="140">
        <f>Q166*H166</f>
        <v>0.01632</v>
      </c>
      <c r="S166" s="140">
        <v>0</v>
      </c>
      <c r="T166" s="141">
        <f>S166*H166</f>
        <v>0</v>
      </c>
      <c r="AR166" s="142" t="s">
        <v>511</v>
      </c>
      <c r="AT166" s="142" t="s">
        <v>488</v>
      </c>
      <c r="AU166" s="142" t="s">
        <v>21</v>
      </c>
      <c r="AY166" s="17" t="s">
        <v>171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</v>
      </c>
      <c r="BK166" s="143">
        <f>ROUND(I166*H166,0)</f>
        <v>0</v>
      </c>
      <c r="BL166" s="17" t="s">
        <v>255</v>
      </c>
      <c r="BM166" s="142" t="s">
        <v>1872</v>
      </c>
    </row>
    <row r="167" spans="2:65" s="1" customFormat="1" ht="16.5" customHeight="1">
      <c r="B167" s="33"/>
      <c r="C167" s="169" t="s">
        <v>324</v>
      </c>
      <c r="D167" s="169" t="s">
        <v>488</v>
      </c>
      <c r="E167" s="170" t="s">
        <v>1873</v>
      </c>
      <c r="F167" s="171" t="s">
        <v>1874</v>
      </c>
      <c r="G167" s="172" t="s">
        <v>345</v>
      </c>
      <c r="H167" s="173">
        <v>4</v>
      </c>
      <c r="I167" s="174"/>
      <c r="J167" s="173">
        <f>ROUND(I167*H167,0)</f>
        <v>0</v>
      </c>
      <c r="K167" s="171" t="s">
        <v>35</v>
      </c>
      <c r="L167" s="175"/>
      <c r="M167" s="176" t="s">
        <v>35</v>
      </c>
      <c r="N167" s="177" t="s">
        <v>52</v>
      </c>
      <c r="P167" s="140">
        <f>O167*H167</f>
        <v>0</v>
      </c>
      <c r="Q167" s="140">
        <v>0.00408</v>
      </c>
      <c r="R167" s="140">
        <f>Q167*H167</f>
        <v>0.01632</v>
      </c>
      <c r="S167" s="140">
        <v>0</v>
      </c>
      <c r="T167" s="141">
        <f>S167*H167</f>
        <v>0</v>
      </c>
      <c r="AR167" s="142" t="s">
        <v>511</v>
      </c>
      <c r="AT167" s="142" t="s">
        <v>488</v>
      </c>
      <c r="AU167" s="142" t="s">
        <v>21</v>
      </c>
      <c r="AY167" s="17" t="s">
        <v>171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</v>
      </c>
      <c r="BK167" s="143">
        <f>ROUND(I167*H167,0)</f>
        <v>0</v>
      </c>
      <c r="BL167" s="17" t="s">
        <v>255</v>
      </c>
      <c r="BM167" s="142" t="s">
        <v>1875</v>
      </c>
    </row>
    <row r="168" spans="2:65" s="1" customFormat="1" ht="16.5" customHeight="1">
      <c r="B168" s="33"/>
      <c r="C168" s="169" t="s">
        <v>331</v>
      </c>
      <c r="D168" s="169" t="s">
        <v>488</v>
      </c>
      <c r="E168" s="170" t="s">
        <v>1876</v>
      </c>
      <c r="F168" s="171" t="s">
        <v>1877</v>
      </c>
      <c r="G168" s="172" t="s">
        <v>345</v>
      </c>
      <c r="H168" s="173">
        <v>2</v>
      </c>
      <c r="I168" s="174"/>
      <c r="J168" s="173">
        <f>ROUND(I168*H168,0)</f>
        <v>0</v>
      </c>
      <c r="K168" s="171" t="s">
        <v>35</v>
      </c>
      <c r="L168" s="175"/>
      <c r="M168" s="176" t="s">
        <v>35</v>
      </c>
      <c r="N168" s="177" t="s">
        <v>52</v>
      </c>
      <c r="P168" s="140">
        <f>O168*H168</f>
        <v>0</v>
      </c>
      <c r="Q168" s="140">
        <v>0.00408</v>
      </c>
      <c r="R168" s="140">
        <f>Q168*H168</f>
        <v>0.00816</v>
      </c>
      <c r="S168" s="140">
        <v>0</v>
      </c>
      <c r="T168" s="141">
        <f>S168*H168</f>
        <v>0</v>
      </c>
      <c r="AR168" s="142" t="s">
        <v>511</v>
      </c>
      <c r="AT168" s="142" t="s">
        <v>488</v>
      </c>
      <c r="AU168" s="142" t="s">
        <v>21</v>
      </c>
      <c r="AY168" s="17" t="s">
        <v>171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</v>
      </c>
      <c r="BK168" s="143">
        <f>ROUND(I168*H168,0)</f>
        <v>0</v>
      </c>
      <c r="BL168" s="17" t="s">
        <v>255</v>
      </c>
      <c r="BM168" s="142" t="s">
        <v>1878</v>
      </c>
    </row>
    <row r="169" spans="2:65" s="1" customFormat="1" ht="16.5" customHeight="1">
      <c r="B169" s="33"/>
      <c r="C169" s="132" t="s">
        <v>511</v>
      </c>
      <c r="D169" s="132" t="s">
        <v>174</v>
      </c>
      <c r="E169" s="133" t="s">
        <v>1335</v>
      </c>
      <c r="F169" s="134" t="s">
        <v>1336</v>
      </c>
      <c r="G169" s="135" t="s">
        <v>345</v>
      </c>
      <c r="H169" s="136">
        <v>22</v>
      </c>
      <c r="I169" s="137"/>
      <c r="J169" s="136">
        <f>ROUND(I169*H169,0)</f>
        <v>0</v>
      </c>
      <c r="K169" s="134" t="s">
        <v>346</v>
      </c>
      <c r="L169" s="33"/>
      <c r="M169" s="138" t="s">
        <v>35</v>
      </c>
      <c r="N169" s="139" t="s">
        <v>52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626</v>
      </c>
      <c r="AT169" s="142" t="s">
        <v>174</v>
      </c>
      <c r="AU169" s="142" t="s">
        <v>21</v>
      </c>
      <c r="AY169" s="17" t="s">
        <v>171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</v>
      </c>
      <c r="BK169" s="143">
        <f>ROUND(I169*H169,0)</f>
        <v>0</v>
      </c>
      <c r="BL169" s="17" t="s">
        <v>626</v>
      </c>
      <c r="BM169" s="142" t="s">
        <v>1879</v>
      </c>
    </row>
    <row r="170" spans="2:47" s="1" customFormat="1" ht="11.25">
      <c r="B170" s="33"/>
      <c r="D170" s="153" t="s">
        <v>347</v>
      </c>
      <c r="F170" s="154" t="s">
        <v>1338</v>
      </c>
      <c r="I170" s="146"/>
      <c r="L170" s="33"/>
      <c r="M170" s="147"/>
      <c r="T170" s="54"/>
      <c r="AT170" s="17" t="s">
        <v>347</v>
      </c>
      <c r="AU170" s="17" t="s">
        <v>21</v>
      </c>
    </row>
    <row r="171" spans="2:65" s="1" customFormat="1" ht="16.5" customHeight="1">
      <c r="B171" s="33"/>
      <c r="C171" s="169" t="s">
        <v>516</v>
      </c>
      <c r="D171" s="169" t="s">
        <v>488</v>
      </c>
      <c r="E171" s="170" t="s">
        <v>1880</v>
      </c>
      <c r="F171" s="171" t="s">
        <v>1881</v>
      </c>
      <c r="G171" s="172" t="s">
        <v>345</v>
      </c>
      <c r="H171" s="173">
        <v>9</v>
      </c>
      <c r="I171" s="174"/>
      <c r="J171" s="173">
        <f>ROUND(I171*H171,0)</f>
        <v>0</v>
      </c>
      <c r="K171" s="171" t="s">
        <v>346</v>
      </c>
      <c r="L171" s="175"/>
      <c r="M171" s="176" t="s">
        <v>35</v>
      </c>
      <c r="N171" s="177" t="s">
        <v>52</v>
      </c>
      <c r="P171" s="140">
        <f>O171*H171</f>
        <v>0</v>
      </c>
      <c r="Q171" s="140">
        <v>0.127</v>
      </c>
      <c r="R171" s="140">
        <f>Q171*H171</f>
        <v>1.143</v>
      </c>
      <c r="S171" s="140">
        <v>0</v>
      </c>
      <c r="T171" s="141">
        <f>S171*H171</f>
        <v>0</v>
      </c>
      <c r="AR171" s="142" t="s">
        <v>511</v>
      </c>
      <c r="AT171" s="142" t="s">
        <v>488</v>
      </c>
      <c r="AU171" s="142" t="s">
        <v>21</v>
      </c>
      <c r="AY171" s="17" t="s">
        <v>171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</v>
      </c>
      <c r="BK171" s="143">
        <f>ROUND(I171*H171,0)</f>
        <v>0</v>
      </c>
      <c r="BL171" s="17" t="s">
        <v>255</v>
      </c>
      <c r="BM171" s="142" t="s">
        <v>1882</v>
      </c>
    </row>
    <row r="172" spans="2:65" s="1" customFormat="1" ht="16.5" customHeight="1">
      <c r="B172" s="33"/>
      <c r="C172" s="169" t="s">
        <v>514</v>
      </c>
      <c r="D172" s="169" t="s">
        <v>488</v>
      </c>
      <c r="E172" s="170" t="s">
        <v>1339</v>
      </c>
      <c r="F172" s="171" t="s">
        <v>1340</v>
      </c>
      <c r="G172" s="172" t="s">
        <v>345</v>
      </c>
      <c r="H172" s="173">
        <v>13</v>
      </c>
      <c r="I172" s="174"/>
      <c r="J172" s="173">
        <f>ROUND(I172*H172,0)</f>
        <v>0</v>
      </c>
      <c r="K172" s="171" t="s">
        <v>346</v>
      </c>
      <c r="L172" s="175"/>
      <c r="M172" s="176" t="s">
        <v>35</v>
      </c>
      <c r="N172" s="177" t="s">
        <v>52</v>
      </c>
      <c r="P172" s="140">
        <f>O172*H172</f>
        <v>0</v>
      </c>
      <c r="Q172" s="140">
        <v>0.115</v>
      </c>
      <c r="R172" s="140">
        <f>Q172*H172</f>
        <v>1.495</v>
      </c>
      <c r="S172" s="140">
        <v>0</v>
      </c>
      <c r="T172" s="141">
        <f>S172*H172</f>
        <v>0</v>
      </c>
      <c r="AR172" s="142" t="s">
        <v>511</v>
      </c>
      <c r="AT172" s="142" t="s">
        <v>488</v>
      </c>
      <c r="AU172" s="142" t="s">
        <v>21</v>
      </c>
      <c r="AY172" s="17" t="s">
        <v>171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</v>
      </c>
      <c r="BK172" s="143">
        <f>ROUND(I172*H172,0)</f>
        <v>0</v>
      </c>
      <c r="BL172" s="17" t="s">
        <v>255</v>
      </c>
      <c r="BM172" s="142" t="s">
        <v>1883</v>
      </c>
    </row>
    <row r="173" spans="2:65" s="1" customFormat="1" ht="16.5" customHeight="1">
      <c r="B173" s="33"/>
      <c r="C173" s="132" t="s">
        <v>524</v>
      </c>
      <c r="D173" s="132" t="s">
        <v>174</v>
      </c>
      <c r="E173" s="133" t="s">
        <v>1345</v>
      </c>
      <c r="F173" s="134" t="s">
        <v>1346</v>
      </c>
      <c r="G173" s="135" t="s">
        <v>345</v>
      </c>
      <c r="H173" s="136">
        <v>22</v>
      </c>
      <c r="I173" s="137"/>
      <c r="J173" s="136">
        <f>ROUND(I173*H173,0)</f>
        <v>0</v>
      </c>
      <c r="K173" s="134" t="s">
        <v>346</v>
      </c>
      <c r="L173" s="33"/>
      <c r="M173" s="138" t="s">
        <v>35</v>
      </c>
      <c r="N173" s="139" t="s">
        <v>52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626</v>
      </c>
      <c r="AT173" s="142" t="s">
        <v>174</v>
      </c>
      <c r="AU173" s="142" t="s">
        <v>21</v>
      </c>
      <c r="AY173" s="17" t="s">
        <v>171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8</v>
      </c>
      <c r="BK173" s="143">
        <f>ROUND(I173*H173,0)</f>
        <v>0</v>
      </c>
      <c r="BL173" s="17" t="s">
        <v>626</v>
      </c>
      <c r="BM173" s="142" t="s">
        <v>1884</v>
      </c>
    </row>
    <row r="174" spans="2:47" s="1" customFormat="1" ht="11.25">
      <c r="B174" s="33"/>
      <c r="D174" s="153" t="s">
        <v>347</v>
      </c>
      <c r="F174" s="154" t="s">
        <v>1348</v>
      </c>
      <c r="I174" s="146"/>
      <c r="L174" s="33"/>
      <c r="M174" s="147"/>
      <c r="T174" s="54"/>
      <c r="AT174" s="17" t="s">
        <v>347</v>
      </c>
      <c r="AU174" s="17" t="s">
        <v>21</v>
      </c>
    </row>
    <row r="175" spans="2:65" s="1" customFormat="1" ht="16.5" customHeight="1">
      <c r="B175" s="33"/>
      <c r="C175" s="169" t="s">
        <v>519</v>
      </c>
      <c r="D175" s="169" t="s">
        <v>488</v>
      </c>
      <c r="E175" s="170" t="s">
        <v>1349</v>
      </c>
      <c r="F175" s="171" t="s">
        <v>1350</v>
      </c>
      <c r="G175" s="172" t="s">
        <v>345</v>
      </c>
      <c r="H175" s="173">
        <v>12</v>
      </c>
      <c r="I175" s="174"/>
      <c r="J175" s="173">
        <f>ROUND(I175*H175,0)</f>
        <v>0</v>
      </c>
      <c r="K175" s="171" t="s">
        <v>346</v>
      </c>
      <c r="L175" s="175"/>
      <c r="M175" s="176" t="s">
        <v>35</v>
      </c>
      <c r="N175" s="177" t="s">
        <v>52</v>
      </c>
      <c r="P175" s="140">
        <f>O175*H175</f>
        <v>0</v>
      </c>
      <c r="Q175" s="140">
        <v>0.0128</v>
      </c>
      <c r="R175" s="140">
        <f>Q175*H175</f>
        <v>0.15360000000000001</v>
      </c>
      <c r="S175" s="140">
        <v>0</v>
      </c>
      <c r="T175" s="141">
        <f>S175*H175</f>
        <v>0</v>
      </c>
      <c r="AR175" s="142" t="s">
        <v>511</v>
      </c>
      <c r="AT175" s="142" t="s">
        <v>488</v>
      </c>
      <c r="AU175" s="142" t="s">
        <v>21</v>
      </c>
      <c r="AY175" s="17" t="s">
        <v>171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</v>
      </c>
      <c r="BK175" s="143">
        <f>ROUND(I175*H175,0)</f>
        <v>0</v>
      </c>
      <c r="BL175" s="17" t="s">
        <v>255</v>
      </c>
      <c r="BM175" s="142" t="s">
        <v>1885</v>
      </c>
    </row>
    <row r="176" spans="2:47" s="1" customFormat="1" ht="19.5">
      <c r="B176" s="33"/>
      <c r="D176" s="144" t="s">
        <v>180</v>
      </c>
      <c r="F176" s="145" t="s">
        <v>1352</v>
      </c>
      <c r="I176" s="146"/>
      <c r="L176" s="33"/>
      <c r="M176" s="147"/>
      <c r="T176" s="54"/>
      <c r="AT176" s="17" t="s">
        <v>180</v>
      </c>
      <c r="AU176" s="17" t="s">
        <v>21</v>
      </c>
    </row>
    <row r="177" spans="2:65" s="1" customFormat="1" ht="16.5" customHeight="1">
      <c r="B177" s="33"/>
      <c r="C177" s="169" t="s">
        <v>536</v>
      </c>
      <c r="D177" s="169" t="s">
        <v>488</v>
      </c>
      <c r="E177" s="170" t="s">
        <v>1886</v>
      </c>
      <c r="F177" s="171" t="s">
        <v>1887</v>
      </c>
      <c r="G177" s="172" t="s">
        <v>345</v>
      </c>
      <c r="H177" s="173">
        <v>9</v>
      </c>
      <c r="I177" s="174"/>
      <c r="J177" s="173">
        <f>ROUND(I177*H177,0)</f>
        <v>0</v>
      </c>
      <c r="K177" s="171" t="s">
        <v>346</v>
      </c>
      <c r="L177" s="175"/>
      <c r="M177" s="176" t="s">
        <v>35</v>
      </c>
      <c r="N177" s="177" t="s">
        <v>52</v>
      </c>
      <c r="P177" s="140">
        <f>O177*H177</f>
        <v>0</v>
      </c>
      <c r="Q177" s="140">
        <v>0.0185</v>
      </c>
      <c r="R177" s="140">
        <f>Q177*H177</f>
        <v>0.16649999999999998</v>
      </c>
      <c r="S177" s="140">
        <v>0</v>
      </c>
      <c r="T177" s="141">
        <f>S177*H177</f>
        <v>0</v>
      </c>
      <c r="AR177" s="142" t="s">
        <v>511</v>
      </c>
      <c r="AT177" s="142" t="s">
        <v>488</v>
      </c>
      <c r="AU177" s="142" t="s">
        <v>21</v>
      </c>
      <c r="AY177" s="17" t="s">
        <v>171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</v>
      </c>
      <c r="BK177" s="143">
        <f>ROUND(I177*H177,0)</f>
        <v>0</v>
      </c>
      <c r="BL177" s="17" t="s">
        <v>255</v>
      </c>
      <c r="BM177" s="142" t="s">
        <v>1888</v>
      </c>
    </row>
    <row r="178" spans="2:65" s="1" customFormat="1" ht="16.5" customHeight="1">
      <c r="B178" s="33"/>
      <c r="C178" s="169" t="s">
        <v>522</v>
      </c>
      <c r="D178" s="169" t="s">
        <v>488</v>
      </c>
      <c r="E178" s="170" t="s">
        <v>1889</v>
      </c>
      <c r="F178" s="171" t="s">
        <v>1890</v>
      </c>
      <c r="G178" s="172" t="s">
        <v>345</v>
      </c>
      <c r="H178" s="173">
        <v>1</v>
      </c>
      <c r="I178" s="174"/>
      <c r="J178" s="173">
        <f>ROUND(I178*H178,0)</f>
        <v>0</v>
      </c>
      <c r="K178" s="171" t="s">
        <v>35</v>
      </c>
      <c r="L178" s="175"/>
      <c r="M178" s="176" t="s">
        <v>35</v>
      </c>
      <c r="N178" s="177" t="s">
        <v>52</v>
      </c>
      <c r="P178" s="140">
        <f>O178*H178</f>
        <v>0</v>
      </c>
      <c r="Q178" s="140">
        <v>0.0185</v>
      </c>
      <c r="R178" s="140">
        <f>Q178*H178</f>
        <v>0.0185</v>
      </c>
      <c r="S178" s="140">
        <v>0</v>
      </c>
      <c r="T178" s="141">
        <f>S178*H178</f>
        <v>0</v>
      </c>
      <c r="AR178" s="142" t="s">
        <v>511</v>
      </c>
      <c r="AT178" s="142" t="s">
        <v>488</v>
      </c>
      <c r="AU178" s="142" t="s">
        <v>21</v>
      </c>
      <c r="AY178" s="17" t="s">
        <v>171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</v>
      </c>
      <c r="BK178" s="143">
        <f>ROUND(I178*H178,0)</f>
        <v>0</v>
      </c>
      <c r="BL178" s="17" t="s">
        <v>255</v>
      </c>
      <c r="BM178" s="142" t="s">
        <v>1891</v>
      </c>
    </row>
    <row r="179" spans="2:65" s="1" customFormat="1" ht="16.5" customHeight="1">
      <c r="B179" s="33"/>
      <c r="C179" s="132" t="s">
        <v>552</v>
      </c>
      <c r="D179" s="132" t="s">
        <v>174</v>
      </c>
      <c r="E179" s="133" t="s">
        <v>1356</v>
      </c>
      <c r="F179" s="134" t="s">
        <v>1357</v>
      </c>
      <c r="G179" s="135" t="s">
        <v>345</v>
      </c>
      <c r="H179" s="136">
        <v>20</v>
      </c>
      <c r="I179" s="137"/>
      <c r="J179" s="136">
        <f>ROUND(I179*H179,0)</f>
        <v>0</v>
      </c>
      <c r="K179" s="134" t="s">
        <v>35</v>
      </c>
      <c r="L179" s="33"/>
      <c r="M179" s="138" t="s">
        <v>35</v>
      </c>
      <c r="N179" s="139" t="s">
        <v>52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626</v>
      </c>
      <c r="AT179" s="142" t="s">
        <v>174</v>
      </c>
      <c r="AU179" s="142" t="s">
        <v>21</v>
      </c>
      <c r="AY179" s="17" t="s">
        <v>171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</v>
      </c>
      <c r="BK179" s="143">
        <f>ROUND(I179*H179,0)</f>
        <v>0</v>
      </c>
      <c r="BL179" s="17" t="s">
        <v>626</v>
      </c>
      <c r="BM179" s="142" t="s">
        <v>1892</v>
      </c>
    </row>
    <row r="180" spans="2:65" s="1" customFormat="1" ht="16.5" customHeight="1">
      <c r="B180" s="33"/>
      <c r="C180" s="169" t="s">
        <v>558</v>
      </c>
      <c r="D180" s="169" t="s">
        <v>488</v>
      </c>
      <c r="E180" s="170" t="s">
        <v>1360</v>
      </c>
      <c r="F180" s="171" t="s">
        <v>1361</v>
      </c>
      <c r="G180" s="172" t="s">
        <v>345</v>
      </c>
      <c r="H180" s="173">
        <v>20</v>
      </c>
      <c r="I180" s="174"/>
      <c r="J180" s="173">
        <f>ROUND(I180*H180,0)</f>
        <v>0</v>
      </c>
      <c r="K180" s="171" t="s">
        <v>346</v>
      </c>
      <c r="L180" s="175"/>
      <c r="M180" s="176" t="s">
        <v>35</v>
      </c>
      <c r="N180" s="177" t="s">
        <v>52</v>
      </c>
      <c r="P180" s="140">
        <f>O180*H180</f>
        <v>0</v>
      </c>
      <c r="Q180" s="140">
        <v>0.0003</v>
      </c>
      <c r="R180" s="140">
        <f>Q180*H180</f>
        <v>0.005999999999999999</v>
      </c>
      <c r="S180" s="140">
        <v>0</v>
      </c>
      <c r="T180" s="141">
        <f>S180*H180</f>
        <v>0</v>
      </c>
      <c r="AR180" s="142" t="s">
        <v>868</v>
      </c>
      <c r="AT180" s="142" t="s">
        <v>488</v>
      </c>
      <c r="AU180" s="142" t="s">
        <v>21</v>
      </c>
      <c r="AY180" s="17" t="s">
        <v>171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</v>
      </c>
      <c r="BK180" s="143">
        <f>ROUND(I180*H180,0)</f>
        <v>0</v>
      </c>
      <c r="BL180" s="17" t="s">
        <v>868</v>
      </c>
      <c r="BM180" s="142" t="s">
        <v>1893</v>
      </c>
    </row>
    <row r="181" spans="2:65" s="1" customFormat="1" ht="16.5" customHeight="1">
      <c r="B181" s="33"/>
      <c r="C181" s="132" t="s">
        <v>567</v>
      </c>
      <c r="D181" s="132" t="s">
        <v>174</v>
      </c>
      <c r="E181" s="133" t="s">
        <v>1363</v>
      </c>
      <c r="F181" s="134" t="s">
        <v>1364</v>
      </c>
      <c r="G181" s="135" t="s">
        <v>345</v>
      </c>
      <c r="H181" s="136">
        <v>1</v>
      </c>
      <c r="I181" s="137"/>
      <c r="J181" s="136">
        <f>ROUND(I181*H181,0)</f>
        <v>0</v>
      </c>
      <c r="K181" s="134" t="s">
        <v>346</v>
      </c>
      <c r="L181" s="33"/>
      <c r="M181" s="138" t="s">
        <v>35</v>
      </c>
      <c r="N181" s="139" t="s">
        <v>52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626</v>
      </c>
      <c r="AT181" s="142" t="s">
        <v>174</v>
      </c>
      <c r="AU181" s="142" t="s">
        <v>21</v>
      </c>
      <c r="AY181" s="17" t="s">
        <v>171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</v>
      </c>
      <c r="BK181" s="143">
        <f>ROUND(I181*H181,0)</f>
        <v>0</v>
      </c>
      <c r="BL181" s="17" t="s">
        <v>626</v>
      </c>
      <c r="BM181" s="142" t="s">
        <v>1894</v>
      </c>
    </row>
    <row r="182" spans="2:47" s="1" customFormat="1" ht="11.25">
      <c r="B182" s="33"/>
      <c r="D182" s="153" t="s">
        <v>347</v>
      </c>
      <c r="F182" s="154" t="s">
        <v>1366</v>
      </c>
      <c r="I182" s="146"/>
      <c r="L182" s="33"/>
      <c r="M182" s="147"/>
      <c r="T182" s="54"/>
      <c r="AT182" s="17" t="s">
        <v>347</v>
      </c>
      <c r="AU182" s="17" t="s">
        <v>21</v>
      </c>
    </row>
    <row r="183" spans="2:47" s="1" customFormat="1" ht="19.5">
      <c r="B183" s="33"/>
      <c r="D183" s="144" t="s">
        <v>180</v>
      </c>
      <c r="F183" s="145" t="s">
        <v>1367</v>
      </c>
      <c r="I183" s="146"/>
      <c r="L183" s="33"/>
      <c r="M183" s="147"/>
      <c r="T183" s="54"/>
      <c r="AT183" s="17" t="s">
        <v>180</v>
      </c>
      <c r="AU183" s="17" t="s">
        <v>21</v>
      </c>
    </row>
    <row r="184" spans="2:65" s="1" customFormat="1" ht="16.5" customHeight="1">
      <c r="B184" s="33"/>
      <c r="C184" s="132" t="s">
        <v>29</v>
      </c>
      <c r="D184" s="132" t="s">
        <v>174</v>
      </c>
      <c r="E184" s="133" t="s">
        <v>1368</v>
      </c>
      <c r="F184" s="134" t="s">
        <v>1369</v>
      </c>
      <c r="G184" s="135" t="s">
        <v>345</v>
      </c>
      <c r="H184" s="136">
        <v>20</v>
      </c>
      <c r="I184" s="137"/>
      <c r="J184" s="136">
        <f>ROUND(I184*H184,0)</f>
        <v>0</v>
      </c>
      <c r="K184" s="134" t="s">
        <v>346</v>
      </c>
      <c r="L184" s="33"/>
      <c r="M184" s="138" t="s">
        <v>35</v>
      </c>
      <c r="N184" s="139" t="s">
        <v>52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626</v>
      </c>
      <c r="AT184" s="142" t="s">
        <v>174</v>
      </c>
      <c r="AU184" s="142" t="s">
        <v>21</v>
      </c>
      <c r="AY184" s="17" t="s">
        <v>171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</v>
      </c>
      <c r="BK184" s="143">
        <f>ROUND(I184*H184,0)</f>
        <v>0</v>
      </c>
      <c r="BL184" s="17" t="s">
        <v>626</v>
      </c>
      <c r="BM184" s="142" t="s">
        <v>1895</v>
      </c>
    </row>
    <row r="185" spans="2:47" s="1" customFormat="1" ht="11.25">
      <c r="B185" s="33"/>
      <c r="D185" s="153" t="s">
        <v>347</v>
      </c>
      <c r="F185" s="154" t="s">
        <v>1371</v>
      </c>
      <c r="I185" s="146"/>
      <c r="L185" s="33"/>
      <c r="M185" s="147"/>
      <c r="T185" s="54"/>
      <c r="AT185" s="17" t="s">
        <v>347</v>
      </c>
      <c r="AU185" s="17" t="s">
        <v>21</v>
      </c>
    </row>
    <row r="186" spans="2:63" s="11" customFormat="1" ht="22.9" customHeight="1">
      <c r="B186" s="120"/>
      <c r="D186" s="121" t="s">
        <v>80</v>
      </c>
      <c r="E186" s="130" t="s">
        <v>1372</v>
      </c>
      <c r="F186" s="130" t="s">
        <v>1373</v>
      </c>
      <c r="I186" s="123"/>
      <c r="J186" s="131">
        <f>BK186</f>
        <v>0</v>
      </c>
      <c r="L186" s="120"/>
      <c r="M186" s="125"/>
      <c r="P186" s="126">
        <f>SUM(P187:P188)</f>
        <v>0</v>
      </c>
      <c r="R186" s="126">
        <f>SUM(R187:R188)</f>
        <v>0</v>
      </c>
      <c r="T186" s="127">
        <f>SUM(T187:T188)</f>
        <v>0</v>
      </c>
      <c r="AR186" s="121" t="s">
        <v>191</v>
      </c>
      <c r="AT186" s="128" t="s">
        <v>80</v>
      </c>
      <c r="AU186" s="128" t="s">
        <v>8</v>
      </c>
      <c r="AY186" s="121" t="s">
        <v>171</v>
      </c>
      <c r="BK186" s="129">
        <f>SUM(BK187:BK188)</f>
        <v>0</v>
      </c>
    </row>
    <row r="187" spans="2:65" s="1" customFormat="1" ht="16.5" customHeight="1">
      <c r="B187" s="33"/>
      <c r="C187" s="132" t="s">
        <v>581</v>
      </c>
      <c r="D187" s="132" t="s">
        <v>174</v>
      </c>
      <c r="E187" s="133" t="s">
        <v>1374</v>
      </c>
      <c r="F187" s="134" t="s">
        <v>1375</v>
      </c>
      <c r="G187" s="135" t="s">
        <v>345</v>
      </c>
      <c r="H187" s="136">
        <v>20</v>
      </c>
      <c r="I187" s="137"/>
      <c r="J187" s="136">
        <f>ROUND(I187*H187,0)</f>
        <v>0</v>
      </c>
      <c r="K187" s="134" t="s">
        <v>35</v>
      </c>
      <c r="L187" s="33"/>
      <c r="M187" s="138" t="s">
        <v>35</v>
      </c>
      <c r="N187" s="139" t="s">
        <v>52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178</v>
      </c>
      <c r="AT187" s="142" t="s">
        <v>174</v>
      </c>
      <c r="AU187" s="142" t="s">
        <v>21</v>
      </c>
      <c r="AY187" s="17" t="s">
        <v>171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</v>
      </c>
      <c r="BK187" s="143">
        <f>ROUND(I187*H187,0)</f>
        <v>0</v>
      </c>
      <c r="BL187" s="17" t="s">
        <v>178</v>
      </c>
      <c r="BM187" s="142" t="s">
        <v>1896</v>
      </c>
    </row>
    <row r="188" spans="2:65" s="1" customFormat="1" ht="16.5" customHeight="1">
      <c r="B188" s="33"/>
      <c r="C188" s="169" t="s">
        <v>568</v>
      </c>
      <c r="D188" s="169" t="s">
        <v>488</v>
      </c>
      <c r="E188" s="170" t="s">
        <v>1378</v>
      </c>
      <c r="F188" s="171" t="s">
        <v>1379</v>
      </c>
      <c r="G188" s="172" t="s">
        <v>345</v>
      </c>
      <c r="H188" s="173">
        <v>20</v>
      </c>
      <c r="I188" s="174"/>
      <c r="J188" s="173">
        <f>ROUND(I188*H188,0)</f>
        <v>0</v>
      </c>
      <c r="K188" s="171" t="s">
        <v>346</v>
      </c>
      <c r="L188" s="175"/>
      <c r="M188" s="176" t="s">
        <v>35</v>
      </c>
      <c r="N188" s="177" t="s">
        <v>52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214</v>
      </c>
      <c r="AT188" s="142" t="s">
        <v>488</v>
      </c>
      <c r="AU188" s="142" t="s">
        <v>21</v>
      </c>
      <c r="AY188" s="17" t="s">
        <v>171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</v>
      </c>
      <c r="BK188" s="143">
        <f>ROUND(I188*H188,0)</f>
        <v>0</v>
      </c>
      <c r="BL188" s="17" t="s">
        <v>178</v>
      </c>
      <c r="BM188" s="142" t="s">
        <v>1897</v>
      </c>
    </row>
    <row r="189" spans="2:63" s="11" customFormat="1" ht="22.9" customHeight="1">
      <c r="B189" s="120"/>
      <c r="D189" s="121" t="s">
        <v>80</v>
      </c>
      <c r="E189" s="130" t="s">
        <v>1381</v>
      </c>
      <c r="F189" s="130" t="s">
        <v>1382</v>
      </c>
      <c r="I189" s="123"/>
      <c r="J189" s="131">
        <f>BK189</f>
        <v>0</v>
      </c>
      <c r="L189" s="120"/>
      <c r="M189" s="125"/>
      <c r="P189" s="126">
        <f>SUM(P190:P223)</f>
        <v>0</v>
      </c>
      <c r="R189" s="126">
        <f>SUM(R190:R223)</f>
        <v>251.2362</v>
      </c>
      <c r="T189" s="127">
        <f>SUM(T190:T223)</f>
        <v>0</v>
      </c>
      <c r="AR189" s="121" t="s">
        <v>191</v>
      </c>
      <c r="AT189" s="128" t="s">
        <v>80</v>
      </c>
      <c r="AU189" s="128" t="s">
        <v>8</v>
      </c>
      <c r="AY189" s="121" t="s">
        <v>171</v>
      </c>
      <c r="BK189" s="129">
        <f>SUM(BK190:BK223)</f>
        <v>0</v>
      </c>
    </row>
    <row r="190" spans="2:65" s="1" customFormat="1" ht="33" customHeight="1">
      <c r="B190" s="33"/>
      <c r="C190" s="132" t="s">
        <v>591</v>
      </c>
      <c r="D190" s="132" t="s">
        <v>174</v>
      </c>
      <c r="E190" s="133" t="s">
        <v>1383</v>
      </c>
      <c r="F190" s="134" t="s">
        <v>1384</v>
      </c>
      <c r="G190" s="135" t="s">
        <v>407</v>
      </c>
      <c r="H190" s="136">
        <v>39.2</v>
      </c>
      <c r="I190" s="137"/>
      <c r="J190" s="136">
        <f>ROUND(I190*H190,0)</f>
        <v>0</v>
      </c>
      <c r="K190" s="134" t="s">
        <v>346</v>
      </c>
      <c r="L190" s="33"/>
      <c r="M190" s="138" t="s">
        <v>35</v>
      </c>
      <c r="N190" s="139" t="s">
        <v>52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626</v>
      </c>
      <c r="AT190" s="142" t="s">
        <v>174</v>
      </c>
      <c r="AU190" s="142" t="s">
        <v>21</v>
      </c>
      <c r="AY190" s="17" t="s">
        <v>171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</v>
      </c>
      <c r="BK190" s="143">
        <f>ROUND(I190*H190,0)</f>
        <v>0</v>
      </c>
      <c r="BL190" s="17" t="s">
        <v>626</v>
      </c>
      <c r="BM190" s="142" t="s">
        <v>1898</v>
      </c>
    </row>
    <row r="191" spans="2:47" s="1" customFormat="1" ht="11.25">
      <c r="B191" s="33"/>
      <c r="D191" s="153" t="s">
        <v>347</v>
      </c>
      <c r="F191" s="154" t="s">
        <v>1386</v>
      </c>
      <c r="I191" s="146"/>
      <c r="L191" s="33"/>
      <c r="M191" s="147"/>
      <c r="T191" s="54"/>
      <c r="AT191" s="17" t="s">
        <v>347</v>
      </c>
      <c r="AU191" s="17" t="s">
        <v>21</v>
      </c>
    </row>
    <row r="192" spans="2:51" s="12" customFormat="1" ht="11.25">
      <c r="B192" s="155"/>
      <c r="D192" s="144" t="s">
        <v>358</v>
      </c>
      <c r="E192" s="156" t="s">
        <v>35</v>
      </c>
      <c r="F192" s="157" t="s">
        <v>1899</v>
      </c>
      <c r="H192" s="158">
        <v>22.4</v>
      </c>
      <c r="I192" s="159"/>
      <c r="L192" s="155"/>
      <c r="M192" s="160"/>
      <c r="T192" s="161"/>
      <c r="AT192" s="156" t="s">
        <v>358</v>
      </c>
      <c r="AU192" s="156" t="s">
        <v>21</v>
      </c>
      <c r="AV192" s="12" t="s">
        <v>21</v>
      </c>
      <c r="AW192" s="12" t="s">
        <v>41</v>
      </c>
      <c r="AX192" s="12" t="s">
        <v>81</v>
      </c>
      <c r="AY192" s="156" t="s">
        <v>171</v>
      </c>
    </row>
    <row r="193" spans="2:51" s="12" customFormat="1" ht="11.25">
      <c r="B193" s="155"/>
      <c r="D193" s="144" t="s">
        <v>358</v>
      </c>
      <c r="E193" s="156" t="s">
        <v>35</v>
      </c>
      <c r="F193" s="157" t="s">
        <v>1900</v>
      </c>
      <c r="H193" s="158">
        <v>16.8</v>
      </c>
      <c r="I193" s="159"/>
      <c r="L193" s="155"/>
      <c r="M193" s="160"/>
      <c r="T193" s="161"/>
      <c r="AT193" s="156" t="s">
        <v>358</v>
      </c>
      <c r="AU193" s="156" t="s">
        <v>21</v>
      </c>
      <c r="AV193" s="12" t="s">
        <v>21</v>
      </c>
      <c r="AW193" s="12" t="s">
        <v>41</v>
      </c>
      <c r="AX193" s="12" t="s">
        <v>81</v>
      </c>
      <c r="AY193" s="156" t="s">
        <v>171</v>
      </c>
    </row>
    <row r="194" spans="2:51" s="13" customFormat="1" ht="11.25">
      <c r="B194" s="162"/>
      <c r="D194" s="144" t="s">
        <v>358</v>
      </c>
      <c r="E194" s="163" t="s">
        <v>35</v>
      </c>
      <c r="F194" s="164" t="s">
        <v>361</v>
      </c>
      <c r="H194" s="165">
        <v>39.2</v>
      </c>
      <c r="I194" s="166"/>
      <c r="L194" s="162"/>
      <c r="M194" s="167"/>
      <c r="T194" s="168"/>
      <c r="AT194" s="163" t="s">
        <v>358</v>
      </c>
      <c r="AU194" s="163" t="s">
        <v>21</v>
      </c>
      <c r="AV194" s="13" t="s">
        <v>178</v>
      </c>
      <c r="AW194" s="13" t="s">
        <v>41</v>
      </c>
      <c r="AX194" s="13" t="s">
        <v>8</v>
      </c>
      <c r="AY194" s="163" t="s">
        <v>171</v>
      </c>
    </row>
    <row r="195" spans="2:65" s="1" customFormat="1" ht="37.9" customHeight="1">
      <c r="B195" s="33"/>
      <c r="C195" s="132" t="s">
        <v>577</v>
      </c>
      <c r="D195" s="132" t="s">
        <v>174</v>
      </c>
      <c r="E195" s="133" t="s">
        <v>1389</v>
      </c>
      <c r="F195" s="134" t="s">
        <v>1390</v>
      </c>
      <c r="G195" s="135" t="s">
        <v>402</v>
      </c>
      <c r="H195" s="136">
        <v>620</v>
      </c>
      <c r="I195" s="137"/>
      <c r="J195" s="136">
        <f>ROUND(I195*H195,0)</f>
        <v>0</v>
      </c>
      <c r="K195" s="134" t="s">
        <v>346</v>
      </c>
      <c r="L195" s="33"/>
      <c r="M195" s="138" t="s">
        <v>35</v>
      </c>
      <c r="N195" s="139" t="s">
        <v>52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626</v>
      </c>
      <c r="AT195" s="142" t="s">
        <v>174</v>
      </c>
      <c r="AU195" s="142" t="s">
        <v>21</v>
      </c>
      <c r="AY195" s="17" t="s">
        <v>171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</v>
      </c>
      <c r="BK195" s="143">
        <f>ROUND(I195*H195,0)</f>
        <v>0</v>
      </c>
      <c r="BL195" s="17" t="s">
        <v>626</v>
      </c>
      <c r="BM195" s="142" t="s">
        <v>1901</v>
      </c>
    </row>
    <row r="196" spans="2:47" s="1" customFormat="1" ht="11.25">
      <c r="B196" s="33"/>
      <c r="D196" s="153" t="s">
        <v>347</v>
      </c>
      <c r="F196" s="154" t="s">
        <v>1392</v>
      </c>
      <c r="I196" s="146"/>
      <c r="L196" s="33"/>
      <c r="M196" s="147"/>
      <c r="T196" s="54"/>
      <c r="AT196" s="17" t="s">
        <v>347</v>
      </c>
      <c r="AU196" s="17" t="s">
        <v>21</v>
      </c>
    </row>
    <row r="197" spans="2:65" s="1" customFormat="1" ht="24.2" customHeight="1">
      <c r="B197" s="33"/>
      <c r="C197" s="132" t="s">
        <v>602</v>
      </c>
      <c r="D197" s="132" t="s">
        <v>174</v>
      </c>
      <c r="E197" s="133" t="s">
        <v>1393</v>
      </c>
      <c r="F197" s="134" t="s">
        <v>1394</v>
      </c>
      <c r="G197" s="135" t="s">
        <v>407</v>
      </c>
      <c r="H197" s="136">
        <v>109.2</v>
      </c>
      <c r="I197" s="137"/>
      <c r="J197" s="136">
        <f>ROUND(I197*H197,0)</f>
        <v>0</v>
      </c>
      <c r="K197" s="134" t="s">
        <v>346</v>
      </c>
      <c r="L197" s="33"/>
      <c r="M197" s="138" t="s">
        <v>35</v>
      </c>
      <c r="N197" s="139" t="s">
        <v>52</v>
      </c>
      <c r="P197" s="140">
        <f>O197*H197</f>
        <v>0</v>
      </c>
      <c r="Q197" s="140">
        <v>0</v>
      </c>
      <c r="R197" s="140">
        <f>Q197*H197</f>
        <v>0</v>
      </c>
      <c r="S197" s="140">
        <v>0</v>
      </c>
      <c r="T197" s="141">
        <f>S197*H197</f>
        <v>0</v>
      </c>
      <c r="AR197" s="142" t="s">
        <v>626</v>
      </c>
      <c r="AT197" s="142" t="s">
        <v>174</v>
      </c>
      <c r="AU197" s="142" t="s">
        <v>21</v>
      </c>
      <c r="AY197" s="17" t="s">
        <v>171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</v>
      </c>
      <c r="BK197" s="143">
        <f>ROUND(I197*H197,0)</f>
        <v>0</v>
      </c>
      <c r="BL197" s="17" t="s">
        <v>626</v>
      </c>
      <c r="BM197" s="142" t="s">
        <v>1902</v>
      </c>
    </row>
    <row r="198" spans="2:47" s="1" customFormat="1" ht="11.25">
      <c r="B198" s="33"/>
      <c r="D198" s="153" t="s">
        <v>347</v>
      </c>
      <c r="F198" s="154" t="s">
        <v>1396</v>
      </c>
      <c r="I198" s="146"/>
      <c r="L198" s="33"/>
      <c r="M198" s="147"/>
      <c r="T198" s="54"/>
      <c r="AT198" s="17" t="s">
        <v>347</v>
      </c>
      <c r="AU198" s="17" t="s">
        <v>21</v>
      </c>
    </row>
    <row r="199" spans="2:51" s="12" customFormat="1" ht="11.25">
      <c r="B199" s="155"/>
      <c r="D199" s="144" t="s">
        <v>358</v>
      </c>
      <c r="E199" s="156" t="s">
        <v>35</v>
      </c>
      <c r="F199" s="157" t="s">
        <v>1903</v>
      </c>
      <c r="H199" s="158">
        <v>109.2</v>
      </c>
      <c r="I199" s="159"/>
      <c r="L199" s="155"/>
      <c r="M199" s="160"/>
      <c r="T199" s="161"/>
      <c r="AT199" s="156" t="s">
        <v>358</v>
      </c>
      <c r="AU199" s="156" t="s">
        <v>21</v>
      </c>
      <c r="AV199" s="12" t="s">
        <v>21</v>
      </c>
      <c r="AW199" s="12" t="s">
        <v>41</v>
      </c>
      <c r="AX199" s="12" t="s">
        <v>8</v>
      </c>
      <c r="AY199" s="156" t="s">
        <v>171</v>
      </c>
    </row>
    <row r="200" spans="2:65" s="1" customFormat="1" ht="33" customHeight="1">
      <c r="B200" s="33"/>
      <c r="C200" s="132" t="s">
        <v>584</v>
      </c>
      <c r="D200" s="132" t="s">
        <v>174</v>
      </c>
      <c r="E200" s="133" t="s">
        <v>1398</v>
      </c>
      <c r="F200" s="134" t="s">
        <v>1399</v>
      </c>
      <c r="G200" s="135" t="s">
        <v>407</v>
      </c>
      <c r="H200" s="136">
        <v>1310.4</v>
      </c>
      <c r="I200" s="137"/>
      <c r="J200" s="136">
        <f>ROUND(I200*H200,0)</f>
        <v>0</v>
      </c>
      <c r="K200" s="134" t="s">
        <v>346</v>
      </c>
      <c r="L200" s="33"/>
      <c r="M200" s="138" t="s">
        <v>35</v>
      </c>
      <c r="N200" s="139" t="s">
        <v>52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626</v>
      </c>
      <c r="AT200" s="142" t="s">
        <v>174</v>
      </c>
      <c r="AU200" s="142" t="s">
        <v>21</v>
      </c>
      <c r="AY200" s="17" t="s">
        <v>171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</v>
      </c>
      <c r="BK200" s="143">
        <f>ROUND(I200*H200,0)</f>
        <v>0</v>
      </c>
      <c r="BL200" s="17" t="s">
        <v>626</v>
      </c>
      <c r="BM200" s="142" t="s">
        <v>1904</v>
      </c>
    </row>
    <row r="201" spans="2:47" s="1" customFormat="1" ht="11.25">
      <c r="B201" s="33"/>
      <c r="D201" s="153" t="s">
        <v>347</v>
      </c>
      <c r="F201" s="154" t="s">
        <v>1401</v>
      </c>
      <c r="I201" s="146"/>
      <c r="L201" s="33"/>
      <c r="M201" s="147"/>
      <c r="T201" s="54"/>
      <c r="AT201" s="17" t="s">
        <v>347</v>
      </c>
      <c r="AU201" s="17" t="s">
        <v>21</v>
      </c>
    </row>
    <row r="202" spans="2:47" s="1" customFormat="1" ht="19.5">
      <c r="B202" s="33"/>
      <c r="D202" s="144" t="s">
        <v>180</v>
      </c>
      <c r="F202" s="145" t="s">
        <v>461</v>
      </c>
      <c r="I202" s="146"/>
      <c r="L202" s="33"/>
      <c r="M202" s="147"/>
      <c r="T202" s="54"/>
      <c r="AT202" s="17" t="s">
        <v>180</v>
      </c>
      <c r="AU202" s="17" t="s">
        <v>21</v>
      </c>
    </row>
    <row r="203" spans="2:51" s="12" customFormat="1" ht="11.25">
      <c r="B203" s="155"/>
      <c r="D203" s="144" t="s">
        <v>358</v>
      </c>
      <c r="F203" s="157" t="s">
        <v>1905</v>
      </c>
      <c r="H203" s="158">
        <v>1310.4</v>
      </c>
      <c r="I203" s="159"/>
      <c r="L203" s="155"/>
      <c r="M203" s="160"/>
      <c r="T203" s="161"/>
      <c r="AT203" s="156" t="s">
        <v>358</v>
      </c>
      <c r="AU203" s="156" t="s">
        <v>21</v>
      </c>
      <c r="AV203" s="12" t="s">
        <v>21</v>
      </c>
      <c r="AW203" s="12" t="s">
        <v>4</v>
      </c>
      <c r="AX203" s="12" t="s">
        <v>8</v>
      </c>
      <c r="AY203" s="156" t="s">
        <v>171</v>
      </c>
    </row>
    <row r="204" spans="2:65" s="1" customFormat="1" ht="24.2" customHeight="1">
      <c r="B204" s="33"/>
      <c r="C204" s="132" t="s">
        <v>611</v>
      </c>
      <c r="D204" s="132" t="s">
        <v>174</v>
      </c>
      <c r="E204" s="133" t="s">
        <v>1403</v>
      </c>
      <c r="F204" s="134" t="s">
        <v>1404</v>
      </c>
      <c r="G204" s="135" t="s">
        <v>468</v>
      </c>
      <c r="H204" s="136">
        <v>218.4</v>
      </c>
      <c r="I204" s="137"/>
      <c r="J204" s="136">
        <f>ROUND(I204*H204,0)</f>
        <v>0</v>
      </c>
      <c r="K204" s="134" t="s">
        <v>35</v>
      </c>
      <c r="L204" s="33"/>
      <c r="M204" s="138" t="s">
        <v>35</v>
      </c>
      <c r="N204" s="139" t="s">
        <v>52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626</v>
      </c>
      <c r="AT204" s="142" t="s">
        <v>174</v>
      </c>
      <c r="AU204" s="142" t="s">
        <v>21</v>
      </c>
      <c r="AY204" s="17" t="s">
        <v>171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</v>
      </c>
      <c r="BK204" s="143">
        <f>ROUND(I204*H204,0)</f>
        <v>0</v>
      </c>
      <c r="BL204" s="17" t="s">
        <v>626</v>
      </c>
      <c r="BM204" s="142" t="s">
        <v>1906</v>
      </c>
    </row>
    <row r="205" spans="2:51" s="12" customFormat="1" ht="11.25">
      <c r="B205" s="155"/>
      <c r="D205" s="144" t="s">
        <v>358</v>
      </c>
      <c r="F205" s="157" t="s">
        <v>1907</v>
      </c>
      <c r="H205" s="158">
        <v>218.4</v>
      </c>
      <c r="I205" s="159"/>
      <c r="L205" s="155"/>
      <c r="M205" s="160"/>
      <c r="T205" s="161"/>
      <c r="AT205" s="156" t="s">
        <v>358</v>
      </c>
      <c r="AU205" s="156" t="s">
        <v>21</v>
      </c>
      <c r="AV205" s="12" t="s">
        <v>21</v>
      </c>
      <c r="AW205" s="12" t="s">
        <v>4</v>
      </c>
      <c r="AX205" s="12" t="s">
        <v>8</v>
      </c>
      <c r="AY205" s="156" t="s">
        <v>171</v>
      </c>
    </row>
    <row r="206" spans="2:65" s="1" customFormat="1" ht="24.2" customHeight="1">
      <c r="B206" s="33"/>
      <c r="C206" s="132" t="s">
        <v>588</v>
      </c>
      <c r="D206" s="132" t="s">
        <v>174</v>
      </c>
      <c r="E206" s="133" t="s">
        <v>1407</v>
      </c>
      <c r="F206" s="134" t="s">
        <v>1408</v>
      </c>
      <c r="G206" s="135" t="s">
        <v>407</v>
      </c>
      <c r="H206" s="136">
        <v>11.2</v>
      </c>
      <c r="I206" s="137"/>
      <c r="J206" s="136">
        <f>ROUND(I206*H206,0)</f>
        <v>0</v>
      </c>
      <c r="K206" s="134" t="s">
        <v>346</v>
      </c>
      <c r="L206" s="33"/>
      <c r="M206" s="138" t="s">
        <v>35</v>
      </c>
      <c r="N206" s="139" t="s">
        <v>52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626</v>
      </c>
      <c r="AT206" s="142" t="s">
        <v>174</v>
      </c>
      <c r="AU206" s="142" t="s">
        <v>21</v>
      </c>
      <c r="AY206" s="17" t="s">
        <v>171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</v>
      </c>
      <c r="BK206" s="143">
        <f>ROUND(I206*H206,0)</f>
        <v>0</v>
      </c>
      <c r="BL206" s="17" t="s">
        <v>626</v>
      </c>
      <c r="BM206" s="142" t="s">
        <v>1908</v>
      </c>
    </row>
    <row r="207" spans="2:47" s="1" customFormat="1" ht="11.25">
      <c r="B207" s="33"/>
      <c r="D207" s="153" t="s">
        <v>347</v>
      </c>
      <c r="F207" s="154" t="s">
        <v>1410</v>
      </c>
      <c r="I207" s="146"/>
      <c r="L207" s="33"/>
      <c r="M207" s="147"/>
      <c r="T207" s="54"/>
      <c r="AT207" s="17" t="s">
        <v>347</v>
      </c>
      <c r="AU207" s="17" t="s">
        <v>21</v>
      </c>
    </row>
    <row r="208" spans="2:51" s="12" customFormat="1" ht="11.25">
      <c r="B208" s="155"/>
      <c r="D208" s="144" t="s">
        <v>358</v>
      </c>
      <c r="E208" s="156" t="s">
        <v>35</v>
      </c>
      <c r="F208" s="157" t="s">
        <v>1909</v>
      </c>
      <c r="H208" s="158">
        <v>6.4</v>
      </c>
      <c r="I208" s="159"/>
      <c r="L208" s="155"/>
      <c r="M208" s="160"/>
      <c r="T208" s="161"/>
      <c r="AT208" s="156" t="s">
        <v>358</v>
      </c>
      <c r="AU208" s="156" t="s">
        <v>21</v>
      </c>
      <c r="AV208" s="12" t="s">
        <v>21</v>
      </c>
      <c r="AW208" s="12" t="s">
        <v>41</v>
      </c>
      <c r="AX208" s="12" t="s">
        <v>81</v>
      </c>
      <c r="AY208" s="156" t="s">
        <v>171</v>
      </c>
    </row>
    <row r="209" spans="2:51" s="12" customFormat="1" ht="11.25">
      <c r="B209" s="155"/>
      <c r="D209" s="144" t="s">
        <v>358</v>
      </c>
      <c r="E209" s="156" t="s">
        <v>35</v>
      </c>
      <c r="F209" s="157" t="s">
        <v>1910</v>
      </c>
      <c r="H209" s="158">
        <v>4.8</v>
      </c>
      <c r="I209" s="159"/>
      <c r="L209" s="155"/>
      <c r="M209" s="160"/>
      <c r="T209" s="161"/>
      <c r="AT209" s="156" t="s">
        <v>358</v>
      </c>
      <c r="AU209" s="156" t="s">
        <v>21</v>
      </c>
      <c r="AV209" s="12" t="s">
        <v>21</v>
      </c>
      <c r="AW209" s="12" t="s">
        <v>41</v>
      </c>
      <c r="AX209" s="12" t="s">
        <v>81</v>
      </c>
      <c r="AY209" s="156" t="s">
        <v>171</v>
      </c>
    </row>
    <row r="210" spans="2:51" s="13" customFormat="1" ht="11.25">
      <c r="B210" s="162"/>
      <c r="D210" s="144" t="s">
        <v>358</v>
      </c>
      <c r="E210" s="163" t="s">
        <v>35</v>
      </c>
      <c r="F210" s="164" t="s">
        <v>361</v>
      </c>
      <c r="H210" s="165">
        <v>11.2</v>
      </c>
      <c r="I210" s="166"/>
      <c r="L210" s="162"/>
      <c r="M210" s="167"/>
      <c r="T210" s="168"/>
      <c r="AT210" s="163" t="s">
        <v>358</v>
      </c>
      <c r="AU210" s="163" t="s">
        <v>21</v>
      </c>
      <c r="AV210" s="13" t="s">
        <v>178</v>
      </c>
      <c r="AW210" s="13" t="s">
        <v>41</v>
      </c>
      <c r="AX210" s="13" t="s">
        <v>8</v>
      </c>
      <c r="AY210" s="163" t="s">
        <v>171</v>
      </c>
    </row>
    <row r="211" spans="2:65" s="1" customFormat="1" ht="33" customHeight="1">
      <c r="B211" s="33"/>
      <c r="C211" s="132" t="s">
        <v>623</v>
      </c>
      <c r="D211" s="132" t="s">
        <v>174</v>
      </c>
      <c r="E211" s="133" t="s">
        <v>1411</v>
      </c>
      <c r="F211" s="134" t="s">
        <v>1412</v>
      </c>
      <c r="G211" s="135" t="s">
        <v>402</v>
      </c>
      <c r="H211" s="136">
        <v>519.999999999999</v>
      </c>
      <c r="I211" s="137"/>
      <c r="J211" s="136">
        <f>ROUND(I211*H211,0)</f>
        <v>0</v>
      </c>
      <c r="K211" s="134" t="s">
        <v>346</v>
      </c>
      <c r="L211" s="33"/>
      <c r="M211" s="138" t="s">
        <v>35</v>
      </c>
      <c r="N211" s="139" t="s">
        <v>52</v>
      </c>
      <c r="P211" s="140">
        <f>O211*H211</f>
        <v>0</v>
      </c>
      <c r="Q211" s="140">
        <v>0</v>
      </c>
      <c r="R211" s="140">
        <f>Q211*H211</f>
        <v>0</v>
      </c>
      <c r="S211" s="140">
        <v>0</v>
      </c>
      <c r="T211" s="141">
        <f>S211*H211</f>
        <v>0</v>
      </c>
      <c r="AR211" s="142" t="s">
        <v>626</v>
      </c>
      <c r="AT211" s="142" t="s">
        <v>174</v>
      </c>
      <c r="AU211" s="142" t="s">
        <v>21</v>
      </c>
      <c r="AY211" s="17" t="s">
        <v>171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</v>
      </c>
      <c r="BK211" s="143">
        <f>ROUND(I211*H211,0)</f>
        <v>0</v>
      </c>
      <c r="BL211" s="17" t="s">
        <v>626</v>
      </c>
      <c r="BM211" s="142" t="s">
        <v>1911</v>
      </c>
    </row>
    <row r="212" spans="2:47" s="1" customFormat="1" ht="11.25">
      <c r="B212" s="33"/>
      <c r="D212" s="153" t="s">
        <v>347</v>
      </c>
      <c r="F212" s="154" t="s">
        <v>1414</v>
      </c>
      <c r="I212" s="146"/>
      <c r="L212" s="33"/>
      <c r="M212" s="147"/>
      <c r="T212" s="54"/>
      <c r="AT212" s="17" t="s">
        <v>347</v>
      </c>
      <c r="AU212" s="17" t="s">
        <v>21</v>
      </c>
    </row>
    <row r="213" spans="2:65" s="1" customFormat="1" ht="16.5" customHeight="1">
      <c r="B213" s="33"/>
      <c r="C213" s="169" t="s">
        <v>594</v>
      </c>
      <c r="D213" s="169" t="s">
        <v>488</v>
      </c>
      <c r="E213" s="170" t="s">
        <v>489</v>
      </c>
      <c r="F213" s="171" t="s">
        <v>490</v>
      </c>
      <c r="G213" s="172" t="s">
        <v>468</v>
      </c>
      <c r="H213" s="173">
        <v>81.16</v>
      </c>
      <c r="I213" s="174"/>
      <c r="J213" s="173">
        <f>ROUND(I213*H213,0)</f>
        <v>0</v>
      </c>
      <c r="K213" s="171" t="s">
        <v>346</v>
      </c>
      <c r="L213" s="175"/>
      <c r="M213" s="176" t="s">
        <v>35</v>
      </c>
      <c r="N213" s="177" t="s">
        <v>52</v>
      </c>
      <c r="P213" s="140">
        <f>O213*H213</f>
        <v>0</v>
      </c>
      <c r="Q213" s="140">
        <v>1</v>
      </c>
      <c r="R213" s="140">
        <f>Q213*H213</f>
        <v>81.16</v>
      </c>
      <c r="S213" s="140">
        <v>0</v>
      </c>
      <c r="T213" s="141">
        <f>S213*H213</f>
        <v>0</v>
      </c>
      <c r="AR213" s="142" t="s">
        <v>1415</v>
      </c>
      <c r="AT213" s="142" t="s">
        <v>488</v>
      </c>
      <c r="AU213" s="142" t="s">
        <v>21</v>
      </c>
      <c r="AY213" s="17" t="s">
        <v>171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</v>
      </c>
      <c r="BK213" s="143">
        <f>ROUND(I213*H213,0)</f>
        <v>0</v>
      </c>
      <c r="BL213" s="17" t="s">
        <v>626</v>
      </c>
      <c r="BM213" s="142" t="s">
        <v>1912</v>
      </c>
    </row>
    <row r="214" spans="2:51" s="12" customFormat="1" ht="11.25">
      <c r="B214" s="155"/>
      <c r="D214" s="144" t="s">
        <v>358</v>
      </c>
      <c r="E214" s="156" t="s">
        <v>35</v>
      </c>
      <c r="F214" s="157" t="s">
        <v>1417</v>
      </c>
      <c r="H214" s="158">
        <v>40.58</v>
      </c>
      <c r="I214" s="159"/>
      <c r="L214" s="155"/>
      <c r="M214" s="160"/>
      <c r="T214" s="161"/>
      <c r="AT214" s="156" t="s">
        <v>358</v>
      </c>
      <c r="AU214" s="156" t="s">
        <v>21</v>
      </c>
      <c r="AV214" s="12" t="s">
        <v>21</v>
      </c>
      <c r="AW214" s="12" t="s">
        <v>41</v>
      </c>
      <c r="AX214" s="12" t="s">
        <v>8</v>
      </c>
      <c r="AY214" s="156" t="s">
        <v>171</v>
      </c>
    </row>
    <row r="215" spans="2:51" s="12" customFormat="1" ht="11.25">
      <c r="B215" s="155"/>
      <c r="D215" s="144" t="s">
        <v>358</v>
      </c>
      <c r="F215" s="157" t="s">
        <v>1418</v>
      </c>
      <c r="H215" s="158">
        <v>81.16</v>
      </c>
      <c r="I215" s="159"/>
      <c r="L215" s="155"/>
      <c r="M215" s="160"/>
      <c r="T215" s="161"/>
      <c r="AT215" s="156" t="s">
        <v>358</v>
      </c>
      <c r="AU215" s="156" t="s">
        <v>21</v>
      </c>
      <c r="AV215" s="12" t="s">
        <v>21</v>
      </c>
      <c r="AW215" s="12" t="s">
        <v>4</v>
      </c>
      <c r="AX215" s="12" t="s">
        <v>8</v>
      </c>
      <c r="AY215" s="156" t="s">
        <v>171</v>
      </c>
    </row>
    <row r="216" spans="2:65" s="1" customFormat="1" ht="16.5" customHeight="1">
      <c r="B216" s="33"/>
      <c r="C216" s="132" t="s">
        <v>631</v>
      </c>
      <c r="D216" s="132" t="s">
        <v>174</v>
      </c>
      <c r="E216" s="133" t="s">
        <v>1419</v>
      </c>
      <c r="F216" s="134" t="s">
        <v>1420</v>
      </c>
      <c r="G216" s="135" t="s">
        <v>407</v>
      </c>
      <c r="H216" s="136">
        <v>20</v>
      </c>
      <c r="I216" s="137"/>
      <c r="J216" s="136">
        <f>ROUND(I216*H216,0)</f>
        <v>0</v>
      </c>
      <c r="K216" s="134" t="s">
        <v>346</v>
      </c>
      <c r="L216" s="33"/>
      <c r="M216" s="138" t="s">
        <v>35</v>
      </c>
      <c r="N216" s="139" t="s">
        <v>52</v>
      </c>
      <c r="P216" s="140">
        <f>O216*H216</f>
        <v>0</v>
      </c>
      <c r="Q216" s="140">
        <v>2.30102</v>
      </c>
      <c r="R216" s="140">
        <f>Q216*H216</f>
        <v>46.020399999999995</v>
      </c>
      <c r="S216" s="140">
        <v>0</v>
      </c>
      <c r="T216" s="141">
        <f>S216*H216</f>
        <v>0</v>
      </c>
      <c r="AR216" s="142" t="s">
        <v>626</v>
      </c>
      <c r="AT216" s="142" t="s">
        <v>174</v>
      </c>
      <c r="AU216" s="142" t="s">
        <v>21</v>
      </c>
      <c r="AY216" s="17" t="s">
        <v>171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</v>
      </c>
      <c r="BK216" s="143">
        <f>ROUND(I216*H216,0)</f>
        <v>0</v>
      </c>
      <c r="BL216" s="17" t="s">
        <v>626</v>
      </c>
      <c r="BM216" s="142" t="s">
        <v>1913</v>
      </c>
    </row>
    <row r="217" spans="2:47" s="1" customFormat="1" ht="11.25">
      <c r="B217" s="33"/>
      <c r="D217" s="153" t="s">
        <v>347</v>
      </c>
      <c r="F217" s="154" t="s">
        <v>1422</v>
      </c>
      <c r="I217" s="146"/>
      <c r="L217" s="33"/>
      <c r="M217" s="147"/>
      <c r="T217" s="54"/>
      <c r="AT217" s="17" t="s">
        <v>347</v>
      </c>
      <c r="AU217" s="17" t="s">
        <v>21</v>
      </c>
    </row>
    <row r="218" spans="2:65" s="1" customFormat="1" ht="24.2" customHeight="1">
      <c r="B218" s="33"/>
      <c r="C218" s="132" t="s">
        <v>599</v>
      </c>
      <c r="D218" s="132" t="s">
        <v>174</v>
      </c>
      <c r="E218" s="133" t="s">
        <v>1423</v>
      </c>
      <c r="F218" s="134" t="s">
        <v>1424</v>
      </c>
      <c r="G218" s="135" t="s">
        <v>402</v>
      </c>
      <c r="H218" s="136">
        <v>620</v>
      </c>
      <c r="I218" s="137"/>
      <c r="J218" s="136">
        <f>ROUND(I218*H218,0)</f>
        <v>0</v>
      </c>
      <c r="K218" s="134" t="s">
        <v>346</v>
      </c>
      <c r="L218" s="33"/>
      <c r="M218" s="138" t="s">
        <v>35</v>
      </c>
      <c r="N218" s="139" t="s">
        <v>52</v>
      </c>
      <c r="P218" s="140">
        <f>O218*H218</f>
        <v>0</v>
      </c>
      <c r="Q218" s="140">
        <v>0.2</v>
      </c>
      <c r="R218" s="140">
        <f>Q218*H218</f>
        <v>124</v>
      </c>
      <c r="S218" s="140">
        <v>0</v>
      </c>
      <c r="T218" s="141">
        <f>S218*H218</f>
        <v>0</v>
      </c>
      <c r="AR218" s="142" t="s">
        <v>626</v>
      </c>
      <c r="AT218" s="142" t="s">
        <v>174</v>
      </c>
      <c r="AU218" s="142" t="s">
        <v>21</v>
      </c>
      <c r="AY218" s="17" t="s">
        <v>171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</v>
      </c>
      <c r="BK218" s="143">
        <f>ROUND(I218*H218,0)</f>
        <v>0</v>
      </c>
      <c r="BL218" s="17" t="s">
        <v>626</v>
      </c>
      <c r="BM218" s="142" t="s">
        <v>1914</v>
      </c>
    </row>
    <row r="219" spans="2:47" s="1" customFormat="1" ht="11.25">
      <c r="B219" s="33"/>
      <c r="D219" s="153" t="s">
        <v>347</v>
      </c>
      <c r="F219" s="154" t="s">
        <v>1426</v>
      </c>
      <c r="I219" s="146"/>
      <c r="L219" s="33"/>
      <c r="M219" s="147"/>
      <c r="T219" s="54"/>
      <c r="AT219" s="17" t="s">
        <v>347</v>
      </c>
      <c r="AU219" s="17" t="s">
        <v>21</v>
      </c>
    </row>
    <row r="220" spans="2:65" s="1" customFormat="1" ht="21.75" customHeight="1">
      <c r="B220" s="33"/>
      <c r="C220" s="132" t="s">
        <v>643</v>
      </c>
      <c r="D220" s="132" t="s">
        <v>174</v>
      </c>
      <c r="E220" s="133" t="s">
        <v>1427</v>
      </c>
      <c r="F220" s="134" t="s">
        <v>1428</v>
      </c>
      <c r="G220" s="135" t="s">
        <v>402</v>
      </c>
      <c r="H220" s="136">
        <v>620</v>
      </c>
      <c r="I220" s="137"/>
      <c r="J220" s="136">
        <f>ROUND(I220*H220,0)</f>
        <v>0</v>
      </c>
      <c r="K220" s="134" t="s">
        <v>346</v>
      </c>
      <c r="L220" s="33"/>
      <c r="M220" s="138" t="s">
        <v>35</v>
      </c>
      <c r="N220" s="139" t="s">
        <v>52</v>
      </c>
      <c r="P220" s="140">
        <f>O220*H220</f>
        <v>0</v>
      </c>
      <c r="Q220" s="140">
        <v>9E-05</v>
      </c>
      <c r="R220" s="140">
        <f>Q220*H220</f>
        <v>0.0558</v>
      </c>
      <c r="S220" s="140">
        <v>0</v>
      </c>
      <c r="T220" s="141">
        <f>S220*H220</f>
        <v>0</v>
      </c>
      <c r="AR220" s="142" t="s">
        <v>626</v>
      </c>
      <c r="AT220" s="142" t="s">
        <v>174</v>
      </c>
      <c r="AU220" s="142" t="s">
        <v>21</v>
      </c>
      <c r="AY220" s="17" t="s">
        <v>171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</v>
      </c>
      <c r="BK220" s="143">
        <f>ROUND(I220*H220,0)</f>
        <v>0</v>
      </c>
      <c r="BL220" s="17" t="s">
        <v>626</v>
      </c>
      <c r="BM220" s="142" t="s">
        <v>1915</v>
      </c>
    </row>
    <row r="221" spans="2:47" s="1" customFormat="1" ht="11.25">
      <c r="B221" s="33"/>
      <c r="D221" s="153" t="s">
        <v>347</v>
      </c>
      <c r="F221" s="154" t="s">
        <v>1430</v>
      </c>
      <c r="I221" s="146"/>
      <c r="L221" s="33"/>
      <c r="M221" s="147"/>
      <c r="T221" s="54"/>
      <c r="AT221" s="17" t="s">
        <v>347</v>
      </c>
      <c r="AU221" s="17" t="s">
        <v>21</v>
      </c>
    </row>
    <row r="222" spans="2:65" s="1" customFormat="1" ht="16.5" customHeight="1">
      <c r="B222" s="33"/>
      <c r="C222" s="132" t="s">
        <v>605</v>
      </c>
      <c r="D222" s="132" t="s">
        <v>174</v>
      </c>
      <c r="E222" s="133" t="s">
        <v>1431</v>
      </c>
      <c r="F222" s="134" t="s">
        <v>1432</v>
      </c>
      <c r="G222" s="135" t="s">
        <v>468</v>
      </c>
      <c r="H222" s="136">
        <v>251.24</v>
      </c>
      <c r="I222" s="137"/>
      <c r="J222" s="136">
        <f>ROUND(I222*H222,0)</f>
        <v>0</v>
      </c>
      <c r="K222" s="134" t="s">
        <v>346</v>
      </c>
      <c r="L222" s="33"/>
      <c r="M222" s="138" t="s">
        <v>35</v>
      </c>
      <c r="N222" s="139" t="s">
        <v>52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626</v>
      </c>
      <c r="AT222" s="142" t="s">
        <v>174</v>
      </c>
      <c r="AU222" s="142" t="s">
        <v>21</v>
      </c>
      <c r="AY222" s="17" t="s">
        <v>171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</v>
      </c>
      <c r="BK222" s="143">
        <f>ROUND(I222*H222,0)</f>
        <v>0</v>
      </c>
      <c r="BL222" s="17" t="s">
        <v>626</v>
      </c>
      <c r="BM222" s="142" t="s">
        <v>1916</v>
      </c>
    </row>
    <row r="223" spans="2:47" s="1" customFormat="1" ht="11.25">
      <c r="B223" s="33"/>
      <c r="D223" s="153" t="s">
        <v>347</v>
      </c>
      <c r="F223" s="154" t="s">
        <v>1434</v>
      </c>
      <c r="I223" s="146"/>
      <c r="L223" s="33"/>
      <c r="M223" s="147"/>
      <c r="T223" s="54"/>
      <c r="AT223" s="17" t="s">
        <v>347</v>
      </c>
      <c r="AU223" s="17" t="s">
        <v>21</v>
      </c>
    </row>
    <row r="224" spans="2:63" s="11" customFormat="1" ht="25.9" customHeight="1">
      <c r="B224" s="120"/>
      <c r="D224" s="121" t="s">
        <v>80</v>
      </c>
      <c r="E224" s="122" t="s">
        <v>182</v>
      </c>
      <c r="F224" s="122" t="s">
        <v>91</v>
      </c>
      <c r="I224" s="123"/>
      <c r="J224" s="124">
        <f>BK224</f>
        <v>0</v>
      </c>
      <c r="L224" s="120"/>
      <c r="M224" s="125"/>
      <c r="P224" s="126">
        <f>P225</f>
        <v>0</v>
      </c>
      <c r="R224" s="126">
        <f>R225</f>
        <v>0</v>
      </c>
      <c r="T224" s="127">
        <f>T225</f>
        <v>0</v>
      </c>
      <c r="AR224" s="121" t="s">
        <v>183</v>
      </c>
      <c r="AT224" s="128" t="s">
        <v>80</v>
      </c>
      <c r="AU224" s="128" t="s">
        <v>81</v>
      </c>
      <c r="AY224" s="121" t="s">
        <v>171</v>
      </c>
      <c r="BK224" s="129">
        <f>BK225</f>
        <v>0</v>
      </c>
    </row>
    <row r="225" spans="2:63" s="11" customFormat="1" ht="22.9" customHeight="1">
      <c r="B225" s="120"/>
      <c r="D225" s="121" t="s">
        <v>80</v>
      </c>
      <c r="E225" s="130" t="s">
        <v>329</v>
      </c>
      <c r="F225" s="130" t="s">
        <v>330</v>
      </c>
      <c r="I225" s="123"/>
      <c r="J225" s="131">
        <f>BK225</f>
        <v>0</v>
      </c>
      <c r="L225" s="120"/>
      <c r="M225" s="125"/>
      <c r="P225" s="126">
        <f>SUM(P226:P228)</f>
        <v>0</v>
      </c>
      <c r="R225" s="126">
        <f>SUM(R226:R228)</f>
        <v>0</v>
      </c>
      <c r="T225" s="127">
        <f>SUM(T226:T228)</f>
        <v>0</v>
      </c>
      <c r="AR225" s="121" t="s">
        <v>183</v>
      </c>
      <c r="AT225" s="128" t="s">
        <v>80</v>
      </c>
      <c r="AU225" s="128" t="s">
        <v>8</v>
      </c>
      <c r="AY225" s="121" t="s">
        <v>171</v>
      </c>
      <c r="BK225" s="129">
        <f>SUM(BK226:BK228)</f>
        <v>0</v>
      </c>
    </row>
    <row r="226" spans="2:65" s="1" customFormat="1" ht="16.5" customHeight="1">
      <c r="B226" s="33"/>
      <c r="C226" s="132" t="s">
        <v>657</v>
      </c>
      <c r="D226" s="132" t="s">
        <v>174</v>
      </c>
      <c r="E226" s="133" t="s">
        <v>1435</v>
      </c>
      <c r="F226" s="134" t="s">
        <v>1436</v>
      </c>
      <c r="G226" s="135" t="s">
        <v>177</v>
      </c>
      <c r="H226" s="136">
        <v>1</v>
      </c>
      <c r="I226" s="137"/>
      <c r="J226" s="136">
        <f>ROUND(I226*H226,0)</f>
        <v>0</v>
      </c>
      <c r="K226" s="134" t="s">
        <v>346</v>
      </c>
      <c r="L226" s="33"/>
      <c r="M226" s="138" t="s">
        <v>35</v>
      </c>
      <c r="N226" s="139" t="s">
        <v>52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188</v>
      </c>
      <c r="AT226" s="142" t="s">
        <v>174</v>
      </c>
      <c r="AU226" s="142" t="s">
        <v>21</v>
      </c>
      <c r="AY226" s="17" t="s">
        <v>171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</v>
      </c>
      <c r="BK226" s="143">
        <f>ROUND(I226*H226,0)</f>
        <v>0</v>
      </c>
      <c r="BL226" s="17" t="s">
        <v>188</v>
      </c>
      <c r="BM226" s="142" t="s">
        <v>1917</v>
      </c>
    </row>
    <row r="227" spans="2:47" s="1" customFormat="1" ht="11.25">
      <c r="B227" s="33"/>
      <c r="D227" s="153" t="s">
        <v>347</v>
      </c>
      <c r="F227" s="154" t="s">
        <v>1438</v>
      </c>
      <c r="I227" s="146"/>
      <c r="L227" s="33"/>
      <c r="M227" s="147"/>
      <c r="T227" s="54"/>
      <c r="AT227" s="17" t="s">
        <v>347</v>
      </c>
      <c r="AU227" s="17" t="s">
        <v>21</v>
      </c>
    </row>
    <row r="228" spans="2:47" s="1" customFormat="1" ht="19.5">
      <c r="B228" s="33"/>
      <c r="D228" s="144" t="s">
        <v>180</v>
      </c>
      <c r="F228" s="145" t="s">
        <v>1439</v>
      </c>
      <c r="I228" s="146"/>
      <c r="L228" s="33"/>
      <c r="M228" s="185"/>
      <c r="N228" s="150"/>
      <c r="O228" s="150"/>
      <c r="P228" s="150"/>
      <c r="Q228" s="150"/>
      <c r="R228" s="150"/>
      <c r="S228" s="150"/>
      <c r="T228" s="186"/>
      <c r="AT228" s="17" t="s">
        <v>180</v>
      </c>
      <c r="AU228" s="17" t="s">
        <v>21</v>
      </c>
    </row>
    <row r="229" spans="2:12" s="1" customFormat="1" ht="6.95" customHeight="1"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33"/>
    </row>
  </sheetData>
  <sheetProtection algorithmName="SHA-512" hashValue="rH17/eI+Wbc3HtHS9CjYw99wx5CvitYJjevgLdyHqqT78M9DxOhPfdYLtL++rY+C1G5kdUSTUlFo8+nlO0uBZw==" saltValue="z+lo6tSKMydBmL8/Qi/0SO/t9xMHSmPQ2QdBYfePaIBET1ADwxKNZVT5FgscHHtkt2PToGi3I5rYrRF4vDZWkQ==" spinCount="100000" sheet="1" objects="1" scenarios="1" formatColumns="0" formatRows="0" autoFilter="0"/>
  <autoFilter ref="C96:K228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141720015"/>
    <hyperlink ref="F109" r:id="rId2" display="https://podminky.urs.cz/item/CS_URS_2023_01/945421110"/>
    <hyperlink ref="F112" r:id="rId3" display="https://podminky.urs.cz/item/CS_URS_2023_01/998276101"/>
    <hyperlink ref="F114" r:id="rId4" display="https://podminky.urs.cz/item/CS_URS_2023_01/998276125"/>
    <hyperlink ref="F118" r:id="rId5" display="https://podminky.urs.cz/item/CS_URS_2023_01/741110302"/>
    <hyperlink ref="F122" r:id="rId6" display="https://podminky.urs.cz/item/CS_URS_2023_01/741110304"/>
    <hyperlink ref="F126" r:id="rId7" display="https://podminky.urs.cz/item/CS_URS_2023_01/741122611"/>
    <hyperlink ref="F131" r:id="rId8" display="https://podminky.urs.cz/item/CS_URS_2023_01/741122623"/>
    <hyperlink ref="F136" r:id="rId9" display="https://podminky.urs.cz/item/CS_URS_2023_01/741130021"/>
    <hyperlink ref="F138" r:id="rId10" display="https://podminky.urs.cz/item/CS_URS_2023_01/741130024"/>
    <hyperlink ref="F144" r:id="rId11" display="https://podminky.urs.cz/item/CS_URS_2023_01/741372833"/>
    <hyperlink ref="F146" r:id="rId12" display="https://podminky.urs.cz/item/CS_URS_2023_01/741410001"/>
    <hyperlink ref="F150" r:id="rId13" display="https://podminky.urs.cz/item/CS_URS_2023_01/741810003"/>
    <hyperlink ref="F152" r:id="rId14" display="https://podminky.urs.cz/item/CS_URS_2023_01/741820101"/>
    <hyperlink ref="F154" r:id="rId15" display="https://podminky.urs.cz/item/CS_URS_2023_01/741820102"/>
    <hyperlink ref="F156" r:id="rId16" display="https://podminky.urs.cz/item/CS_URS_2023_01/998741101"/>
    <hyperlink ref="F158" r:id="rId17" display="https://podminky.urs.cz/item/CS_URS_2023_01/998741193"/>
    <hyperlink ref="F162" r:id="rId18" display="https://podminky.urs.cz/item/CS_URS_2023_01/210203901"/>
    <hyperlink ref="F170" r:id="rId19" display="https://podminky.urs.cz/item/CS_URS_2023_01/210204011"/>
    <hyperlink ref="F174" r:id="rId20" display="https://podminky.urs.cz/item/CS_URS_2023_01/210204103"/>
    <hyperlink ref="F182" r:id="rId21" display="https://podminky.urs.cz/item/CS_URS_2023_01/210280131"/>
    <hyperlink ref="F185" r:id="rId22" display="https://podminky.urs.cz/item/CS_URS_2023_01/218204011"/>
    <hyperlink ref="F191" r:id="rId23" display="https://podminky.urs.cz/item/CS_URS_2023_01/460141112"/>
    <hyperlink ref="F196" r:id="rId24" display="https://podminky.urs.cz/item/CS_URS_2023_01/460171182"/>
    <hyperlink ref="F198" r:id="rId25" display="https://podminky.urs.cz/item/CS_URS_2023_01/460341113"/>
    <hyperlink ref="F201" r:id="rId26" display="https://podminky.urs.cz/item/CS_URS_2023_01/460341121"/>
    <hyperlink ref="F207" r:id="rId27" display="https://podminky.urs.cz/item/CS_URS_2023_01/460411122"/>
    <hyperlink ref="F212" r:id="rId28" display="https://podminky.urs.cz/item/CS_URS_2023_01/460451192"/>
    <hyperlink ref="F217" r:id="rId29" display="https://podminky.urs.cz/item/CS_URS_2023_01/460641113"/>
    <hyperlink ref="F219" r:id="rId30" display="https://podminky.urs.cz/item/CS_URS_2023_01/460661112"/>
    <hyperlink ref="F221" r:id="rId31" display="https://podminky.urs.cz/item/CS_URS_2023_01/460671113"/>
    <hyperlink ref="F223" r:id="rId32" display="https://podminky.urs.cz/item/CS_URS_2023_01/469981111"/>
    <hyperlink ref="F227" r:id="rId33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1918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142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ROUND(J94,2)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ROUND((SUM(BE94:BE164)),2)</f>
        <v>0</v>
      </c>
      <c r="I35" s="94">
        <v>0.21</v>
      </c>
      <c r="J35" s="84">
        <f>ROUND(((SUM(BE94:BE164))*I35),2)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ROUND((SUM(BF94:BF164)),2)</f>
        <v>0</v>
      </c>
      <c r="I36" s="94">
        <v>0.12</v>
      </c>
      <c r="J36" s="84">
        <f>ROUND(((SUM(BF94:BF164))*I36),2)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ROUND((SUM(BG94:BG164)),2)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ROUND((SUM(BH94:BH164)),2)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ROUND((SUM(BI94:BI164)),2)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1918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001 - Vedlejší rozpočtové náklady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J94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9" customFormat="1" ht="19.9" customHeight="1">
      <c r="B65" s="108"/>
      <c r="D65" s="109" t="s">
        <v>148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8" customFormat="1" ht="24.95" customHeight="1">
      <c r="B66" s="104"/>
      <c r="D66" s="105" t="s">
        <v>149</v>
      </c>
      <c r="E66" s="106"/>
      <c r="F66" s="106"/>
      <c r="G66" s="106"/>
      <c r="H66" s="106"/>
      <c r="I66" s="106"/>
      <c r="J66" s="107">
        <f>J99</f>
        <v>0</v>
      </c>
      <c r="L66" s="104"/>
    </row>
    <row r="67" spans="2:12" s="9" customFormat="1" ht="19.9" customHeight="1">
      <c r="B67" s="108"/>
      <c r="D67" s="109" t="s">
        <v>150</v>
      </c>
      <c r="E67" s="110"/>
      <c r="F67" s="110"/>
      <c r="G67" s="110"/>
      <c r="H67" s="110"/>
      <c r="I67" s="110"/>
      <c r="J67" s="111">
        <f>J100</f>
        <v>0</v>
      </c>
      <c r="L67" s="108"/>
    </row>
    <row r="68" spans="2:12" s="9" customFormat="1" ht="19.9" customHeight="1">
      <c r="B68" s="108"/>
      <c r="D68" s="109" t="s">
        <v>151</v>
      </c>
      <c r="E68" s="110"/>
      <c r="F68" s="110"/>
      <c r="G68" s="110"/>
      <c r="H68" s="110"/>
      <c r="I68" s="110"/>
      <c r="J68" s="111">
        <f>J123</f>
        <v>0</v>
      </c>
      <c r="L68" s="108"/>
    </row>
    <row r="69" spans="2:12" s="9" customFormat="1" ht="19.9" customHeight="1">
      <c r="B69" s="108"/>
      <c r="D69" s="109" t="s">
        <v>152</v>
      </c>
      <c r="E69" s="110"/>
      <c r="F69" s="110"/>
      <c r="G69" s="110"/>
      <c r="H69" s="110"/>
      <c r="I69" s="110"/>
      <c r="J69" s="111">
        <f>J128</f>
        <v>0</v>
      </c>
      <c r="L69" s="108"/>
    </row>
    <row r="70" spans="2:12" s="9" customFormat="1" ht="19.9" customHeight="1">
      <c r="B70" s="108"/>
      <c r="D70" s="109" t="s">
        <v>153</v>
      </c>
      <c r="E70" s="110"/>
      <c r="F70" s="110"/>
      <c r="G70" s="110"/>
      <c r="H70" s="110"/>
      <c r="I70" s="110"/>
      <c r="J70" s="111">
        <f>J141</f>
        <v>0</v>
      </c>
      <c r="L70" s="108"/>
    </row>
    <row r="71" spans="2:12" s="9" customFormat="1" ht="19.9" customHeight="1">
      <c r="B71" s="108"/>
      <c r="D71" s="109" t="s">
        <v>154</v>
      </c>
      <c r="E71" s="110"/>
      <c r="F71" s="110"/>
      <c r="G71" s="110"/>
      <c r="H71" s="110"/>
      <c r="I71" s="110"/>
      <c r="J71" s="111">
        <f>J156</f>
        <v>0</v>
      </c>
      <c r="L71" s="108"/>
    </row>
    <row r="72" spans="2:12" s="9" customFormat="1" ht="19.9" customHeight="1">
      <c r="B72" s="108"/>
      <c r="D72" s="109" t="s">
        <v>155</v>
      </c>
      <c r="E72" s="110"/>
      <c r="F72" s="110"/>
      <c r="G72" s="110"/>
      <c r="H72" s="110"/>
      <c r="I72" s="110"/>
      <c r="J72" s="111">
        <f>J163</f>
        <v>0</v>
      </c>
      <c r="L72" s="108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1" t="s">
        <v>156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7" t="s">
        <v>16</v>
      </c>
      <c r="L81" s="33"/>
    </row>
    <row r="82" spans="2:12" s="1" customFormat="1" ht="16.5" customHeight="1">
      <c r="B82" s="33"/>
      <c r="E82" s="313" t="str">
        <f>E7</f>
        <v>Nymburk - rekonstrukce chodníku a parkovacího stání</v>
      </c>
      <c r="F82" s="314"/>
      <c r="G82" s="314"/>
      <c r="H82" s="314"/>
      <c r="L82" s="33"/>
    </row>
    <row r="83" spans="2:12" ht="12" customHeight="1">
      <c r="B83" s="20"/>
      <c r="C83" s="27" t="s">
        <v>139</v>
      </c>
      <c r="L83" s="20"/>
    </row>
    <row r="84" spans="2:12" s="1" customFormat="1" ht="16.5" customHeight="1">
      <c r="B84" s="33"/>
      <c r="E84" s="313" t="s">
        <v>1918</v>
      </c>
      <c r="F84" s="315"/>
      <c r="G84" s="315"/>
      <c r="H84" s="315"/>
      <c r="L84" s="33"/>
    </row>
    <row r="85" spans="2:12" s="1" customFormat="1" ht="12" customHeight="1">
      <c r="B85" s="33"/>
      <c r="C85" s="27" t="s">
        <v>141</v>
      </c>
      <c r="L85" s="33"/>
    </row>
    <row r="86" spans="2:12" s="1" customFormat="1" ht="16.5" customHeight="1">
      <c r="B86" s="33"/>
      <c r="E86" s="277" t="str">
        <f>E11</f>
        <v>SO 001 - Vedlejší rozpočtové náklady</v>
      </c>
      <c r="F86" s="315"/>
      <c r="G86" s="315"/>
      <c r="H86" s="315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7" t="s">
        <v>22</v>
      </c>
      <c r="F88" s="25" t="str">
        <f>F14</f>
        <v>Nymburk</v>
      </c>
      <c r="I88" s="27" t="s">
        <v>24</v>
      </c>
      <c r="J88" s="50" t="str">
        <f>IF(J14="","",J14)</f>
        <v>7. 11. 2023</v>
      </c>
      <c r="L88" s="33"/>
    </row>
    <row r="89" spans="2:12" s="1" customFormat="1" ht="6.95" customHeight="1">
      <c r="B89" s="33"/>
      <c r="L89" s="33"/>
    </row>
    <row r="90" spans="2:12" s="1" customFormat="1" ht="40.15" customHeight="1">
      <c r="B90" s="33"/>
      <c r="C90" s="27" t="s">
        <v>30</v>
      </c>
      <c r="F90" s="25" t="str">
        <f>E17</f>
        <v>Měto Nymburk, nám. Přemyslovců 163/20, 288 02</v>
      </c>
      <c r="I90" s="27" t="s">
        <v>38</v>
      </c>
      <c r="J90" s="31" t="str">
        <f>E23</f>
        <v>Ing. arch. Martin Jirovský Ph.D, MBA, DiS.</v>
      </c>
      <c r="L90" s="33"/>
    </row>
    <row r="91" spans="2:12" s="1" customFormat="1" ht="40.15" customHeight="1">
      <c r="B91" s="33"/>
      <c r="C91" s="27" t="s">
        <v>36</v>
      </c>
      <c r="F91" s="25" t="str">
        <f>IF(E20="","",E20)</f>
        <v>Vyplň údaj</v>
      </c>
      <c r="I91" s="27" t="s">
        <v>42</v>
      </c>
      <c r="J91" s="31" t="str">
        <f>E26</f>
        <v>Ateliér M.A.A.T. s.r.o., Petra Stejskalová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157</v>
      </c>
      <c r="D93" s="114" t="s">
        <v>66</v>
      </c>
      <c r="E93" s="114" t="s">
        <v>62</v>
      </c>
      <c r="F93" s="114" t="s">
        <v>63</v>
      </c>
      <c r="G93" s="114" t="s">
        <v>158</v>
      </c>
      <c r="H93" s="114" t="s">
        <v>159</v>
      </c>
      <c r="I93" s="114" t="s">
        <v>160</v>
      </c>
      <c r="J93" s="114" t="s">
        <v>145</v>
      </c>
      <c r="K93" s="115" t="s">
        <v>161</v>
      </c>
      <c r="L93" s="112"/>
      <c r="M93" s="57" t="s">
        <v>35</v>
      </c>
      <c r="N93" s="58" t="s">
        <v>51</v>
      </c>
      <c r="O93" s="58" t="s">
        <v>162</v>
      </c>
      <c r="P93" s="58" t="s">
        <v>163</v>
      </c>
      <c r="Q93" s="58" t="s">
        <v>164</v>
      </c>
      <c r="R93" s="58" t="s">
        <v>165</v>
      </c>
      <c r="S93" s="58" t="s">
        <v>166</v>
      </c>
      <c r="T93" s="59" t="s">
        <v>167</v>
      </c>
    </row>
    <row r="94" spans="2:63" s="1" customFormat="1" ht="22.9" customHeight="1">
      <c r="B94" s="33"/>
      <c r="C94" s="62" t="s">
        <v>168</v>
      </c>
      <c r="J94" s="116">
        <f>BK94</f>
        <v>0</v>
      </c>
      <c r="L94" s="33"/>
      <c r="M94" s="60"/>
      <c r="N94" s="51"/>
      <c r="O94" s="51"/>
      <c r="P94" s="117">
        <f>P95+P99</f>
        <v>0</v>
      </c>
      <c r="Q94" s="51"/>
      <c r="R94" s="117">
        <f>R95+R99</f>
        <v>0</v>
      </c>
      <c r="S94" s="51"/>
      <c r="T94" s="118">
        <f>T95+T99</f>
        <v>0.02</v>
      </c>
      <c r="AT94" s="17" t="s">
        <v>80</v>
      </c>
      <c r="AU94" s="17" t="s">
        <v>146</v>
      </c>
      <c r="BK94" s="119">
        <f>BK95+BK99</f>
        <v>0</v>
      </c>
    </row>
    <row r="95" spans="2:63" s="11" customFormat="1" ht="25.9" customHeight="1">
      <c r="B95" s="120"/>
      <c r="D95" s="121" t="s">
        <v>80</v>
      </c>
      <c r="E95" s="122" t="s">
        <v>169</v>
      </c>
      <c r="F95" s="122" t="s">
        <v>170</v>
      </c>
      <c r="I95" s="123"/>
      <c r="J95" s="124">
        <f>BK95</f>
        <v>0</v>
      </c>
      <c r="L95" s="120"/>
      <c r="M95" s="125"/>
      <c r="P95" s="126">
        <f>P96</f>
        <v>0</v>
      </c>
      <c r="R95" s="126">
        <f>R96</f>
        <v>0</v>
      </c>
      <c r="T95" s="127">
        <f>T96</f>
        <v>0.02</v>
      </c>
      <c r="AR95" s="121" t="s">
        <v>8</v>
      </c>
      <c r="AT95" s="128" t="s">
        <v>80</v>
      </c>
      <c r="AU95" s="128" t="s">
        <v>81</v>
      </c>
      <c r="AY95" s="121" t="s">
        <v>171</v>
      </c>
      <c r="BK95" s="129">
        <f>BK96</f>
        <v>0</v>
      </c>
    </row>
    <row r="96" spans="2:63" s="11" customFormat="1" ht="22.9" customHeight="1">
      <c r="B96" s="120"/>
      <c r="D96" s="121" t="s">
        <v>80</v>
      </c>
      <c r="E96" s="130" t="s">
        <v>172</v>
      </c>
      <c r="F96" s="130" t="s">
        <v>173</v>
      </c>
      <c r="I96" s="123"/>
      <c r="J96" s="131">
        <f>BK96</f>
        <v>0</v>
      </c>
      <c r="L96" s="120"/>
      <c r="M96" s="125"/>
      <c r="P96" s="126">
        <f>SUM(P97:P98)</f>
        <v>0</v>
      </c>
      <c r="R96" s="126">
        <f>SUM(R97:R98)</f>
        <v>0</v>
      </c>
      <c r="T96" s="127">
        <f>SUM(T97:T98)</f>
        <v>0.02</v>
      </c>
      <c r="AR96" s="121" t="s">
        <v>8</v>
      </c>
      <c r="AT96" s="128" t="s">
        <v>80</v>
      </c>
      <c r="AU96" s="128" t="s">
        <v>8</v>
      </c>
      <c r="AY96" s="121" t="s">
        <v>171</v>
      </c>
      <c r="BK96" s="129">
        <f>SUM(BK97:BK98)</f>
        <v>0</v>
      </c>
    </row>
    <row r="97" spans="2:65" s="1" customFormat="1" ht="21.75" customHeight="1">
      <c r="B97" s="33"/>
      <c r="C97" s="132" t="s">
        <v>8</v>
      </c>
      <c r="D97" s="132" t="s">
        <v>174</v>
      </c>
      <c r="E97" s="133" t="s">
        <v>175</v>
      </c>
      <c r="F97" s="134" t="s">
        <v>176</v>
      </c>
      <c r="G97" s="135" t="s">
        <v>177</v>
      </c>
      <c r="H97" s="136">
        <v>1</v>
      </c>
      <c r="I97" s="137"/>
      <c r="J97" s="136">
        <f>ROUND(I97*H97,0)</f>
        <v>0</v>
      </c>
      <c r="K97" s="134" t="s">
        <v>35</v>
      </c>
      <c r="L97" s="33"/>
      <c r="M97" s="138" t="s">
        <v>35</v>
      </c>
      <c r="N97" s="139" t="s">
        <v>52</v>
      </c>
      <c r="P97" s="140">
        <f>O97*H97</f>
        <v>0</v>
      </c>
      <c r="Q97" s="140">
        <v>0</v>
      </c>
      <c r="R97" s="140">
        <f>Q97*H97</f>
        <v>0</v>
      </c>
      <c r="S97" s="140">
        <v>0.02</v>
      </c>
      <c r="T97" s="141">
        <f>S97*H97</f>
        <v>0.02</v>
      </c>
      <c r="AR97" s="142" t="s">
        <v>178</v>
      </c>
      <c r="AT97" s="142" t="s">
        <v>174</v>
      </c>
      <c r="AU97" s="142" t="s">
        <v>21</v>
      </c>
      <c r="AY97" s="17" t="s">
        <v>171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</v>
      </c>
      <c r="BK97" s="143">
        <f>ROUND(I97*H97,0)</f>
        <v>0</v>
      </c>
      <c r="BL97" s="17" t="s">
        <v>178</v>
      </c>
      <c r="BM97" s="142" t="s">
        <v>1919</v>
      </c>
    </row>
    <row r="98" spans="2:47" s="1" customFormat="1" ht="19.5">
      <c r="B98" s="33"/>
      <c r="D98" s="144" t="s">
        <v>180</v>
      </c>
      <c r="F98" s="145" t="s">
        <v>181</v>
      </c>
      <c r="I98" s="146"/>
      <c r="L98" s="33"/>
      <c r="M98" s="147"/>
      <c r="T98" s="54"/>
      <c r="AT98" s="17" t="s">
        <v>180</v>
      </c>
      <c r="AU98" s="17" t="s">
        <v>21</v>
      </c>
    </row>
    <row r="99" spans="2:63" s="11" customFormat="1" ht="25.9" customHeight="1">
      <c r="B99" s="120"/>
      <c r="D99" s="121" t="s">
        <v>80</v>
      </c>
      <c r="E99" s="122" t="s">
        <v>182</v>
      </c>
      <c r="F99" s="122" t="s">
        <v>91</v>
      </c>
      <c r="I99" s="123"/>
      <c r="J99" s="124">
        <f>BK99</f>
        <v>0</v>
      </c>
      <c r="L99" s="120"/>
      <c r="M99" s="125"/>
      <c r="P99" s="126">
        <f>P100+P123+P128+P141+P156+P163</f>
        <v>0</v>
      </c>
      <c r="R99" s="126">
        <f>R100+R123+R128+R141+R156+R163</f>
        <v>0</v>
      </c>
      <c r="T99" s="127">
        <f>T100+T123+T128+T141+T156+T163</f>
        <v>0</v>
      </c>
      <c r="AR99" s="121" t="s">
        <v>183</v>
      </c>
      <c r="AT99" s="128" t="s">
        <v>80</v>
      </c>
      <c r="AU99" s="128" t="s">
        <v>81</v>
      </c>
      <c r="AY99" s="121" t="s">
        <v>171</v>
      </c>
      <c r="BK99" s="129">
        <f>BK100+BK123+BK128+BK141+BK156+BK163</f>
        <v>0</v>
      </c>
    </row>
    <row r="100" spans="2:63" s="11" customFormat="1" ht="22.9" customHeight="1">
      <c r="B100" s="120"/>
      <c r="D100" s="121" t="s">
        <v>80</v>
      </c>
      <c r="E100" s="130" t="s">
        <v>184</v>
      </c>
      <c r="F100" s="130" t="s">
        <v>185</v>
      </c>
      <c r="I100" s="123"/>
      <c r="J100" s="131">
        <f>BK100</f>
        <v>0</v>
      </c>
      <c r="L100" s="120"/>
      <c r="M100" s="125"/>
      <c r="P100" s="126">
        <f>SUM(P101:P122)</f>
        <v>0</v>
      </c>
      <c r="R100" s="126">
        <f>SUM(R101:R122)</f>
        <v>0</v>
      </c>
      <c r="T100" s="127">
        <f>SUM(T101:T122)</f>
        <v>0</v>
      </c>
      <c r="AR100" s="121" t="s">
        <v>183</v>
      </c>
      <c r="AT100" s="128" t="s">
        <v>80</v>
      </c>
      <c r="AU100" s="128" t="s">
        <v>8</v>
      </c>
      <c r="AY100" s="121" t="s">
        <v>171</v>
      </c>
      <c r="BK100" s="129">
        <f>SUM(BK101:BK122)</f>
        <v>0</v>
      </c>
    </row>
    <row r="101" spans="2:65" s="1" customFormat="1" ht="16.5" customHeight="1">
      <c r="B101" s="33"/>
      <c r="C101" s="132" t="s">
        <v>21</v>
      </c>
      <c r="D101" s="132" t="s">
        <v>174</v>
      </c>
      <c r="E101" s="133" t="s">
        <v>186</v>
      </c>
      <c r="F101" s="134" t="s">
        <v>187</v>
      </c>
      <c r="G101" s="135" t="s">
        <v>177</v>
      </c>
      <c r="H101" s="136">
        <v>1</v>
      </c>
      <c r="I101" s="137"/>
      <c r="J101" s="136">
        <f>ROUND(I101*H101,0)</f>
        <v>0</v>
      </c>
      <c r="K101" s="134" t="s">
        <v>35</v>
      </c>
      <c r="L101" s="33"/>
      <c r="M101" s="138" t="s">
        <v>35</v>
      </c>
      <c r="N101" s="139" t="s">
        <v>52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188</v>
      </c>
      <c r="AT101" s="142" t="s">
        <v>174</v>
      </c>
      <c r="AU101" s="142" t="s">
        <v>21</v>
      </c>
      <c r="AY101" s="17" t="s">
        <v>171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</v>
      </c>
      <c r="BK101" s="143">
        <f>ROUND(I101*H101,0)</f>
        <v>0</v>
      </c>
      <c r="BL101" s="17" t="s">
        <v>188</v>
      </c>
      <c r="BM101" s="142" t="s">
        <v>1920</v>
      </c>
    </row>
    <row r="102" spans="2:47" s="1" customFormat="1" ht="29.25">
      <c r="B102" s="33"/>
      <c r="D102" s="144" t="s">
        <v>180</v>
      </c>
      <c r="F102" s="145" t="s">
        <v>190</v>
      </c>
      <c r="I102" s="146"/>
      <c r="L102" s="33"/>
      <c r="M102" s="147"/>
      <c r="T102" s="54"/>
      <c r="AT102" s="17" t="s">
        <v>180</v>
      </c>
      <c r="AU102" s="17" t="s">
        <v>21</v>
      </c>
    </row>
    <row r="103" spans="2:65" s="1" customFormat="1" ht="16.5" customHeight="1">
      <c r="B103" s="33"/>
      <c r="C103" s="132" t="s">
        <v>191</v>
      </c>
      <c r="D103" s="132" t="s">
        <v>174</v>
      </c>
      <c r="E103" s="133" t="s">
        <v>192</v>
      </c>
      <c r="F103" s="134" t="s">
        <v>193</v>
      </c>
      <c r="G103" s="135" t="s">
        <v>177</v>
      </c>
      <c r="H103" s="136">
        <v>1</v>
      </c>
      <c r="I103" s="137"/>
      <c r="J103" s="136">
        <f>ROUND(I103*H103,0)</f>
        <v>0</v>
      </c>
      <c r="K103" s="134" t="s">
        <v>35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188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188</v>
      </c>
      <c r="BM103" s="142" t="s">
        <v>1921</v>
      </c>
    </row>
    <row r="104" spans="2:47" s="1" customFormat="1" ht="29.25">
      <c r="B104" s="33"/>
      <c r="D104" s="144" t="s">
        <v>180</v>
      </c>
      <c r="F104" s="145" t="s">
        <v>195</v>
      </c>
      <c r="I104" s="146"/>
      <c r="L104" s="33"/>
      <c r="M104" s="147"/>
      <c r="T104" s="54"/>
      <c r="AT104" s="17" t="s">
        <v>180</v>
      </c>
      <c r="AU104" s="17" t="s">
        <v>21</v>
      </c>
    </row>
    <row r="105" spans="2:65" s="1" customFormat="1" ht="16.5" customHeight="1">
      <c r="B105" s="33"/>
      <c r="C105" s="132" t="s">
        <v>178</v>
      </c>
      <c r="D105" s="132" t="s">
        <v>174</v>
      </c>
      <c r="E105" s="133" t="s">
        <v>196</v>
      </c>
      <c r="F105" s="134" t="s">
        <v>197</v>
      </c>
      <c r="G105" s="135" t="s">
        <v>177</v>
      </c>
      <c r="H105" s="136">
        <v>1</v>
      </c>
      <c r="I105" s="137"/>
      <c r="J105" s="136">
        <f>ROUND(I105*H105,0)</f>
        <v>0</v>
      </c>
      <c r="K105" s="134" t="s">
        <v>35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188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188</v>
      </c>
      <c r="BM105" s="142" t="s">
        <v>1922</v>
      </c>
    </row>
    <row r="106" spans="2:47" s="1" customFormat="1" ht="29.25">
      <c r="B106" s="33"/>
      <c r="D106" s="144" t="s">
        <v>180</v>
      </c>
      <c r="F106" s="145" t="s">
        <v>199</v>
      </c>
      <c r="I106" s="146"/>
      <c r="L106" s="33"/>
      <c r="M106" s="147"/>
      <c r="T106" s="54"/>
      <c r="AT106" s="17" t="s">
        <v>180</v>
      </c>
      <c r="AU106" s="17" t="s">
        <v>21</v>
      </c>
    </row>
    <row r="107" spans="2:65" s="1" customFormat="1" ht="16.5" customHeight="1">
      <c r="B107" s="33"/>
      <c r="C107" s="132" t="s">
        <v>183</v>
      </c>
      <c r="D107" s="132" t="s">
        <v>174</v>
      </c>
      <c r="E107" s="133" t="s">
        <v>200</v>
      </c>
      <c r="F107" s="134" t="s">
        <v>201</v>
      </c>
      <c r="G107" s="135" t="s">
        <v>177</v>
      </c>
      <c r="H107" s="136">
        <v>1</v>
      </c>
      <c r="I107" s="137"/>
      <c r="J107" s="136">
        <f>ROUND(I107*H107,0)</f>
        <v>0</v>
      </c>
      <c r="K107" s="134" t="s">
        <v>35</v>
      </c>
      <c r="L107" s="33"/>
      <c r="M107" s="138" t="s">
        <v>35</v>
      </c>
      <c r="N107" s="139" t="s">
        <v>52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188</v>
      </c>
      <c r="AT107" s="142" t="s">
        <v>174</v>
      </c>
      <c r="AU107" s="142" t="s">
        <v>21</v>
      </c>
      <c r="AY107" s="17" t="s">
        <v>171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</v>
      </c>
      <c r="BK107" s="143">
        <f>ROUND(I107*H107,0)</f>
        <v>0</v>
      </c>
      <c r="BL107" s="17" t="s">
        <v>188</v>
      </c>
      <c r="BM107" s="142" t="s">
        <v>1923</v>
      </c>
    </row>
    <row r="108" spans="2:47" s="1" customFormat="1" ht="29.25">
      <c r="B108" s="33"/>
      <c r="D108" s="144" t="s">
        <v>180</v>
      </c>
      <c r="F108" s="145" t="s">
        <v>203</v>
      </c>
      <c r="I108" s="146"/>
      <c r="L108" s="33"/>
      <c r="M108" s="147"/>
      <c r="T108" s="54"/>
      <c r="AT108" s="17" t="s">
        <v>180</v>
      </c>
      <c r="AU108" s="17" t="s">
        <v>21</v>
      </c>
    </row>
    <row r="109" spans="2:65" s="1" customFormat="1" ht="16.5" customHeight="1">
      <c r="B109" s="33"/>
      <c r="C109" s="132" t="s">
        <v>204</v>
      </c>
      <c r="D109" s="132" t="s">
        <v>174</v>
      </c>
      <c r="E109" s="133" t="s">
        <v>205</v>
      </c>
      <c r="F109" s="134" t="s">
        <v>206</v>
      </c>
      <c r="G109" s="135" t="s">
        <v>177</v>
      </c>
      <c r="H109" s="136">
        <v>1</v>
      </c>
      <c r="I109" s="137"/>
      <c r="J109" s="136">
        <f>ROUND(I109*H109,0)</f>
        <v>0</v>
      </c>
      <c r="K109" s="134" t="s">
        <v>35</v>
      </c>
      <c r="L109" s="33"/>
      <c r="M109" s="138" t="s">
        <v>35</v>
      </c>
      <c r="N109" s="139" t="s">
        <v>52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188</v>
      </c>
      <c r="AT109" s="142" t="s">
        <v>174</v>
      </c>
      <c r="AU109" s="142" t="s">
        <v>21</v>
      </c>
      <c r="AY109" s="17" t="s">
        <v>171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</v>
      </c>
      <c r="BK109" s="143">
        <f>ROUND(I109*H109,0)</f>
        <v>0</v>
      </c>
      <c r="BL109" s="17" t="s">
        <v>188</v>
      </c>
      <c r="BM109" s="142" t="s">
        <v>1924</v>
      </c>
    </row>
    <row r="110" spans="2:47" s="1" customFormat="1" ht="29.25">
      <c r="B110" s="33"/>
      <c r="D110" s="144" t="s">
        <v>180</v>
      </c>
      <c r="F110" s="145" t="s">
        <v>208</v>
      </c>
      <c r="I110" s="146"/>
      <c r="L110" s="33"/>
      <c r="M110" s="147"/>
      <c r="T110" s="54"/>
      <c r="AT110" s="17" t="s">
        <v>180</v>
      </c>
      <c r="AU110" s="17" t="s">
        <v>21</v>
      </c>
    </row>
    <row r="111" spans="2:65" s="1" customFormat="1" ht="16.5" customHeight="1">
      <c r="B111" s="33"/>
      <c r="C111" s="132" t="s">
        <v>209</v>
      </c>
      <c r="D111" s="132" t="s">
        <v>174</v>
      </c>
      <c r="E111" s="133" t="s">
        <v>210</v>
      </c>
      <c r="F111" s="134" t="s">
        <v>211</v>
      </c>
      <c r="G111" s="135" t="s">
        <v>177</v>
      </c>
      <c r="H111" s="136">
        <v>1</v>
      </c>
      <c r="I111" s="137"/>
      <c r="J111" s="136">
        <f>ROUND(I111*H111,0)</f>
        <v>0</v>
      </c>
      <c r="K111" s="134" t="s">
        <v>35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188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188</v>
      </c>
      <c r="BM111" s="142" t="s">
        <v>1925</v>
      </c>
    </row>
    <row r="112" spans="2:47" s="1" customFormat="1" ht="29.25">
      <c r="B112" s="33"/>
      <c r="D112" s="144" t="s">
        <v>180</v>
      </c>
      <c r="F112" s="145" t="s">
        <v>213</v>
      </c>
      <c r="I112" s="146"/>
      <c r="L112" s="33"/>
      <c r="M112" s="147"/>
      <c r="T112" s="54"/>
      <c r="AT112" s="17" t="s">
        <v>180</v>
      </c>
      <c r="AU112" s="17" t="s">
        <v>21</v>
      </c>
    </row>
    <row r="113" spans="2:65" s="1" customFormat="1" ht="16.5" customHeight="1">
      <c r="B113" s="33"/>
      <c r="C113" s="132" t="s">
        <v>214</v>
      </c>
      <c r="D113" s="132" t="s">
        <v>174</v>
      </c>
      <c r="E113" s="133" t="s">
        <v>215</v>
      </c>
      <c r="F113" s="134" t="s">
        <v>216</v>
      </c>
      <c r="G113" s="135" t="s">
        <v>177</v>
      </c>
      <c r="H113" s="136">
        <v>1</v>
      </c>
      <c r="I113" s="137"/>
      <c r="J113" s="136">
        <f>ROUND(I113*H113,0)</f>
        <v>0</v>
      </c>
      <c r="K113" s="134" t="s">
        <v>35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188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188</v>
      </c>
      <c r="BM113" s="142" t="s">
        <v>1926</v>
      </c>
    </row>
    <row r="114" spans="2:47" s="1" customFormat="1" ht="39">
      <c r="B114" s="33"/>
      <c r="D114" s="144" t="s">
        <v>180</v>
      </c>
      <c r="F114" s="145" t="s">
        <v>218</v>
      </c>
      <c r="I114" s="146"/>
      <c r="L114" s="33"/>
      <c r="M114" s="147"/>
      <c r="T114" s="54"/>
      <c r="AT114" s="17" t="s">
        <v>180</v>
      </c>
      <c r="AU114" s="17" t="s">
        <v>21</v>
      </c>
    </row>
    <row r="115" spans="2:65" s="1" customFormat="1" ht="16.5" customHeight="1">
      <c r="B115" s="33"/>
      <c r="C115" s="132" t="s">
        <v>172</v>
      </c>
      <c r="D115" s="132" t="s">
        <v>174</v>
      </c>
      <c r="E115" s="133" t="s">
        <v>219</v>
      </c>
      <c r="F115" s="134" t="s">
        <v>220</v>
      </c>
      <c r="G115" s="135" t="s">
        <v>177</v>
      </c>
      <c r="H115" s="136">
        <v>1</v>
      </c>
      <c r="I115" s="137"/>
      <c r="J115" s="136">
        <f>ROUND(I115*H115,0)</f>
        <v>0</v>
      </c>
      <c r="K115" s="134" t="s">
        <v>35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188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188</v>
      </c>
      <c r="BM115" s="142" t="s">
        <v>1927</v>
      </c>
    </row>
    <row r="116" spans="2:47" s="1" customFormat="1" ht="19.5">
      <c r="B116" s="33"/>
      <c r="D116" s="144" t="s">
        <v>180</v>
      </c>
      <c r="F116" s="145" t="s">
        <v>222</v>
      </c>
      <c r="I116" s="146"/>
      <c r="L116" s="33"/>
      <c r="M116" s="147"/>
      <c r="T116" s="54"/>
      <c r="AT116" s="17" t="s">
        <v>180</v>
      </c>
      <c r="AU116" s="17" t="s">
        <v>21</v>
      </c>
    </row>
    <row r="117" spans="2:65" s="1" customFormat="1" ht="16.5" customHeight="1">
      <c r="B117" s="33"/>
      <c r="C117" s="132" t="s">
        <v>223</v>
      </c>
      <c r="D117" s="132" t="s">
        <v>174</v>
      </c>
      <c r="E117" s="133" t="s">
        <v>224</v>
      </c>
      <c r="F117" s="134" t="s">
        <v>225</v>
      </c>
      <c r="G117" s="135" t="s">
        <v>177</v>
      </c>
      <c r="H117" s="136">
        <v>1</v>
      </c>
      <c r="I117" s="137"/>
      <c r="J117" s="136">
        <f>ROUND(I117*H117,0)</f>
        <v>0</v>
      </c>
      <c r="K117" s="134" t="s">
        <v>35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188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188</v>
      </c>
      <c r="BM117" s="142" t="s">
        <v>1928</v>
      </c>
    </row>
    <row r="118" spans="2:47" s="1" customFormat="1" ht="29.25">
      <c r="B118" s="33"/>
      <c r="D118" s="144" t="s">
        <v>180</v>
      </c>
      <c r="F118" s="145" t="s">
        <v>227</v>
      </c>
      <c r="I118" s="146"/>
      <c r="L118" s="33"/>
      <c r="M118" s="147"/>
      <c r="T118" s="54"/>
      <c r="AT118" s="17" t="s">
        <v>180</v>
      </c>
      <c r="AU118" s="17" t="s">
        <v>21</v>
      </c>
    </row>
    <row r="119" spans="2:65" s="1" customFormat="1" ht="16.5" customHeight="1">
      <c r="B119" s="33"/>
      <c r="C119" s="132" t="s">
        <v>228</v>
      </c>
      <c r="D119" s="132" t="s">
        <v>174</v>
      </c>
      <c r="E119" s="133" t="s">
        <v>229</v>
      </c>
      <c r="F119" s="134" t="s">
        <v>230</v>
      </c>
      <c r="G119" s="135" t="s">
        <v>177</v>
      </c>
      <c r="H119" s="136">
        <v>1</v>
      </c>
      <c r="I119" s="137"/>
      <c r="J119" s="136">
        <f>ROUND(I119*H119,0)</f>
        <v>0</v>
      </c>
      <c r="K119" s="134" t="s">
        <v>35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188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188</v>
      </c>
      <c r="BM119" s="142" t="s">
        <v>1929</v>
      </c>
    </row>
    <row r="120" spans="2:47" s="1" customFormat="1" ht="19.5">
      <c r="B120" s="33"/>
      <c r="D120" s="144" t="s">
        <v>180</v>
      </c>
      <c r="F120" s="145" t="s">
        <v>232</v>
      </c>
      <c r="I120" s="146"/>
      <c r="L120" s="33"/>
      <c r="M120" s="147"/>
      <c r="T120" s="54"/>
      <c r="AT120" s="17" t="s">
        <v>180</v>
      </c>
      <c r="AU120" s="17" t="s">
        <v>21</v>
      </c>
    </row>
    <row r="121" spans="2:65" s="1" customFormat="1" ht="16.5" customHeight="1">
      <c r="B121" s="33"/>
      <c r="C121" s="132" t="s">
        <v>9</v>
      </c>
      <c r="D121" s="132" t="s">
        <v>174</v>
      </c>
      <c r="E121" s="133" t="s">
        <v>233</v>
      </c>
      <c r="F121" s="134" t="s">
        <v>234</v>
      </c>
      <c r="G121" s="135" t="s">
        <v>177</v>
      </c>
      <c r="H121" s="136">
        <v>1</v>
      </c>
      <c r="I121" s="137"/>
      <c r="J121" s="136">
        <f>ROUND(I121*H121,0)</f>
        <v>0</v>
      </c>
      <c r="K121" s="134" t="s">
        <v>35</v>
      </c>
      <c r="L121" s="33"/>
      <c r="M121" s="138" t="s">
        <v>35</v>
      </c>
      <c r="N121" s="139" t="s">
        <v>52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188</v>
      </c>
      <c r="AT121" s="142" t="s">
        <v>174</v>
      </c>
      <c r="AU121" s="142" t="s">
        <v>21</v>
      </c>
      <c r="AY121" s="17" t="s">
        <v>171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</v>
      </c>
      <c r="BK121" s="143">
        <f>ROUND(I121*H121,0)</f>
        <v>0</v>
      </c>
      <c r="BL121" s="17" t="s">
        <v>188</v>
      </c>
      <c r="BM121" s="142" t="s">
        <v>1930</v>
      </c>
    </row>
    <row r="122" spans="2:47" s="1" customFormat="1" ht="29.25">
      <c r="B122" s="33"/>
      <c r="D122" s="144" t="s">
        <v>180</v>
      </c>
      <c r="F122" s="145" t="s">
        <v>236</v>
      </c>
      <c r="I122" s="146"/>
      <c r="L122" s="33"/>
      <c r="M122" s="147"/>
      <c r="T122" s="54"/>
      <c r="AT122" s="17" t="s">
        <v>180</v>
      </c>
      <c r="AU122" s="17" t="s">
        <v>21</v>
      </c>
    </row>
    <row r="123" spans="2:63" s="11" customFormat="1" ht="22.9" customHeight="1">
      <c r="B123" s="120"/>
      <c r="D123" s="121" t="s">
        <v>80</v>
      </c>
      <c r="E123" s="130" t="s">
        <v>237</v>
      </c>
      <c r="F123" s="130" t="s">
        <v>238</v>
      </c>
      <c r="I123" s="123"/>
      <c r="J123" s="131">
        <f>BK123</f>
        <v>0</v>
      </c>
      <c r="L123" s="120"/>
      <c r="M123" s="125"/>
      <c r="P123" s="126">
        <f>SUM(P124:P127)</f>
        <v>0</v>
      </c>
      <c r="R123" s="126">
        <f>SUM(R124:R127)</f>
        <v>0</v>
      </c>
      <c r="T123" s="127">
        <f>SUM(T124:T127)</f>
        <v>0</v>
      </c>
      <c r="AR123" s="121" t="s">
        <v>183</v>
      </c>
      <c r="AT123" s="128" t="s">
        <v>80</v>
      </c>
      <c r="AU123" s="128" t="s">
        <v>8</v>
      </c>
      <c r="AY123" s="121" t="s">
        <v>171</v>
      </c>
      <c r="BK123" s="129">
        <f>SUM(BK124:BK127)</f>
        <v>0</v>
      </c>
    </row>
    <row r="124" spans="2:65" s="1" customFormat="1" ht="16.5" customHeight="1">
      <c r="B124" s="33"/>
      <c r="C124" s="132" t="s">
        <v>239</v>
      </c>
      <c r="D124" s="132" t="s">
        <v>174</v>
      </c>
      <c r="E124" s="133" t="s">
        <v>240</v>
      </c>
      <c r="F124" s="134" t="s">
        <v>238</v>
      </c>
      <c r="G124" s="135" t="s">
        <v>177</v>
      </c>
      <c r="H124" s="136">
        <v>1</v>
      </c>
      <c r="I124" s="137"/>
      <c r="J124" s="136">
        <f>ROUND(I124*H124,0)</f>
        <v>0</v>
      </c>
      <c r="K124" s="134" t="s">
        <v>35</v>
      </c>
      <c r="L124" s="33"/>
      <c r="M124" s="138" t="s">
        <v>35</v>
      </c>
      <c r="N124" s="139" t="s">
        <v>52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188</v>
      </c>
      <c r="AT124" s="142" t="s">
        <v>174</v>
      </c>
      <c r="AU124" s="142" t="s">
        <v>21</v>
      </c>
      <c r="AY124" s="17" t="s">
        <v>171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</v>
      </c>
      <c r="BK124" s="143">
        <f>ROUND(I124*H124,0)</f>
        <v>0</v>
      </c>
      <c r="BL124" s="17" t="s">
        <v>188</v>
      </c>
      <c r="BM124" s="142" t="s">
        <v>1931</v>
      </c>
    </row>
    <row r="125" spans="2:47" s="1" customFormat="1" ht="29.25">
      <c r="B125" s="33"/>
      <c r="D125" s="144" t="s">
        <v>180</v>
      </c>
      <c r="F125" s="145" t="s">
        <v>242</v>
      </c>
      <c r="I125" s="146"/>
      <c r="L125" s="33"/>
      <c r="M125" s="147"/>
      <c r="T125" s="54"/>
      <c r="AT125" s="17" t="s">
        <v>180</v>
      </c>
      <c r="AU125" s="17" t="s">
        <v>21</v>
      </c>
    </row>
    <row r="126" spans="2:65" s="1" customFormat="1" ht="16.5" customHeight="1">
      <c r="B126" s="33"/>
      <c r="C126" s="132" t="s">
        <v>243</v>
      </c>
      <c r="D126" s="132" t="s">
        <v>174</v>
      </c>
      <c r="E126" s="133" t="s">
        <v>244</v>
      </c>
      <c r="F126" s="134" t="s">
        <v>245</v>
      </c>
      <c r="G126" s="135" t="s">
        <v>177</v>
      </c>
      <c r="H126" s="136">
        <v>1</v>
      </c>
      <c r="I126" s="137"/>
      <c r="J126" s="136">
        <f>ROUND(I126*H126,0)</f>
        <v>0</v>
      </c>
      <c r="K126" s="134" t="s">
        <v>35</v>
      </c>
      <c r="L126" s="33"/>
      <c r="M126" s="138" t="s">
        <v>35</v>
      </c>
      <c r="N126" s="139" t="s">
        <v>52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188</v>
      </c>
      <c r="AT126" s="142" t="s">
        <v>174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188</v>
      </c>
      <c r="BM126" s="142" t="s">
        <v>1932</v>
      </c>
    </row>
    <row r="127" spans="2:47" s="1" customFormat="1" ht="48.75">
      <c r="B127" s="33"/>
      <c r="D127" s="144" t="s">
        <v>180</v>
      </c>
      <c r="F127" s="145" t="s">
        <v>247</v>
      </c>
      <c r="I127" s="146"/>
      <c r="L127" s="33"/>
      <c r="M127" s="147"/>
      <c r="T127" s="54"/>
      <c r="AT127" s="17" t="s">
        <v>180</v>
      </c>
      <c r="AU127" s="17" t="s">
        <v>21</v>
      </c>
    </row>
    <row r="128" spans="2:63" s="11" customFormat="1" ht="22.9" customHeight="1">
      <c r="B128" s="120"/>
      <c r="D128" s="121" t="s">
        <v>80</v>
      </c>
      <c r="E128" s="130" t="s">
        <v>248</v>
      </c>
      <c r="F128" s="130" t="s">
        <v>249</v>
      </c>
      <c r="I128" s="123"/>
      <c r="J128" s="131">
        <f>BK128</f>
        <v>0</v>
      </c>
      <c r="L128" s="120"/>
      <c r="M128" s="125"/>
      <c r="P128" s="126">
        <f>SUM(P129:P140)</f>
        <v>0</v>
      </c>
      <c r="R128" s="126">
        <f>SUM(R129:R140)</f>
        <v>0</v>
      </c>
      <c r="T128" s="127">
        <f>SUM(T129:T140)</f>
        <v>0</v>
      </c>
      <c r="AR128" s="121" t="s">
        <v>183</v>
      </c>
      <c r="AT128" s="128" t="s">
        <v>80</v>
      </c>
      <c r="AU128" s="128" t="s">
        <v>8</v>
      </c>
      <c r="AY128" s="121" t="s">
        <v>171</v>
      </c>
      <c r="BK128" s="129">
        <f>SUM(BK129:BK140)</f>
        <v>0</v>
      </c>
    </row>
    <row r="129" spans="2:65" s="1" customFormat="1" ht="16.5" customHeight="1">
      <c r="B129" s="33"/>
      <c r="C129" s="132" t="s">
        <v>250</v>
      </c>
      <c r="D129" s="132" t="s">
        <v>174</v>
      </c>
      <c r="E129" s="133" t="s">
        <v>251</v>
      </c>
      <c r="F129" s="134" t="s">
        <v>252</v>
      </c>
      <c r="G129" s="135" t="s">
        <v>177</v>
      </c>
      <c r="H129" s="136">
        <v>1</v>
      </c>
      <c r="I129" s="137"/>
      <c r="J129" s="136">
        <f>ROUND(I129*H129,0)</f>
        <v>0</v>
      </c>
      <c r="K129" s="134" t="s">
        <v>35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188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188</v>
      </c>
      <c r="BM129" s="142" t="s">
        <v>1933</v>
      </c>
    </row>
    <row r="130" spans="2:47" s="1" customFormat="1" ht="29.25">
      <c r="B130" s="33"/>
      <c r="D130" s="144" t="s">
        <v>180</v>
      </c>
      <c r="F130" s="145" t="s">
        <v>254</v>
      </c>
      <c r="I130" s="146"/>
      <c r="L130" s="33"/>
      <c r="M130" s="147"/>
      <c r="T130" s="54"/>
      <c r="AT130" s="17" t="s">
        <v>180</v>
      </c>
      <c r="AU130" s="17" t="s">
        <v>21</v>
      </c>
    </row>
    <row r="131" spans="2:65" s="1" customFormat="1" ht="16.5" customHeight="1">
      <c r="B131" s="33"/>
      <c r="C131" s="132" t="s">
        <v>255</v>
      </c>
      <c r="D131" s="132" t="s">
        <v>174</v>
      </c>
      <c r="E131" s="133" t="s">
        <v>256</v>
      </c>
      <c r="F131" s="134" t="s">
        <v>257</v>
      </c>
      <c r="G131" s="135" t="s">
        <v>177</v>
      </c>
      <c r="H131" s="136">
        <v>1</v>
      </c>
      <c r="I131" s="137"/>
      <c r="J131" s="136">
        <f>ROUND(I131*H131,0)</f>
        <v>0</v>
      </c>
      <c r="K131" s="134" t="s">
        <v>35</v>
      </c>
      <c r="L131" s="33"/>
      <c r="M131" s="138" t="s">
        <v>35</v>
      </c>
      <c r="N131" s="139" t="s">
        <v>52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188</v>
      </c>
      <c r="AT131" s="142" t="s">
        <v>174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188</v>
      </c>
      <c r="BM131" s="142" t="s">
        <v>1934</v>
      </c>
    </row>
    <row r="132" spans="2:47" s="1" customFormat="1" ht="68.25">
      <c r="B132" s="33"/>
      <c r="D132" s="144" t="s">
        <v>180</v>
      </c>
      <c r="F132" s="145" t="s">
        <v>259</v>
      </c>
      <c r="I132" s="146"/>
      <c r="L132" s="33"/>
      <c r="M132" s="147"/>
      <c r="T132" s="54"/>
      <c r="AT132" s="17" t="s">
        <v>180</v>
      </c>
      <c r="AU132" s="17" t="s">
        <v>21</v>
      </c>
    </row>
    <row r="133" spans="2:65" s="1" customFormat="1" ht="16.5" customHeight="1">
      <c r="B133" s="33"/>
      <c r="C133" s="132" t="s">
        <v>260</v>
      </c>
      <c r="D133" s="132" t="s">
        <v>174</v>
      </c>
      <c r="E133" s="133" t="s">
        <v>261</v>
      </c>
      <c r="F133" s="134" t="s">
        <v>262</v>
      </c>
      <c r="G133" s="135" t="s">
        <v>177</v>
      </c>
      <c r="H133" s="136">
        <v>1</v>
      </c>
      <c r="I133" s="137"/>
      <c r="J133" s="136">
        <f>ROUND(I133*H133,0)</f>
        <v>0</v>
      </c>
      <c r="K133" s="134" t="s">
        <v>35</v>
      </c>
      <c r="L133" s="33"/>
      <c r="M133" s="138" t="s">
        <v>35</v>
      </c>
      <c r="N133" s="139" t="s">
        <v>52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188</v>
      </c>
      <c r="AT133" s="142" t="s">
        <v>174</v>
      </c>
      <c r="AU133" s="142" t="s">
        <v>21</v>
      </c>
      <c r="AY133" s="17" t="s">
        <v>171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</v>
      </c>
      <c r="BK133" s="143">
        <f>ROUND(I133*H133,0)</f>
        <v>0</v>
      </c>
      <c r="BL133" s="17" t="s">
        <v>188</v>
      </c>
      <c r="BM133" s="142" t="s">
        <v>1935</v>
      </c>
    </row>
    <row r="134" spans="2:47" s="1" customFormat="1" ht="39">
      <c r="B134" s="33"/>
      <c r="D134" s="144" t="s">
        <v>180</v>
      </c>
      <c r="F134" s="145" t="s">
        <v>264</v>
      </c>
      <c r="I134" s="146"/>
      <c r="L134" s="33"/>
      <c r="M134" s="147"/>
      <c r="T134" s="54"/>
      <c r="AT134" s="17" t="s">
        <v>180</v>
      </c>
      <c r="AU134" s="17" t="s">
        <v>21</v>
      </c>
    </row>
    <row r="135" spans="2:65" s="1" customFormat="1" ht="16.5" customHeight="1">
      <c r="B135" s="33"/>
      <c r="C135" s="132" t="s">
        <v>265</v>
      </c>
      <c r="D135" s="132" t="s">
        <v>174</v>
      </c>
      <c r="E135" s="133" t="s">
        <v>266</v>
      </c>
      <c r="F135" s="134" t="s">
        <v>267</v>
      </c>
      <c r="G135" s="135" t="s">
        <v>177</v>
      </c>
      <c r="H135" s="136">
        <v>1</v>
      </c>
      <c r="I135" s="137"/>
      <c r="J135" s="136">
        <f>ROUND(I135*H135,0)</f>
        <v>0</v>
      </c>
      <c r="K135" s="134" t="s">
        <v>35</v>
      </c>
      <c r="L135" s="33"/>
      <c r="M135" s="138" t="s">
        <v>35</v>
      </c>
      <c r="N135" s="139" t="s">
        <v>52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188</v>
      </c>
      <c r="AT135" s="142" t="s">
        <v>174</v>
      </c>
      <c r="AU135" s="142" t="s">
        <v>21</v>
      </c>
      <c r="AY135" s="17" t="s">
        <v>171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</v>
      </c>
      <c r="BK135" s="143">
        <f>ROUND(I135*H135,0)</f>
        <v>0</v>
      </c>
      <c r="BL135" s="17" t="s">
        <v>188</v>
      </c>
      <c r="BM135" s="142" t="s">
        <v>1936</v>
      </c>
    </row>
    <row r="136" spans="2:47" s="1" customFormat="1" ht="68.25">
      <c r="B136" s="33"/>
      <c r="D136" s="144" t="s">
        <v>180</v>
      </c>
      <c r="F136" s="145" t="s">
        <v>269</v>
      </c>
      <c r="I136" s="146"/>
      <c r="L136" s="33"/>
      <c r="M136" s="147"/>
      <c r="T136" s="54"/>
      <c r="AT136" s="17" t="s">
        <v>180</v>
      </c>
      <c r="AU136" s="17" t="s">
        <v>21</v>
      </c>
    </row>
    <row r="137" spans="2:65" s="1" customFormat="1" ht="16.5" customHeight="1">
      <c r="B137" s="33"/>
      <c r="C137" s="132" t="s">
        <v>270</v>
      </c>
      <c r="D137" s="132" t="s">
        <v>174</v>
      </c>
      <c r="E137" s="133" t="s">
        <v>271</v>
      </c>
      <c r="F137" s="134" t="s">
        <v>272</v>
      </c>
      <c r="G137" s="135" t="s">
        <v>177</v>
      </c>
      <c r="H137" s="136">
        <v>1</v>
      </c>
      <c r="I137" s="137"/>
      <c r="J137" s="136">
        <f>ROUND(I137*H137,0)</f>
        <v>0</v>
      </c>
      <c r="K137" s="134" t="s">
        <v>35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188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188</v>
      </c>
      <c r="BM137" s="142" t="s">
        <v>1937</v>
      </c>
    </row>
    <row r="138" spans="2:47" s="1" customFormat="1" ht="29.25">
      <c r="B138" s="33"/>
      <c r="D138" s="144" t="s">
        <v>180</v>
      </c>
      <c r="F138" s="145" t="s">
        <v>274</v>
      </c>
      <c r="I138" s="146"/>
      <c r="L138" s="33"/>
      <c r="M138" s="147"/>
      <c r="T138" s="54"/>
      <c r="AT138" s="17" t="s">
        <v>180</v>
      </c>
      <c r="AU138" s="17" t="s">
        <v>21</v>
      </c>
    </row>
    <row r="139" spans="2:65" s="1" customFormat="1" ht="16.5" customHeight="1">
      <c r="B139" s="33"/>
      <c r="C139" s="132" t="s">
        <v>275</v>
      </c>
      <c r="D139" s="132" t="s">
        <v>174</v>
      </c>
      <c r="E139" s="133" t="s">
        <v>276</v>
      </c>
      <c r="F139" s="134" t="s">
        <v>277</v>
      </c>
      <c r="G139" s="135" t="s">
        <v>177</v>
      </c>
      <c r="H139" s="136">
        <v>1</v>
      </c>
      <c r="I139" s="137"/>
      <c r="J139" s="136">
        <f>ROUND(I139*H139,0)</f>
        <v>0</v>
      </c>
      <c r="K139" s="134" t="s">
        <v>35</v>
      </c>
      <c r="L139" s="33"/>
      <c r="M139" s="138" t="s">
        <v>35</v>
      </c>
      <c r="N139" s="139" t="s">
        <v>52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188</v>
      </c>
      <c r="AT139" s="142" t="s">
        <v>174</v>
      </c>
      <c r="AU139" s="142" t="s">
        <v>21</v>
      </c>
      <c r="AY139" s="17" t="s">
        <v>171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</v>
      </c>
      <c r="BK139" s="143">
        <f>ROUND(I139*H139,0)</f>
        <v>0</v>
      </c>
      <c r="BL139" s="17" t="s">
        <v>188</v>
      </c>
      <c r="BM139" s="142" t="s">
        <v>1938</v>
      </c>
    </row>
    <row r="140" spans="2:47" s="1" customFormat="1" ht="39">
      <c r="B140" s="33"/>
      <c r="D140" s="144" t="s">
        <v>180</v>
      </c>
      <c r="F140" s="145" t="s">
        <v>279</v>
      </c>
      <c r="I140" s="146"/>
      <c r="L140" s="33"/>
      <c r="M140" s="147"/>
      <c r="T140" s="54"/>
      <c r="AT140" s="17" t="s">
        <v>180</v>
      </c>
      <c r="AU140" s="17" t="s">
        <v>21</v>
      </c>
    </row>
    <row r="141" spans="2:63" s="11" customFormat="1" ht="22.9" customHeight="1">
      <c r="B141" s="120"/>
      <c r="D141" s="121" t="s">
        <v>80</v>
      </c>
      <c r="E141" s="130" t="s">
        <v>280</v>
      </c>
      <c r="F141" s="130" t="s">
        <v>281</v>
      </c>
      <c r="I141" s="123"/>
      <c r="J141" s="131">
        <f>BK141</f>
        <v>0</v>
      </c>
      <c r="L141" s="120"/>
      <c r="M141" s="125"/>
      <c r="P141" s="126">
        <f>SUM(P142:P155)</f>
        <v>0</v>
      </c>
      <c r="R141" s="126">
        <f>SUM(R142:R155)</f>
        <v>0</v>
      </c>
      <c r="T141" s="127">
        <f>SUM(T142:T155)</f>
        <v>0</v>
      </c>
      <c r="AR141" s="121" t="s">
        <v>183</v>
      </c>
      <c r="AT141" s="128" t="s">
        <v>80</v>
      </c>
      <c r="AU141" s="128" t="s">
        <v>8</v>
      </c>
      <c r="AY141" s="121" t="s">
        <v>171</v>
      </c>
      <c r="BK141" s="129">
        <f>SUM(BK142:BK155)</f>
        <v>0</v>
      </c>
    </row>
    <row r="142" spans="2:65" s="1" customFormat="1" ht="16.5" customHeight="1">
      <c r="B142" s="33"/>
      <c r="C142" s="132" t="s">
        <v>7</v>
      </c>
      <c r="D142" s="132" t="s">
        <v>174</v>
      </c>
      <c r="E142" s="133" t="s">
        <v>282</v>
      </c>
      <c r="F142" s="134" t="s">
        <v>283</v>
      </c>
      <c r="G142" s="135" t="s">
        <v>177</v>
      </c>
      <c r="H142" s="136">
        <v>1</v>
      </c>
      <c r="I142" s="137"/>
      <c r="J142" s="136">
        <f>ROUND(I142*H142,0)</f>
        <v>0</v>
      </c>
      <c r="K142" s="134" t="s">
        <v>35</v>
      </c>
      <c r="L142" s="33"/>
      <c r="M142" s="138" t="s">
        <v>35</v>
      </c>
      <c r="N142" s="139" t="s">
        <v>52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188</v>
      </c>
      <c r="AT142" s="142" t="s">
        <v>174</v>
      </c>
      <c r="AU142" s="142" t="s">
        <v>21</v>
      </c>
      <c r="AY142" s="17" t="s">
        <v>171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</v>
      </c>
      <c r="BK142" s="143">
        <f>ROUND(I142*H142,0)</f>
        <v>0</v>
      </c>
      <c r="BL142" s="17" t="s">
        <v>188</v>
      </c>
      <c r="BM142" s="142" t="s">
        <v>1939</v>
      </c>
    </row>
    <row r="143" spans="2:47" s="1" customFormat="1" ht="39">
      <c r="B143" s="33"/>
      <c r="D143" s="144" t="s">
        <v>180</v>
      </c>
      <c r="F143" s="145" t="s">
        <v>285</v>
      </c>
      <c r="I143" s="146"/>
      <c r="L143" s="33"/>
      <c r="M143" s="147"/>
      <c r="T143" s="54"/>
      <c r="AT143" s="17" t="s">
        <v>180</v>
      </c>
      <c r="AU143" s="17" t="s">
        <v>21</v>
      </c>
    </row>
    <row r="144" spans="2:65" s="1" customFormat="1" ht="16.5" customHeight="1">
      <c r="B144" s="33"/>
      <c r="C144" s="132" t="s">
        <v>286</v>
      </c>
      <c r="D144" s="132" t="s">
        <v>174</v>
      </c>
      <c r="E144" s="133" t="s">
        <v>287</v>
      </c>
      <c r="F144" s="134" t="s">
        <v>288</v>
      </c>
      <c r="G144" s="135" t="s">
        <v>177</v>
      </c>
      <c r="H144" s="136">
        <v>1</v>
      </c>
      <c r="I144" s="137"/>
      <c r="J144" s="136">
        <f>ROUND(I144*H144,0)</f>
        <v>0</v>
      </c>
      <c r="K144" s="134" t="s">
        <v>35</v>
      </c>
      <c r="L144" s="33"/>
      <c r="M144" s="138" t="s">
        <v>35</v>
      </c>
      <c r="N144" s="139" t="s">
        <v>52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188</v>
      </c>
      <c r="AT144" s="142" t="s">
        <v>174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188</v>
      </c>
      <c r="BM144" s="142" t="s">
        <v>1940</v>
      </c>
    </row>
    <row r="145" spans="2:47" s="1" customFormat="1" ht="29.25">
      <c r="B145" s="33"/>
      <c r="D145" s="144" t="s">
        <v>180</v>
      </c>
      <c r="F145" s="145" t="s">
        <v>290</v>
      </c>
      <c r="I145" s="146"/>
      <c r="L145" s="33"/>
      <c r="M145" s="147"/>
      <c r="T145" s="54"/>
      <c r="AT145" s="17" t="s">
        <v>180</v>
      </c>
      <c r="AU145" s="17" t="s">
        <v>21</v>
      </c>
    </row>
    <row r="146" spans="2:65" s="1" customFormat="1" ht="16.5" customHeight="1">
      <c r="B146" s="33"/>
      <c r="C146" s="132" t="s">
        <v>291</v>
      </c>
      <c r="D146" s="132" t="s">
        <v>174</v>
      </c>
      <c r="E146" s="133" t="s">
        <v>292</v>
      </c>
      <c r="F146" s="134" t="s">
        <v>293</v>
      </c>
      <c r="G146" s="135" t="s">
        <v>177</v>
      </c>
      <c r="H146" s="136">
        <v>1</v>
      </c>
      <c r="I146" s="137"/>
      <c r="J146" s="136">
        <f>ROUND(I146*H146,0)</f>
        <v>0</v>
      </c>
      <c r="K146" s="134" t="s">
        <v>35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188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188</v>
      </c>
      <c r="BM146" s="142" t="s">
        <v>1941</v>
      </c>
    </row>
    <row r="147" spans="2:47" s="1" customFormat="1" ht="29.25">
      <c r="B147" s="33"/>
      <c r="D147" s="144" t="s">
        <v>180</v>
      </c>
      <c r="F147" s="145" t="s">
        <v>295</v>
      </c>
      <c r="I147" s="146"/>
      <c r="L147" s="33"/>
      <c r="M147" s="147"/>
      <c r="T147" s="54"/>
      <c r="AT147" s="17" t="s">
        <v>180</v>
      </c>
      <c r="AU147" s="17" t="s">
        <v>21</v>
      </c>
    </row>
    <row r="148" spans="2:65" s="1" customFormat="1" ht="16.5" customHeight="1">
      <c r="B148" s="33"/>
      <c r="C148" s="132" t="s">
        <v>296</v>
      </c>
      <c r="D148" s="132" t="s">
        <v>174</v>
      </c>
      <c r="E148" s="133" t="s">
        <v>297</v>
      </c>
      <c r="F148" s="134" t="s">
        <v>298</v>
      </c>
      <c r="G148" s="135" t="s">
        <v>177</v>
      </c>
      <c r="H148" s="136">
        <v>1</v>
      </c>
      <c r="I148" s="137"/>
      <c r="J148" s="136">
        <f>ROUND(I148*H148,0)</f>
        <v>0</v>
      </c>
      <c r="K148" s="134" t="s">
        <v>35</v>
      </c>
      <c r="L148" s="33"/>
      <c r="M148" s="138" t="s">
        <v>35</v>
      </c>
      <c r="N148" s="139" t="s">
        <v>52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188</v>
      </c>
      <c r="AT148" s="142" t="s">
        <v>174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188</v>
      </c>
      <c r="BM148" s="142" t="s">
        <v>1942</v>
      </c>
    </row>
    <row r="149" spans="2:47" s="1" customFormat="1" ht="29.25">
      <c r="B149" s="33"/>
      <c r="D149" s="144" t="s">
        <v>180</v>
      </c>
      <c r="F149" s="145" t="s">
        <v>295</v>
      </c>
      <c r="I149" s="146"/>
      <c r="L149" s="33"/>
      <c r="M149" s="147"/>
      <c r="T149" s="54"/>
      <c r="AT149" s="17" t="s">
        <v>180</v>
      </c>
      <c r="AU149" s="17" t="s">
        <v>21</v>
      </c>
    </row>
    <row r="150" spans="2:65" s="1" customFormat="1" ht="16.5" customHeight="1">
      <c r="B150" s="33"/>
      <c r="C150" s="132" t="s">
        <v>300</v>
      </c>
      <c r="D150" s="132" t="s">
        <v>174</v>
      </c>
      <c r="E150" s="133" t="s">
        <v>301</v>
      </c>
      <c r="F150" s="134" t="s">
        <v>302</v>
      </c>
      <c r="G150" s="135" t="s">
        <v>177</v>
      </c>
      <c r="H150" s="136">
        <v>1</v>
      </c>
      <c r="I150" s="137"/>
      <c r="J150" s="136">
        <f>ROUND(I150*H150,0)</f>
        <v>0</v>
      </c>
      <c r="K150" s="134" t="s">
        <v>35</v>
      </c>
      <c r="L150" s="33"/>
      <c r="M150" s="138" t="s">
        <v>35</v>
      </c>
      <c r="N150" s="139" t="s">
        <v>52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188</v>
      </c>
      <c r="AT150" s="142" t="s">
        <v>174</v>
      </c>
      <c r="AU150" s="142" t="s">
        <v>21</v>
      </c>
      <c r="AY150" s="17" t="s">
        <v>171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</v>
      </c>
      <c r="BK150" s="143">
        <f>ROUND(I150*H150,0)</f>
        <v>0</v>
      </c>
      <c r="BL150" s="17" t="s">
        <v>188</v>
      </c>
      <c r="BM150" s="142" t="s">
        <v>1943</v>
      </c>
    </row>
    <row r="151" spans="2:47" s="1" customFormat="1" ht="29.25">
      <c r="B151" s="33"/>
      <c r="D151" s="144" t="s">
        <v>180</v>
      </c>
      <c r="F151" s="145" t="s">
        <v>295</v>
      </c>
      <c r="I151" s="146"/>
      <c r="L151" s="33"/>
      <c r="M151" s="147"/>
      <c r="T151" s="54"/>
      <c r="AT151" s="17" t="s">
        <v>180</v>
      </c>
      <c r="AU151" s="17" t="s">
        <v>21</v>
      </c>
    </row>
    <row r="152" spans="2:65" s="1" customFormat="1" ht="16.5" customHeight="1">
      <c r="B152" s="33"/>
      <c r="C152" s="132" t="s">
        <v>304</v>
      </c>
      <c r="D152" s="132" t="s">
        <v>174</v>
      </c>
      <c r="E152" s="133" t="s">
        <v>305</v>
      </c>
      <c r="F152" s="134" t="s">
        <v>306</v>
      </c>
      <c r="G152" s="135" t="s">
        <v>177</v>
      </c>
      <c r="H152" s="136">
        <v>1</v>
      </c>
      <c r="I152" s="137"/>
      <c r="J152" s="136">
        <f>ROUND(I152*H152,0)</f>
        <v>0</v>
      </c>
      <c r="K152" s="134" t="s">
        <v>35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188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188</v>
      </c>
      <c r="BM152" s="142" t="s">
        <v>1944</v>
      </c>
    </row>
    <row r="153" spans="2:47" s="1" customFormat="1" ht="29.25">
      <c r="B153" s="33"/>
      <c r="D153" s="144" t="s">
        <v>180</v>
      </c>
      <c r="F153" s="145" t="s">
        <v>295</v>
      </c>
      <c r="I153" s="146"/>
      <c r="L153" s="33"/>
      <c r="M153" s="147"/>
      <c r="T153" s="54"/>
      <c r="AT153" s="17" t="s">
        <v>180</v>
      </c>
      <c r="AU153" s="17" t="s">
        <v>21</v>
      </c>
    </row>
    <row r="154" spans="2:65" s="1" customFormat="1" ht="21.75" customHeight="1">
      <c r="B154" s="33"/>
      <c r="C154" s="132" t="s">
        <v>308</v>
      </c>
      <c r="D154" s="132" t="s">
        <v>174</v>
      </c>
      <c r="E154" s="133" t="s">
        <v>309</v>
      </c>
      <c r="F154" s="134" t="s">
        <v>310</v>
      </c>
      <c r="G154" s="135" t="s">
        <v>177</v>
      </c>
      <c r="H154" s="136">
        <v>1</v>
      </c>
      <c r="I154" s="137"/>
      <c r="J154" s="136">
        <f>ROUND(I154*H154,0)</f>
        <v>0</v>
      </c>
      <c r="K154" s="134" t="s">
        <v>35</v>
      </c>
      <c r="L154" s="33"/>
      <c r="M154" s="138" t="s">
        <v>35</v>
      </c>
      <c r="N154" s="139" t="s">
        <v>52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188</v>
      </c>
      <c r="AT154" s="142" t="s">
        <v>174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188</v>
      </c>
      <c r="BM154" s="142" t="s">
        <v>1945</v>
      </c>
    </row>
    <row r="155" spans="2:47" s="1" customFormat="1" ht="29.25">
      <c r="B155" s="33"/>
      <c r="D155" s="144" t="s">
        <v>180</v>
      </c>
      <c r="F155" s="145" t="s">
        <v>295</v>
      </c>
      <c r="I155" s="146"/>
      <c r="L155" s="33"/>
      <c r="M155" s="147"/>
      <c r="T155" s="54"/>
      <c r="AT155" s="17" t="s">
        <v>180</v>
      </c>
      <c r="AU155" s="17" t="s">
        <v>21</v>
      </c>
    </row>
    <row r="156" spans="2:63" s="11" customFormat="1" ht="22.9" customHeight="1">
      <c r="B156" s="120"/>
      <c r="D156" s="121" t="s">
        <v>80</v>
      </c>
      <c r="E156" s="130" t="s">
        <v>312</v>
      </c>
      <c r="F156" s="130" t="s">
        <v>313</v>
      </c>
      <c r="I156" s="123"/>
      <c r="J156" s="131">
        <f>BK156</f>
        <v>0</v>
      </c>
      <c r="L156" s="120"/>
      <c r="M156" s="125"/>
      <c r="P156" s="126">
        <f>SUM(P157:P162)</f>
        <v>0</v>
      </c>
      <c r="R156" s="126">
        <f>SUM(R157:R162)</f>
        <v>0</v>
      </c>
      <c r="T156" s="127">
        <f>SUM(T157:T162)</f>
        <v>0</v>
      </c>
      <c r="AR156" s="121" t="s">
        <v>183</v>
      </c>
      <c r="AT156" s="128" t="s">
        <v>80</v>
      </c>
      <c r="AU156" s="128" t="s">
        <v>8</v>
      </c>
      <c r="AY156" s="121" t="s">
        <v>171</v>
      </c>
      <c r="BK156" s="129">
        <f>SUM(BK157:BK162)</f>
        <v>0</v>
      </c>
    </row>
    <row r="157" spans="2:65" s="1" customFormat="1" ht="16.5" customHeight="1">
      <c r="B157" s="33"/>
      <c r="C157" s="132" t="s">
        <v>314</v>
      </c>
      <c r="D157" s="132" t="s">
        <v>174</v>
      </c>
      <c r="E157" s="133" t="s">
        <v>315</v>
      </c>
      <c r="F157" s="134" t="s">
        <v>316</v>
      </c>
      <c r="G157" s="135" t="s">
        <v>177</v>
      </c>
      <c r="H157" s="136">
        <v>1</v>
      </c>
      <c r="I157" s="137"/>
      <c r="J157" s="136">
        <f>ROUND(I157*H157,0)</f>
        <v>0</v>
      </c>
      <c r="K157" s="134" t="s">
        <v>35</v>
      </c>
      <c r="L157" s="33"/>
      <c r="M157" s="138" t="s">
        <v>35</v>
      </c>
      <c r="N157" s="139" t="s">
        <v>52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188</v>
      </c>
      <c r="AT157" s="142" t="s">
        <v>174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188</v>
      </c>
      <c r="BM157" s="142" t="s">
        <v>1946</v>
      </c>
    </row>
    <row r="158" spans="2:47" s="1" customFormat="1" ht="58.5">
      <c r="B158" s="33"/>
      <c r="D158" s="144" t="s">
        <v>180</v>
      </c>
      <c r="F158" s="145" t="s">
        <v>318</v>
      </c>
      <c r="I158" s="146"/>
      <c r="L158" s="33"/>
      <c r="M158" s="147"/>
      <c r="T158" s="54"/>
      <c r="AT158" s="17" t="s">
        <v>180</v>
      </c>
      <c r="AU158" s="17" t="s">
        <v>21</v>
      </c>
    </row>
    <row r="159" spans="2:65" s="1" customFormat="1" ht="16.5" customHeight="1">
      <c r="B159" s="33"/>
      <c r="C159" s="132" t="s">
        <v>319</v>
      </c>
      <c r="D159" s="132" t="s">
        <v>174</v>
      </c>
      <c r="E159" s="133" t="s">
        <v>320</v>
      </c>
      <c r="F159" s="134" t="s">
        <v>321</v>
      </c>
      <c r="G159" s="135" t="s">
        <v>177</v>
      </c>
      <c r="H159" s="136">
        <v>1</v>
      </c>
      <c r="I159" s="137"/>
      <c r="J159" s="136">
        <f>ROUND(I159*H159,0)</f>
        <v>0</v>
      </c>
      <c r="K159" s="134" t="s">
        <v>35</v>
      </c>
      <c r="L159" s="33"/>
      <c r="M159" s="138" t="s">
        <v>35</v>
      </c>
      <c r="N159" s="139" t="s">
        <v>52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188</v>
      </c>
      <c r="AT159" s="142" t="s">
        <v>174</v>
      </c>
      <c r="AU159" s="142" t="s">
        <v>21</v>
      </c>
      <c r="AY159" s="17" t="s">
        <v>171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</v>
      </c>
      <c r="BK159" s="143">
        <f>ROUND(I159*H159,0)</f>
        <v>0</v>
      </c>
      <c r="BL159" s="17" t="s">
        <v>188</v>
      </c>
      <c r="BM159" s="142" t="s">
        <v>1947</v>
      </c>
    </row>
    <row r="160" spans="2:47" s="1" customFormat="1" ht="58.5">
      <c r="B160" s="33"/>
      <c r="D160" s="144" t="s">
        <v>180</v>
      </c>
      <c r="F160" s="145" t="s">
        <v>323</v>
      </c>
      <c r="I160" s="146"/>
      <c r="L160" s="33"/>
      <c r="M160" s="147"/>
      <c r="T160" s="54"/>
      <c r="AT160" s="17" t="s">
        <v>180</v>
      </c>
      <c r="AU160" s="17" t="s">
        <v>21</v>
      </c>
    </row>
    <row r="161" spans="2:65" s="1" customFormat="1" ht="16.5" customHeight="1">
      <c r="B161" s="33"/>
      <c r="C161" s="132" t="s">
        <v>324</v>
      </c>
      <c r="D161" s="132" t="s">
        <v>174</v>
      </c>
      <c r="E161" s="133" t="s">
        <v>325</v>
      </c>
      <c r="F161" s="134" t="s">
        <v>326</v>
      </c>
      <c r="G161" s="135" t="s">
        <v>177</v>
      </c>
      <c r="H161" s="136">
        <v>1</v>
      </c>
      <c r="I161" s="137"/>
      <c r="J161" s="136">
        <f>ROUND(I161*H161,0)</f>
        <v>0</v>
      </c>
      <c r="K161" s="134" t="s">
        <v>35</v>
      </c>
      <c r="L161" s="33"/>
      <c r="M161" s="138" t="s">
        <v>35</v>
      </c>
      <c r="N161" s="139" t="s">
        <v>52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188</v>
      </c>
      <c r="AT161" s="142" t="s">
        <v>174</v>
      </c>
      <c r="AU161" s="142" t="s">
        <v>21</v>
      </c>
      <c r="AY161" s="17" t="s">
        <v>171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</v>
      </c>
      <c r="BK161" s="143">
        <f>ROUND(I161*H161,0)</f>
        <v>0</v>
      </c>
      <c r="BL161" s="17" t="s">
        <v>188</v>
      </c>
      <c r="BM161" s="142" t="s">
        <v>1948</v>
      </c>
    </row>
    <row r="162" spans="2:47" s="1" customFormat="1" ht="29.25">
      <c r="B162" s="33"/>
      <c r="D162" s="144" t="s">
        <v>180</v>
      </c>
      <c r="F162" s="145" t="s">
        <v>328</v>
      </c>
      <c r="I162" s="146"/>
      <c r="L162" s="33"/>
      <c r="M162" s="147"/>
      <c r="T162" s="54"/>
      <c r="AT162" s="17" t="s">
        <v>180</v>
      </c>
      <c r="AU162" s="17" t="s">
        <v>21</v>
      </c>
    </row>
    <row r="163" spans="2:63" s="11" customFormat="1" ht="22.9" customHeight="1">
      <c r="B163" s="120"/>
      <c r="D163" s="121" t="s">
        <v>80</v>
      </c>
      <c r="E163" s="130" t="s">
        <v>329</v>
      </c>
      <c r="F163" s="130" t="s">
        <v>330</v>
      </c>
      <c r="I163" s="123"/>
      <c r="J163" s="131">
        <f>BK163</f>
        <v>0</v>
      </c>
      <c r="L163" s="120"/>
      <c r="M163" s="125"/>
      <c r="P163" s="126">
        <f>P164</f>
        <v>0</v>
      </c>
      <c r="R163" s="126">
        <f>R164</f>
        <v>0</v>
      </c>
      <c r="T163" s="127">
        <f>T164</f>
        <v>0</v>
      </c>
      <c r="AR163" s="121" t="s">
        <v>183</v>
      </c>
      <c r="AT163" s="128" t="s">
        <v>80</v>
      </c>
      <c r="AU163" s="128" t="s">
        <v>8</v>
      </c>
      <c r="AY163" s="121" t="s">
        <v>171</v>
      </c>
      <c r="BK163" s="129">
        <f>BK164</f>
        <v>0</v>
      </c>
    </row>
    <row r="164" spans="2:65" s="1" customFormat="1" ht="16.5" customHeight="1">
      <c r="B164" s="33"/>
      <c r="C164" s="132" t="s">
        <v>331</v>
      </c>
      <c r="D164" s="132" t="s">
        <v>174</v>
      </c>
      <c r="E164" s="133" t="s">
        <v>332</v>
      </c>
      <c r="F164" s="134" t="s">
        <v>333</v>
      </c>
      <c r="G164" s="135" t="s">
        <v>177</v>
      </c>
      <c r="H164" s="136">
        <v>1</v>
      </c>
      <c r="I164" s="137"/>
      <c r="J164" s="136">
        <f>ROUND(I164*H164,0)</f>
        <v>0</v>
      </c>
      <c r="K164" s="134" t="s">
        <v>35</v>
      </c>
      <c r="L164" s="33"/>
      <c r="M164" s="148" t="s">
        <v>35</v>
      </c>
      <c r="N164" s="149" t="s">
        <v>52</v>
      </c>
      <c r="O164" s="150"/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AR164" s="142" t="s">
        <v>188</v>
      </c>
      <c r="AT164" s="142" t="s">
        <v>174</v>
      </c>
      <c r="AU164" s="142" t="s">
        <v>21</v>
      </c>
      <c r="AY164" s="17" t="s">
        <v>171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</v>
      </c>
      <c r="BK164" s="143">
        <f>ROUND(I164*H164,0)</f>
        <v>0</v>
      </c>
      <c r="BL164" s="17" t="s">
        <v>188</v>
      </c>
      <c r="BM164" s="142" t="s">
        <v>1949</v>
      </c>
    </row>
    <row r="165" spans="2:12" s="1" customFormat="1" ht="6.95" customHeight="1"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33"/>
    </row>
  </sheetData>
  <sheetProtection algorithmName="SHA-512" hashValue="XcNrUhpllEfy/NVexgdzw8z1ryceF7Qbr3ID5gSmTe/ReJ5CTmGB6AAjvu/qojmbQSfSjzzKRrqOhvOwHY6Ldw==" saltValue="KzRGyvPiVJwlD8ehkxO87Xbj340n/Ney8CV6A5h2cJPowj2J0XJyEfl2Ywt6pdFKsNdHK1y6dVUL+BcLtQm5xQ==" spinCount="100000" sheet="1" objects="1" scenarios="1" formatColumns="0" formatRows="0" autoFilter="0"/>
  <autoFilter ref="C93:K16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4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128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1918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1950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ROUND((SUM(BE93:BE476)),2)</f>
        <v>0</v>
      </c>
      <c r="I35" s="94">
        <v>0.21</v>
      </c>
      <c r="J35" s="84">
        <f>ROUND(((SUM(BE93:BE476))*I35),2)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ROUND((SUM(BF93:BF476)),2)</f>
        <v>0</v>
      </c>
      <c r="I36" s="94">
        <v>0.12</v>
      </c>
      <c r="J36" s="84">
        <f>ROUND(((SUM(BF93:BF476))*I36),2)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ROUND((SUM(BG93:BG476)),2)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ROUND((SUM(BH93:BH476)),2)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ROUND((SUM(BI93:BI476)),2)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1918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103 - Chodník fáze C - železniční přejezd - Luční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J93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337</v>
      </c>
      <c r="E66" s="110"/>
      <c r="F66" s="110"/>
      <c r="G66" s="110"/>
      <c r="H66" s="110"/>
      <c r="I66" s="110"/>
      <c r="J66" s="111">
        <f>J192</f>
        <v>0</v>
      </c>
      <c r="L66" s="108"/>
    </row>
    <row r="67" spans="2:12" s="9" customFormat="1" ht="19.9" customHeight="1">
      <c r="B67" s="108"/>
      <c r="D67" s="109" t="s">
        <v>338</v>
      </c>
      <c r="E67" s="110"/>
      <c r="F67" s="110"/>
      <c r="G67" s="110"/>
      <c r="H67" s="110"/>
      <c r="I67" s="110"/>
      <c r="J67" s="111">
        <f>J199</f>
        <v>0</v>
      </c>
      <c r="L67" s="108"/>
    </row>
    <row r="68" spans="2:12" s="9" customFormat="1" ht="19.9" customHeight="1">
      <c r="B68" s="108"/>
      <c r="D68" s="109" t="s">
        <v>339</v>
      </c>
      <c r="E68" s="110"/>
      <c r="F68" s="110"/>
      <c r="G68" s="110"/>
      <c r="H68" s="110"/>
      <c r="I68" s="110"/>
      <c r="J68" s="111">
        <f>J299</f>
        <v>0</v>
      </c>
      <c r="L68" s="108"/>
    </row>
    <row r="69" spans="2:12" s="9" customFormat="1" ht="19.9" customHeight="1">
      <c r="B69" s="108"/>
      <c r="D69" s="109" t="s">
        <v>148</v>
      </c>
      <c r="E69" s="110"/>
      <c r="F69" s="110"/>
      <c r="G69" s="110"/>
      <c r="H69" s="110"/>
      <c r="I69" s="110"/>
      <c r="J69" s="111">
        <f>J332</f>
        <v>0</v>
      </c>
      <c r="L69" s="108"/>
    </row>
    <row r="70" spans="2:12" s="9" customFormat="1" ht="14.85" customHeight="1">
      <c r="B70" s="108"/>
      <c r="D70" s="109" t="s">
        <v>1471</v>
      </c>
      <c r="E70" s="110"/>
      <c r="F70" s="110"/>
      <c r="G70" s="110"/>
      <c r="H70" s="110"/>
      <c r="I70" s="110"/>
      <c r="J70" s="111">
        <f>J436</f>
        <v>0</v>
      </c>
      <c r="L70" s="108"/>
    </row>
    <row r="71" spans="2:12" s="9" customFormat="1" ht="19.9" customHeight="1">
      <c r="B71" s="108"/>
      <c r="D71" s="109" t="s">
        <v>341</v>
      </c>
      <c r="E71" s="110"/>
      <c r="F71" s="110"/>
      <c r="G71" s="110"/>
      <c r="H71" s="110"/>
      <c r="I71" s="110"/>
      <c r="J71" s="111">
        <f>J472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156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3" t="str">
        <f>E7</f>
        <v>Nymburk - rekonstrukce chodníku a parkovacího stání</v>
      </c>
      <c r="F81" s="314"/>
      <c r="G81" s="314"/>
      <c r="H81" s="314"/>
      <c r="L81" s="33"/>
    </row>
    <row r="82" spans="2:12" ht="12" customHeight="1">
      <c r="B82" s="20"/>
      <c r="C82" s="27" t="s">
        <v>139</v>
      </c>
      <c r="L82" s="20"/>
    </row>
    <row r="83" spans="2:12" s="1" customFormat="1" ht="16.5" customHeight="1">
      <c r="B83" s="33"/>
      <c r="E83" s="313" t="s">
        <v>1918</v>
      </c>
      <c r="F83" s="315"/>
      <c r="G83" s="315"/>
      <c r="H83" s="315"/>
      <c r="L83" s="33"/>
    </row>
    <row r="84" spans="2:12" s="1" customFormat="1" ht="12" customHeight="1">
      <c r="B84" s="33"/>
      <c r="C84" s="27" t="s">
        <v>141</v>
      </c>
      <c r="L84" s="33"/>
    </row>
    <row r="85" spans="2:12" s="1" customFormat="1" ht="16.5" customHeight="1">
      <c r="B85" s="33"/>
      <c r="E85" s="277" t="str">
        <f>E11</f>
        <v>SO 103 - Chodník fáze C - železniční přejezd - Luční</v>
      </c>
      <c r="F85" s="315"/>
      <c r="G85" s="315"/>
      <c r="H85" s="315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Nymburk</v>
      </c>
      <c r="I87" s="27" t="s">
        <v>24</v>
      </c>
      <c r="J87" s="50" t="str">
        <f>IF(J14="","",J14)</f>
        <v>7. 11. 2023</v>
      </c>
      <c r="L87" s="33"/>
    </row>
    <row r="88" spans="2:12" s="1" customFormat="1" ht="6.95" customHeight="1">
      <c r="B88" s="33"/>
      <c r="L88" s="33"/>
    </row>
    <row r="89" spans="2:12" s="1" customFormat="1" ht="40.15" customHeight="1">
      <c r="B89" s="33"/>
      <c r="C89" s="27" t="s">
        <v>30</v>
      </c>
      <c r="F89" s="25" t="str">
        <f>E17</f>
        <v>Měto Nymburk, nám. Přemyslovců 163/20, 288 02</v>
      </c>
      <c r="I89" s="27" t="s">
        <v>38</v>
      </c>
      <c r="J89" s="31" t="str">
        <f>E23</f>
        <v>Ing. arch. Martin Jirovský Ph.D, MBA, DiS.</v>
      </c>
      <c r="L89" s="33"/>
    </row>
    <row r="90" spans="2:12" s="1" customFormat="1" ht="40.15" customHeight="1">
      <c r="B90" s="33"/>
      <c r="C90" s="27" t="s">
        <v>36</v>
      </c>
      <c r="F90" s="25" t="str">
        <f>IF(E20="","",E20)</f>
        <v>Vyplň údaj</v>
      </c>
      <c r="I90" s="27" t="s">
        <v>42</v>
      </c>
      <c r="J90" s="31" t="str">
        <f>E26</f>
        <v>Ateliér M.A.A.T. s.r.o., Petra Stejskalová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157</v>
      </c>
      <c r="D92" s="114" t="s">
        <v>66</v>
      </c>
      <c r="E92" s="114" t="s">
        <v>62</v>
      </c>
      <c r="F92" s="114" t="s">
        <v>63</v>
      </c>
      <c r="G92" s="114" t="s">
        <v>158</v>
      </c>
      <c r="H92" s="114" t="s">
        <v>159</v>
      </c>
      <c r="I92" s="114" t="s">
        <v>160</v>
      </c>
      <c r="J92" s="114" t="s">
        <v>145</v>
      </c>
      <c r="K92" s="115" t="s">
        <v>161</v>
      </c>
      <c r="L92" s="112"/>
      <c r="M92" s="57" t="s">
        <v>35</v>
      </c>
      <c r="N92" s="58" t="s">
        <v>51</v>
      </c>
      <c r="O92" s="58" t="s">
        <v>162</v>
      </c>
      <c r="P92" s="58" t="s">
        <v>163</v>
      </c>
      <c r="Q92" s="58" t="s">
        <v>164</v>
      </c>
      <c r="R92" s="58" t="s">
        <v>165</v>
      </c>
      <c r="S92" s="58" t="s">
        <v>166</v>
      </c>
      <c r="T92" s="59" t="s">
        <v>167</v>
      </c>
    </row>
    <row r="93" spans="2:63" s="1" customFormat="1" ht="22.9" customHeight="1">
      <c r="B93" s="33"/>
      <c r="C93" s="62" t="s">
        <v>168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1886.6283841000004</v>
      </c>
      <c r="S93" s="51"/>
      <c r="T93" s="118">
        <f>T94</f>
        <v>978.4712</v>
      </c>
      <c r="AT93" s="17" t="s">
        <v>80</v>
      </c>
      <c r="AU93" s="17" t="s">
        <v>146</v>
      </c>
      <c r="BK93" s="119">
        <f>BK94</f>
        <v>0</v>
      </c>
    </row>
    <row r="94" spans="2:63" s="11" customFormat="1" ht="25.9" customHeight="1">
      <c r="B94" s="120"/>
      <c r="D94" s="121" t="s">
        <v>80</v>
      </c>
      <c r="E94" s="122" t="s">
        <v>169</v>
      </c>
      <c r="F94" s="122" t="s">
        <v>170</v>
      </c>
      <c r="I94" s="123"/>
      <c r="J94" s="124">
        <f>BK94</f>
        <v>0</v>
      </c>
      <c r="L94" s="120"/>
      <c r="M94" s="125"/>
      <c r="P94" s="126">
        <f>P95+P192+P199+P299+P332+P472</f>
        <v>0</v>
      </c>
      <c r="R94" s="126">
        <f>R95+R192+R199+R299+R332+R472</f>
        <v>1886.6283841000004</v>
      </c>
      <c r="T94" s="127">
        <f>T95+T192+T199+T299+T332+T472</f>
        <v>978.4712</v>
      </c>
      <c r="AR94" s="121" t="s">
        <v>8</v>
      </c>
      <c r="AT94" s="128" t="s">
        <v>80</v>
      </c>
      <c r="AU94" s="128" t="s">
        <v>81</v>
      </c>
      <c r="AY94" s="121" t="s">
        <v>171</v>
      </c>
      <c r="BK94" s="129">
        <f>BK95+BK192+BK199+BK299+BK332+BK472</f>
        <v>0</v>
      </c>
    </row>
    <row r="95" spans="2:63" s="11" customFormat="1" ht="22.9" customHeight="1">
      <c r="B95" s="120"/>
      <c r="D95" s="121" t="s">
        <v>80</v>
      </c>
      <c r="E95" s="130" t="s">
        <v>8</v>
      </c>
      <c r="F95" s="130" t="s">
        <v>342</v>
      </c>
      <c r="I95" s="123"/>
      <c r="J95" s="131">
        <f>BK95</f>
        <v>0</v>
      </c>
      <c r="L95" s="120"/>
      <c r="M95" s="125"/>
      <c r="P95" s="126">
        <f>SUM(P96:P191)</f>
        <v>0</v>
      </c>
      <c r="R95" s="126">
        <f>SUM(R96:R191)</f>
        <v>2.6325000000000003</v>
      </c>
      <c r="T95" s="127">
        <f>SUM(T96:T191)</f>
        <v>977.7192</v>
      </c>
      <c r="AR95" s="121" t="s">
        <v>8</v>
      </c>
      <c r="AT95" s="128" t="s">
        <v>80</v>
      </c>
      <c r="AU95" s="128" t="s">
        <v>8</v>
      </c>
      <c r="AY95" s="121" t="s">
        <v>171</v>
      </c>
      <c r="BK95" s="129">
        <f>SUM(BK96:BK191)</f>
        <v>0</v>
      </c>
    </row>
    <row r="96" spans="2:65" s="1" customFormat="1" ht="21.75" customHeight="1">
      <c r="B96" s="33"/>
      <c r="C96" s="132" t="s">
        <v>8</v>
      </c>
      <c r="D96" s="132" t="s">
        <v>174</v>
      </c>
      <c r="E96" s="133" t="s">
        <v>343</v>
      </c>
      <c r="F96" s="134" t="s">
        <v>344</v>
      </c>
      <c r="G96" s="135" t="s">
        <v>345</v>
      </c>
      <c r="H96" s="136">
        <v>2</v>
      </c>
      <c r="I96" s="137"/>
      <c r="J96" s="136">
        <f>ROUND(I96*H96,0)</f>
        <v>0</v>
      </c>
      <c r="K96" s="134" t="s">
        <v>346</v>
      </c>
      <c r="L96" s="33"/>
      <c r="M96" s="138" t="s">
        <v>35</v>
      </c>
      <c r="N96" s="139" t="s">
        <v>52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178</v>
      </c>
      <c r="AT96" s="142" t="s">
        <v>174</v>
      </c>
      <c r="AU96" s="142" t="s">
        <v>21</v>
      </c>
      <c r="AY96" s="17" t="s">
        <v>171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</v>
      </c>
      <c r="BK96" s="143">
        <f>ROUND(I96*H96,0)</f>
        <v>0</v>
      </c>
      <c r="BL96" s="17" t="s">
        <v>178</v>
      </c>
      <c r="BM96" s="142" t="s">
        <v>1472</v>
      </c>
    </row>
    <row r="97" spans="2:47" s="1" customFormat="1" ht="11.25">
      <c r="B97" s="33"/>
      <c r="D97" s="153" t="s">
        <v>347</v>
      </c>
      <c r="F97" s="154" t="s">
        <v>348</v>
      </c>
      <c r="I97" s="146"/>
      <c r="L97" s="33"/>
      <c r="M97" s="147"/>
      <c r="T97" s="54"/>
      <c r="AT97" s="17" t="s">
        <v>347</v>
      </c>
      <c r="AU97" s="17" t="s">
        <v>21</v>
      </c>
    </row>
    <row r="98" spans="2:65" s="1" customFormat="1" ht="16.5" customHeight="1">
      <c r="B98" s="33"/>
      <c r="C98" s="132" t="s">
        <v>21</v>
      </c>
      <c r="D98" s="132" t="s">
        <v>174</v>
      </c>
      <c r="E98" s="133" t="s">
        <v>350</v>
      </c>
      <c r="F98" s="134" t="s">
        <v>351</v>
      </c>
      <c r="G98" s="135" t="s">
        <v>345</v>
      </c>
      <c r="H98" s="136">
        <v>2</v>
      </c>
      <c r="I98" s="137"/>
      <c r="J98" s="136">
        <f>ROUND(I98*H98,0)</f>
        <v>0</v>
      </c>
      <c r="K98" s="134" t="s">
        <v>346</v>
      </c>
      <c r="L98" s="33"/>
      <c r="M98" s="138" t="s">
        <v>35</v>
      </c>
      <c r="N98" s="139" t="s">
        <v>52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178</v>
      </c>
      <c r="AT98" s="142" t="s">
        <v>174</v>
      </c>
      <c r="AU98" s="142" t="s">
        <v>21</v>
      </c>
      <c r="AY98" s="17" t="s">
        <v>171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8</v>
      </c>
      <c r="BK98" s="143">
        <f>ROUND(I98*H98,0)</f>
        <v>0</v>
      </c>
      <c r="BL98" s="17" t="s">
        <v>178</v>
      </c>
      <c r="BM98" s="142" t="s">
        <v>1474</v>
      </c>
    </row>
    <row r="99" spans="2:47" s="1" customFormat="1" ht="11.25">
      <c r="B99" s="33"/>
      <c r="D99" s="153" t="s">
        <v>347</v>
      </c>
      <c r="F99" s="154" t="s">
        <v>352</v>
      </c>
      <c r="I99" s="146"/>
      <c r="L99" s="33"/>
      <c r="M99" s="147"/>
      <c r="T99" s="54"/>
      <c r="AT99" s="17" t="s">
        <v>347</v>
      </c>
      <c r="AU99" s="17" t="s">
        <v>21</v>
      </c>
    </row>
    <row r="100" spans="2:65" s="1" customFormat="1" ht="44.25" customHeight="1">
      <c r="B100" s="33"/>
      <c r="C100" s="132" t="s">
        <v>191</v>
      </c>
      <c r="D100" s="132" t="s">
        <v>174</v>
      </c>
      <c r="E100" s="133" t="s">
        <v>353</v>
      </c>
      <c r="F100" s="134" t="s">
        <v>354</v>
      </c>
      <c r="G100" s="135" t="s">
        <v>355</v>
      </c>
      <c r="H100" s="136">
        <v>988.72</v>
      </c>
      <c r="I100" s="137"/>
      <c r="J100" s="136">
        <f>ROUND(I100*H100,0)</f>
        <v>0</v>
      </c>
      <c r="K100" s="134" t="s">
        <v>346</v>
      </c>
      <c r="L100" s="33"/>
      <c r="M100" s="138" t="s">
        <v>35</v>
      </c>
      <c r="N100" s="139" t="s">
        <v>52</v>
      </c>
      <c r="P100" s="140">
        <f>O100*H100</f>
        <v>0</v>
      </c>
      <c r="Q100" s="140">
        <v>0</v>
      </c>
      <c r="R100" s="140">
        <f>Q100*H100</f>
        <v>0</v>
      </c>
      <c r="S100" s="140">
        <v>0.255</v>
      </c>
      <c r="T100" s="141">
        <f>S100*H100</f>
        <v>252.1236</v>
      </c>
      <c r="AR100" s="142" t="s">
        <v>178</v>
      </c>
      <c r="AT100" s="142" t="s">
        <v>174</v>
      </c>
      <c r="AU100" s="142" t="s">
        <v>21</v>
      </c>
      <c r="AY100" s="17" t="s">
        <v>171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</v>
      </c>
      <c r="BK100" s="143">
        <f>ROUND(I100*H100,0)</f>
        <v>0</v>
      </c>
      <c r="BL100" s="17" t="s">
        <v>178</v>
      </c>
      <c r="BM100" s="142" t="s">
        <v>1951</v>
      </c>
    </row>
    <row r="101" spans="2:47" s="1" customFormat="1" ht="11.25">
      <c r="B101" s="33"/>
      <c r="D101" s="153" t="s">
        <v>347</v>
      </c>
      <c r="F101" s="154" t="s">
        <v>357</v>
      </c>
      <c r="I101" s="146"/>
      <c r="L101" s="33"/>
      <c r="M101" s="147"/>
      <c r="T101" s="54"/>
      <c r="AT101" s="17" t="s">
        <v>347</v>
      </c>
      <c r="AU101" s="17" t="s">
        <v>21</v>
      </c>
    </row>
    <row r="102" spans="2:51" s="12" customFormat="1" ht="22.5">
      <c r="B102" s="155"/>
      <c r="D102" s="144" t="s">
        <v>358</v>
      </c>
      <c r="E102" s="156" t="s">
        <v>35</v>
      </c>
      <c r="F102" s="157" t="s">
        <v>1952</v>
      </c>
      <c r="H102" s="158">
        <v>1268.49</v>
      </c>
      <c r="I102" s="159"/>
      <c r="L102" s="155"/>
      <c r="M102" s="160"/>
      <c r="T102" s="161"/>
      <c r="AT102" s="156" t="s">
        <v>358</v>
      </c>
      <c r="AU102" s="156" t="s">
        <v>21</v>
      </c>
      <c r="AV102" s="12" t="s">
        <v>21</v>
      </c>
      <c r="AW102" s="12" t="s">
        <v>41</v>
      </c>
      <c r="AX102" s="12" t="s">
        <v>81</v>
      </c>
      <c r="AY102" s="156" t="s">
        <v>171</v>
      </c>
    </row>
    <row r="103" spans="2:51" s="12" customFormat="1" ht="11.25">
      <c r="B103" s="155"/>
      <c r="D103" s="144" t="s">
        <v>358</v>
      </c>
      <c r="E103" s="156" t="s">
        <v>35</v>
      </c>
      <c r="F103" s="157" t="s">
        <v>1953</v>
      </c>
      <c r="H103" s="158">
        <v>-279.77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3" customFormat="1" ht="11.25">
      <c r="B104" s="162"/>
      <c r="D104" s="144" t="s">
        <v>358</v>
      </c>
      <c r="E104" s="163" t="s">
        <v>35</v>
      </c>
      <c r="F104" s="164" t="s">
        <v>361</v>
      </c>
      <c r="H104" s="165">
        <v>988.72</v>
      </c>
      <c r="I104" s="166"/>
      <c r="L104" s="162"/>
      <c r="M104" s="167"/>
      <c r="T104" s="168"/>
      <c r="AT104" s="163" t="s">
        <v>358</v>
      </c>
      <c r="AU104" s="163" t="s">
        <v>21</v>
      </c>
      <c r="AV104" s="13" t="s">
        <v>178</v>
      </c>
      <c r="AW104" s="13" t="s">
        <v>41</v>
      </c>
      <c r="AX104" s="13" t="s">
        <v>8</v>
      </c>
      <c r="AY104" s="163" t="s">
        <v>171</v>
      </c>
    </row>
    <row r="105" spans="2:65" s="1" customFormat="1" ht="37.9" customHeight="1">
      <c r="B105" s="33"/>
      <c r="C105" s="132" t="s">
        <v>178</v>
      </c>
      <c r="D105" s="132" t="s">
        <v>174</v>
      </c>
      <c r="E105" s="133" t="s">
        <v>369</v>
      </c>
      <c r="F105" s="134" t="s">
        <v>370</v>
      </c>
      <c r="G105" s="135" t="s">
        <v>355</v>
      </c>
      <c r="H105" s="136">
        <v>1356.88</v>
      </c>
      <c r="I105" s="137"/>
      <c r="J105" s="136">
        <f>ROUND(I105*H105,0)</f>
        <v>0</v>
      </c>
      <c r="K105" s="134" t="s">
        <v>346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0.29</v>
      </c>
      <c r="T105" s="141">
        <f>S105*H105</f>
        <v>393.4952</v>
      </c>
      <c r="AR105" s="142" t="s">
        <v>178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178</v>
      </c>
      <c r="BM105" s="142" t="s">
        <v>1954</v>
      </c>
    </row>
    <row r="106" spans="2:47" s="1" customFormat="1" ht="11.25">
      <c r="B106" s="33"/>
      <c r="D106" s="153" t="s">
        <v>347</v>
      </c>
      <c r="F106" s="154" t="s">
        <v>372</v>
      </c>
      <c r="I106" s="146"/>
      <c r="L106" s="33"/>
      <c r="M106" s="147"/>
      <c r="T106" s="54"/>
      <c r="AT106" s="17" t="s">
        <v>347</v>
      </c>
      <c r="AU106" s="17" t="s">
        <v>21</v>
      </c>
    </row>
    <row r="107" spans="2:65" s="1" customFormat="1" ht="33" customHeight="1">
      <c r="B107" s="33"/>
      <c r="C107" s="132" t="s">
        <v>183</v>
      </c>
      <c r="D107" s="132" t="s">
        <v>174</v>
      </c>
      <c r="E107" s="133" t="s">
        <v>373</v>
      </c>
      <c r="F107" s="134" t="s">
        <v>374</v>
      </c>
      <c r="G107" s="135" t="s">
        <v>355</v>
      </c>
      <c r="H107" s="136">
        <v>368.16</v>
      </c>
      <c r="I107" s="137"/>
      <c r="J107" s="136">
        <f>ROUND(I107*H107,0)</f>
        <v>0</v>
      </c>
      <c r="K107" s="134" t="s">
        <v>346</v>
      </c>
      <c r="L107" s="33"/>
      <c r="M107" s="138" t="s">
        <v>35</v>
      </c>
      <c r="N107" s="139" t="s">
        <v>52</v>
      </c>
      <c r="P107" s="140">
        <f>O107*H107</f>
        <v>0</v>
      </c>
      <c r="Q107" s="140">
        <v>0</v>
      </c>
      <c r="R107" s="140">
        <f>Q107*H107</f>
        <v>0</v>
      </c>
      <c r="S107" s="140">
        <v>0.22</v>
      </c>
      <c r="T107" s="141">
        <f>S107*H107</f>
        <v>80.99520000000001</v>
      </c>
      <c r="AR107" s="142" t="s">
        <v>178</v>
      </c>
      <c r="AT107" s="142" t="s">
        <v>174</v>
      </c>
      <c r="AU107" s="142" t="s">
        <v>21</v>
      </c>
      <c r="AY107" s="17" t="s">
        <v>171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</v>
      </c>
      <c r="BK107" s="143">
        <f>ROUND(I107*H107,0)</f>
        <v>0</v>
      </c>
      <c r="BL107" s="17" t="s">
        <v>178</v>
      </c>
      <c r="BM107" s="142" t="s">
        <v>1955</v>
      </c>
    </row>
    <row r="108" spans="2:47" s="1" customFormat="1" ht="11.25">
      <c r="B108" s="33"/>
      <c r="D108" s="153" t="s">
        <v>347</v>
      </c>
      <c r="F108" s="154" t="s">
        <v>376</v>
      </c>
      <c r="I108" s="146"/>
      <c r="L108" s="33"/>
      <c r="M108" s="147"/>
      <c r="T108" s="54"/>
      <c r="AT108" s="17" t="s">
        <v>347</v>
      </c>
      <c r="AU108" s="17" t="s">
        <v>21</v>
      </c>
    </row>
    <row r="109" spans="2:51" s="12" customFormat="1" ht="11.25">
      <c r="B109" s="155"/>
      <c r="D109" s="144" t="s">
        <v>358</v>
      </c>
      <c r="E109" s="156" t="s">
        <v>35</v>
      </c>
      <c r="F109" s="157" t="s">
        <v>1956</v>
      </c>
      <c r="H109" s="158">
        <v>279.77</v>
      </c>
      <c r="I109" s="159"/>
      <c r="L109" s="155"/>
      <c r="M109" s="160"/>
      <c r="T109" s="161"/>
      <c r="AT109" s="156" t="s">
        <v>358</v>
      </c>
      <c r="AU109" s="156" t="s">
        <v>21</v>
      </c>
      <c r="AV109" s="12" t="s">
        <v>21</v>
      </c>
      <c r="AW109" s="12" t="s">
        <v>41</v>
      </c>
      <c r="AX109" s="12" t="s">
        <v>81</v>
      </c>
      <c r="AY109" s="156" t="s">
        <v>171</v>
      </c>
    </row>
    <row r="110" spans="2:51" s="12" customFormat="1" ht="11.25">
      <c r="B110" s="155"/>
      <c r="D110" s="144" t="s">
        <v>358</v>
      </c>
      <c r="E110" s="156" t="s">
        <v>35</v>
      </c>
      <c r="F110" s="157" t="s">
        <v>1957</v>
      </c>
      <c r="H110" s="158">
        <v>88.39</v>
      </c>
      <c r="I110" s="159"/>
      <c r="L110" s="155"/>
      <c r="M110" s="160"/>
      <c r="T110" s="161"/>
      <c r="AT110" s="156" t="s">
        <v>358</v>
      </c>
      <c r="AU110" s="156" t="s">
        <v>21</v>
      </c>
      <c r="AV110" s="12" t="s">
        <v>21</v>
      </c>
      <c r="AW110" s="12" t="s">
        <v>41</v>
      </c>
      <c r="AX110" s="12" t="s">
        <v>81</v>
      </c>
      <c r="AY110" s="156" t="s">
        <v>171</v>
      </c>
    </row>
    <row r="111" spans="2:51" s="13" customFormat="1" ht="11.25">
      <c r="B111" s="162"/>
      <c r="D111" s="144" t="s">
        <v>358</v>
      </c>
      <c r="E111" s="163" t="s">
        <v>35</v>
      </c>
      <c r="F111" s="164" t="s">
        <v>361</v>
      </c>
      <c r="H111" s="165">
        <v>368.16</v>
      </c>
      <c r="I111" s="166"/>
      <c r="L111" s="162"/>
      <c r="M111" s="167"/>
      <c r="T111" s="168"/>
      <c r="AT111" s="163" t="s">
        <v>358</v>
      </c>
      <c r="AU111" s="163" t="s">
        <v>21</v>
      </c>
      <c r="AV111" s="13" t="s">
        <v>178</v>
      </c>
      <c r="AW111" s="13" t="s">
        <v>41</v>
      </c>
      <c r="AX111" s="13" t="s">
        <v>8</v>
      </c>
      <c r="AY111" s="163" t="s">
        <v>171</v>
      </c>
    </row>
    <row r="112" spans="2:65" s="1" customFormat="1" ht="24.2" customHeight="1">
      <c r="B112" s="33"/>
      <c r="C112" s="132" t="s">
        <v>204</v>
      </c>
      <c r="D112" s="132" t="s">
        <v>174</v>
      </c>
      <c r="E112" s="133" t="s">
        <v>400</v>
      </c>
      <c r="F112" s="134" t="s">
        <v>401</v>
      </c>
      <c r="G112" s="135" t="s">
        <v>402</v>
      </c>
      <c r="H112" s="136">
        <v>865.88</v>
      </c>
      <c r="I112" s="137"/>
      <c r="J112" s="136">
        <f>ROUND(I112*H112,0)</f>
        <v>0</v>
      </c>
      <c r="K112" s="134" t="s">
        <v>346</v>
      </c>
      <c r="L112" s="33"/>
      <c r="M112" s="138" t="s">
        <v>35</v>
      </c>
      <c r="N112" s="139" t="s">
        <v>52</v>
      </c>
      <c r="P112" s="140">
        <f>O112*H112</f>
        <v>0</v>
      </c>
      <c r="Q112" s="140">
        <v>0</v>
      </c>
      <c r="R112" s="140">
        <f>Q112*H112</f>
        <v>0</v>
      </c>
      <c r="S112" s="140">
        <v>0.29</v>
      </c>
      <c r="T112" s="141">
        <f>S112*H112</f>
        <v>251.10519999999997</v>
      </c>
      <c r="AR112" s="142" t="s">
        <v>178</v>
      </c>
      <c r="AT112" s="142" t="s">
        <v>174</v>
      </c>
      <c r="AU112" s="142" t="s">
        <v>21</v>
      </c>
      <c r="AY112" s="17" t="s">
        <v>171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</v>
      </c>
      <c r="BK112" s="143">
        <f>ROUND(I112*H112,0)</f>
        <v>0</v>
      </c>
      <c r="BL112" s="17" t="s">
        <v>178</v>
      </c>
      <c r="BM112" s="142" t="s">
        <v>1480</v>
      </c>
    </row>
    <row r="113" spans="2:47" s="1" customFormat="1" ht="11.25">
      <c r="B113" s="33"/>
      <c r="D113" s="153" t="s">
        <v>347</v>
      </c>
      <c r="F113" s="154" t="s">
        <v>403</v>
      </c>
      <c r="I113" s="146"/>
      <c r="L113" s="33"/>
      <c r="M113" s="147"/>
      <c r="T113" s="54"/>
      <c r="AT113" s="17" t="s">
        <v>347</v>
      </c>
      <c r="AU113" s="17" t="s">
        <v>21</v>
      </c>
    </row>
    <row r="114" spans="2:51" s="12" customFormat="1" ht="11.25">
      <c r="B114" s="155"/>
      <c r="D114" s="144" t="s">
        <v>358</v>
      </c>
      <c r="E114" s="156" t="s">
        <v>35</v>
      </c>
      <c r="F114" s="157" t="s">
        <v>1958</v>
      </c>
      <c r="H114" s="158">
        <v>865.88</v>
      </c>
      <c r="I114" s="159"/>
      <c r="L114" s="155"/>
      <c r="M114" s="160"/>
      <c r="T114" s="161"/>
      <c r="AT114" s="156" t="s">
        <v>358</v>
      </c>
      <c r="AU114" s="156" t="s">
        <v>21</v>
      </c>
      <c r="AV114" s="12" t="s">
        <v>21</v>
      </c>
      <c r="AW114" s="12" t="s">
        <v>41</v>
      </c>
      <c r="AX114" s="12" t="s">
        <v>8</v>
      </c>
      <c r="AY114" s="156" t="s">
        <v>171</v>
      </c>
    </row>
    <row r="115" spans="2:65" s="1" customFormat="1" ht="16.5" customHeight="1">
      <c r="B115" s="33"/>
      <c r="C115" s="132" t="s">
        <v>209</v>
      </c>
      <c r="D115" s="132" t="s">
        <v>174</v>
      </c>
      <c r="E115" s="133" t="s">
        <v>396</v>
      </c>
      <c r="F115" s="134" t="s">
        <v>397</v>
      </c>
      <c r="G115" s="135" t="s">
        <v>355</v>
      </c>
      <c r="H115" s="136">
        <v>179.89</v>
      </c>
      <c r="I115" s="137"/>
      <c r="J115" s="136">
        <f>ROUND(I115*H115,0)</f>
        <v>0</v>
      </c>
      <c r="K115" s="134" t="s">
        <v>346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178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178</v>
      </c>
      <c r="BM115" s="142" t="s">
        <v>1482</v>
      </c>
    </row>
    <row r="116" spans="2:47" s="1" customFormat="1" ht="11.25">
      <c r="B116" s="33"/>
      <c r="D116" s="153" t="s">
        <v>347</v>
      </c>
      <c r="F116" s="154" t="s">
        <v>398</v>
      </c>
      <c r="I116" s="146"/>
      <c r="L116" s="33"/>
      <c r="M116" s="147"/>
      <c r="T116" s="54"/>
      <c r="AT116" s="17" t="s">
        <v>347</v>
      </c>
      <c r="AU116" s="17" t="s">
        <v>21</v>
      </c>
    </row>
    <row r="117" spans="2:51" s="12" customFormat="1" ht="11.25">
      <c r="B117" s="155"/>
      <c r="D117" s="144" t="s">
        <v>358</v>
      </c>
      <c r="E117" s="156" t="s">
        <v>35</v>
      </c>
      <c r="F117" s="157" t="s">
        <v>1959</v>
      </c>
      <c r="H117" s="158">
        <v>179.89</v>
      </c>
      <c r="I117" s="159"/>
      <c r="L117" s="155"/>
      <c r="M117" s="160"/>
      <c r="T117" s="161"/>
      <c r="AT117" s="156" t="s">
        <v>358</v>
      </c>
      <c r="AU117" s="156" t="s">
        <v>21</v>
      </c>
      <c r="AV117" s="12" t="s">
        <v>21</v>
      </c>
      <c r="AW117" s="12" t="s">
        <v>41</v>
      </c>
      <c r="AX117" s="12" t="s">
        <v>8</v>
      </c>
      <c r="AY117" s="156" t="s">
        <v>171</v>
      </c>
    </row>
    <row r="118" spans="2:65" s="1" customFormat="1" ht="21.75" customHeight="1">
      <c r="B118" s="33"/>
      <c r="C118" s="132" t="s">
        <v>214</v>
      </c>
      <c r="D118" s="132" t="s">
        <v>174</v>
      </c>
      <c r="E118" s="133" t="s">
        <v>405</v>
      </c>
      <c r="F118" s="134" t="s">
        <v>406</v>
      </c>
      <c r="G118" s="135" t="s">
        <v>407</v>
      </c>
      <c r="H118" s="136">
        <v>406.16</v>
      </c>
      <c r="I118" s="137"/>
      <c r="J118" s="136">
        <f>ROUND(I118*H118,0)</f>
        <v>0</v>
      </c>
      <c r="K118" s="134" t="s">
        <v>346</v>
      </c>
      <c r="L118" s="33"/>
      <c r="M118" s="138" t="s">
        <v>35</v>
      </c>
      <c r="N118" s="139" t="s">
        <v>52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178</v>
      </c>
      <c r="AT118" s="142" t="s">
        <v>174</v>
      </c>
      <c r="AU118" s="142" t="s">
        <v>21</v>
      </c>
      <c r="AY118" s="17" t="s">
        <v>171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</v>
      </c>
      <c r="BK118" s="143">
        <f>ROUND(I118*H118,0)</f>
        <v>0</v>
      </c>
      <c r="BL118" s="17" t="s">
        <v>178</v>
      </c>
      <c r="BM118" s="142" t="s">
        <v>1960</v>
      </c>
    </row>
    <row r="119" spans="2:47" s="1" customFormat="1" ht="11.25">
      <c r="B119" s="33"/>
      <c r="D119" s="153" t="s">
        <v>347</v>
      </c>
      <c r="F119" s="154" t="s">
        <v>409</v>
      </c>
      <c r="I119" s="146"/>
      <c r="L119" s="33"/>
      <c r="M119" s="147"/>
      <c r="T119" s="54"/>
      <c r="AT119" s="17" t="s">
        <v>347</v>
      </c>
      <c r="AU119" s="17" t="s">
        <v>21</v>
      </c>
    </row>
    <row r="120" spans="2:51" s="12" customFormat="1" ht="11.25">
      <c r="B120" s="155"/>
      <c r="D120" s="144" t="s">
        <v>358</v>
      </c>
      <c r="E120" s="156" t="s">
        <v>35</v>
      </c>
      <c r="F120" s="157" t="s">
        <v>1961</v>
      </c>
      <c r="H120" s="158">
        <v>271.38</v>
      </c>
      <c r="I120" s="159"/>
      <c r="L120" s="155"/>
      <c r="M120" s="160"/>
      <c r="T120" s="161"/>
      <c r="AT120" s="156" t="s">
        <v>358</v>
      </c>
      <c r="AU120" s="156" t="s">
        <v>21</v>
      </c>
      <c r="AV120" s="12" t="s">
        <v>21</v>
      </c>
      <c r="AW120" s="12" t="s">
        <v>41</v>
      </c>
      <c r="AX120" s="12" t="s">
        <v>81</v>
      </c>
      <c r="AY120" s="156" t="s">
        <v>171</v>
      </c>
    </row>
    <row r="121" spans="2:51" s="12" customFormat="1" ht="11.25">
      <c r="B121" s="155"/>
      <c r="D121" s="144" t="s">
        <v>358</v>
      </c>
      <c r="E121" s="156" t="s">
        <v>35</v>
      </c>
      <c r="F121" s="157" t="s">
        <v>1962</v>
      </c>
      <c r="H121" s="158">
        <v>134.78</v>
      </c>
      <c r="I121" s="159"/>
      <c r="L121" s="155"/>
      <c r="M121" s="160"/>
      <c r="T121" s="161"/>
      <c r="AT121" s="156" t="s">
        <v>358</v>
      </c>
      <c r="AU121" s="156" t="s">
        <v>21</v>
      </c>
      <c r="AV121" s="12" t="s">
        <v>21</v>
      </c>
      <c r="AW121" s="12" t="s">
        <v>41</v>
      </c>
      <c r="AX121" s="12" t="s">
        <v>81</v>
      </c>
      <c r="AY121" s="156" t="s">
        <v>171</v>
      </c>
    </row>
    <row r="122" spans="2:51" s="13" customFormat="1" ht="11.25">
      <c r="B122" s="162"/>
      <c r="D122" s="144" t="s">
        <v>358</v>
      </c>
      <c r="E122" s="163" t="s">
        <v>35</v>
      </c>
      <c r="F122" s="164" t="s">
        <v>361</v>
      </c>
      <c r="H122" s="165">
        <v>406.16</v>
      </c>
      <c r="I122" s="166"/>
      <c r="L122" s="162"/>
      <c r="M122" s="167"/>
      <c r="T122" s="168"/>
      <c r="AT122" s="163" t="s">
        <v>358</v>
      </c>
      <c r="AU122" s="163" t="s">
        <v>21</v>
      </c>
      <c r="AV122" s="13" t="s">
        <v>178</v>
      </c>
      <c r="AW122" s="13" t="s">
        <v>41</v>
      </c>
      <c r="AX122" s="13" t="s">
        <v>8</v>
      </c>
      <c r="AY122" s="163" t="s">
        <v>171</v>
      </c>
    </row>
    <row r="123" spans="2:65" s="1" customFormat="1" ht="24.2" customHeight="1">
      <c r="B123" s="33"/>
      <c r="C123" s="132" t="s">
        <v>172</v>
      </c>
      <c r="D123" s="132" t="s">
        <v>174</v>
      </c>
      <c r="E123" s="133" t="s">
        <v>413</v>
      </c>
      <c r="F123" s="134" t="s">
        <v>414</v>
      </c>
      <c r="G123" s="135" t="s">
        <v>407</v>
      </c>
      <c r="H123" s="136">
        <v>98</v>
      </c>
      <c r="I123" s="137"/>
      <c r="J123" s="136">
        <f>ROUND(I123*H123,0)</f>
        <v>0</v>
      </c>
      <c r="K123" s="134" t="s">
        <v>346</v>
      </c>
      <c r="L123" s="33"/>
      <c r="M123" s="138" t="s">
        <v>35</v>
      </c>
      <c r="N123" s="139" t="s">
        <v>52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178</v>
      </c>
      <c r="AT123" s="142" t="s">
        <v>174</v>
      </c>
      <c r="AU123" s="142" t="s">
        <v>21</v>
      </c>
      <c r="AY123" s="17" t="s">
        <v>171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</v>
      </c>
      <c r="BK123" s="143">
        <f>ROUND(I123*H123,0)</f>
        <v>0</v>
      </c>
      <c r="BL123" s="17" t="s">
        <v>178</v>
      </c>
      <c r="BM123" s="142" t="s">
        <v>1963</v>
      </c>
    </row>
    <row r="124" spans="2:47" s="1" customFormat="1" ht="11.25">
      <c r="B124" s="33"/>
      <c r="D124" s="153" t="s">
        <v>347</v>
      </c>
      <c r="F124" s="154" t="s">
        <v>416</v>
      </c>
      <c r="I124" s="146"/>
      <c r="L124" s="33"/>
      <c r="M124" s="147"/>
      <c r="T124" s="54"/>
      <c r="AT124" s="17" t="s">
        <v>347</v>
      </c>
      <c r="AU124" s="17" t="s">
        <v>21</v>
      </c>
    </row>
    <row r="125" spans="2:51" s="12" customFormat="1" ht="11.25">
      <c r="B125" s="155"/>
      <c r="D125" s="144" t="s">
        <v>358</v>
      </c>
      <c r="E125" s="156" t="s">
        <v>35</v>
      </c>
      <c r="F125" s="157" t="s">
        <v>1488</v>
      </c>
      <c r="H125" s="158">
        <v>3</v>
      </c>
      <c r="I125" s="159"/>
      <c r="L125" s="155"/>
      <c r="M125" s="160"/>
      <c r="T125" s="161"/>
      <c r="AT125" s="156" t="s">
        <v>358</v>
      </c>
      <c r="AU125" s="156" t="s">
        <v>21</v>
      </c>
      <c r="AV125" s="12" t="s">
        <v>21</v>
      </c>
      <c r="AW125" s="12" t="s">
        <v>41</v>
      </c>
      <c r="AX125" s="12" t="s">
        <v>81</v>
      </c>
      <c r="AY125" s="156" t="s">
        <v>171</v>
      </c>
    </row>
    <row r="126" spans="2:51" s="12" customFormat="1" ht="11.25">
      <c r="B126" s="155"/>
      <c r="D126" s="144" t="s">
        <v>358</v>
      </c>
      <c r="E126" s="156" t="s">
        <v>35</v>
      </c>
      <c r="F126" s="157" t="s">
        <v>1964</v>
      </c>
      <c r="H126" s="158">
        <v>6</v>
      </c>
      <c r="I126" s="159"/>
      <c r="L126" s="155"/>
      <c r="M126" s="160"/>
      <c r="T126" s="161"/>
      <c r="AT126" s="156" t="s">
        <v>358</v>
      </c>
      <c r="AU126" s="156" t="s">
        <v>21</v>
      </c>
      <c r="AV126" s="12" t="s">
        <v>21</v>
      </c>
      <c r="AW126" s="12" t="s">
        <v>41</v>
      </c>
      <c r="AX126" s="12" t="s">
        <v>81</v>
      </c>
      <c r="AY126" s="156" t="s">
        <v>171</v>
      </c>
    </row>
    <row r="127" spans="2:51" s="12" customFormat="1" ht="11.25">
      <c r="B127" s="155"/>
      <c r="D127" s="144" t="s">
        <v>358</v>
      </c>
      <c r="E127" s="156" t="s">
        <v>35</v>
      </c>
      <c r="F127" s="157" t="s">
        <v>1965</v>
      </c>
      <c r="H127" s="158">
        <v>10.5</v>
      </c>
      <c r="I127" s="159"/>
      <c r="L127" s="155"/>
      <c r="M127" s="160"/>
      <c r="T127" s="161"/>
      <c r="AT127" s="156" t="s">
        <v>358</v>
      </c>
      <c r="AU127" s="156" t="s">
        <v>21</v>
      </c>
      <c r="AV127" s="12" t="s">
        <v>21</v>
      </c>
      <c r="AW127" s="12" t="s">
        <v>41</v>
      </c>
      <c r="AX127" s="12" t="s">
        <v>81</v>
      </c>
      <c r="AY127" s="156" t="s">
        <v>171</v>
      </c>
    </row>
    <row r="128" spans="2:51" s="12" customFormat="1" ht="11.25">
      <c r="B128" s="155"/>
      <c r="D128" s="144" t="s">
        <v>358</v>
      </c>
      <c r="E128" s="156" t="s">
        <v>35</v>
      </c>
      <c r="F128" s="157" t="s">
        <v>1966</v>
      </c>
      <c r="H128" s="158">
        <v>13</v>
      </c>
      <c r="I128" s="159"/>
      <c r="L128" s="155"/>
      <c r="M128" s="160"/>
      <c r="T128" s="161"/>
      <c r="AT128" s="156" t="s">
        <v>358</v>
      </c>
      <c r="AU128" s="156" t="s">
        <v>21</v>
      </c>
      <c r="AV128" s="12" t="s">
        <v>21</v>
      </c>
      <c r="AW128" s="12" t="s">
        <v>41</v>
      </c>
      <c r="AX128" s="12" t="s">
        <v>81</v>
      </c>
      <c r="AY128" s="156" t="s">
        <v>171</v>
      </c>
    </row>
    <row r="129" spans="2:51" s="12" customFormat="1" ht="11.25">
      <c r="B129" s="155"/>
      <c r="D129" s="144" t="s">
        <v>358</v>
      </c>
      <c r="E129" s="156" t="s">
        <v>35</v>
      </c>
      <c r="F129" s="157" t="s">
        <v>1967</v>
      </c>
      <c r="H129" s="158">
        <v>29.5</v>
      </c>
      <c r="I129" s="159"/>
      <c r="L129" s="155"/>
      <c r="M129" s="160"/>
      <c r="T129" s="161"/>
      <c r="AT129" s="156" t="s">
        <v>358</v>
      </c>
      <c r="AU129" s="156" t="s">
        <v>21</v>
      </c>
      <c r="AV129" s="12" t="s">
        <v>21</v>
      </c>
      <c r="AW129" s="12" t="s">
        <v>41</v>
      </c>
      <c r="AX129" s="12" t="s">
        <v>81</v>
      </c>
      <c r="AY129" s="156" t="s">
        <v>171</v>
      </c>
    </row>
    <row r="130" spans="2:51" s="12" customFormat="1" ht="11.25">
      <c r="B130" s="155"/>
      <c r="D130" s="144" t="s">
        <v>358</v>
      </c>
      <c r="E130" s="156" t="s">
        <v>35</v>
      </c>
      <c r="F130" s="157" t="s">
        <v>1968</v>
      </c>
      <c r="H130" s="158">
        <v>36</v>
      </c>
      <c r="I130" s="159"/>
      <c r="L130" s="155"/>
      <c r="M130" s="160"/>
      <c r="T130" s="161"/>
      <c r="AT130" s="156" t="s">
        <v>358</v>
      </c>
      <c r="AU130" s="156" t="s">
        <v>21</v>
      </c>
      <c r="AV130" s="12" t="s">
        <v>21</v>
      </c>
      <c r="AW130" s="12" t="s">
        <v>41</v>
      </c>
      <c r="AX130" s="12" t="s">
        <v>81</v>
      </c>
      <c r="AY130" s="156" t="s">
        <v>171</v>
      </c>
    </row>
    <row r="131" spans="2:51" s="13" customFormat="1" ht="11.25">
      <c r="B131" s="162"/>
      <c r="D131" s="144" t="s">
        <v>358</v>
      </c>
      <c r="E131" s="163" t="s">
        <v>35</v>
      </c>
      <c r="F131" s="164" t="s">
        <v>361</v>
      </c>
      <c r="H131" s="165">
        <v>98</v>
      </c>
      <c r="I131" s="166"/>
      <c r="L131" s="162"/>
      <c r="M131" s="167"/>
      <c r="T131" s="168"/>
      <c r="AT131" s="163" t="s">
        <v>358</v>
      </c>
      <c r="AU131" s="163" t="s">
        <v>21</v>
      </c>
      <c r="AV131" s="13" t="s">
        <v>178</v>
      </c>
      <c r="AW131" s="13" t="s">
        <v>41</v>
      </c>
      <c r="AX131" s="13" t="s">
        <v>8</v>
      </c>
      <c r="AY131" s="163" t="s">
        <v>171</v>
      </c>
    </row>
    <row r="132" spans="2:65" s="1" customFormat="1" ht="24.2" customHeight="1">
      <c r="B132" s="33"/>
      <c r="C132" s="132" t="s">
        <v>223</v>
      </c>
      <c r="D132" s="132" t="s">
        <v>174</v>
      </c>
      <c r="E132" s="133" t="s">
        <v>423</v>
      </c>
      <c r="F132" s="134" t="s">
        <v>424</v>
      </c>
      <c r="G132" s="135" t="s">
        <v>407</v>
      </c>
      <c r="H132" s="136">
        <v>2.6</v>
      </c>
      <c r="I132" s="137"/>
      <c r="J132" s="136">
        <f>ROUND(I132*H132,0)</f>
        <v>0</v>
      </c>
      <c r="K132" s="134" t="s">
        <v>346</v>
      </c>
      <c r="L132" s="33"/>
      <c r="M132" s="138" t="s">
        <v>35</v>
      </c>
      <c r="N132" s="139" t="s">
        <v>52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178</v>
      </c>
      <c r="AT132" s="142" t="s">
        <v>174</v>
      </c>
      <c r="AU132" s="142" t="s">
        <v>21</v>
      </c>
      <c r="AY132" s="17" t="s">
        <v>171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</v>
      </c>
      <c r="BK132" s="143">
        <f>ROUND(I132*H132,0)</f>
        <v>0</v>
      </c>
      <c r="BL132" s="17" t="s">
        <v>178</v>
      </c>
      <c r="BM132" s="142" t="s">
        <v>1969</v>
      </c>
    </row>
    <row r="133" spans="2:47" s="1" customFormat="1" ht="11.25">
      <c r="B133" s="33"/>
      <c r="D133" s="153" t="s">
        <v>347</v>
      </c>
      <c r="F133" s="154" t="s">
        <v>426</v>
      </c>
      <c r="I133" s="146"/>
      <c r="L133" s="33"/>
      <c r="M133" s="147"/>
      <c r="T133" s="54"/>
      <c r="AT133" s="17" t="s">
        <v>347</v>
      </c>
      <c r="AU133" s="17" t="s">
        <v>21</v>
      </c>
    </row>
    <row r="134" spans="2:51" s="12" customFormat="1" ht="11.25">
      <c r="B134" s="155"/>
      <c r="D134" s="144" t="s">
        <v>358</v>
      </c>
      <c r="E134" s="156" t="s">
        <v>35</v>
      </c>
      <c r="F134" s="157" t="s">
        <v>1970</v>
      </c>
      <c r="H134" s="158">
        <v>2.6</v>
      </c>
      <c r="I134" s="159"/>
      <c r="L134" s="155"/>
      <c r="M134" s="160"/>
      <c r="T134" s="161"/>
      <c r="AT134" s="156" t="s">
        <v>358</v>
      </c>
      <c r="AU134" s="156" t="s">
        <v>21</v>
      </c>
      <c r="AV134" s="12" t="s">
        <v>21</v>
      </c>
      <c r="AW134" s="12" t="s">
        <v>41</v>
      </c>
      <c r="AX134" s="12" t="s">
        <v>8</v>
      </c>
      <c r="AY134" s="156" t="s">
        <v>171</v>
      </c>
    </row>
    <row r="135" spans="2:65" s="1" customFormat="1" ht="24.2" customHeight="1">
      <c r="B135" s="33"/>
      <c r="C135" s="132" t="s">
        <v>228</v>
      </c>
      <c r="D135" s="132" t="s">
        <v>174</v>
      </c>
      <c r="E135" s="133" t="s">
        <v>429</v>
      </c>
      <c r="F135" s="134" t="s">
        <v>430</v>
      </c>
      <c r="G135" s="135" t="s">
        <v>407</v>
      </c>
      <c r="H135" s="136">
        <v>3.71</v>
      </c>
      <c r="I135" s="137"/>
      <c r="J135" s="136">
        <f>ROUND(I135*H135,0)</f>
        <v>0</v>
      </c>
      <c r="K135" s="134" t="s">
        <v>346</v>
      </c>
      <c r="L135" s="33"/>
      <c r="M135" s="138" t="s">
        <v>35</v>
      </c>
      <c r="N135" s="139" t="s">
        <v>52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178</v>
      </c>
      <c r="AT135" s="142" t="s">
        <v>174</v>
      </c>
      <c r="AU135" s="142" t="s">
        <v>21</v>
      </c>
      <c r="AY135" s="17" t="s">
        <v>171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</v>
      </c>
      <c r="BK135" s="143">
        <f>ROUND(I135*H135,0)</f>
        <v>0</v>
      </c>
      <c r="BL135" s="17" t="s">
        <v>178</v>
      </c>
      <c r="BM135" s="142" t="s">
        <v>1971</v>
      </c>
    </row>
    <row r="136" spans="2:47" s="1" customFormat="1" ht="11.25">
      <c r="B136" s="33"/>
      <c r="D136" s="153" t="s">
        <v>347</v>
      </c>
      <c r="F136" s="154" t="s">
        <v>432</v>
      </c>
      <c r="I136" s="146"/>
      <c r="L136" s="33"/>
      <c r="M136" s="147"/>
      <c r="T136" s="54"/>
      <c r="AT136" s="17" t="s">
        <v>347</v>
      </c>
      <c r="AU136" s="17" t="s">
        <v>21</v>
      </c>
    </row>
    <row r="137" spans="2:51" s="12" customFormat="1" ht="11.25">
      <c r="B137" s="155"/>
      <c r="D137" s="144" t="s">
        <v>358</v>
      </c>
      <c r="E137" s="156" t="s">
        <v>35</v>
      </c>
      <c r="F137" s="157" t="s">
        <v>1972</v>
      </c>
      <c r="H137" s="158">
        <v>3.71</v>
      </c>
      <c r="I137" s="159"/>
      <c r="L137" s="155"/>
      <c r="M137" s="160"/>
      <c r="T137" s="161"/>
      <c r="AT137" s="156" t="s">
        <v>358</v>
      </c>
      <c r="AU137" s="156" t="s">
        <v>21</v>
      </c>
      <c r="AV137" s="12" t="s">
        <v>21</v>
      </c>
      <c r="AW137" s="12" t="s">
        <v>41</v>
      </c>
      <c r="AX137" s="12" t="s">
        <v>8</v>
      </c>
      <c r="AY137" s="156" t="s">
        <v>171</v>
      </c>
    </row>
    <row r="138" spans="2:65" s="1" customFormat="1" ht="24.2" customHeight="1">
      <c r="B138" s="33"/>
      <c r="C138" s="132" t="s">
        <v>9</v>
      </c>
      <c r="D138" s="132" t="s">
        <v>174</v>
      </c>
      <c r="E138" s="133" t="s">
        <v>435</v>
      </c>
      <c r="F138" s="134" t="s">
        <v>436</v>
      </c>
      <c r="G138" s="135" t="s">
        <v>345</v>
      </c>
      <c r="H138" s="136">
        <v>2</v>
      </c>
      <c r="I138" s="137"/>
      <c r="J138" s="136">
        <f>ROUND(I138*H138,0)</f>
        <v>0</v>
      </c>
      <c r="K138" s="134" t="s">
        <v>346</v>
      </c>
      <c r="L138" s="33"/>
      <c r="M138" s="138" t="s">
        <v>35</v>
      </c>
      <c r="N138" s="139" t="s">
        <v>52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178</v>
      </c>
      <c r="AT138" s="142" t="s">
        <v>174</v>
      </c>
      <c r="AU138" s="142" t="s">
        <v>21</v>
      </c>
      <c r="AY138" s="17" t="s">
        <v>171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</v>
      </c>
      <c r="BK138" s="143">
        <f>ROUND(I138*H138,0)</f>
        <v>0</v>
      </c>
      <c r="BL138" s="17" t="s">
        <v>178</v>
      </c>
      <c r="BM138" s="142" t="s">
        <v>1973</v>
      </c>
    </row>
    <row r="139" spans="2:47" s="1" customFormat="1" ht="11.25">
      <c r="B139" s="33"/>
      <c r="D139" s="153" t="s">
        <v>347</v>
      </c>
      <c r="F139" s="154" t="s">
        <v>438</v>
      </c>
      <c r="I139" s="146"/>
      <c r="L139" s="33"/>
      <c r="M139" s="147"/>
      <c r="T139" s="54"/>
      <c r="AT139" s="17" t="s">
        <v>347</v>
      </c>
      <c r="AU139" s="17" t="s">
        <v>21</v>
      </c>
    </row>
    <row r="140" spans="2:47" s="1" customFormat="1" ht="19.5">
      <c r="B140" s="33"/>
      <c r="D140" s="144" t="s">
        <v>180</v>
      </c>
      <c r="F140" s="145" t="s">
        <v>439</v>
      </c>
      <c r="I140" s="146"/>
      <c r="L140" s="33"/>
      <c r="M140" s="147"/>
      <c r="T140" s="54"/>
      <c r="AT140" s="17" t="s">
        <v>180</v>
      </c>
      <c r="AU140" s="17" t="s">
        <v>21</v>
      </c>
    </row>
    <row r="141" spans="2:65" s="1" customFormat="1" ht="24.2" customHeight="1">
      <c r="B141" s="33"/>
      <c r="C141" s="132" t="s">
        <v>239</v>
      </c>
      <c r="D141" s="132" t="s">
        <v>174</v>
      </c>
      <c r="E141" s="133" t="s">
        <v>440</v>
      </c>
      <c r="F141" s="134" t="s">
        <v>441</v>
      </c>
      <c r="G141" s="135" t="s">
        <v>345</v>
      </c>
      <c r="H141" s="136">
        <v>2</v>
      </c>
      <c r="I141" s="137"/>
      <c r="J141" s="136">
        <f>ROUND(I141*H141,0)</f>
        <v>0</v>
      </c>
      <c r="K141" s="134" t="s">
        <v>346</v>
      </c>
      <c r="L141" s="33"/>
      <c r="M141" s="138" t="s">
        <v>35</v>
      </c>
      <c r="N141" s="139" t="s">
        <v>52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178</v>
      </c>
      <c r="AT141" s="142" t="s">
        <v>174</v>
      </c>
      <c r="AU141" s="142" t="s">
        <v>21</v>
      </c>
      <c r="AY141" s="17" t="s">
        <v>171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</v>
      </c>
      <c r="BK141" s="143">
        <f>ROUND(I141*H141,0)</f>
        <v>0</v>
      </c>
      <c r="BL141" s="17" t="s">
        <v>178</v>
      </c>
      <c r="BM141" s="142" t="s">
        <v>1974</v>
      </c>
    </row>
    <row r="142" spans="2:47" s="1" customFormat="1" ht="11.25">
      <c r="B142" s="33"/>
      <c r="D142" s="153" t="s">
        <v>347</v>
      </c>
      <c r="F142" s="154" t="s">
        <v>443</v>
      </c>
      <c r="I142" s="146"/>
      <c r="L142" s="33"/>
      <c r="M142" s="147"/>
      <c r="T142" s="54"/>
      <c r="AT142" s="17" t="s">
        <v>347</v>
      </c>
      <c r="AU142" s="17" t="s">
        <v>21</v>
      </c>
    </row>
    <row r="143" spans="2:47" s="1" customFormat="1" ht="19.5">
      <c r="B143" s="33"/>
      <c r="D143" s="144" t="s">
        <v>180</v>
      </c>
      <c r="F143" s="145" t="s">
        <v>439</v>
      </c>
      <c r="I143" s="146"/>
      <c r="L143" s="33"/>
      <c r="M143" s="147"/>
      <c r="T143" s="54"/>
      <c r="AT143" s="17" t="s">
        <v>180</v>
      </c>
      <c r="AU143" s="17" t="s">
        <v>21</v>
      </c>
    </row>
    <row r="144" spans="2:65" s="1" customFormat="1" ht="24.2" customHeight="1">
      <c r="B144" s="33"/>
      <c r="C144" s="132" t="s">
        <v>243</v>
      </c>
      <c r="D144" s="132" t="s">
        <v>174</v>
      </c>
      <c r="E144" s="133" t="s">
        <v>444</v>
      </c>
      <c r="F144" s="134" t="s">
        <v>445</v>
      </c>
      <c r="G144" s="135" t="s">
        <v>345</v>
      </c>
      <c r="H144" s="136">
        <v>2</v>
      </c>
      <c r="I144" s="137"/>
      <c r="J144" s="136">
        <f>ROUND(I144*H144,0)</f>
        <v>0</v>
      </c>
      <c r="K144" s="134" t="s">
        <v>346</v>
      </c>
      <c r="L144" s="33"/>
      <c r="M144" s="138" t="s">
        <v>35</v>
      </c>
      <c r="N144" s="139" t="s">
        <v>52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178</v>
      </c>
      <c r="AT144" s="142" t="s">
        <v>174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178</v>
      </c>
      <c r="BM144" s="142" t="s">
        <v>1975</v>
      </c>
    </row>
    <row r="145" spans="2:47" s="1" customFormat="1" ht="11.25">
      <c r="B145" s="33"/>
      <c r="D145" s="153" t="s">
        <v>347</v>
      </c>
      <c r="F145" s="154" t="s">
        <v>447</v>
      </c>
      <c r="I145" s="146"/>
      <c r="L145" s="33"/>
      <c r="M145" s="147"/>
      <c r="T145" s="54"/>
      <c r="AT145" s="17" t="s">
        <v>347</v>
      </c>
      <c r="AU145" s="17" t="s">
        <v>21</v>
      </c>
    </row>
    <row r="146" spans="2:47" s="1" customFormat="1" ht="19.5">
      <c r="B146" s="33"/>
      <c r="D146" s="144" t="s">
        <v>180</v>
      </c>
      <c r="F146" s="145" t="s">
        <v>439</v>
      </c>
      <c r="I146" s="146"/>
      <c r="L146" s="33"/>
      <c r="M146" s="147"/>
      <c r="T146" s="54"/>
      <c r="AT146" s="17" t="s">
        <v>180</v>
      </c>
      <c r="AU146" s="17" t="s">
        <v>21</v>
      </c>
    </row>
    <row r="147" spans="2:65" s="1" customFormat="1" ht="37.9" customHeight="1">
      <c r="B147" s="33"/>
      <c r="C147" s="132" t="s">
        <v>250</v>
      </c>
      <c r="D147" s="132" t="s">
        <v>174</v>
      </c>
      <c r="E147" s="133" t="s">
        <v>448</v>
      </c>
      <c r="F147" s="134" t="s">
        <v>449</v>
      </c>
      <c r="G147" s="135" t="s">
        <v>407</v>
      </c>
      <c r="H147" s="136">
        <v>43</v>
      </c>
      <c r="I147" s="137"/>
      <c r="J147" s="136">
        <f>ROUND(I147*H147,0)</f>
        <v>0</v>
      </c>
      <c r="K147" s="134" t="s">
        <v>346</v>
      </c>
      <c r="L147" s="33"/>
      <c r="M147" s="138" t="s">
        <v>35</v>
      </c>
      <c r="N147" s="139" t="s">
        <v>52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178</v>
      </c>
      <c r="AT147" s="142" t="s">
        <v>174</v>
      </c>
      <c r="AU147" s="142" t="s">
        <v>21</v>
      </c>
      <c r="AY147" s="17" t="s">
        <v>171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</v>
      </c>
      <c r="BK147" s="143">
        <f>ROUND(I147*H147,0)</f>
        <v>0</v>
      </c>
      <c r="BL147" s="17" t="s">
        <v>178</v>
      </c>
      <c r="BM147" s="142" t="s">
        <v>1500</v>
      </c>
    </row>
    <row r="148" spans="2:47" s="1" customFormat="1" ht="11.25">
      <c r="B148" s="33"/>
      <c r="D148" s="153" t="s">
        <v>347</v>
      </c>
      <c r="F148" s="154" t="s">
        <v>450</v>
      </c>
      <c r="I148" s="146"/>
      <c r="L148" s="33"/>
      <c r="M148" s="147"/>
      <c r="T148" s="54"/>
      <c r="AT148" s="17" t="s">
        <v>347</v>
      </c>
      <c r="AU148" s="17" t="s">
        <v>21</v>
      </c>
    </row>
    <row r="149" spans="2:51" s="12" customFormat="1" ht="11.25">
      <c r="B149" s="155"/>
      <c r="D149" s="144" t="s">
        <v>358</v>
      </c>
      <c r="E149" s="156" t="s">
        <v>35</v>
      </c>
      <c r="F149" s="157" t="s">
        <v>1976</v>
      </c>
      <c r="H149" s="158">
        <v>43</v>
      </c>
      <c r="I149" s="159"/>
      <c r="L149" s="155"/>
      <c r="M149" s="160"/>
      <c r="T149" s="161"/>
      <c r="AT149" s="156" t="s">
        <v>358</v>
      </c>
      <c r="AU149" s="156" t="s">
        <v>21</v>
      </c>
      <c r="AV149" s="12" t="s">
        <v>21</v>
      </c>
      <c r="AW149" s="12" t="s">
        <v>41</v>
      </c>
      <c r="AX149" s="12" t="s">
        <v>81</v>
      </c>
      <c r="AY149" s="156" t="s">
        <v>171</v>
      </c>
    </row>
    <row r="150" spans="2:51" s="13" customFormat="1" ht="11.25">
      <c r="B150" s="162"/>
      <c r="D150" s="144" t="s">
        <v>358</v>
      </c>
      <c r="E150" s="163" t="s">
        <v>35</v>
      </c>
      <c r="F150" s="164" t="s">
        <v>361</v>
      </c>
      <c r="H150" s="165">
        <v>43</v>
      </c>
      <c r="I150" s="166"/>
      <c r="L150" s="162"/>
      <c r="M150" s="167"/>
      <c r="T150" s="168"/>
      <c r="AT150" s="163" t="s">
        <v>358</v>
      </c>
      <c r="AU150" s="163" t="s">
        <v>21</v>
      </c>
      <c r="AV150" s="13" t="s">
        <v>178</v>
      </c>
      <c r="AW150" s="13" t="s">
        <v>41</v>
      </c>
      <c r="AX150" s="13" t="s">
        <v>8</v>
      </c>
      <c r="AY150" s="163" t="s">
        <v>171</v>
      </c>
    </row>
    <row r="151" spans="2:65" s="1" customFormat="1" ht="37.9" customHeight="1">
      <c r="B151" s="33"/>
      <c r="C151" s="132" t="s">
        <v>255</v>
      </c>
      <c r="D151" s="132" t="s">
        <v>174</v>
      </c>
      <c r="E151" s="133" t="s">
        <v>452</v>
      </c>
      <c r="F151" s="134" t="s">
        <v>453</v>
      </c>
      <c r="G151" s="135" t="s">
        <v>407</v>
      </c>
      <c r="H151" s="136">
        <v>410.4</v>
      </c>
      <c r="I151" s="137"/>
      <c r="J151" s="136">
        <f>ROUND(I151*H151,0)</f>
        <v>0</v>
      </c>
      <c r="K151" s="134" t="s">
        <v>346</v>
      </c>
      <c r="L151" s="33"/>
      <c r="M151" s="138" t="s">
        <v>35</v>
      </c>
      <c r="N151" s="139" t="s">
        <v>52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178</v>
      </c>
      <c r="AT151" s="142" t="s">
        <v>174</v>
      </c>
      <c r="AU151" s="142" t="s">
        <v>21</v>
      </c>
      <c r="AY151" s="17" t="s">
        <v>171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</v>
      </c>
      <c r="BK151" s="143">
        <f>ROUND(I151*H151,0)</f>
        <v>0</v>
      </c>
      <c r="BL151" s="17" t="s">
        <v>178</v>
      </c>
      <c r="BM151" s="142" t="s">
        <v>1977</v>
      </c>
    </row>
    <row r="152" spans="2:47" s="1" customFormat="1" ht="11.25">
      <c r="B152" s="33"/>
      <c r="D152" s="153" t="s">
        <v>347</v>
      </c>
      <c r="F152" s="154" t="s">
        <v>455</v>
      </c>
      <c r="I152" s="146"/>
      <c r="L152" s="33"/>
      <c r="M152" s="147"/>
      <c r="T152" s="54"/>
      <c r="AT152" s="17" t="s">
        <v>347</v>
      </c>
      <c r="AU152" s="17" t="s">
        <v>21</v>
      </c>
    </row>
    <row r="153" spans="2:51" s="12" customFormat="1" ht="11.25">
      <c r="B153" s="155"/>
      <c r="D153" s="144" t="s">
        <v>358</v>
      </c>
      <c r="E153" s="156" t="s">
        <v>35</v>
      </c>
      <c r="F153" s="157" t="s">
        <v>1978</v>
      </c>
      <c r="H153" s="158">
        <v>410.4</v>
      </c>
      <c r="I153" s="159"/>
      <c r="L153" s="155"/>
      <c r="M153" s="160"/>
      <c r="T153" s="161"/>
      <c r="AT153" s="156" t="s">
        <v>358</v>
      </c>
      <c r="AU153" s="156" t="s">
        <v>21</v>
      </c>
      <c r="AV153" s="12" t="s">
        <v>21</v>
      </c>
      <c r="AW153" s="12" t="s">
        <v>41</v>
      </c>
      <c r="AX153" s="12" t="s">
        <v>8</v>
      </c>
      <c r="AY153" s="156" t="s">
        <v>171</v>
      </c>
    </row>
    <row r="154" spans="2:65" s="1" customFormat="1" ht="37.9" customHeight="1">
      <c r="B154" s="33"/>
      <c r="C154" s="132" t="s">
        <v>260</v>
      </c>
      <c r="D154" s="132" t="s">
        <v>174</v>
      </c>
      <c r="E154" s="133" t="s">
        <v>457</v>
      </c>
      <c r="F154" s="134" t="s">
        <v>458</v>
      </c>
      <c r="G154" s="135" t="s">
        <v>407</v>
      </c>
      <c r="H154" s="136">
        <v>1231.2</v>
      </c>
      <c r="I154" s="137"/>
      <c r="J154" s="136">
        <f>ROUND(I154*H154,0)</f>
        <v>0</v>
      </c>
      <c r="K154" s="134" t="s">
        <v>346</v>
      </c>
      <c r="L154" s="33"/>
      <c r="M154" s="138" t="s">
        <v>35</v>
      </c>
      <c r="N154" s="139" t="s">
        <v>52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178</v>
      </c>
      <c r="AT154" s="142" t="s">
        <v>174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178</v>
      </c>
      <c r="BM154" s="142" t="s">
        <v>1979</v>
      </c>
    </row>
    <row r="155" spans="2:47" s="1" customFormat="1" ht="11.25">
      <c r="B155" s="33"/>
      <c r="D155" s="153" t="s">
        <v>347</v>
      </c>
      <c r="F155" s="154" t="s">
        <v>460</v>
      </c>
      <c r="I155" s="146"/>
      <c r="L155" s="33"/>
      <c r="M155" s="147"/>
      <c r="T155" s="54"/>
      <c r="AT155" s="17" t="s">
        <v>347</v>
      </c>
      <c r="AU155" s="17" t="s">
        <v>21</v>
      </c>
    </row>
    <row r="156" spans="2:47" s="1" customFormat="1" ht="19.5">
      <c r="B156" s="33"/>
      <c r="D156" s="144" t="s">
        <v>180</v>
      </c>
      <c r="F156" s="145" t="s">
        <v>461</v>
      </c>
      <c r="I156" s="146"/>
      <c r="L156" s="33"/>
      <c r="M156" s="147"/>
      <c r="T156" s="54"/>
      <c r="AT156" s="17" t="s">
        <v>180</v>
      </c>
      <c r="AU156" s="17" t="s">
        <v>21</v>
      </c>
    </row>
    <row r="157" spans="2:51" s="12" customFormat="1" ht="11.25">
      <c r="B157" s="155"/>
      <c r="D157" s="144" t="s">
        <v>358</v>
      </c>
      <c r="F157" s="157" t="s">
        <v>1980</v>
      </c>
      <c r="H157" s="158">
        <v>1231.2</v>
      </c>
      <c r="I157" s="159"/>
      <c r="L157" s="155"/>
      <c r="M157" s="160"/>
      <c r="T157" s="161"/>
      <c r="AT157" s="156" t="s">
        <v>358</v>
      </c>
      <c r="AU157" s="156" t="s">
        <v>21</v>
      </c>
      <c r="AV157" s="12" t="s">
        <v>21</v>
      </c>
      <c r="AW157" s="12" t="s">
        <v>4</v>
      </c>
      <c r="AX157" s="12" t="s">
        <v>8</v>
      </c>
      <c r="AY157" s="156" t="s">
        <v>171</v>
      </c>
    </row>
    <row r="158" spans="2:65" s="1" customFormat="1" ht="24.2" customHeight="1">
      <c r="B158" s="33"/>
      <c r="C158" s="132" t="s">
        <v>265</v>
      </c>
      <c r="D158" s="132" t="s">
        <v>174</v>
      </c>
      <c r="E158" s="133" t="s">
        <v>463</v>
      </c>
      <c r="F158" s="134" t="s">
        <v>464</v>
      </c>
      <c r="G158" s="135" t="s">
        <v>407</v>
      </c>
      <c r="H158" s="136">
        <v>141.31</v>
      </c>
      <c r="I158" s="137"/>
      <c r="J158" s="136">
        <f>ROUND(I158*H158,0)</f>
        <v>0</v>
      </c>
      <c r="K158" s="134" t="s">
        <v>346</v>
      </c>
      <c r="L158" s="33"/>
      <c r="M158" s="138" t="s">
        <v>35</v>
      </c>
      <c r="N158" s="139" t="s">
        <v>52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178</v>
      </c>
      <c r="AT158" s="142" t="s">
        <v>174</v>
      </c>
      <c r="AU158" s="142" t="s">
        <v>21</v>
      </c>
      <c r="AY158" s="17" t="s">
        <v>171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</v>
      </c>
      <c r="BK158" s="143">
        <f>ROUND(I158*H158,0)</f>
        <v>0</v>
      </c>
      <c r="BL158" s="17" t="s">
        <v>178</v>
      </c>
      <c r="BM158" s="142" t="s">
        <v>1981</v>
      </c>
    </row>
    <row r="159" spans="2:47" s="1" customFormat="1" ht="11.25">
      <c r="B159" s="33"/>
      <c r="D159" s="153" t="s">
        <v>347</v>
      </c>
      <c r="F159" s="154" t="s">
        <v>465</v>
      </c>
      <c r="I159" s="146"/>
      <c r="L159" s="33"/>
      <c r="M159" s="147"/>
      <c r="T159" s="54"/>
      <c r="AT159" s="17" t="s">
        <v>347</v>
      </c>
      <c r="AU159" s="17" t="s">
        <v>21</v>
      </c>
    </row>
    <row r="160" spans="2:51" s="12" customFormat="1" ht="11.25">
      <c r="B160" s="155"/>
      <c r="D160" s="144" t="s">
        <v>358</v>
      </c>
      <c r="E160" s="156" t="s">
        <v>35</v>
      </c>
      <c r="F160" s="157" t="s">
        <v>1982</v>
      </c>
      <c r="H160" s="158">
        <v>21.5</v>
      </c>
      <c r="I160" s="159"/>
      <c r="L160" s="155"/>
      <c r="M160" s="160"/>
      <c r="T160" s="161"/>
      <c r="AT160" s="156" t="s">
        <v>358</v>
      </c>
      <c r="AU160" s="156" t="s">
        <v>21</v>
      </c>
      <c r="AV160" s="12" t="s">
        <v>21</v>
      </c>
      <c r="AW160" s="12" t="s">
        <v>41</v>
      </c>
      <c r="AX160" s="12" t="s">
        <v>81</v>
      </c>
      <c r="AY160" s="156" t="s">
        <v>171</v>
      </c>
    </row>
    <row r="161" spans="2:51" s="12" customFormat="1" ht="11.25">
      <c r="B161" s="155"/>
      <c r="D161" s="144" t="s">
        <v>358</v>
      </c>
      <c r="E161" s="156" t="s">
        <v>35</v>
      </c>
      <c r="F161" s="157" t="s">
        <v>1509</v>
      </c>
      <c r="H161" s="158">
        <v>119.81</v>
      </c>
      <c r="I161" s="159"/>
      <c r="L161" s="155"/>
      <c r="M161" s="160"/>
      <c r="T161" s="161"/>
      <c r="AT161" s="156" t="s">
        <v>358</v>
      </c>
      <c r="AU161" s="156" t="s">
        <v>21</v>
      </c>
      <c r="AV161" s="12" t="s">
        <v>21</v>
      </c>
      <c r="AW161" s="12" t="s">
        <v>41</v>
      </c>
      <c r="AX161" s="12" t="s">
        <v>81</v>
      </c>
      <c r="AY161" s="156" t="s">
        <v>171</v>
      </c>
    </row>
    <row r="162" spans="2:51" s="13" customFormat="1" ht="11.25">
      <c r="B162" s="162"/>
      <c r="D162" s="144" t="s">
        <v>358</v>
      </c>
      <c r="E162" s="163" t="s">
        <v>35</v>
      </c>
      <c r="F162" s="164" t="s">
        <v>361</v>
      </c>
      <c r="H162" s="165">
        <v>141.31</v>
      </c>
      <c r="I162" s="166"/>
      <c r="L162" s="162"/>
      <c r="M162" s="167"/>
      <c r="T162" s="168"/>
      <c r="AT162" s="163" t="s">
        <v>358</v>
      </c>
      <c r="AU162" s="163" t="s">
        <v>21</v>
      </c>
      <c r="AV162" s="13" t="s">
        <v>178</v>
      </c>
      <c r="AW162" s="13" t="s">
        <v>41</v>
      </c>
      <c r="AX162" s="13" t="s">
        <v>8</v>
      </c>
      <c r="AY162" s="163" t="s">
        <v>171</v>
      </c>
    </row>
    <row r="163" spans="2:65" s="1" customFormat="1" ht="24.2" customHeight="1">
      <c r="B163" s="33"/>
      <c r="C163" s="132" t="s">
        <v>270</v>
      </c>
      <c r="D163" s="132" t="s">
        <v>174</v>
      </c>
      <c r="E163" s="133" t="s">
        <v>466</v>
      </c>
      <c r="F163" s="134" t="s">
        <v>467</v>
      </c>
      <c r="G163" s="135" t="s">
        <v>468</v>
      </c>
      <c r="H163" s="136">
        <v>820.8</v>
      </c>
      <c r="I163" s="137"/>
      <c r="J163" s="136">
        <f>ROUND(I163*H163,0)</f>
        <v>0</v>
      </c>
      <c r="K163" s="134" t="s">
        <v>35</v>
      </c>
      <c r="L163" s="33"/>
      <c r="M163" s="138" t="s">
        <v>35</v>
      </c>
      <c r="N163" s="139" t="s">
        <v>52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178</v>
      </c>
      <c r="AT163" s="142" t="s">
        <v>174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178</v>
      </c>
      <c r="BM163" s="142" t="s">
        <v>1983</v>
      </c>
    </row>
    <row r="164" spans="2:51" s="12" customFormat="1" ht="11.25">
      <c r="B164" s="155"/>
      <c r="D164" s="144" t="s">
        <v>358</v>
      </c>
      <c r="F164" s="157" t="s">
        <v>1984</v>
      </c>
      <c r="H164" s="158">
        <v>820.8</v>
      </c>
      <c r="I164" s="159"/>
      <c r="L164" s="155"/>
      <c r="M164" s="160"/>
      <c r="T164" s="161"/>
      <c r="AT164" s="156" t="s">
        <v>358</v>
      </c>
      <c r="AU164" s="156" t="s">
        <v>21</v>
      </c>
      <c r="AV164" s="12" t="s">
        <v>21</v>
      </c>
      <c r="AW164" s="12" t="s">
        <v>4</v>
      </c>
      <c r="AX164" s="12" t="s">
        <v>8</v>
      </c>
      <c r="AY164" s="156" t="s">
        <v>171</v>
      </c>
    </row>
    <row r="165" spans="2:65" s="1" customFormat="1" ht="24.2" customHeight="1">
      <c r="B165" s="33"/>
      <c r="C165" s="132" t="s">
        <v>275</v>
      </c>
      <c r="D165" s="132" t="s">
        <v>174</v>
      </c>
      <c r="E165" s="133" t="s">
        <v>471</v>
      </c>
      <c r="F165" s="134" t="s">
        <v>472</v>
      </c>
      <c r="G165" s="135" t="s">
        <v>407</v>
      </c>
      <c r="H165" s="136">
        <v>410.4</v>
      </c>
      <c r="I165" s="137"/>
      <c r="J165" s="136">
        <f>ROUND(I165*H165,0)</f>
        <v>0</v>
      </c>
      <c r="K165" s="134" t="s">
        <v>346</v>
      </c>
      <c r="L165" s="33"/>
      <c r="M165" s="138" t="s">
        <v>35</v>
      </c>
      <c r="N165" s="139" t="s">
        <v>52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178</v>
      </c>
      <c r="AT165" s="142" t="s">
        <v>174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178</v>
      </c>
      <c r="BM165" s="142" t="s">
        <v>1985</v>
      </c>
    </row>
    <row r="166" spans="2:47" s="1" customFormat="1" ht="11.25">
      <c r="B166" s="33"/>
      <c r="D166" s="153" t="s">
        <v>347</v>
      </c>
      <c r="F166" s="154" t="s">
        <v>474</v>
      </c>
      <c r="I166" s="146"/>
      <c r="L166" s="33"/>
      <c r="M166" s="147"/>
      <c r="T166" s="54"/>
      <c r="AT166" s="17" t="s">
        <v>347</v>
      </c>
      <c r="AU166" s="17" t="s">
        <v>21</v>
      </c>
    </row>
    <row r="167" spans="2:65" s="1" customFormat="1" ht="33" customHeight="1">
      <c r="B167" s="33"/>
      <c r="C167" s="132" t="s">
        <v>7</v>
      </c>
      <c r="D167" s="132" t="s">
        <v>174</v>
      </c>
      <c r="E167" s="133" t="s">
        <v>475</v>
      </c>
      <c r="F167" s="134" t="s">
        <v>476</v>
      </c>
      <c r="G167" s="135" t="s">
        <v>407</v>
      </c>
      <c r="H167" s="136">
        <v>2.07</v>
      </c>
      <c r="I167" s="137"/>
      <c r="J167" s="136">
        <f>ROUND(I167*H167,0)</f>
        <v>0</v>
      </c>
      <c r="K167" s="134" t="s">
        <v>346</v>
      </c>
      <c r="L167" s="33"/>
      <c r="M167" s="138" t="s">
        <v>35</v>
      </c>
      <c r="N167" s="139" t="s">
        <v>52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178</v>
      </c>
      <c r="AT167" s="142" t="s">
        <v>174</v>
      </c>
      <c r="AU167" s="142" t="s">
        <v>21</v>
      </c>
      <c r="AY167" s="17" t="s">
        <v>171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</v>
      </c>
      <c r="BK167" s="143">
        <f>ROUND(I167*H167,0)</f>
        <v>0</v>
      </c>
      <c r="BL167" s="17" t="s">
        <v>178</v>
      </c>
      <c r="BM167" s="142" t="s">
        <v>1986</v>
      </c>
    </row>
    <row r="168" spans="2:47" s="1" customFormat="1" ht="11.25">
      <c r="B168" s="33"/>
      <c r="D168" s="153" t="s">
        <v>347</v>
      </c>
      <c r="F168" s="154" t="s">
        <v>478</v>
      </c>
      <c r="I168" s="146"/>
      <c r="L168" s="33"/>
      <c r="M168" s="147"/>
      <c r="T168" s="54"/>
      <c r="AT168" s="17" t="s">
        <v>347</v>
      </c>
      <c r="AU168" s="17" t="s">
        <v>21</v>
      </c>
    </row>
    <row r="169" spans="2:51" s="12" customFormat="1" ht="11.25">
      <c r="B169" s="155"/>
      <c r="D169" s="144" t="s">
        <v>358</v>
      </c>
      <c r="E169" s="156" t="s">
        <v>35</v>
      </c>
      <c r="F169" s="157" t="s">
        <v>1987</v>
      </c>
      <c r="H169" s="158">
        <v>2.07</v>
      </c>
      <c r="I169" s="159"/>
      <c r="L169" s="155"/>
      <c r="M169" s="160"/>
      <c r="T169" s="161"/>
      <c r="AT169" s="156" t="s">
        <v>358</v>
      </c>
      <c r="AU169" s="156" t="s">
        <v>21</v>
      </c>
      <c r="AV169" s="12" t="s">
        <v>21</v>
      </c>
      <c r="AW169" s="12" t="s">
        <v>41</v>
      </c>
      <c r="AX169" s="12" t="s">
        <v>8</v>
      </c>
      <c r="AY169" s="156" t="s">
        <v>171</v>
      </c>
    </row>
    <row r="170" spans="2:65" s="1" customFormat="1" ht="37.9" customHeight="1">
      <c r="B170" s="33"/>
      <c r="C170" s="132" t="s">
        <v>286</v>
      </c>
      <c r="D170" s="132" t="s">
        <v>174</v>
      </c>
      <c r="E170" s="133" t="s">
        <v>482</v>
      </c>
      <c r="F170" s="134" t="s">
        <v>483</v>
      </c>
      <c r="G170" s="135" t="s">
        <v>407</v>
      </c>
      <c r="H170" s="136">
        <v>1.31</v>
      </c>
      <c r="I170" s="137"/>
      <c r="J170" s="136">
        <f>ROUND(I170*H170,0)</f>
        <v>0</v>
      </c>
      <c r="K170" s="134" t="s">
        <v>346</v>
      </c>
      <c r="L170" s="33"/>
      <c r="M170" s="138" t="s">
        <v>35</v>
      </c>
      <c r="N170" s="139" t="s">
        <v>52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178</v>
      </c>
      <c r="AT170" s="142" t="s">
        <v>174</v>
      </c>
      <c r="AU170" s="142" t="s">
        <v>21</v>
      </c>
      <c r="AY170" s="17" t="s">
        <v>171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</v>
      </c>
      <c r="BK170" s="143">
        <f>ROUND(I170*H170,0)</f>
        <v>0</v>
      </c>
      <c r="BL170" s="17" t="s">
        <v>178</v>
      </c>
      <c r="BM170" s="142" t="s">
        <v>1988</v>
      </c>
    </row>
    <row r="171" spans="2:47" s="1" customFormat="1" ht="11.25">
      <c r="B171" s="33"/>
      <c r="D171" s="153" t="s">
        <v>347</v>
      </c>
      <c r="F171" s="154" t="s">
        <v>485</v>
      </c>
      <c r="I171" s="146"/>
      <c r="L171" s="33"/>
      <c r="M171" s="147"/>
      <c r="T171" s="54"/>
      <c r="AT171" s="17" t="s">
        <v>347</v>
      </c>
      <c r="AU171" s="17" t="s">
        <v>21</v>
      </c>
    </row>
    <row r="172" spans="2:51" s="12" customFormat="1" ht="11.25">
      <c r="B172" s="155"/>
      <c r="D172" s="144" t="s">
        <v>358</v>
      </c>
      <c r="E172" s="156" t="s">
        <v>35</v>
      </c>
      <c r="F172" s="157" t="s">
        <v>1989</v>
      </c>
      <c r="H172" s="158">
        <v>1.31</v>
      </c>
      <c r="I172" s="159"/>
      <c r="L172" s="155"/>
      <c r="M172" s="160"/>
      <c r="T172" s="161"/>
      <c r="AT172" s="156" t="s">
        <v>358</v>
      </c>
      <c r="AU172" s="156" t="s">
        <v>21</v>
      </c>
      <c r="AV172" s="12" t="s">
        <v>21</v>
      </c>
      <c r="AW172" s="12" t="s">
        <v>41</v>
      </c>
      <c r="AX172" s="12" t="s">
        <v>8</v>
      </c>
      <c r="AY172" s="156" t="s">
        <v>171</v>
      </c>
    </row>
    <row r="173" spans="2:65" s="1" customFormat="1" ht="16.5" customHeight="1">
      <c r="B173" s="33"/>
      <c r="C173" s="169" t="s">
        <v>291</v>
      </c>
      <c r="D173" s="169" t="s">
        <v>488</v>
      </c>
      <c r="E173" s="170" t="s">
        <v>489</v>
      </c>
      <c r="F173" s="171" t="s">
        <v>490</v>
      </c>
      <c r="G173" s="172" t="s">
        <v>468</v>
      </c>
      <c r="H173" s="173">
        <v>2.62</v>
      </c>
      <c r="I173" s="174"/>
      <c r="J173" s="173">
        <f>ROUND(I173*H173,0)</f>
        <v>0</v>
      </c>
      <c r="K173" s="171" t="s">
        <v>346</v>
      </c>
      <c r="L173" s="175"/>
      <c r="M173" s="176" t="s">
        <v>35</v>
      </c>
      <c r="N173" s="177" t="s">
        <v>52</v>
      </c>
      <c r="P173" s="140">
        <f>O173*H173</f>
        <v>0</v>
      </c>
      <c r="Q173" s="140">
        <v>1</v>
      </c>
      <c r="R173" s="140">
        <f>Q173*H173</f>
        <v>2.62</v>
      </c>
      <c r="S173" s="140">
        <v>0</v>
      </c>
      <c r="T173" s="141">
        <f>S173*H173</f>
        <v>0</v>
      </c>
      <c r="AR173" s="142" t="s">
        <v>214</v>
      </c>
      <c r="AT173" s="142" t="s">
        <v>488</v>
      </c>
      <c r="AU173" s="142" t="s">
        <v>21</v>
      </c>
      <c r="AY173" s="17" t="s">
        <v>171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8</v>
      </c>
      <c r="BK173" s="143">
        <f>ROUND(I173*H173,0)</f>
        <v>0</v>
      </c>
      <c r="BL173" s="17" t="s">
        <v>178</v>
      </c>
      <c r="BM173" s="142" t="s">
        <v>1990</v>
      </c>
    </row>
    <row r="174" spans="2:51" s="12" customFormat="1" ht="11.25">
      <c r="B174" s="155"/>
      <c r="D174" s="144" t="s">
        <v>358</v>
      </c>
      <c r="F174" s="157" t="s">
        <v>1991</v>
      </c>
      <c r="H174" s="158">
        <v>2.62</v>
      </c>
      <c r="I174" s="159"/>
      <c r="L174" s="155"/>
      <c r="M174" s="160"/>
      <c r="T174" s="161"/>
      <c r="AT174" s="156" t="s">
        <v>358</v>
      </c>
      <c r="AU174" s="156" t="s">
        <v>21</v>
      </c>
      <c r="AV174" s="12" t="s">
        <v>21</v>
      </c>
      <c r="AW174" s="12" t="s">
        <v>4</v>
      </c>
      <c r="AX174" s="12" t="s">
        <v>8</v>
      </c>
      <c r="AY174" s="156" t="s">
        <v>171</v>
      </c>
    </row>
    <row r="175" spans="2:65" s="1" customFormat="1" ht="24.2" customHeight="1">
      <c r="B175" s="33"/>
      <c r="C175" s="132" t="s">
        <v>296</v>
      </c>
      <c r="D175" s="132" t="s">
        <v>174</v>
      </c>
      <c r="E175" s="133" t="s">
        <v>493</v>
      </c>
      <c r="F175" s="134" t="s">
        <v>494</v>
      </c>
      <c r="G175" s="135" t="s">
        <v>355</v>
      </c>
      <c r="H175" s="136">
        <v>833.6</v>
      </c>
      <c r="I175" s="137"/>
      <c r="J175" s="136">
        <f>ROUND(I175*H175,0)</f>
        <v>0</v>
      </c>
      <c r="K175" s="134" t="s">
        <v>346</v>
      </c>
      <c r="L175" s="33"/>
      <c r="M175" s="138" t="s">
        <v>35</v>
      </c>
      <c r="N175" s="139" t="s">
        <v>52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178</v>
      </c>
      <c r="AT175" s="142" t="s">
        <v>174</v>
      </c>
      <c r="AU175" s="142" t="s">
        <v>21</v>
      </c>
      <c r="AY175" s="17" t="s">
        <v>171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</v>
      </c>
      <c r="BK175" s="143">
        <f>ROUND(I175*H175,0)</f>
        <v>0</v>
      </c>
      <c r="BL175" s="17" t="s">
        <v>178</v>
      </c>
      <c r="BM175" s="142" t="s">
        <v>1519</v>
      </c>
    </row>
    <row r="176" spans="2:47" s="1" customFormat="1" ht="11.25">
      <c r="B176" s="33"/>
      <c r="D176" s="153" t="s">
        <v>347</v>
      </c>
      <c r="F176" s="154" t="s">
        <v>495</v>
      </c>
      <c r="I176" s="146"/>
      <c r="L176" s="33"/>
      <c r="M176" s="147"/>
      <c r="T176" s="54"/>
      <c r="AT176" s="17" t="s">
        <v>347</v>
      </c>
      <c r="AU176" s="17" t="s">
        <v>21</v>
      </c>
    </row>
    <row r="177" spans="2:51" s="12" customFormat="1" ht="11.25">
      <c r="B177" s="155"/>
      <c r="D177" s="144" t="s">
        <v>358</v>
      </c>
      <c r="E177" s="156" t="s">
        <v>35</v>
      </c>
      <c r="F177" s="157" t="s">
        <v>1992</v>
      </c>
      <c r="H177" s="158">
        <v>833.6</v>
      </c>
      <c r="I177" s="159"/>
      <c r="L177" s="155"/>
      <c r="M177" s="160"/>
      <c r="T177" s="161"/>
      <c r="AT177" s="156" t="s">
        <v>358</v>
      </c>
      <c r="AU177" s="156" t="s">
        <v>21</v>
      </c>
      <c r="AV177" s="12" t="s">
        <v>21</v>
      </c>
      <c r="AW177" s="12" t="s">
        <v>41</v>
      </c>
      <c r="AX177" s="12" t="s">
        <v>81</v>
      </c>
      <c r="AY177" s="156" t="s">
        <v>171</v>
      </c>
    </row>
    <row r="178" spans="2:51" s="13" customFormat="1" ht="11.25">
      <c r="B178" s="162"/>
      <c r="D178" s="144" t="s">
        <v>358</v>
      </c>
      <c r="E178" s="163" t="s">
        <v>35</v>
      </c>
      <c r="F178" s="164" t="s">
        <v>361</v>
      </c>
      <c r="H178" s="165">
        <v>833.6</v>
      </c>
      <c r="I178" s="166"/>
      <c r="L178" s="162"/>
      <c r="M178" s="167"/>
      <c r="T178" s="168"/>
      <c r="AT178" s="163" t="s">
        <v>358</v>
      </c>
      <c r="AU178" s="163" t="s">
        <v>21</v>
      </c>
      <c r="AV178" s="13" t="s">
        <v>178</v>
      </c>
      <c r="AW178" s="13" t="s">
        <v>41</v>
      </c>
      <c r="AX178" s="13" t="s">
        <v>8</v>
      </c>
      <c r="AY178" s="163" t="s">
        <v>171</v>
      </c>
    </row>
    <row r="179" spans="2:65" s="1" customFormat="1" ht="16.5" customHeight="1">
      <c r="B179" s="33"/>
      <c r="C179" s="169" t="s">
        <v>300</v>
      </c>
      <c r="D179" s="169" t="s">
        <v>488</v>
      </c>
      <c r="E179" s="170" t="s">
        <v>1522</v>
      </c>
      <c r="F179" s="171" t="s">
        <v>1523</v>
      </c>
      <c r="G179" s="172" t="s">
        <v>468</v>
      </c>
      <c r="H179" s="173">
        <v>199.22</v>
      </c>
      <c r="I179" s="174"/>
      <c r="J179" s="173">
        <f>ROUND(I179*H179,0)</f>
        <v>0</v>
      </c>
      <c r="K179" s="171" t="s">
        <v>346</v>
      </c>
      <c r="L179" s="175"/>
      <c r="M179" s="176" t="s">
        <v>35</v>
      </c>
      <c r="N179" s="177" t="s">
        <v>52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214</v>
      </c>
      <c r="AT179" s="142" t="s">
        <v>488</v>
      </c>
      <c r="AU179" s="142" t="s">
        <v>21</v>
      </c>
      <c r="AY179" s="17" t="s">
        <v>171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</v>
      </c>
      <c r="BK179" s="143">
        <f>ROUND(I179*H179,0)</f>
        <v>0</v>
      </c>
      <c r="BL179" s="17" t="s">
        <v>178</v>
      </c>
      <c r="BM179" s="142" t="s">
        <v>1524</v>
      </c>
    </row>
    <row r="180" spans="2:51" s="12" customFormat="1" ht="11.25">
      <c r="B180" s="155"/>
      <c r="D180" s="144" t="s">
        <v>358</v>
      </c>
      <c r="F180" s="157" t="s">
        <v>1993</v>
      </c>
      <c r="H180" s="158">
        <v>199.22</v>
      </c>
      <c r="I180" s="159"/>
      <c r="L180" s="155"/>
      <c r="M180" s="160"/>
      <c r="T180" s="161"/>
      <c r="AT180" s="156" t="s">
        <v>358</v>
      </c>
      <c r="AU180" s="156" t="s">
        <v>21</v>
      </c>
      <c r="AV180" s="12" t="s">
        <v>21</v>
      </c>
      <c r="AW180" s="12" t="s">
        <v>4</v>
      </c>
      <c r="AX180" s="12" t="s">
        <v>8</v>
      </c>
      <c r="AY180" s="156" t="s">
        <v>171</v>
      </c>
    </row>
    <row r="181" spans="2:65" s="1" customFormat="1" ht="24.2" customHeight="1">
      <c r="B181" s="33"/>
      <c r="C181" s="132" t="s">
        <v>304</v>
      </c>
      <c r="D181" s="132" t="s">
        <v>174</v>
      </c>
      <c r="E181" s="133" t="s">
        <v>497</v>
      </c>
      <c r="F181" s="134" t="s">
        <v>498</v>
      </c>
      <c r="G181" s="135" t="s">
        <v>355</v>
      </c>
      <c r="H181" s="136">
        <v>833.6</v>
      </c>
      <c r="I181" s="137"/>
      <c r="J181" s="136">
        <f>ROUND(I181*H181,0)</f>
        <v>0</v>
      </c>
      <c r="K181" s="134" t="s">
        <v>346</v>
      </c>
      <c r="L181" s="33"/>
      <c r="M181" s="138" t="s">
        <v>35</v>
      </c>
      <c r="N181" s="139" t="s">
        <v>52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178</v>
      </c>
      <c r="AT181" s="142" t="s">
        <v>174</v>
      </c>
      <c r="AU181" s="142" t="s">
        <v>21</v>
      </c>
      <c r="AY181" s="17" t="s">
        <v>171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</v>
      </c>
      <c r="BK181" s="143">
        <f>ROUND(I181*H181,0)</f>
        <v>0</v>
      </c>
      <c r="BL181" s="17" t="s">
        <v>178</v>
      </c>
      <c r="BM181" s="142" t="s">
        <v>1526</v>
      </c>
    </row>
    <row r="182" spans="2:47" s="1" customFormat="1" ht="11.25">
      <c r="B182" s="33"/>
      <c r="D182" s="153" t="s">
        <v>347</v>
      </c>
      <c r="F182" s="154" t="s">
        <v>499</v>
      </c>
      <c r="I182" s="146"/>
      <c r="L182" s="33"/>
      <c r="M182" s="147"/>
      <c r="T182" s="54"/>
      <c r="AT182" s="17" t="s">
        <v>347</v>
      </c>
      <c r="AU182" s="17" t="s">
        <v>21</v>
      </c>
    </row>
    <row r="183" spans="2:65" s="1" customFormat="1" ht="16.5" customHeight="1">
      <c r="B183" s="33"/>
      <c r="C183" s="169" t="s">
        <v>308</v>
      </c>
      <c r="D183" s="169" t="s">
        <v>488</v>
      </c>
      <c r="E183" s="170" t="s">
        <v>500</v>
      </c>
      <c r="F183" s="171" t="s">
        <v>501</v>
      </c>
      <c r="G183" s="172" t="s">
        <v>502</v>
      </c>
      <c r="H183" s="173">
        <v>12.5</v>
      </c>
      <c r="I183" s="174"/>
      <c r="J183" s="173">
        <f>ROUND(I183*H183,0)</f>
        <v>0</v>
      </c>
      <c r="K183" s="171" t="s">
        <v>346</v>
      </c>
      <c r="L183" s="175"/>
      <c r="M183" s="176" t="s">
        <v>35</v>
      </c>
      <c r="N183" s="177" t="s">
        <v>52</v>
      </c>
      <c r="P183" s="140">
        <f>O183*H183</f>
        <v>0</v>
      </c>
      <c r="Q183" s="140">
        <v>0.001</v>
      </c>
      <c r="R183" s="140">
        <f>Q183*H183</f>
        <v>0.0125</v>
      </c>
      <c r="S183" s="140">
        <v>0</v>
      </c>
      <c r="T183" s="141">
        <f>S183*H183</f>
        <v>0</v>
      </c>
      <c r="AR183" s="142" t="s">
        <v>214</v>
      </c>
      <c r="AT183" s="142" t="s">
        <v>488</v>
      </c>
      <c r="AU183" s="142" t="s">
        <v>21</v>
      </c>
      <c r="AY183" s="17" t="s">
        <v>171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</v>
      </c>
      <c r="BK183" s="143">
        <f>ROUND(I183*H183,0)</f>
        <v>0</v>
      </c>
      <c r="BL183" s="17" t="s">
        <v>178</v>
      </c>
      <c r="BM183" s="142" t="s">
        <v>1527</v>
      </c>
    </row>
    <row r="184" spans="2:51" s="12" customFormat="1" ht="11.25">
      <c r="B184" s="155"/>
      <c r="D184" s="144" t="s">
        <v>358</v>
      </c>
      <c r="E184" s="156" t="s">
        <v>35</v>
      </c>
      <c r="F184" s="157" t="s">
        <v>1994</v>
      </c>
      <c r="H184" s="158">
        <v>12.5</v>
      </c>
      <c r="I184" s="159"/>
      <c r="L184" s="155"/>
      <c r="M184" s="160"/>
      <c r="T184" s="161"/>
      <c r="AT184" s="156" t="s">
        <v>358</v>
      </c>
      <c r="AU184" s="156" t="s">
        <v>21</v>
      </c>
      <c r="AV184" s="12" t="s">
        <v>21</v>
      </c>
      <c r="AW184" s="12" t="s">
        <v>41</v>
      </c>
      <c r="AX184" s="12" t="s">
        <v>8</v>
      </c>
      <c r="AY184" s="156" t="s">
        <v>171</v>
      </c>
    </row>
    <row r="185" spans="2:65" s="1" customFormat="1" ht="21.75" customHeight="1">
      <c r="B185" s="33"/>
      <c r="C185" s="132" t="s">
        <v>314</v>
      </c>
      <c r="D185" s="132" t="s">
        <v>174</v>
      </c>
      <c r="E185" s="133" t="s">
        <v>504</v>
      </c>
      <c r="F185" s="134" t="s">
        <v>505</v>
      </c>
      <c r="G185" s="135" t="s">
        <v>355</v>
      </c>
      <c r="H185" s="136">
        <v>1236.58</v>
      </c>
      <c r="I185" s="137"/>
      <c r="J185" s="136">
        <f>ROUND(I185*H185,0)</f>
        <v>0</v>
      </c>
      <c r="K185" s="134" t="s">
        <v>346</v>
      </c>
      <c r="L185" s="33"/>
      <c r="M185" s="138" t="s">
        <v>35</v>
      </c>
      <c r="N185" s="139" t="s">
        <v>52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178</v>
      </c>
      <c r="AT185" s="142" t="s">
        <v>174</v>
      </c>
      <c r="AU185" s="142" t="s">
        <v>21</v>
      </c>
      <c r="AY185" s="17" t="s">
        <v>171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</v>
      </c>
      <c r="BK185" s="143">
        <f>ROUND(I185*H185,0)</f>
        <v>0</v>
      </c>
      <c r="BL185" s="17" t="s">
        <v>178</v>
      </c>
      <c r="BM185" s="142" t="s">
        <v>1995</v>
      </c>
    </row>
    <row r="186" spans="2:47" s="1" customFormat="1" ht="11.25">
      <c r="B186" s="33"/>
      <c r="D186" s="153" t="s">
        <v>347</v>
      </c>
      <c r="F186" s="154" t="s">
        <v>507</v>
      </c>
      <c r="I186" s="146"/>
      <c r="L186" s="33"/>
      <c r="M186" s="147"/>
      <c r="T186" s="54"/>
      <c r="AT186" s="17" t="s">
        <v>347</v>
      </c>
      <c r="AU186" s="17" t="s">
        <v>21</v>
      </c>
    </row>
    <row r="187" spans="2:51" s="12" customFormat="1" ht="11.25">
      <c r="B187" s="155"/>
      <c r="D187" s="144" t="s">
        <v>358</v>
      </c>
      <c r="E187" s="156" t="s">
        <v>35</v>
      </c>
      <c r="F187" s="157" t="s">
        <v>1996</v>
      </c>
      <c r="H187" s="158">
        <v>1506.14</v>
      </c>
      <c r="I187" s="159"/>
      <c r="L187" s="155"/>
      <c r="M187" s="160"/>
      <c r="T187" s="161"/>
      <c r="AT187" s="156" t="s">
        <v>358</v>
      </c>
      <c r="AU187" s="156" t="s">
        <v>21</v>
      </c>
      <c r="AV187" s="12" t="s">
        <v>21</v>
      </c>
      <c r="AW187" s="12" t="s">
        <v>41</v>
      </c>
      <c r="AX187" s="12" t="s">
        <v>81</v>
      </c>
      <c r="AY187" s="156" t="s">
        <v>171</v>
      </c>
    </row>
    <row r="188" spans="2:51" s="12" customFormat="1" ht="11.25">
      <c r="B188" s="155"/>
      <c r="D188" s="144" t="s">
        <v>358</v>
      </c>
      <c r="E188" s="156" t="s">
        <v>35</v>
      </c>
      <c r="F188" s="157" t="s">
        <v>1997</v>
      </c>
      <c r="H188" s="158">
        <v>-269.56</v>
      </c>
      <c r="I188" s="159"/>
      <c r="L188" s="155"/>
      <c r="M188" s="160"/>
      <c r="T188" s="161"/>
      <c r="AT188" s="156" t="s">
        <v>358</v>
      </c>
      <c r="AU188" s="156" t="s">
        <v>21</v>
      </c>
      <c r="AV188" s="12" t="s">
        <v>21</v>
      </c>
      <c r="AW188" s="12" t="s">
        <v>41</v>
      </c>
      <c r="AX188" s="12" t="s">
        <v>81</v>
      </c>
      <c r="AY188" s="156" t="s">
        <v>171</v>
      </c>
    </row>
    <row r="189" spans="2:51" s="13" customFormat="1" ht="11.25">
      <c r="B189" s="162"/>
      <c r="D189" s="144" t="s">
        <v>358</v>
      </c>
      <c r="E189" s="163" t="s">
        <v>35</v>
      </c>
      <c r="F189" s="164" t="s">
        <v>361</v>
      </c>
      <c r="H189" s="165">
        <v>1236.58</v>
      </c>
      <c r="I189" s="166"/>
      <c r="L189" s="162"/>
      <c r="M189" s="167"/>
      <c r="T189" s="168"/>
      <c r="AT189" s="163" t="s">
        <v>358</v>
      </c>
      <c r="AU189" s="163" t="s">
        <v>21</v>
      </c>
      <c r="AV189" s="13" t="s">
        <v>178</v>
      </c>
      <c r="AW189" s="13" t="s">
        <v>41</v>
      </c>
      <c r="AX189" s="13" t="s">
        <v>8</v>
      </c>
      <c r="AY189" s="163" t="s">
        <v>171</v>
      </c>
    </row>
    <row r="190" spans="2:65" s="1" customFormat="1" ht="21.75" customHeight="1">
      <c r="B190" s="33"/>
      <c r="C190" s="132" t="s">
        <v>319</v>
      </c>
      <c r="D190" s="132" t="s">
        <v>174</v>
      </c>
      <c r="E190" s="133" t="s">
        <v>1998</v>
      </c>
      <c r="F190" s="134" t="s">
        <v>1999</v>
      </c>
      <c r="G190" s="135" t="s">
        <v>355</v>
      </c>
      <c r="H190" s="136">
        <v>2.99</v>
      </c>
      <c r="I190" s="137"/>
      <c r="J190" s="136">
        <f>ROUND(I190*H190,0)</f>
        <v>0</v>
      </c>
      <c r="K190" s="134" t="s">
        <v>346</v>
      </c>
      <c r="L190" s="33"/>
      <c r="M190" s="138" t="s">
        <v>35</v>
      </c>
      <c r="N190" s="139" t="s">
        <v>52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178</v>
      </c>
      <c r="AT190" s="142" t="s">
        <v>174</v>
      </c>
      <c r="AU190" s="142" t="s">
        <v>21</v>
      </c>
      <c r="AY190" s="17" t="s">
        <v>171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</v>
      </c>
      <c r="BK190" s="143">
        <f>ROUND(I190*H190,0)</f>
        <v>0</v>
      </c>
      <c r="BL190" s="17" t="s">
        <v>178</v>
      </c>
      <c r="BM190" s="142" t="s">
        <v>2000</v>
      </c>
    </row>
    <row r="191" spans="2:47" s="1" customFormat="1" ht="11.25">
      <c r="B191" s="33"/>
      <c r="D191" s="153" t="s">
        <v>347</v>
      </c>
      <c r="F191" s="154" t="s">
        <v>2001</v>
      </c>
      <c r="I191" s="146"/>
      <c r="L191" s="33"/>
      <c r="M191" s="147"/>
      <c r="T191" s="54"/>
      <c r="AT191" s="17" t="s">
        <v>347</v>
      </c>
      <c r="AU191" s="17" t="s">
        <v>21</v>
      </c>
    </row>
    <row r="192" spans="2:63" s="11" customFormat="1" ht="22.9" customHeight="1">
      <c r="B192" s="120"/>
      <c r="D192" s="121" t="s">
        <v>80</v>
      </c>
      <c r="E192" s="130" t="s">
        <v>178</v>
      </c>
      <c r="F192" s="130" t="s">
        <v>529</v>
      </c>
      <c r="I192" s="123"/>
      <c r="J192" s="131">
        <f>BK192</f>
        <v>0</v>
      </c>
      <c r="L192" s="120"/>
      <c r="M192" s="125"/>
      <c r="P192" s="126">
        <f>SUM(P193:P198)</f>
        <v>0</v>
      </c>
      <c r="R192" s="126">
        <f>SUM(R193:R198)</f>
        <v>1.3454753</v>
      </c>
      <c r="T192" s="127">
        <f>SUM(T193:T198)</f>
        <v>0</v>
      </c>
      <c r="AR192" s="121" t="s">
        <v>8</v>
      </c>
      <c r="AT192" s="128" t="s">
        <v>80</v>
      </c>
      <c r="AU192" s="128" t="s">
        <v>8</v>
      </c>
      <c r="AY192" s="121" t="s">
        <v>171</v>
      </c>
      <c r="BK192" s="129">
        <f>SUM(BK193:BK198)</f>
        <v>0</v>
      </c>
    </row>
    <row r="193" spans="2:65" s="1" customFormat="1" ht="16.5" customHeight="1">
      <c r="B193" s="33"/>
      <c r="C193" s="132" t="s">
        <v>324</v>
      </c>
      <c r="D193" s="132" t="s">
        <v>174</v>
      </c>
      <c r="E193" s="133" t="s">
        <v>530</v>
      </c>
      <c r="F193" s="134" t="s">
        <v>531</v>
      </c>
      <c r="G193" s="135" t="s">
        <v>407</v>
      </c>
      <c r="H193" s="136">
        <v>0.31</v>
      </c>
      <c r="I193" s="137"/>
      <c r="J193" s="136">
        <f>ROUND(I193*H193,0)</f>
        <v>0</v>
      </c>
      <c r="K193" s="134" t="s">
        <v>346</v>
      </c>
      <c r="L193" s="33"/>
      <c r="M193" s="138" t="s">
        <v>35</v>
      </c>
      <c r="N193" s="139" t="s">
        <v>52</v>
      </c>
      <c r="P193" s="140">
        <f>O193*H193</f>
        <v>0</v>
      </c>
      <c r="Q193" s="140">
        <v>1.89077</v>
      </c>
      <c r="R193" s="140">
        <f>Q193*H193</f>
        <v>0.5861387</v>
      </c>
      <c r="S193" s="140">
        <v>0</v>
      </c>
      <c r="T193" s="141">
        <f>S193*H193</f>
        <v>0</v>
      </c>
      <c r="AR193" s="142" t="s">
        <v>178</v>
      </c>
      <c r="AT193" s="142" t="s">
        <v>174</v>
      </c>
      <c r="AU193" s="142" t="s">
        <v>21</v>
      </c>
      <c r="AY193" s="17" t="s">
        <v>171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</v>
      </c>
      <c r="BK193" s="143">
        <f>ROUND(I193*H193,0)</f>
        <v>0</v>
      </c>
      <c r="BL193" s="17" t="s">
        <v>178</v>
      </c>
      <c r="BM193" s="142" t="s">
        <v>2002</v>
      </c>
    </row>
    <row r="194" spans="2:47" s="1" customFormat="1" ht="11.25">
      <c r="B194" s="33"/>
      <c r="D194" s="153" t="s">
        <v>347</v>
      </c>
      <c r="F194" s="154" t="s">
        <v>533</v>
      </c>
      <c r="I194" s="146"/>
      <c r="L194" s="33"/>
      <c r="M194" s="147"/>
      <c r="T194" s="54"/>
      <c r="AT194" s="17" t="s">
        <v>347</v>
      </c>
      <c r="AU194" s="17" t="s">
        <v>21</v>
      </c>
    </row>
    <row r="195" spans="2:51" s="12" customFormat="1" ht="11.25">
      <c r="B195" s="155"/>
      <c r="D195" s="144" t="s">
        <v>358</v>
      </c>
      <c r="E195" s="156" t="s">
        <v>35</v>
      </c>
      <c r="F195" s="157" t="s">
        <v>2003</v>
      </c>
      <c r="H195" s="158">
        <v>0.31</v>
      </c>
      <c r="I195" s="159"/>
      <c r="L195" s="155"/>
      <c r="M195" s="160"/>
      <c r="T195" s="161"/>
      <c r="AT195" s="156" t="s">
        <v>358</v>
      </c>
      <c r="AU195" s="156" t="s">
        <v>21</v>
      </c>
      <c r="AV195" s="12" t="s">
        <v>21</v>
      </c>
      <c r="AW195" s="12" t="s">
        <v>41</v>
      </c>
      <c r="AX195" s="12" t="s">
        <v>8</v>
      </c>
      <c r="AY195" s="156" t="s">
        <v>171</v>
      </c>
    </row>
    <row r="196" spans="2:65" s="1" customFormat="1" ht="24.2" customHeight="1">
      <c r="B196" s="33"/>
      <c r="C196" s="132" t="s">
        <v>331</v>
      </c>
      <c r="D196" s="132" t="s">
        <v>174</v>
      </c>
      <c r="E196" s="133" t="s">
        <v>537</v>
      </c>
      <c r="F196" s="134" t="s">
        <v>538</v>
      </c>
      <c r="G196" s="135" t="s">
        <v>407</v>
      </c>
      <c r="H196" s="136">
        <v>0.33</v>
      </c>
      <c r="I196" s="137"/>
      <c r="J196" s="136">
        <f>ROUND(I196*H196,0)</f>
        <v>0</v>
      </c>
      <c r="K196" s="134" t="s">
        <v>346</v>
      </c>
      <c r="L196" s="33"/>
      <c r="M196" s="138" t="s">
        <v>35</v>
      </c>
      <c r="N196" s="139" t="s">
        <v>52</v>
      </c>
      <c r="P196" s="140">
        <f>O196*H196</f>
        <v>0</v>
      </c>
      <c r="Q196" s="140">
        <v>2.30102</v>
      </c>
      <c r="R196" s="140">
        <f>Q196*H196</f>
        <v>0.7593366</v>
      </c>
      <c r="S196" s="140">
        <v>0</v>
      </c>
      <c r="T196" s="141">
        <f>S196*H196</f>
        <v>0</v>
      </c>
      <c r="AR196" s="142" t="s">
        <v>178</v>
      </c>
      <c r="AT196" s="142" t="s">
        <v>174</v>
      </c>
      <c r="AU196" s="142" t="s">
        <v>21</v>
      </c>
      <c r="AY196" s="17" t="s">
        <v>171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</v>
      </c>
      <c r="BK196" s="143">
        <f>ROUND(I196*H196,0)</f>
        <v>0</v>
      </c>
      <c r="BL196" s="17" t="s">
        <v>178</v>
      </c>
      <c r="BM196" s="142" t="s">
        <v>2004</v>
      </c>
    </row>
    <row r="197" spans="2:47" s="1" customFormat="1" ht="11.25">
      <c r="B197" s="33"/>
      <c r="D197" s="153" t="s">
        <v>347</v>
      </c>
      <c r="F197" s="154" t="s">
        <v>540</v>
      </c>
      <c r="I197" s="146"/>
      <c r="L197" s="33"/>
      <c r="M197" s="147"/>
      <c r="T197" s="54"/>
      <c r="AT197" s="17" t="s">
        <v>347</v>
      </c>
      <c r="AU197" s="17" t="s">
        <v>21</v>
      </c>
    </row>
    <row r="198" spans="2:51" s="12" customFormat="1" ht="11.25">
      <c r="B198" s="155"/>
      <c r="D198" s="144" t="s">
        <v>358</v>
      </c>
      <c r="E198" s="156" t="s">
        <v>35</v>
      </c>
      <c r="F198" s="157" t="s">
        <v>2005</v>
      </c>
      <c r="H198" s="158">
        <v>0.33</v>
      </c>
      <c r="I198" s="159"/>
      <c r="L198" s="155"/>
      <c r="M198" s="160"/>
      <c r="T198" s="161"/>
      <c r="AT198" s="156" t="s">
        <v>358</v>
      </c>
      <c r="AU198" s="156" t="s">
        <v>21</v>
      </c>
      <c r="AV198" s="12" t="s">
        <v>21</v>
      </c>
      <c r="AW198" s="12" t="s">
        <v>41</v>
      </c>
      <c r="AX198" s="12" t="s">
        <v>8</v>
      </c>
      <c r="AY198" s="156" t="s">
        <v>171</v>
      </c>
    </row>
    <row r="199" spans="2:63" s="11" customFormat="1" ht="22.9" customHeight="1">
      <c r="B199" s="120"/>
      <c r="D199" s="121" t="s">
        <v>80</v>
      </c>
      <c r="E199" s="130" t="s">
        <v>183</v>
      </c>
      <c r="F199" s="130" t="s">
        <v>542</v>
      </c>
      <c r="I199" s="123"/>
      <c r="J199" s="131">
        <f>BK199</f>
        <v>0</v>
      </c>
      <c r="L199" s="120"/>
      <c r="M199" s="125"/>
      <c r="P199" s="126">
        <f>SUM(P200:P298)</f>
        <v>0</v>
      </c>
      <c r="R199" s="126">
        <f>SUM(R200:R298)</f>
        <v>1621.0810549000003</v>
      </c>
      <c r="T199" s="127">
        <f>SUM(T200:T298)</f>
        <v>0</v>
      </c>
      <c r="AR199" s="121" t="s">
        <v>8</v>
      </c>
      <c r="AT199" s="128" t="s">
        <v>80</v>
      </c>
      <c r="AU199" s="128" t="s">
        <v>8</v>
      </c>
      <c r="AY199" s="121" t="s">
        <v>171</v>
      </c>
      <c r="BK199" s="129">
        <f>SUM(BK200:BK298)</f>
        <v>0</v>
      </c>
    </row>
    <row r="200" spans="2:65" s="1" customFormat="1" ht="33" customHeight="1">
      <c r="B200" s="33"/>
      <c r="C200" s="132" t="s">
        <v>511</v>
      </c>
      <c r="D200" s="132" t="s">
        <v>174</v>
      </c>
      <c r="E200" s="133" t="s">
        <v>543</v>
      </c>
      <c r="F200" s="134" t="s">
        <v>544</v>
      </c>
      <c r="G200" s="135" t="s">
        <v>355</v>
      </c>
      <c r="H200" s="136">
        <v>539.12</v>
      </c>
      <c r="I200" s="137"/>
      <c r="J200" s="136">
        <f>ROUND(I200*H200,0)</f>
        <v>0</v>
      </c>
      <c r="K200" s="134" t="s">
        <v>346</v>
      </c>
      <c r="L200" s="33"/>
      <c r="M200" s="138" t="s">
        <v>35</v>
      </c>
      <c r="N200" s="139" t="s">
        <v>52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178</v>
      </c>
      <c r="AT200" s="142" t="s">
        <v>174</v>
      </c>
      <c r="AU200" s="142" t="s">
        <v>21</v>
      </c>
      <c r="AY200" s="17" t="s">
        <v>171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</v>
      </c>
      <c r="BK200" s="143">
        <f>ROUND(I200*H200,0)</f>
        <v>0</v>
      </c>
      <c r="BL200" s="17" t="s">
        <v>178</v>
      </c>
      <c r="BM200" s="142" t="s">
        <v>2006</v>
      </c>
    </row>
    <row r="201" spans="2:47" s="1" customFormat="1" ht="11.25">
      <c r="B201" s="33"/>
      <c r="D201" s="153" t="s">
        <v>347</v>
      </c>
      <c r="F201" s="154" t="s">
        <v>546</v>
      </c>
      <c r="I201" s="146"/>
      <c r="L201" s="33"/>
      <c r="M201" s="147"/>
      <c r="T201" s="54"/>
      <c r="AT201" s="17" t="s">
        <v>347</v>
      </c>
      <c r="AU201" s="17" t="s">
        <v>21</v>
      </c>
    </row>
    <row r="202" spans="2:51" s="12" customFormat="1" ht="11.25">
      <c r="B202" s="155"/>
      <c r="D202" s="144" t="s">
        <v>358</v>
      </c>
      <c r="E202" s="156" t="s">
        <v>35</v>
      </c>
      <c r="F202" s="157" t="s">
        <v>2007</v>
      </c>
      <c r="H202" s="158">
        <v>269.56</v>
      </c>
      <c r="I202" s="159"/>
      <c r="L202" s="155"/>
      <c r="M202" s="160"/>
      <c r="T202" s="161"/>
      <c r="AT202" s="156" t="s">
        <v>358</v>
      </c>
      <c r="AU202" s="156" t="s">
        <v>21</v>
      </c>
      <c r="AV202" s="12" t="s">
        <v>21</v>
      </c>
      <c r="AW202" s="12" t="s">
        <v>41</v>
      </c>
      <c r="AX202" s="12" t="s">
        <v>81</v>
      </c>
      <c r="AY202" s="156" t="s">
        <v>171</v>
      </c>
    </row>
    <row r="203" spans="2:51" s="14" customFormat="1" ht="11.25">
      <c r="B203" s="178"/>
      <c r="D203" s="144" t="s">
        <v>358</v>
      </c>
      <c r="E203" s="179" t="s">
        <v>35</v>
      </c>
      <c r="F203" s="180" t="s">
        <v>550</v>
      </c>
      <c r="H203" s="181">
        <v>269.56</v>
      </c>
      <c r="I203" s="182"/>
      <c r="L203" s="178"/>
      <c r="M203" s="183"/>
      <c r="T203" s="184"/>
      <c r="AT203" s="179" t="s">
        <v>358</v>
      </c>
      <c r="AU203" s="179" t="s">
        <v>21</v>
      </c>
      <c r="AV203" s="14" t="s">
        <v>191</v>
      </c>
      <c r="AW203" s="14" t="s">
        <v>41</v>
      </c>
      <c r="AX203" s="14" t="s">
        <v>81</v>
      </c>
      <c r="AY203" s="179" t="s">
        <v>171</v>
      </c>
    </row>
    <row r="204" spans="2:51" s="12" customFormat="1" ht="11.25">
      <c r="B204" s="155"/>
      <c r="D204" s="144" t="s">
        <v>358</v>
      </c>
      <c r="E204" s="156" t="s">
        <v>35</v>
      </c>
      <c r="F204" s="157" t="s">
        <v>2008</v>
      </c>
      <c r="H204" s="158">
        <v>539.12</v>
      </c>
      <c r="I204" s="159"/>
      <c r="L204" s="155"/>
      <c r="M204" s="160"/>
      <c r="T204" s="161"/>
      <c r="AT204" s="156" t="s">
        <v>358</v>
      </c>
      <c r="AU204" s="156" t="s">
        <v>21</v>
      </c>
      <c r="AV204" s="12" t="s">
        <v>21</v>
      </c>
      <c r="AW204" s="12" t="s">
        <v>41</v>
      </c>
      <c r="AX204" s="12" t="s">
        <v>8</v>
      </c>
      <c r="AY204" s="156" t="s">
        <v>171</v>
      </c>
    </row>
    <row r="205" spans="2:65" s="1" customFormat="1" ht="16.5" customHeight="1">
      <c r="B205" s="33"/>
      <c r="C205" s="169" t="s">
        <v>516</v>
      </c>
      <c r="D205" s="169" t="s">
        <v>488</v>
      </c>
      <c r="E205" s="170" t="s">
        <v>553</v>
      </c>
      <c r="F205" s="171" t="s">
        <v>554</v>
      </c>
      <c r="G205" s="172" t="s">
        <v>468</v>
      </c>
      <c r="H205" s="173">
        <v>296.52</v>
      </c>
      <c r="I205" s="174"/>
      <c r="J205" s="173">
        <f>ROUND(I205*H205,0)</f>
        <v>0</v>
      </c>
      <c r="K205" s="171" t="s">
        <v>346</v>
      </c>
      <c r="L205" s="175"/>
      <c r="M205" s="176" t="s">
        <v>35</v>
      </c>
      <c r="N205" s="177" t="s">
        <v>52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214</v>
      </c>
      <c r="AT205" s="142" t="s">
        <v>488</v>
      </c>
      <c r="AU205" s="142" t="s">
        <v>21</v>
      </c>
      <c r="AY205" s="17" t="s">
        <v>171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</v>
      </c>
      <c r="BK205" s="143">
        <f>ROUND(I205*H205,0)</f>
        <v>0</v>
      </c>
      <c r="BL205" s="17" t="s">
        <v>178</v>
      </c>
      <c r="BM205" s="142" t="s">
        <v>2009</v>
      </c>
    </row>
    <row r="206" spans="2:51" s="12" customFormat="1" ht="11.25">
      <c r="B206" s="155"/>
      <c r="D206" s="144" t="s">
        <v>358</v>
      </c>
      <c r="E206" s="156" t="s">
        <v>35</v>
      </c>
      <c r="F206" s="157" t="s">
        <v>2010</v>
      </c>
      <c r="H206" s="158">
        <v>134.78</v>
      </c>
      <c r="I206" s="159"/>
      <c r="L206" s="155"/>
      <c r="M206" s="160"/>
      <c r="T206" s="161"/>
      <c r="AT206" s="156" t="s">
        <v>358</v>
      </c>
      <c r="AU206" s="156" t="s">
        <v>21</v>
      </c>
      <c r="AV206" s="12" t="s">
        <v>21</v>
      </c>
      <c r="AW206" s="12" t="s">
        <v>41</v>
      </c>
      <c r="AX206" s="12" t="s">
        <v>8</v>
      </c>
      <c r="AY206" s="156" t="s">
        <v>171</v>
      </c>
    </row>
    <row r="207" spans="2:51" s="12" customFormat="1" ht="11.25">
      <c r="B207" s="155"/>
      <c r="D207" s="144" t="s">
        <v>358</v>
      </c>
      <c r="F207" s="157" t="s">
        <v>2011</v>
      </c>
      <c r="H207" s="158">
        <v>296.52</v>
      </c>
      <c r="I207" s="159"/>
      <c r="L207" s="155"/>
      <c r="M207" s="160"/>
      <c r="T207" s="161"/>
      <c r="AT207" s="156" t="s">
        <v>358</v>
      </c>
      <c r="AU207" s="156" t="s">
        <v>21</v>
      </c>
      <c r="AV207" s="12" t="s">
        <v>21</v>
      </c>
      <c r="AW207" s="12" t="s">
        <v>4</v>
      </c>
      <c r="AX207" s="12" t="s">
        <v>8</v>
      </c>
      <c r="AY207" s="156" t="s">
        <v>171</v>
      </c>
    </row>
    <row r="208" spans="2:65" s="1" customFormat="1" ht="21.75" customHeight="1">
      <c r="B208" s="33"/>
      <c r="C208" s="132" t="s">
        <v>514</v>
      </c>
      <c r="D208" s="132" t="s">
        <v>174</v>
      </c>
      <c r="E208" s="133" t="s">
        <v>559</v>
      </c>
      <c r="F208" s="134" t="s">
        <v>560</v>
      </c>
      <c r="G208" s="135" t="s">
        <v>355</v>
      </c>
      <c r="H208" s="136">
        <v>1069.25</v>
      </c>
      <c r="I208" s="137"/>
      <c r="J208" s="136">
        <f>ROUND(I208*H208,0)</f>
        <v>0</v>
      </c>
      <c r="K208" s="134" t="s">
        <v>346</v>
      </c>
      <c r="L208" s="33"/>
      <c r="M208" s="138" t="s">
        <v>35</v>
      </c>
      <c r="N208" s="139" t="s">
        <v>52</v>
      </c>
      <c r="P208" s="140">
        <f>O208*H208</f>
        <v>0</v>
      </c>
      <c r="Q208" s="140">
        <v>0.345</v>
      </c>
      <c r="R208" s="140">
        <f>Q208*H208</f>
        <v>368.89124999999996</v>
      </c>
      <c r="S208" s="140">
        <v>0</v>
      </c>
      <c r="T208" s="141">
        <f>S208*H208</f>
        <v>0</v>
      </c>
      <c r="AR208" s="142" t="s">
        <v>178</v>
      </c>
      <c r="AT208" s="142" t="s">
        <v>174</v>
      </c>
      <c r="AU208" s="142" t="s">
        <v>21</v>
      </c>
      <c r="AY208" s="17" t="s">
        <v>171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</v>
      </c>
      <c r="BK208" s="143">
        <f>ROUND(I208*H208,0)</f>
        <v>0</v>
      </c>
      <c r="BL208" s="17" t="s">
        <v>178</v>
      </c>
      <c r="BM208" s="142" t="s">
        <v>1548</v>
      </c>
    </row>
    <row r="209" spans="2:47" s="1" customFormat="1" ht="11.25">
      <c r="B209" s="33"/>
      <c r="D209" s="153" t="s">
        <v>347</v>
      </c>
      <c r="F209" s="154" t="s">
        <v>561</v>
      </c>
      <c r="I209" s="146"/>
      <c r="L209" s="33"/>
      <c r="M209" s="147"/>
      <c r="T209" s="54"/>
      <c r="AT209" s="17" t="s">
        <v>347</v>
      </c>
      <c r="AU209" s="17" t="s">
        <v>21</v>
      </c>
    </row>
    <row r="210" spans="2:51" s="12" customFormat="1" ht="11.25">
      <c r="B210" s="155"/>
      <c r="D210" s="144" t="s">
        <v>358</v>
      </c>
      <c r="E210" s="156" t="s">
        <v>35</v>
      </c>
      <c r="F210" s="157" t="s">
        <v>2012</v>
      </c>
      <c r="H210" s="158">
        <v>62.87</v>
      </c>
      <c r="I210" s="159"/>
      <c r="L210" s="155"/>
      <c r="M210" s="160"/>
      <c r="T210" s="161"/>
      <c r="AT210" s="156" t="s">
        <v>358</v>
      </c>
      <c r="AU210" s="156" t="s">
        <v>21</v>
      </c>
      <c r="AV210" s="12" t="s">
        <v>21</v>
      </c>
      <c r="AW210" s="12" t="s">
        <v>41</v>
      </c>
      <c r="AX210" s="12" t="s">
        <v>81</v>
      </c>
      <c r="AY210" s="156" t="s">
        <v>171</v>
      </c>
    </row>
    <row r="211" spans="2:51" s="12" customFormat="1" ht="11.25">
      <c r="B211" s="155"/>
      <c r="D211" s="144" t="s">
        <v>358</v>
      </c>
      <c r="E211" s="156" t="s">
        <v>35</v>
      </c>
      <c r="F211" s="157" t="s">
        <v>2013</v>
      </c>
      <c r="H211" s="158">
        <v>3.77</v>
      </c>
      <c r="I211" s="159"/>
      <c r="L211" s="155"/>
      <c r="M211" s="160"/>
      <c r="T211" s="161"/>
      <c r="AT211" s="156" t="s">
        <v>358</v>
      </c>
      <c r="AU211" s="156" t="s">
        <v>21</v>
      </c>
      <c r="AV211" s="12" t="s">
        <v>21</v>
      </c>
      <c r="AW211" s="12" t="s">
        <v>41</v>
      </c>
      <c r="AX211" s="12" t="s">
        <v>81</v>
      </c>
      <c r="AY211" s="156" t="s">
        <v>171</v>
      </c>
    </row>
    <row r="212" spans="2:51" s="14" customFormat="1" ht="11.25">
      <c r="B212" s="178"/>
      <c r="D212" s="144" t="s">
        <v>358</v>
      </c>
      <c r="E212" s="179" t="s">
        <v>35</v>
      </c>
      <c r="F212" s="180" t="s">
        <v>550</v>
      </c>
      <c r="H212" s="181">
        <v>66.64</v>
      </c>
      <c r="I212" s="182"/>
      <c r="L212" s="178"/>
      <c r="M212" s="183"/>
      <c r="T212" s="184"/>
      <c r="AT212" s="179" t="s">
        <v>358</v>
      </c>
      <c r="AU212" s="179" t="s">
        <v>21</v>
      </c>
      <c r="AV212" s="14" t="s">
        <v>191</v>
      </c>
      <c r="AW212" s="14" t="s">
        <v>41</v>
      </c>
      <c r="AX212" s="14" t="s">
        <v>81</v>
      </c>
      <c r="AY212" s="179" t="s">
        <v>171</v>
      </c>
    </row>
    <row r="213" spans="2:51" s="12" customFormat="1" ht="11.25">
      <c r="B213" s="155"/>
      <c r="D213" s="144" t="s">
        <v>358</v>
      </c>
      <c r="E213" s="156" t="s">
        <v>35</v>
      </c>
      <c r="F213" s="157" t="s">
        <v>2014</v>
      </c>
      <c r="H213" s="158">
        <v>945.86</v>
      </c>
      <c r="I213" s="159"/>
      <c r="L213" s="155"/>
      <c r="M213" s="160"/>
      <c r="T213" s="161"/>
      <c r="AT213" s="156" t="s">
        <v>358</v>
      </c>
      <c r="AU213" s="156" t="s">
        <v>21</v>
      </c>
      <c r="AV213" s="12" t="s">
        <v>21</v>
      </c>
      <c r="AW213" s="12" t="s">
        <v>41</v>
      </c>
      <c r="AX213" s="12" t="s">
        <v>81</v>
      </c>
      <c r="AY213" s="156" t="s">
        <v>171</v>
      </c>
    </row>
    <row r="214" spans="2:51" s="12" customFormat="1" ht="11.25">
      <c r="B214" s="155"/>
      <c r="D214" s="144" t="s">
        <v>358</v>
      </c>
      <c r="E214" s="156" t="s">
        <v>35</v>
      </c>
      <c r="F214" s="157" t="s">
        <v>2015</v>
      </c>
      <c r="H214" s="158">
        <v>56.75</v>
      </c>
      <c r="I214" s="159"/>
      <c r="L214" s="155"/>
      <c r="M214" s="160"/>
      <c r="T214" s="161"/>
      <c r="AT214" s="156" t="s">
        <v>358</v>
      </c>
      <c r="AU214" s="156" t="s">
        <v>21</v>
      </c>
      <c r="AV214" s="12" t="s">
        <v>21</v>
      </c>
      <c r="AW214" s="12" t="s">
        <v>41</v>
      </c>
      <c r="AX214" s="12" t="s">
        <v>81</v>
      </c>
      <c r="AY214" s="156" t="s">
        <v>171</v>
      </c>
    </row>
    <row r="215" spans="2:51" s="14" customFormat="1" ht="11.25">
      <c r="B215" s="178"/>
      <c r="D215" s="144" t="s">
        <v>358</v>
      </c>
      <c r="E215" s="179" t="s">
        <v>35</v>
      </c>
      <c r="F215" s="180" t="s">
        <v>550</v>
      </c>
      <c r="H215" s="181">
        <v>1002.61</v>
      </c>
      <c r="I215" s="182"/>
      <c r="L215" s="178"/>
      <c r="M215" s="183"/>
      <c r="T215" s="184"/>
      <c r="AT215" s="179" t="s">
        <v>358</v>
      </c>
      <c r="AU215" s="179" t="s">
        <v>21</v>
      </c>
      <c r="AV215" s="14" t="s">
        <v>191</v>
      </c>
      <c r="AW215" s="14" t="s">
        <v>41</v>
      </c>
      <c r="AX215" s="14" t="s">
        <v>81</v>
      </c>
      <c r="AY215" s="179" t="s">
        <v>171</v>
      </c>
    </row>
    <row r="216" spans="2:51" s="13" customFormat="1" ht="11.25">
      <c r="B216" s="162"/>
      <c r="D216" s="144" t="s">
        <v>358</v>
      </c>
      <c r="E216" s="163" t="s">
        <v>35</v>
      </c>
      <c r="F216" s="164" t="s">
        <v>361</v>
      </c>
      <c r="H216" s="165">
        <v>1069.25</v>
      </c>
      <c r="I216" s="166"/>
      <c r="L216" s="162"/>
      <c r="M216" s="167"/>
      <c r="T216" s="168"/>
      <c r="AT216" s="163" t="s">
        <v>358</v>
      </c>
      <c r="AU216" s="163" t="s">
        <v>21</v>
      </c>
      <c r="AV216" s="13" t="s">
        <v>178</v>
      </c>
      <c r="AW216" s="13" t="s">
        <v>41</v>
      </c>
      <c r="AX216" s="13" t="s">
        <v>8</v>
      </c>
      <c r="AY216" s="163" t="s">
        <v>171</v>
      </c>
    </row>
    <row r="217" spans="2:65" s="1" customFormat="1" ht="21.75" customHeight="1">
      <c r="B217" s="33"/>
      <c r="C217" s="132" t="s">
        <v>524</v>
      </c>
      <c r="D217" s="132" t="s">
        <v>174</v>
      </c>
      <c r="E217" s="133" t="s">
        <v>559</v>
      </c>
      <c r="F217" s="134" t="s">
        <v>560</v>
      </c>
      <c r="G217" s="135" t="s">
        <v>355</v>
      </c>
      <c r="H217" s="136">
        <v>339.35</v>
      </c>
      <c r="I217" s="137"/>
      <c r="J217" s="136">
        <f>ROUND(I217*H217,0)</f>
        <v>0</v>
      </c>
      <c r="K217" s="134" t="s">
        <v>346</v>
      </c>
      <c r="L217" s="33"/>
      <c r="M217" s="138" t="s">
        <v>35</v>
      </c>
      <c r="N217" s="139" t="s">
        <v>52</v>
      </c>
      <c r="P217" s="140">
        <f>O217*H217</f>
        <v>0</v>
      </c>
      <c r="Q217" s="140">
        <v>0.345</v>
      </c>
      <c r="R217" s="140">
        <f>Q217*H217</f>
        <v>117.07575</v>
      </c>
      <c r="S217" s="140">
        <v>0</v>
      </c>
      <c r="T217" s="141">
        <f>S217*H217</f>
        <v>0</v>
      </c>
      <c r="AR217" s="142" t="s">
        <v>178</v>
      </c>
      <c r="AT217" s="142" t="s">
        <v>174</v>
      </c>
      <c r="AU217" s="142" t="s">
        <v>21</v>
      </c>
      <c r="AY217" s="17" t="s">
        <v>171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</v>
      </c>
      <c r="BK217" s="143">
        <f>ROUND(I217*H217,0)</f>
        <v>0</v>
      </c>
      <c r="BL217" s="17" t="s">
        <v>178</v>
      </c>
      <c r="BM217" s="142" t="s">
        <v>1553</v>
      </c>
    </row>
    <row r="218" spans="2:47" s="1" customFormat="1" ht="11.25">
      <c r="B218" s="33"/>
      <c r="D218" s="153" t="s">
        <v>347</v>
      </c>
      <c r="F218" s="154" t="s">
        <v>561</v>
      </c>
      <c r="I218" s="146"/>
      <c r="L218" s="33"/>
      <c r="M218" s="147"/>
      <c r="T218" s="54"/>
      <c r="AT218" s="17" t="s">
        <v>347</v>
      </c>
      <c r="AU218" s="17" t="s">
        <v>21</v>
      </c>
    </row>
    <row r="219" spans="2:51" s="12" customFormat="1" ht="11.25">
      <c r="B219" s="155"/>
      <c r="D219" s="144" t="s">
        <v>358</v>
      </c>
      <c r="E219" s="156" t="s">
        <v>35</v>
      </c>
      <c r="F219" s="157" t="s">
        <v>2016</v>
      </c>
      <c r="H219" s="158">
        <v>242.85</v>
      </c>
      <c r="I219" s="159"/>
      <c r="L219" s="155"/>
      <c r="M219" s="160"/>
      <c r="T219" s="161"/>
      <c r="AT219" s="156" t="s">
        <v>358</v>
      </c>
      <c r="AU219" s="156" t="s">
        <v>21</v>
      </c>
      <c r="AV219" s="12" t="s">
        <v>21</v>
      </c>
      <c r="AW219" s="12" t="s">
        <v>41</v>
      </c>
      <c r="AX219" s="12" t="s">
        <v>81</v>
      </c>
      <c r="AY219" s="156" t="s">
        <v>171</v>
      </c>
    </row>
    <row r="220" spans="2:51" s="12" customFormat="1" ht="11.25">
      <c r="B220" s="155"/>
      <c r="D220" s="144" t="s">
        <v>358</v>
      </c>
      <c r="E220" s="156" t="s">
        <v>35</v>
      </c>
      <c r="F220" s="157" t="s">
        <v>2017</v>
      </c>
      <c r="H220" s="158">
        <v>26.71</v>
      </c>
      <c r="I220" s="159"/>
      <c r="L220" s="155"/>
      <c r="M220" s="160"/>
      <c r="T220" s="161"/>
      <c r="AT220" s="156" t="s">
        <v>358</v>
      </c>
      <c r="AU220" s="156" t="s">
        <v>21</v>
      </c>
      <c r="AV220" s="12" t="s">
        <v>21</v>
      </c>
      <c r="AW220" s="12" t="s">
        <v>41</v>
      </c>
      <c r="AX220" s="12" t="s">
        <v>81</v>
      </c>
      <c r="AY220" s="156" t="s">
        <v>171</v>
      </c>
    </row>
    <row r="221" spans="2:51" s="14" customFormat="1" ht="11.25">
      <c r="B221" s="178"/>
      <c r="D221" s="144" t="s">
        <v>358</v>
      </c>
      <c r="E221" s="179" t="s">
        <v>35</v>
      </c>
      <c r="F221" s="180" t="s">
        <v>550</v>
      </c>
      <c r="H221" s="181">
        <v>269.56</v>
      </c>
      <c r="I221" s="182"/>
      <c r="L221" s="178"/>
      <c r="M221" s="183"/>
      <c r="T221" s="184"/>
      <c r="AT221" s="179" t="s">
        <v>358</v>
      </c>
      <c r="AU221" s="179" t="s">
        <v>21</v>
      </c>
      <c r="AV221" s="14" t="s">
        <v>191</v>
      </c>
      <c r="AW221" s="14" t="s">
        <v>41</v>
      </c>
      <c r="AX221" s="14" t="s">
        <v>81</v>
      </c>
      <c r="AY221" s="179" t="s">
        <v>171</v>
      </c>
    </row>
    <row r="222" spans="2:51" s="12" customFormat="1" ht="11.25">
      <c r="B222" s="155"/>
      <c r="D222" s="144" t="s">
        <v>358</v>
      </c>
      <c r="E222" s="156" t="s">
        <v>35</v>
      </c>
      <c r="F222" s="157" t="s">
        <v>2012</v>
      </c>
      <c r="H222" s="158">
        <v>62.87</v>
      </c>
      <c r="I222" s="159"/>
      <c r="L222" s="155"/>
      <c r="M222" s="160"/>
      <c r="T222" s="161"/>
      <c r="AT222" s="156" t="s">
        <v>358</v>
      </c>
      <c r="AU222" s="156" t="s">
        <v>21</v>
      </c>
      <c r="AV222" s="12" t="s">
        <v>21</v>
      </c>
      <c r="AW222" s="12" t="s">
        <v>41</v>
      </c>
      <c r="AX222" s="12" t="s">
        <v>81</v>
      </c>
      <c r="AY222" s="156" t="s">
        <v>171</v>
      </c>
    </row>
    <row r="223" spans="2:51" s="12" customFormat="1" ht="11.25">
      <c r="B223" s="155"/>
      <c r="D223" s="144" t="s">
        <v>358</v>
      </c>
      <c r="E223" s="156" t="s">
        <v>35</v>
      </c>
      <c r="F223" s="157" t="s">
        <v>2018</v>
      </c>
      <c r="H223" s="158">
        <v>6.92</v>
      </c>
      <c r="I223" s="159"/>
      <c r="L223" s="155"/>
      <c r="M223" s="160"/>
      <c r="T223" s="161"/>
      <c r="AT223" s="156" t="s">
        <v>358</v>
      </c>
      <c r="AU223" s="156" t="s">
        <v>21</v>
      </c>
      <c r="AV223" s="12" t="s">
        <v>21</v>
      </c>
      <c r="AW223" s="12" t="s">
        <v>41</v>
      </c>
      <c r="AX223" s="12" t="s">
        <v>81</v>
      </c>
      <c r="AY223" s="156" t="s">
        <v>171</v>
      </c>
    </row>
    <row r="224" spans="2:51" s="14" customFormat="1" ht="11.25">
      <c r="B224" s="178"/>
      <c r="D224" s="144" t="s">
        <v>358</v>
      </c>
      <c r="E224" s="179" t="s">
        <v>35</v>
      </c>
      <c r="F224" s="180" t="s">
        <v>550</v>
      </c>
      <c r="H224" s="181">
        <v>69.79</v>
      </c>
      <c r="I224" s="182"/>
      <c r="L224" s="178"/>
      <c r="M224" s="183"/>
      <c r="T224" s="184"/>
      <c r="AT224" s="179" t="s">
        <v>358</v>
      </c>
      <c r="AU224" s="179" t="s">
        <v>21</v>
      </c>
      <c r="AV224" s="14" t="s">
        <v>191</v>
      </c>
      <c r="AW224" s="14" t="s">
        <v>41</v>
      </c>
      <c r="AX224" s="14" t="s">
        <v>81</v>
      </c>
      <c r="AY224" s="179" t="s">
        <v>171</v>
      </c>
    </row>
    <row r="225" spans="2:51" s="13" customFormat="1" ht="11.25">
      <c r="B225" s="162"/>
      <c r="D225" s="144" t="s">
        <v>358</v>
      </c>
      <c r="E225" s="163" t="s">
        <v>35</v>
      </c>
      <c r="F225" s="164" t="s">
        <v>361</v>
      </c>
      <c r="H225" s="165">
        <v>339.35</v>
      </c>
      <c r="I225" s="166"/>
      <c r="L225" s="162"/>
      <c r="M225" s="167"/>
      <c r="T225" s="168"/>
      <c r="AT225" s="163" t="s">
        <v>358</v>
      </c>
      <c r="AU225" s="163" t="s">
        <v>21</v>
      </c>
      <c r="AV225" s="13" t="s">
        <v>178</v>
      </c>
      <c r="AW225" s="13" t="s">
        <v>41</v>
      </c>
      <c r="AX225" s="13" t="s">
        <v>8</v>
      </c>
      <c r="AY225" s="163" t="s">
        <v>171</v>
      </c>
    </row>
    <row r="226" spans="2:65" s="1" customFormat="1" ht="21.75" customHeight="1">
      <c r="B226" s="33"/>
      <c r="C226" s="132" t="s">
        <v>519</v>
      </c>
      <c r="D226" s="132" t="s">
        <v>174</v>
      </c>
      <c r="E226" s="133" t="s">
        <v>575</v>
      </c>
      <c r="F226" s="134" t="s">
        <v>576</v>
      </c>
      <c r="G226" s="135" t="s">
        <v>355</v>
      </c>
      <c r="H226" s="136">
        <v>220.61</v>
      </c>
      <c r="I226" s="137"/>
      <c r="J226" s="136">
        <f>ROUND(I226*H226,0)</f>
        <v>0</v>
      </c>
      <c r="K226" s="134" t="s">
        <v>346</v>
      </c>
      <c r="L226" s="33"/>
      <c r="M226" s="138" t="s">
        <v>35</v>
      </c>
      <c r="N226" s="139" t="s">
        <v>52</v>
      </c>
      <c r="P226" s="140">
        <f>O226*H226</f>
        <v>0</v>
      </c>
      <c r="Q226" s="140">
        <v>0.46</v>
      </c>
      <c r="R226" s="140">
        <f>Q226*H226</f>
        <v>101.48060000000001</v>
      </c>
      <c r="S226" s="140">
        <v>0</v>
      </c>
      <c r="T226" s="141">
        <f>S226*H226</f>
        <v>0</v>
      </c>
      <c r="AR226" s="142" t="s">
        <v>178</v>
      </c>
      <c r="AT226" s="142" t="s">
        <v>174</v>
      </c>
      <c r="AU226" s="142" t="s">
        <v>21</v>
      </c>
      <c r="AY226" s="17" t="s">
        <v>171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</v>
      </c>
      <c r="BK226" s="143">
        <f>ROUND(I226*H226,0)</f>
        <v>0</v>
      </c>
      <c r="BL226" s="17" t="s">
        <v>178</v>
      </c>
      <c r="BM226" s="142" t="s">
        <v>1557</v>
      </c>
    </row>
    <row r="227" spans="2:47" s="1" customFormat="1" ht="11.25">
      <c r="B227" s="33"/>
      <c r="D227" s="153" t="s">
        <v>347</v>
      </c>
      <c r="F227" s="154" t="s">
        <v>578</v>
      </c>
      <c r="I227" s="146"/>
      <c r="L227" s="33"/>
      <c r="M227" s="147"/>
      <c r="T227" s="54"/>
      <c r="AT227" s="17" t="s">
        <v>347</v>
      </c>
      <c r="AU227" s="17" t="s">
        <v>21</v>
      </c>
    </row>
    <row r="228" spans="2:51" s="12" customFormat="1" ht="11.25">
      <c r="B228" s="155"/>
      <c r="D228" s="144" t="s">
        <v>358</v>
      </c>
      <c r="E228" s="156" t="s">
        <v>35</v>
      </c>
      <c r="F228" s="157" t="s">
        <v>2019</v>
      </c>
      <c r="H228" s="158">
        <v>198.75</v>
      </c>
      <c r="I228" s="159"/>
      <c r="L228" s="155"/>
      <c r="M228" s="160"/>
      <c r="T228" s="161"/>
      <c r="AT228" s="156" t="s">
        <v>358</v>
      </c>
      <c r="AU228" s="156" t="s">
        <v>21</v>
      </c>
      <c r="AV228" s="12" t="s">
        <v>21</v>
      </c>
      <c r="AW228" s="12" t="s">
        <v>41</v>
      </c>
      <c r="AX228" s="12" t="s">
        <v>81</v>
      </c>
      <c r="AY228" s="156" t="s">
        <v>171</v>
      </c>
    </row>
    <row r="229" spans="2:51" s="12" customFormat="1" ht="11.25">
      <c r="B229" s="155"/>
      <c r="D229" s="144" t="s">
        <v>358</v>
      </c>
      <c r="E229" s="156" t="s">
        <v>35</v>
      </c>
      <c r="F229" s="157" t="s">
        <v>2020</v>
      </c>
      <c r="H229" s="158">
        <v>21.86</v>
      </c>
      <c r="I229" s="159"/>
      <c r="L229" s="155"/>
      <c r="M229" s="160"/>
      <c r="T229" s="161"/>
      <c r="AT229" s="156" t="s">
        <v>358</v>
      </c>
      <c r="AU229" s="156" t="s">
        <v>21</v>
      </c>
      <c r="AV229" s="12" t="s">
        <v>21</v>
      </c>
      <c r="AW229" s="12" t="s">
        <v>41</v>
      </c>
      <c r="AX229" s="12" t="s">
        <v>81</v>
      </c>
      <c r="AY229" s="156" t="s">
        <v>171</v>
      </c>
    </row>
    <row r="230" spans="2:51" s="14" customFormat="1" ht="11.25">
      <c r="B230" s="178"/>
      <c r="D230" s="144" t="s">
        <v>358</v>
      </c>
      <c r="E230" s="179" t="s">
        <v>35</v>
      </c>
      <c r="F230" s="180" t="s">
        <v>550</v>
      </c>
      <c r="H230" s="181">
        <v>220.61</v>
      </c>
      <c r="I230" s="182"/>
      <c r="L230" s="178"/>
      <c r="M230" s="183"/>
      <c r="T230" s="184"/>
      <c r="AT230" s="179" t="s">
        <v>358</v>
      </c>
      <c r="AU230" s="179" t="s">
        <v>21</v>
      </c>
      <c r="AV230" s="14" t="s">
        <v>191</v>
      </c>
      <c r="AW230" s="14" t="s">
        <v>41</v>
      </c>
      <c r="AX230" s="14" t="s">
        <v>81</v>
      </c>
      <c r="AY230" s="179" t="s">
        <v>171</v>
      </c>
    </row>
    <row r="231" spans="2:51" s="13" customFormat="1" ht="11.25">
      <c r="B231" s="162"/>
      <c r="D231" s="144" t="s">
        <v>358</v>
      </c>
      <c r="E231" s="163" t="s">
        <v>35</v>
      </c>
      <c r="F231" s="164" t="s">
        <v>361</v>
      </c>
      <c r="H231" s="165">
        <v>220.61</v>
      </c>
      <c r="I231" s="166"/>
      <c r="L231" s="162"/>
      <c r="M231" s="167"/>
      <c r="T231" s="168"/>
      <c r="AT231" s="163" t="s">
        <v>358</v>
      </c>
      <c r="AU231" s="163" t="s">
        <v>21</v>
      </c>
      <c r="AV231" s="13" t="s">
        <v>178</v>
      </c>
      <c r="AW231" s="13" t="s">
        <v>41</v>
      </c>
      <c r="AX231" s="13" t="s">
        <v>8</v>
      </c>
      <c r="AY231" s="163" t="s">
        <v>171</v>
      </c>
    </row>
    <row r="232" spans="2:65" s="1" customFormat="1" ht="21.75" customHeight="1">
      <c r="B232" s="33"/>
      <c r="C232" s="132" t="s">
        <v>536</v>
      </c>
      <c r="D232" s="132" t="s">
        <v>174</v>
      </c>
      <c r="E232" s="133" t="s">
        <v>575</v>
      </c>
      <c r="F232" s="134" t="s">
        <v>576</v>
      </c>
      <c r="G232" s="135" t="s">
        <v>355</v>
      </c>
      <c r="H232" s="136">
        <v>1049.9</v>
      </c>
      <c r="I232" s="137"/>
      <c r="J232" s="136">
        <f>ROUND(I232*H232,0)</f>
        <v>0</v>
      </c>
      <c r="K232" s="134" t="s">
        <v>346</v>
      </c>
      <c r="L232" s="33"/>
      <c r="M232" s="138" t="s">
        <v>35</v>
      </c>
      <c r="N232" s="139" t="s">
        <v>52</v>
      </c>
      <c r="P232" s="140">
        <f>O232*H232</f>
        <v>0</v>
      </c>
      <c r="Q232" s="140">
        <v>0.46</v>
      </c>
      <c r="R232" s="140">
        <f>Q232*H232</f>
        <v>482.95400000000006</v>
      </c>
      <c r="S232" s="140">
        <v>0</v>
      </c>
      <c r="T232" s="141">
        <f>S232*H232</f>
        <v>0</v>
      </c>
      <c r="AR232" s="142" t="s">
        <v>178</v>
      </c>
      <c r="AT232" s="142" t="s">
        <v>174</v>
      </c>
      <c r="AU232" s="142" t="s">
        <v>21</v>
      </c>
      <c r="AY232" s="17" t="s">
        <v>171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</v>
      </c>
      <c r="BK232" s="143">
        <f>ROUND(I232*H232,0)</f>
        <v>0</v>
      </c>
      <c r="BL232" s="17" t="s">
        <v>178</v>
      </c>
      <c r="BM232" s="142" t="s">
        <v>1561</v>
      </c>
    </row>
    <row r="233" spans="2:47" s="1" customFormat="1" ht="11.25">
      <c r="B233" s="33"/>
      <c r="D233" s="153" t="s">
        <v>347</v>
      </c>
      <c r="F233" s="154" t="s">
        <v>578</v>
      </c>
      <c r="I233" s="146"/>
      <c r="L233" s="33"/>
      <c r="M233" s="147"/>
      <c r="T233" s="54"/>
      <c r="AT233" s="17" t="s">
        <v>347</v>
      </c>
      <c r="AU233" s="17" t="s">
        <v>21</v>
      </c>
    </row>
    <row r="234" spans="2:51" s="12" customFormat="1" ht="11.25">
      <c r="B234" s="155"/>
      <c r="D234" s="144" t="s">
        <v>358</v>
      </c>
      <c r="E234" s="156" t="s">
        <v>35</v>
      </c>
      <c r="F234" s="157" t="s">
        <v>2014</v>
      </c>
      <c r="H234" s="158">
        <v>945.86</v>
      </c>
      <c r="I234" s="159"/>
      <c r="L234" s="155"/>
      <c r="M234" s="160"/>
      <c r="T234" s="161"/>
      <c r="AT234" s="156" t="s">
        <v>358</v>
      </c>
      <c r="AU234" s="156" t="s">
        <v>21</v>
      </c>
      <c r="AV234" s="12" t="s">
        <v>21</v>
      </c>
      <c r="AW234" s="12" t="s">
        <v>41</v>
      </c>
      <c r="AX234" s="12" t="s">
        <v>81</v>
      </c>
      <c r="AY234" s="156" t="s">
        <v>171</v>
      </c>
    </row>
    <row r="235" spans="2:51" s="12" customFormat="1" ht="11.25">
      <c r="B235" s="155"/>
      <c r="D235" s="144" t="s">
        <v>358</v>
      </c>
      <c r="E235" s="156" t="s">
        <v>35</v>
      </c>
      <c r="F235" s="157" t="s">
        <v>2021</v>
      </c>
      <c r="H235" s="158">
        <v>104.04</v>
      </c>
      <c r="I235" s="159"/>
      <c r="L235" s="155"/>
      <c r="M235" s="160"/>
      <c r="T235" s="161"/>
      <c r="AT235" s="156" t="s">
        <v>358</v>
      </c>
      <c r="AU235" s="156" t="s">
        <v>21</v>
      </c>
      <c r="AV235" s="12" t="s">
        <v>21</v>
      </c>
      <c r="AW235" s="12" t="s">
        <v>41</v>
      </c>
      <c r="AX235" s="12" t="s">
        <v>81</v>
      </c>
      <c r="AY235" s="156" t="s">
        <v>171</v>
      </c>
    </row>
    <row r="236" spans="2:51" s="13" customFormat="1" ht="11.25">
      <c r="B236" s="162"/>
      <c r="D236" s="144" t="s">
        <v>358</v>
      </c>
      <c r="E236" s="163" t="s">
        <v>35</v>
      </c>
      <c r="F236" s="164" t="s">
        <v>361</v>
      </c>
      <c r="H236" s="165">
        <v>1049.9</v>
      </c>
      <c r="I236" s="166"/>
      <c r="L236" s="162"/>
      <c r="M236" s="167"/>
      <c r="T236" s="168"/>
      <c r="AT236" s="163" t="s">
        <v>358</v>
      </c>
      <c r="AU236" s="163" t="s">
        <v>21</v>
      </c>
      <c r="AV236" s="13" t="s">
        <v>178</v>
      </c>
      <c r="AW236" s="13" t="s">
        <v>41</v>
      </c>
      <c r="AX236" s="13" t="s">
        <v>8</v>
      </c>
      <c r="AY236" s="163" t="s">
        <v>171</v>
      </c>
    </row>
    <row r="237" spans="2:65" s="1" customFormat="1" ht="24.2" customHeight="1">
      <c r="B237" s="33"/>
      <c r="C237" s="132" t="s">
        <v>522</v>
      </c>
      <c r="D237" s="132" t="s">
        <v>174</v>
      </c>
      <c r="E237" s="133" t="s">
        <v>582</v>
      </c>
      <c r="F237" s="134" t="s">
        <v>583</v>
      </c>
      <c r="G237" s="135" t="s">
        <v>355</v>
      </c>
      <c r="H237" s="136">
        <v>277.32</v>
      </c>
      <c r="I237" s="137"/>
      <c r="J237" s="136">
        <f>ROUND(I237*H237,0)</f>
        <v>0</v>
      </c>
      <c r="K237" s="134" t="s">
        <v>346</v>
      </c>
      <c r="L237" s="33"/>
      <c r="M237" s="138" t="s">
        <v>35</v>
      </c>
      <c r="N237" s="139" t="s">
        <v>52</v>
      </c>
      <c r="P237" s="140">
        <f>O237*H237</f>
        <v>0</v>
      </c>
      <c r="Q237" s="140">
        <v>0.18463</v>
      </c>
      <c r="R237" s="140">
        <f>Q237*H237</f>
        <v>51.20159159999999</v>
      </c>
      <c r="S237" s="140">
        <v>0</v>
      </c>
      <c r="T237" s="141">
        <f>S237*H237</f>
        <v>0</v>
      </c>
      <c r="AR237" s="142" t="s">
        <v>178</v>
      </c>
      <c r="AT237" s="142" t="s">
        <v>174</v>
      </c>
      <c r="AU237" s="142" t="s">
        <v>21</v>
      </c>
      <c r="AY237" s="17" t="s">
        <v>171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7" t="s">
        <v>8</v>
      </c>
      <c r="BK237" s="143">
        <f>ROUND(I237*H237,0)</f>
        <v>0</v>
      </c>
      <c r="BL237" s="17" t="s">
        <v>178</v>
      </c>
      <c r="BM237" s="142" t="s">
        <v>1564</v>
      </c>
    </row>
    <row r="238" spans="2:47" s="1" customFormat="1" ht="11.25">
      <c r="B238" s="33"/>
      <c r="D238" s="153" t="s">
        <v>347</v>
      </c>
      <c r="F238" s="154" t="s">
        <v>585</v>
      </c>
      <c r="I238" s="146"/>
      <c r="L238" s="33"/>
      <c r="M238" s="147"/>
      <c r="T238" s="54"/>
      <c r="AT238" s="17" t="s">
        <v>347</v>
      </c>
      <c r="AU238" s="17" t="s">
        <v>21</v>
      </c>
    </row>
    <row r="239" spans="2:51" s="12" customFormat="1" ht="11.25">
      <c r="B239" s="155"/>
      <c r="D239" s="144" t="s">
        <v>358</v>
      </c>
      <c r="E239" s="156" t="s">
        <v>35</v>
      </c>
      <c r="F239" s="157" t="s">
        <v>2019</v>
      </c>
      <c r="H239" s="158">
        <v>198.75</v>
      </c>
      <c r="I239" s="159"/>
      <c r="L239" s="155"/>
      <c r="M239" s="160"/>
      <c r="T239" s="161"/>
      <c r="AT239" s="156" t="s">
        <v>358</v>
      </c>
      <c r="AU239" s="156" t="s">
        <v>21</v>
      </c>
      <c r="AV239" s="12" t="s">
        <v>21</v>
      </c>
      <c r="AW239" s="12" t="s">
        <v>41</v>
      </c>
      <c r="AX239" s="12" t="s">
        <v>81</v>
      </c>
      <c r="AY239" s="156" t="s">
        <v>171</v>
      </c>
    </row>
    <row r="240" spans="2:51" s="12" customFormat="1" ht="11.25">
      <c r="B240" s="155"/>
      <c r="D240" s="144" t="s">
        <v>358</v>
      </c>
      <c r="E240" s="156" t="s">
        <v>35</v>
      </c>
      <c r="F240" s="157" t="s">
        <v>2022</v>
      </c>
      <c r="H240" s="158">
        <v>11.93</v>
      </c>
      <c r="I240" s="159"/>
      <c r="L240" s="155"/>
      <c r="M240" s="160"/>
      <c r="T240" s="161"/>
      <c r="AT240" s="156" t="s">
        <v>358</v>
      </c>
      <c r="AU240" s="156" t="s">
        <v>21</v>
      </c>
      <c r="AV240" s="12" t="s">
        <v>21</v>
      </c>
      <c r="AW240" s="12" t="s">
        <v>41</v>
      </c>
      <c r="AX240" s="12" t="s">
        <v>81</v>
      </c>
      <c r="AY240" s="156" t="s">
        <v>171</v>
      </c>
    </row>
    <row r="241" spans="2:51" s="14" customFormat="1" ht="11.25">
      <c r="B241" s="178"/>
      <c r="D241" s="144" t="s">
        <v>358</v>
      </c>
      <c r="E241" s="179" t="s">
        <v>35</v>
      </c>
      <c r="F241" s="180" t="s">
        <v>550</v>
      </c>
      <c r="H241" s="181">
        <v>210.68</v>
      </c>
      <c r="I241" s="182"/>
      <c r="L241" s="178"/>
      <c r="M241" s="183"/>
      <c r="T241" s="184"/>
      <c r="AT241" s="179" t="s">
        <v>358</v>
      </c>
      <c r="AU241" s="179" t="s">
        <v>21</v>
      </c>
      <c r="AV241" s="14" t="s">
        <v>191</v>
      </c>
      <c r="AW241" s="14" t="s">
        <v>41</v>
      </c>
      <c r="AX241" s="14" t="s">
        <v>81</v>
      </c>
      <c r="AY241" s="179" t="s">
        <v>171</v>
      </c>
    </row>
    <row r="242" spans="2:51" s="12" customFormat="1" ht="11.25">
      <c r="B242" s="155"/>
      <c r="D242" s="144" t="s">
        <v>358</v>
      </c>
      <c r="E242" s="156" t="s">
        <v>35</v>
      </c>
      <c r="F242" s="157" t="s">
        <v>2012</v>
      </c>
      <c r="H242" s="158">
        <v>62.87</v>
      </c>
      <c r="I242" s="159"/>
      <c r="L242" s="155"/>
      <c r="M242" s="160"/>
      <c r="T242" s="161"/>
      <c r="AT242" s="156" t="s">
        <v>358</v>
      </c>
      <c r="AU242" s="156" t="s">
        <v>21</v>
      </c>
      <c r="AV242" s="12" t="s">
        <v>21</v>
      </c>
      <c r="AW242" s="12" t="s">
        <v>41</v>
      </c>
      <c r="AX242" s="12" t="s">
        <v>81</v>
      </c>
      <c r="AY242" s="156" t="s">
        <v>171</v>
      </c>
    </row>
    <row r="243" spans="2:51" s="12" customFormat="1" ht="11.25">
      <c r="B243" s="155"/>
      <c r="D243" s="144" t="s">
        <v>358</v>
      </c>
      <c r="E243" s="156" t="s">
        <v>35</v>
      </c>
      <c r="F243" s="157" t="s">
        <v>2023</v>
      </c>
      <c r="H243" s="158">
        <v>3.77</v>
      </c>
      <c r="I243" s="159"/>
      <c r="L243" s="155"/>
      <c r="M243" s="160"/>
      <c r="T243" s="161"/>
      <c r="AT243" s="156" t="s">
        <v>358</v>
      </c>
      <c r="AU243" s="156" t="s">
        <v>21</v>
      </c>
      <c r="AV243" s="12" t="s">
        <v>21</v>
      </c>
      <c r="AW243" s="12" t="s">
        <v>41</v>
      </c>
      <c r="AX243" s="12" t="s">
        <v>81</v>
      </c>
      <c r="AY243" s="156" t="s">
        <v>171</v>
      </c>
    </row>
    <row r="244" spans="2:51" s="14" customFormat="1" ht="11.25">
      <c r="B244" s="178"/>
      <c r="D244" s="144" t="s">
        <v>358</v>
      </c>
      <c r="E244" s="179" t="s">
        <v>35</v>
      </c>
      <c r="F244" s="180" t="s">
        <v>550</v>
      </c>
      <c r="H244" s="181">
        <v>66.64</v>
      </c>
      <c r="I244" s="182"/>
      <c r="L244" s="178"/>
      <c r="M244" s="183"/>
      <c r="T244" s="184"/>
      <c r="AT244" s="179" t="s">
        <v>358</v>
      </c>
      <c r="AU244" s="179" t="s">
        <v>21</v>
      </c>
      <c r="AV244" s="14" t="s">
        <v>191</v>
      </c>
      <c r="AW244" s="14" t="s">
        <v>41</v>
      </c>
      <c r="AX244" s="14" t="s">
        <v>81</v>
      </c>
      <c r="AY244" s="179" t="s">
        <v>171</v>
      </c>
    </row>
    <row r="245" spans="2:51" s="13" customFormat="1" ht="11.25">
      <c r="B245" s="162"/>
      <c r="D245" s="144" t="s">
        <v>358</v>
      </c>
      <c r="E245" s="163" t="s">
        <v>35</v>
      </c>
      <c r="F245" s="164" t="s">
        <v>361</v>
      </c>
      <c r="H245" s="165">
        <v>277.32</v>
      </c>
      <c r="I245" s="166"/>
      <c r="L245" s="162"/>
      <c r="M245" s="167"/>
      <c r="T245" s="168"/>
      <c r="AT245" s="163" t="s">
        <v>358</v>
      </c>
      <c r="AU245" s="163" t="s">
        <v>21</v>
      </c>
      <c r="AV245" s="13" t="s">
        <v>178</v>
      </c>
      <c r="AW245" s="13" t="s">
        <v>41</v>
      </c>
      <c r="AX245" s="13" t="s">
        <v>8</v>
      </c>
      <c r="AY245" s="163" t="s">
        <v>171</v>
      </c>
    </row>
    <row r="246" spans="2:65" s="1" customFormat="1" ht="24.2" customHeight="1">
      <c r="B246" s="33"/>
      <c r="C246" s="132" t="s">
        <v>552</v>
      </c>
      <c r="D246" s="132" t="s">
        <v>174</v>
      </c>
      <c r="E246" s="133" t="s">
        <v>586</v>
      </c>
      <c r="F246" s="134" t="s">
        <v>587</v>
      </c>
      <c r="G246" s="135" t="s">
        <v>355</v>
      </c>
      <c r="H246" s="136">
        <v>468.1</v>
      </c>
      <c r="I246" s="137"/>
      <c r="J246" s="136">
        <f>ROUND(I246*H246,0)</f>
        <v>0</v>
      </c>
      <c r="K246" s="134" t="s">
        <v>346</v>
      </c>
      <c r="L246" s="33"/>
      <c r="M246" s="138" t="s">
        <v>35</v>
      </c>
      <c r="N246" s="139" t="s">
        <v>52</v>
      </c>
      <c r="P246" s="140">
        <f>O246*H246</f>
        <v>0</v>
      </c>
      <c r="Q246" s="140">
        <v>0.3576</v>
      </c>
      <c r="R246" s="140">
        <f>Q246*H246</f>
        <v>167.39256</v>
      </c>
      <c r="S246" s="140">
        <v>0</v>
      </c>
      <c r="T246" s="141">
        <f>S246*H246</f>
        <v>0</v>
      </c>
      <c r="AR246" s="142" t="s">
        <v>178</v>
      </c>
      <c r="AT246" s="142" t="s">
        <v>174</v>
      </c>
      <c r="AU246" s="142" t="s">
        <v>21</v>
      </c>
      <c r="AY246" s="17" t="s">
        <v>171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</v>
      </c>
      <c r="BK246" s="143">
        <f>ROUND(I246*H246,0)</f>
        <v>0</v>
      </c>
      <c r="BL246" s="17" t="s">
        <v>178</v>
      </c>
      <c r="BM246" s="142" t="s">
        <v>1567</v>
      </c>
    </row>
    <row r="247" spans="2:47" s="1" customFormat="1" ht="11.25">
      <c r="B247" s="33"/>
      <c r="D247" s="153" t="s">
        <v>347</v>
      </c>
      <c r="F247" s="154" t="s">
        <v>589</v>
      </c>
      <c r="I247" s="146"/>
      <c r="L247" s="33"/>
      <c r="M247" s="147"/>
      <c r="T247" s="54"/>
      <c r="AT247" s="17" t="s">
        <v>347</v>
      </c>
      <c r="AU247" s="17" t="s">
        <v>21</v>
      </c>
    </row>
    <row r="248" spans="2:51" s="12" customFormat="1" ht="11.25">
      <c r="B248" s="155"/>
      <c r="D248" s="144" t="s">
        <v>358</v>
      </c>
      <c r="E248" s="156" t="s">
        <v>35</v>
      </c>
      <c r="F248" s="157" t="s">
        <v>2016</v>
      </c>
      <c r="H248" s="158">
        <v>242.85</v>
      </c>
      <c r="I248" s="159"/>
      <c r="L248" s="155"/>
      <c r="M248" s="160"/>
      <c r="T248" s="161"/>
      <c r="AT248" s="156" t="s">
        <v>358</v>
      </c>
      <c r="AU248" s="156" t="s">
        <v>21</v>
      </c>
      <c r="AV248" s="12" t="s">
        <v>21</v>
      </c>
      <c r="AW248" s="12" t="s">
        <v>41</v>
      </c>
      <c r="AX248" s="12" t="s">
        <v>81</v>
      </c>
      <c r="AY248" s="156" t="s">
        <v>171</v>
      </c>
    </row>
    <row r="249" spans="2:51" s="12" customFormat="1" ht="11.25">
      <c r="B249" s="155"/>
      <c r="D249" s="144" t="s">
        <v>358</v>
      </c>
      <c r="E249" s="156" t="s">
        <v>35</v>
      </c>
      <c r="F249" s="157" t="s">
        <v>2024</v>
      </c>
      <c r="H249" s="158">
        <v>14.57</v>
      </c>
      <c r="I249" s="159"/>
      <c r="L249" s="155"/>
      <c r="M249" s="160"/>
      <c r="T249" s="161"/>
      <c r="AT249" s="156" t="s">
        <v>358</v>
      </c>
      <c r="AU249" s="156" t="s">
        <v>21</v>
      </c>
      <c r="AV249" s="12" t="s">
        <v>21</v>
      </c>
      <c r="AW249" s="12" t="s">
        <v>41</v>
      </c>
      <c r="AX249" s="12" t="s">
        <v>81</v>
      </c>
      <c r="AY249" s="156" t="s">
        <v>171</v>
      </c>
    </row>
    <row r="250" spans="2:51" s="14" customFormat="1" ht="11.25">
      <c r="B250" s="178"/>
      <c r="D250" s="144" t="s">
        <v>358</v>
      </c>
      <c r="E250" s="179" t="s">
        <v>35</v>
      </c>
      <c r="F250" s="180" t="s">
        <v>550</v>
      </c>
      <c r="H250" s="181">
        <v>257.42</v>
      </c>
      <c r="I250" s="182"/>
      <c r="L250" s="178"/>
      <c r="M250" s="183"/>
      <c r="T250" s="184"/>
      <c r="AT250" s="179" t="s">
        <v>358</v>
      </c>
      <c r="AU250" s="179" t="s">
        <v>21</v>
      </c>
      <c r="AV250" s="14" t="s">
        <v>191</v>
      </c>
      <c r="AW250" s="14" t="s">
        <v>41</v>
      </c>
      <c r="AX250" s="14" t="s">
        <v>81</v>
      </c>
      <c r="AY250" s="179" t="s">
        <v>171</v>
      </c>
    </row>
    <row r="251" spans="2:51" s="12" customFormat="1" ht="11.25">
      <c r="B251" s="155"/>
      <c r="D251" s="144" t="s">
        <v>358</v>
      </c>
      <c r="E251" s="156" t="s">
        <v>35</v>
      </c>
      <c r="F251" s="157" t="s">
        <v>2025</v>
      </c>
      <c r="H251" s="158">
        <v>198.75</v>
      </c>
      <c r="I251" s="159"/>
      <c r="L251" s="155"/>
      <c r="M251" s="160"/>
      <c r="T251" s="161"/>
      <c r="AT251" s="156" t="s">
        <v>358</v>
      </c>
      <c r="AU251" s="156" t="s">
        <v>21</v>
      </c>
      <c r="AV251" s="12" t="s">
        <v>21</v>
      </c>
      <c r="AW251" s="12" t="s">
        <v>41</v>
      </c>
      <c r="AX251" s="12" t="s">
        <v>81</v>
      </c>
      <c r="AY251" s="156" t="s">
        <v>171</v>
      </c>
    </row>
    <row r="252" spans="2:51" s="12" customFormat="1" ht="11.25">
      <c r="B252" s="155"/>
      <c r="D252" s="144" t="s">
        <v>358</v>
      </c>
      <c r="E252" s="156" t="s">
        <v>35</v>
      </c>
      <c r="F252" s="157" t="s">
        <v>2026</v>
      </c>
      <c r="H252" s="158">
        <v>11.93</v>
      </c>
      <c r="I252" s="159"/>
      <c r="L252" s="155"/>
      <c r="M252" s="160"/>
      <c r="T252" s="161"/>
      <c r="AT252" s="156" t="s">
        <v>358</v>
      </c>
      <c r="AU252" s="156" t="s">
        <v>21</v>
      </c>
      <c r="AV252" s="12" t="s">
        <v>21</v>
      </c>
      <c r="AW252" s="12" t="s">
        <v>41</v>
      </c>
      <c r="AX252" s="12" t="s">
        <v>81</v>
      </c>
      <c r="AY252" s="156" t="s">
        <v>171</v>
      </c>
    </row>
    <row r="253" spans="2:51" s="14" customFormat="1" ht="11.25">
      <c r="B253" s="178"/>
      <c r="D253" s="144" t="s">
        <v>358</v>
      </c>
      <c r="E253" s="179" t="s">
        <v>35</v>
      </c>
      <c r="F253" s="180" t="s">
        <v>550</v>
      </c>
      <c r="H253" s="181">
        <v>210.68</v>
      </c>
      <c r="I253" s="182"/>
      <c r="L253" s="178"/>
      <c r="M253" s="183"/>
      <c r="T253" s="184"/>
      <c r="AT253" s="179" t="s">
        <v>358</v>
      </c>
      <c r="AU253" s="179" t="s">
        <v>21</v>
      </c>
      <c r="AV253" s="14" t="s">
        <v>191</v>
      </c>
      <c r="AW253" s="14" t="s">
        <v>41</v>
      </c>
      <c r="AX253" s="14" t="s">
        <v>81</v>
      </c>
      <c r="AY253" s="179" t="s">
        <v>171</v>
      </c>
    </row>
    <row r="254" spans="2:51" s="13" customFormat="1" ht="11.25">
      <c r="B254" s="162"/>
      <c r="D254" s="144" t="s">
        <v>358</v>
      </c>
      <c r="E254" s="163" t="s">
        <v>35</v>
      </c>
      <c r="F254" s="164" t="s">
        <v>361</v>
      </c>
      <c r="H254" s="165">
        <v>468.1</v>
      </c>
      <c r="I254" s="166"/>
      <c r="L254" s="162"/>
      <c r="M254" s="167"/>
      <c r="T254" s="168"/>
      <c r="AT254" s="163" t="s">
        <v>358</v>
      </c>
      <c r="AU254" s="163" t="s">
        <v>21</v>
      </c>
      <c r="AV254" s="13" t="s">
        <v>178</v>
      </c>
      <c r="AW254" s="13" t="s">
        <v>41</v>
      </c>
      <c r="AX254" s="13" t="s">
        <v>8</v>
      </c>
      <c r="AY254" s="163" t="s">
        <v>171</v>
      </c>
    </row>
    <row r="255" spans="2:65" s="1" customFormat="1" ht="16.5" customHeight="1">
      <c r="B255" s="33"/>
      <c r="C255" s="132" t="s">
        <v>558</v>
      </c>
      <c r="D255" s="132" t="s">
        <v>174</v>
      </c>
      <c r="E255" s="133" t="s">
        <v>603</v>
      </c>
      <c r="F255" s="134" t="s">
        <v>604</v>
      </c>
      <c r="G255" s="135" t="s">
        <v>355</v>
      </c>
      <c r="H255" s="136">
        <v>277.32</v>
      </c>
      <c r="I255" s="137"/>
      <c r="J255" s="136">
        <f>ROUND(I255*H255,0)</f>
        <v>0</v>
      </c>
      <c r="K255" s="134" t="s">
        <v>346</v>
      </c>
      <c r="L255" s="33"/>
      <c r="M255" s="138" t="s">
        <v>35</v>
      </c>
      <c r="N255" s="139" t="s">
        <v>52</v>
      </c>
      <c r="P255" s="140">
        <f>O255*H255</f>
        <v>0</v>
      </c>
      <c r="Q255" s="140">
        <v>0.00034</v>
      </c>
      <c r="R255" s="140">
        <f>Q255*H255</f>
        <v>0.0942888</v>
      </c>
      <c r="S255" s="140">
        <v>0</v>
      </c>
      <c r="T255" s="141">
        <f>S255*H255</f>
        <v>0</v>
      </c>
      <c r="AR255" s="142" t="s">
        <v>178</v>
      </c>
      <c r="AT255" s="142" t="s">
        <v>174</v>
      </c>
      <c r="AU255" s="142" t="s">
        <v>21</v>
      </c>
      <c r="AY255" s="17" t="s">
        <v>171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7" t="s">
        <v>8</v>
      </c>
      <c r="BK255" s="143">
        <f>ROUND(I255*H255,0)</f>
        <v>0</v>
      </c>
      <c r="BL255" s="17" t="s">
        <v>178</v>
      </c>
      <c r="BM255" s="142" t="s">
        <v>1570</v>
      </c>
    </row>
    <row r="256" spans="2:47" s="1" customFormat="1" ht="11.25">
      <c r="B256" s="33"/>
      <c r="D256" s="153" t="s">
        <v>347</v>
      </c>
      <c r="F256" s="154" t="s">
        <v>606</v>
      </c>
      <c r="I256" s="146"/>
      <c r="L256" s="33"/>
      <c r="M256" s="147"/>
      <c r="T256" s="54"/>
      <c r="AT256" s="17" t="s">
        <v>347</v>
      </c>
      <c r="AU256" s="17" t="s">
        <v>21</v>
      </c>
    </row>
    <row r="257" spans="2:51" s="12" customFormat="1" ht="11.25">
      <c r="B257" s="155"/>
      <c r="D257" s="144" t="s">
        <v>358</v>
      </c>
      <c r="E257" s="156" t="s">
        <v>35</v>
      </c>
      <c r="F257" s="157" t="s">
        <v>2012</v>
      </c>
      <c r="H257" s="158">
        <v>62.87</v>
      </c>
      <c r="I257" s="159"/>
      <c r="L257" s="155"/>
      <c r="M257" s="160"/>
      <c r="T257" s="161"/>
      <c r="AT257" s="156" t="s">
        <v>358</v>
      </c>
      <c r="AU257" s="156" t="s">
        <v>21</v>
      </c>
      <c r="AV257" s="12" t="s">
        <v>21</v>
      </c>
      <c r="AW257" s="12" t="s">
        <v>41</v>
      </c>
      <c r="AX257" s="12" t="s">
        <v>81</v>
      </c>
      <c r="AY257" s="156" t="s">
        <v>171</v>
      </c>
    </row>
    <row r="258" spans="2:51" s="12" customFormat="1" ht="11.25">
      <c r="B258" s="155"/>
      <c r="D258" s="144" t="s">
        <v>358</v>
      </c>
      <c r="E258" s="156" t="s">
        <v>35</v>
      </c>
      <c r="F258" s="157" t="s">
        <v>2013</v>
      </c>
      <c r="H258" s="158">
        <v>3.77</v>
      </c>
      <c r="I258" s="159"/>
      <c r="L258" s="155"/>
      <c r="M258" s="160"/>
      <c r="T258" s="161"/>
      <c r="AT258" s="156" t="s">
        <v>358</v>
      </c>
      <c r="AU258" s="156" t="s">
        <v>21</v>
      </c>
      <c r="AV258" s="12" t="s">
        <v>21</v>
      </c>
      <c r="AW258" s="12" t="s">
        <v>41</v>
      </c>
      <c r="AX258" s="12" t="s">
        <v>81</v>
      </c>
      <c r="AY258" s="156" t="s">
        <v>171</v>
      </c>
    </row>
    <row r="259" spans="2:51" s="14" customFormat="1" ht="11.25">
      <c r="B259" s="178"/>
      <c r="D259" s="144" t="s">
        <v>358</v>
      </c>
      <c r="E259" s="179" t="s">
        <v>35</v>
      </c>
      <c r="F259" s="180" t="s">
        <v>550</v>
      </c>
      <c r="H259" s="181">
        <v>66.64</v>
      </c>
      <c r="I259" s="182"/>
      <c r="L259" s="178"/>
      <c r="M259" s="183"/>
      <c r="T259" s="184"/>
      <c r="AT259" s="179" t="s">
        <v>358</v>
      </c>
      <c r="AU259" s="179" t="s">
        <v>21</v>
      </c>
      <c r="AV259" s="14" t="s">
        <v>191</v>
      </c>
      <c r="AW259" s="14" t="s">
        <v>41</v>
      </c>
      <c r="AX259" s="14" t="s">
        <v>81</v>
      </c>
      <c r="AY259" s="179" t="s">
        <v>171</v>
      </c>
    </row>
    <row r="260" spans="2:51" s="12" customFormat="1" ht="11.25">
      <c r="B260" s="155"/>
      <c r="D260" s="144" t="s">
        <v>358</v>
      </c>
      <c r="E260" s="156" t="s">
        <v>35</v>
      </c>
      <c r="F260" s="157" t="s">
        <v>2019</v>
      </c>
      <c r="H260" s="158">
        <v>198.75</v>
      </c>
      <c r="I260" s="159"/>
      <c r="L260" s="155"/>
      <c r="M260" s="160"/>
      <c r="T260" s="161"/>
      <c r="AT260" s="156" t="s">
        <v>358</v>
      </c>
      <c r="AU260" s="156" t="s">
        <v>21</v>
      </c>
      <c r="AV260" s="12" t="s">
        <v>21</v>
      </c>
      <c r="AW260" s="12" t="s">
        <v>41</v>
      </c>
      <c r="AX260" s="12" t="s">
        <v>81</v>
      </c>
      <c r="AY260" s="156" t="s">
        <v>171</v>
      </c>
    </row>
    <row r="261" spans="2:51" s="12" customFormat="1" ht="11.25">
      <c r="B261" s="155"/>
      <c r="D261" s="144" t="s">
        <v>358</v>
      </c>
      <c r="E261" s="156" t="s">
        <v>35</v>
      </c>
      <c r="F261" s="157" t="s">
        <v>2026</v>
      </c>
      <c r="H261" s="158">
        <v>11.93</v>
      </c>
      <c r="I261" s="159"/>
      <c r="L261" s="155"/>
      <c r="M261" s="160"/>
      <c r="T261" s="161"/>
      <c r="AT261" s="156" t="s">
        <v>358</v>
      </c>
      <c r="AU261" s="156" t="s">
        <v>21</v>
      </c>
      <c r="AV261" s="12" t="s">
        <v>21</v>
      </c>
      <c r="AW261" s="12" t="s">
        <v>41</v>
      </c>
      <c r="AX261" s="12" t="s">
        <v>81</v>
      </c>
      <c r="AY261" s="156" t="s">
        <v>171</v>
      </c>
    </row>
    <row r="262" spans="2:51" s="14" customFormat="1" ht="11.25">
      <c r="B262" s="178"/>
      <c r="D262" s="144" t="s">
        <v>358</v>
      </c>
      <c r="E262" s="179" t="s">
        <v>35</v>
      </c>
      <c r="F262" s="180" t="s">
        <v>550</v>
      </c>
      <c r="H262" s="181">
        <v>210.68</v>
      </c>
      <c r="I262" s="182"/>
      <c r="L262" s="178"/>
      <c r="M262" s="183"/>
      <c r="T262" s="184"/>
      <c r="AT262" s="179" t="s">
        <v>358</v>
      </c>
      <c r="AU262" s="179" t="s">
        <v>21</v>
      </c>
      <c r="AV262" s="14" t="s">
        <v>191</v>
      </c>
      <c r="AW262" s="14" t="s">
        <v>41</v>
      </c>
      <c r="AX262" s="14" t="s">
        <v>81</v>
      </c>
      <c r="AY262" s="179" t="s">
        <v>171</v>
      </c>
    </row>
    <row r="263" spans="2:51" s="13" customFormat="1" ht="11.25">
      <c r="B263" s="162"/>
      <c r="D263" s="144" t="s">
        <v>358</v>
      </c>
      <c r="E263" s="163" t="s">
        <v>35</v>
      </c>
      <c r="F263" s="164" t="s">
        <v>361</v>
      </c>
      <c r="H263" s="165">
        <v>277.32</v>
      </c>
      <c r="I263" s="166"/>
      <c r="L263" s="162"/>
      <c r="M263" s="167"/>
      <c r="T263" s="168"/>
      <c r="AT263" s="163" t="s">
        <v>358</v>
      </c>
      <c r="AU263" s="163" t="s">
        <v>21</v>
      </c>
      <c r="AV263" s="13" t="s">
        <v>178</v>
      </c>
      <c r="AW263" s="13" t="s">
        <v>41</v>
      </c>
      <c r="AX263" s="13" t="s">
        <v>8</v>
      </c>
      <c r="AY263" s="163" t="s">
        <v>171</v>
      </c>
    </row>
    <row r="264" spans="2:65" s="1" customFormat="1" ht="16.5" customHeight="1">
      <c r="B264" s="33"/>
      <c r="C264" s="132" t="s">
        <v>567</v>
      </c>
      <c r="D264" s="132" t="s">
        <v>174</v>
      </c>
      <c r="E264" s="133" t="s">
        <v>612</v>
      </c>
      <c r="F264" s="134" t="s">
        <v>613</v>
      </c>
      <c r="G264" s="135" t="s">
        <v>355</v>
      </c>
      <c r="H264" s="136">
        <v>261.62</v>
      </c>
      <c r="I264" s="137"/>
      <c r="J264" s="136">
        <f>ROUND(I264*H264,0)</f>
        <v>0</v>
      </c>
      <c r="K264" s="134" t="s">
        <v>346</v>
      </c>
      <c r="L264" s="33"/>
      <c r="M264" s="138" t="s">
        <v>35</v>
      </c>
      <c r="N264" s="139" t="s">
        <v>52</v>
      </c>
      <c r="P264" s="140">
        <f>O264*H264</f>
        <v>0</v>
      </c>
      <c r="Q264" s="140">
        <v>0.00041</v>
      </c>
      <c r="R264" s="140">
        <f>Q264*H264</f>
        <v>0.1072642</v>
      </c>
      <c r="S264" s="140">
        <v>0</v>
      </c>
      <c r="T264" s="141">
        <f>S264*H264</f>
        <v>0</v>
      </c>
      <c r="AR264" s="142" t="s">
        <v>178</v>
      </c>
      <c r="AT264" s="142" t="s">
        <v>174</v>
      </c>
      <c r="AU264" s="142" t="s">
        <v>21</v>
      </c>
      <c r="AY264" s="17" t="s">
        <v>171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</v>
      </c>
      <c r="BK264" s="143">
        <f>ROUND(I264*H264,0)</f>
        <v>0</v>
      </c>
      <c r="BL264" s="17" t="s">
        <v>178</v>
      </c>
      <c r="BM264" s="142" t="s">
        <v>1571</v>
      </c>
    </row>
    <row r="265" spans="2:47" s="1" customFormat="1" ht="11.25">
      <c r="B265" s="33"/>
      <c r="D265" s="153" t="s">
        <v>347</v>
      </c>
      <c r="F265" s="154" t="s">
        <v>615</v>
      </c>
      <c r="I265" s="146"/>
      <c r="L265" s="33"/>
      <c r="M265" s="147"/>
      <c r="T265" s="54"/>
      <c r="AT265" s="17" t="s">
        <v>347</v>
      </c>
      <c r="AU265" s="17" t="s">
        <v>21</v>
      </c>
    </row>
    <row r="266" spans="2:51" s="12" customFormat="1" ht="11.25">
      <c r="B266" s="155"/>
      <c r="D266" s="144" t="s">
        <v>358</v>
      </c>
      <c r="E266" s="156" t="s">
        <v>35</v>
      </c>
      <c r="F266" s="157" t="s">
        <v>2019</v>
      </c>
      <c r="H266" s="158">
        <v>198.75</v>
      </c>
      <c r="I266" s="159"/>
      <c r="L266" s="155"/>
      <c r="M266" s="160"/>
      <c r="T266" s="161"/>
      <c r="AT266" s="156" t="s">
        <v>358</v>
      </c>
      <c r="AU266" s="156" t="s">
        <v>21</v>
      </c>
      <c r="AV266" s="12" t="s">
        <v>21</v>
      </c>
      <c r="AW266" s="12" t="s">
        <v>41</v>
      </c>
      <c r="AX266" s="12" t="s">
        <v>81</v>
      </c>
      <c r="AY266" s="156" t="s">
        <v>171</v>
      </c>
    </row>
    <row r="267" spans="2:51" s="12" customFormat="1" ht="11.25">
      <c r="B267" s="155"/>
      <c r="D267" s="144" t="s">
        <v>358</v>
      </c>
      <c r="E267" s="156" t="s">
        <v>35</v>
      </c>
      <c r="F267" s="157" t="s">
        <v>2012</v>
      </c>
      <c r="H267" s="158">
        <v>62.87</v>
      </c>
      <c r="I267" s="159"/>
      <c r="L267" s="155"/>
      <c r="M267" s="160"/>
      <c r="T267" s="161"/>
      <c r="AT267" s="156" t="s">
        <v>358</v>
      </c>
      <c r="AU267" s="156" t="s">
        <v>21</v>
      </c>
      <c r="AV267" s="12" t="s">
        <v>21</v>
      </c>
      <c r="AW267" s="12" t="s">
        <v>41</v>
      </c>
      <c r="AX267" s="12" t="s">
        <v>81</v>
      </c>
      <c r="AY267" s="156" t="s">
        <v>171</v>
      </c>
    </row>
    <row r="268" spans="2:51" s="13" customFormat="1" ht="11.25">
      <c r="B268" s="162"/>
      <c r="D268" s="144" t="s">
        <v>358</v>
      </c>
      <c r="E268" s="163" t="s">
        <v>35</v>
      </c>
      <c r="F268" s="164" t="s">
        <v>361</v>
      </c>
      <c r="H268" s="165">
        <v>261.62</v>
      </c>
      <c r="I268" s="166"/>
      <c r="L268" s="162"/>
      <c r="M268" s="167"/>
      <c r="T268" s="168"/>
      <c r="AT268" s="163" t="s">
        <v>358</v>
      </c>
      <c r="AU268" s="163" t="s">
        <v>21</v>
      </c>
      <c r="AV268" s="13" t="s">
        <v>178</v>
      </c>
      <c r="AW268" s="13" t="s">
        <v>41</v>
      </c>
      <c r="AX268" s="13" t="s">
        <v>8</v>
      </c>
      <c r="AY268" s="163" t="s">
        <v>171</v>
      </c>
    </row>
    <row r="269" spans="2:65" s="1" customFormat="1" ht="24.2" customHeight="1">
      <c r="B269" s="33"/>
      <c r="C269" s="132" t="s">
        <v>29</v>
      </c>
      <c r="D269" s="132" t="s">
        <v>174</v>
      </c>
      <c r="E269" s="133" t="s">
        <v>607</v>
      </c>
      <c r="F269" s="134" t="s">
        <v>608</v>
      </c>
      <c r="G269" s="135" t="s">
        <v>355</v>
      </c>
      <c r="H269" s="136">
        <v>62.87</v>
      </c>
      <c r="I269" s="137"/>
      <c r="J269" s="136">
        <f>ROUND(I269*H269,0)</f>
        <v>0</v>
      </c>
      <c r="K269" s="134" t="s">
        <v>346</v>
      </c>
      <c r="L269" s="33"/>
      <c r="M269" s="138" t="s">
        <v>35</v>
      </c>
      <c r="N269" s="139" t="s">
        <v>52</v>
      </c>
      <c r="P269" s="140">
        <f>O269*H269</f>
        <v>0</v>
      </c>
      <c r="Q269" s="140">
        <v>0.10373</v>
      </c>
      <c r="R269" s="140">
        <f>Q269*H269</f>
        <v>6.5215051</v>
      </c>
      <c r="S269" s="140">
        <v>0</v>
      </c>
      <c r="T269" s="141">
        <f>S269*H269</f>
        <v>0</v>
      </c>
      <c r="AR269" s="142" t="s">
        <v>178</v>
      </c>
      <c r="AT269" s="142" t="s">
        <v>174</v>
      </c>
      <c r="AU269" s="142" t="s">
        <v>21</v>
      </c>
      <c r="AY269" s="17" t="s">
        <v>171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</v>
      </c>
      <c r="BK269" s="143">
        <f>ROUND(I269*H269,0)</f>
        <v>0</v>
      </c>
      <c r="BL269" s="17" t="s">
        <v>178</v>
      </c>
      <c r="BM269" s="142" t="s">
        <v>1572</v>
      </c>
    </row>
    <row r="270" spans="2:47" s="1" customFormat="1" ht="11.25">
      <c r="B270" s="33"/>
      <c r="D270" s="153" t="s">
        <v>347</v>
      </c>
      <c r="F270" s="154" t="s">
        <v>610</v>
      </c>
      <c r="I270" s="146"/>
      <c r="L270" s="33"/>
      <c r="M270" s="147"/>
      <c r="T270" s="54"/>
      <c r="AT270" s="17" t="s">
        <v>347</v>
      </c>
      <c r="AU270" s="17" t="s">
        <v>21</v>
      </c>
    </row>
    <row r="271" spans="2:51" s="12" customFormat="1" ht="11.25">
      <c r="B271" s="155"/>
      <c r="D271" s="144" t="s">
        <v>358</v>
      </c>
      <c r="E271" s="156" t="s">
        <v>35</v>
      </c>
      <c r="F271" s="157" t="s">
        <v>2027</v>
      </c>
      <c r="H271" s="158">
        <v>62.87</v>
      </c>
      <c r="I271" s="159"/>
      <c r="L271" s="155"/>
      <c r="M271" s="160"/>
      <c r="T271" s="161"/>
      <c r="AT271" s="156" t="s">
        <v>358</v>
      </c>
      <c r="AU271" s="156" t="s">
        <v>21</v>
      </c>
      <c r="AV271" s="12" t="s">
        <v>21</v>
      </c>
      <c r="AW271" s="12" t="s">
        <v>41</v>
      </c>
      <c r="AX271" s="12" t="s">
        <v>8</v>
      </c>
      <c r="AY271" s="156" t="s">
        <v>171</v>
      </c>
    </row>
    <row r="272" spans="2:65" s="1" customFormat="1" ht="24.2" customHeight="1">
      <c r="B272" s="33"/>
      <c r="C272" s="132" t="s">
        <v>581</v>
      </c>
      <c r="D272" s="132" t="s">
        <v>174</v>
      </c>
      <c r="E272" s="133" t="s">
        <v>1573</v>
      </c>
      <c r="F272" s="134" t="s">
        <v>1574</v>
      </c>
      <c r="G272" s="135" t="s">
        <v>355</v>
      </c>
      <c r="H272" s="136">
        <v>198.75</v>
      </c>
      <c r="I272" s="137"/>
      <c r="J272" s="136">
        <f>ROUND(I272*H272,0)</f>
        <v>0</v>
      </c>
      <c r="K272" s="134" t="s">
        <v>346</v>
      </c>
      <c r="L272" s="33"/>
      <c r="M272" s="138" t="s">
        <v>35</v>
      </c>
      <c r="N272" s="139" t="s">
        <v>52</v>
      </c>
      <c r="P272" s="140">
        <f>O272*H272</f>
        <v>0</v>
      </c>
      <c r="Q272" s="140">
        <v>0.12966</v>
      </c>
      <c r="R272" s="140">
        <f>Q272*H272</f>
        <v>25.769925</v>
      </c>
      <c r="S272" s="140">
        <v>0</v>
      </c>
      <c r="T272" s="141">
        <f>S272*H272</f>
        <v>0</v>
      </c>
      <c r="AR272" s="142" t="s">
        <v>178</v>
      </c>
      <c r="AT272" s="142" t="s">
        <v>174</v>
      </c>
      <c r="AU272" s="142" t="s">
        <v>21</v>
      </c>
      <c r="AY272" s="17" t="s">
        <v>171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7" t="s">
        <v>8</v>
      </c>
      <c r="BK272" s="143">
        <f>ROUND(I272*H272,0)</f>
        <v>0</v>
      </c>
      <c r="BL272" s="17" t="s">
        <v>178</v>
      </c>
      <c r="BM272" s="142" t="s">
        <v>1575</v>
      </c>
    </row>
    <row r="273" spans="2:47" s="1" customFormat="1" ht="11.25">
      <c r="B273" s="33"/>
      <c r="D273" s="153" t="s">
        <v>347</v>
      </c>
      <c r="F273" s="154" t="s">
        <v>1576</v>
      </c>
      <c r="I273" s="146"/>
      <c r="L273" s="33"/>
      <c r="M273" s="147"/>
      <c r="T273" s="54"/>
      <c r="AT273" s="17" t="s">
        <v>347</v>
      </c>
      <c r="AU273" s="17" t="s">
        <v>21</v>
      </c>
    </row>
    <row r="274" spans="2:51" s="12" customFormat="1" ht="11.25">
      <c r="B274" s="155"/>
      <c r="D274" s="144" t="s">
        <v>358</v>
      </c>
      <c r="E274" s="156" t="s">
        <v>35</v>
      </c>
      <c r="F274" s="157" t="s">
        <v>2028</v>
      </c>
      <c r="H274" s="158">
        <v>198.75</v>
      </c>
      <c r="I274" s="159"/>
      <c r="L274" s="155"/>
      <c r="M274" s="160"/>
      <c r="T274" s="161"/>
      <c r="AT274" s="156" t="s">
        <v>358</v>
      </c>
      <c r="AU274" s="156" t="s">
        <v>21</v>
      </c>
      <c r="AV274" s="12" t="s">
        <v>21</v>
      </c>
      <c r="AW274" s="12" t="s">
        <v>41</v>
      </c>
      <c r="AX274" s="12" t="s">
        <v>8</v>
      </c>
      <c r="AY274" s="156" t="s">
        <v>171</v>
      </c>
    </row>
    <row r="275" spans="2:65" s="1" customFormat="1" ht="37.9" customHeight="1">
      <c r="B275" s="33"/>
      <c r="C275" s="132" t="s">
        <v>568</v>
      </c>
      <c r="D275" s="132" t="s">
        <v>174</v>
      </c>
      <c r="E275" s="133" t="s">
        <v>1577</v>
      </c>
      <c r="F275" s="134" t="s">
        <v>1578</v>
      </c>
      <c r="G275" s="135" t="s">
        <v>355</v>
      </c>
      <c r="H275" s="136">
        <v>945.86</v>
      </c>
      <c r="I275" s="137"/>
      <c r="J275" s="136">
        <f>ROUND(I275*H275,0)</f>
        <v>0</v>
      </c>
      <c r="K275" s="134" t="s">
        <v>346</v>
      </c>
      <c r="L275" s="33"/>
      <c r="M275" s="138" t="s">
        <v>35</v>
      </c>
      <c r="N275" s="139" t="s">
        <v>52</v>
      </c>
      <c r="P275" s="140">
        <f>O275*H275</f>
        <v>0</v>
      </c>
      <c r="Q275" s="140">
        <v>0.09062</v>
      </c>
      <c r="R275" s="140">
        <f>Q275*H275</f>
        <v>85.71383320000001</v>
      </c>
      <c r="S275" s="140">
        <v>0</v>
      </c>
      <c r="T275" s="141">
        <f>S275*H275</f>
        <v>0</v>
      </c>
      <c r="AR275" s="142" t="s">
        <v>178</v>
      </c>
      <c r="AT275" s="142" t="s">
        <v>174</v>
      </c>
      <c r="AU275" s="142" t="s">
        <v>21</v>
      </c>
      <c r="AY275" s="17" t="s">
        <v>171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7" t="s">
        <v>8</v>
      </c>
      <c r="BK275" s="143">
        <f>ROUND(I275*H275,0)</f>
        <v>0</v>
      </c>
      <c r="BL275" s="17" t="s">
        <v>178</v>
      </c>
      <c r="BM275" s="142" t="s">
        <v>1579</v>
      </c>
    </row>
    <row r="276" spans="2:47" s="1" customFormat="1" ht="11.25">
      <c r="B276" s="33"/>
      <c r="D276" s="153" t="s">
        <v>347</v>
      </c>
      <c r="F276" s="154" t="s">
        <v>1580</v>
      </c>
      <c r="I276" s="146"/>
      <c r="L276" s="33"/>
      <c r="M276" s="147"/>
      <c r="T276" s="54"/>
      <c r="AT276" s="17" t="s">
        <v>347</v>
      </c>
      <c r="AU276" s="17" t="s">
        <v>21</v>
      </c>
    </row>
    <row r="277" spans="2:51" s="12" customFormat="1" ht="11.25">
      <c r="B277" s="155"/>
      <c r="D277" s="144" t="s">
        <v>358</v>
      </c>
      <c r="E277" s="156" t="s">
        <v>35</v>
      </c>
      <c r="F277" s="157" t="s">
        <v>2029</v>
      </c>
      <c r="H277" s="158">
        <v>314.56</v>
      </c>
      <c r="I277" s="159"/>
      <c r="L277" s="155"/>
      <c r="M277" s="160"/>
      <c r="T277" s="161"/>
      <c r="AT277" s="156" t="s">
        <v>358</v>
      </c>
      <c r="AU277" s="156" t="s">
        <v>21</v>
      </c>
      <c r="AV277" s="12" t="s">
        <v>21</v>
      </c>
      <c r="AW277" s="12" t="s">
        <v>41</v>
      </c>
      <c r="AX277" s="12" t="s">
        <v>81</v>
      </c>
      <c r="AY277" s="156" t="s">
        <v>171</v>
      </c>
    </row>
    <row r="278" spans="2:51" s="12" customFormat="1" ht="11.25">
      <c r="B278" s="155"/>
      <c r="D278" s="144" t="s">
        <v>358</v>
      </c>
      <c r="E278" s="156" t="s">
        <v>35</v>
      </c>
      <c r="F278" s="157" t="s">
        <v>2030</v>
      </c>
      <c r="H278" s="158">
        <v>489.74</v>
      </c>
      <c r="I278" s="159"/>
      <c r="L278" s="155"/>
      <c r="M278" s="160"/>
      <c r="T278" s="161"/>
      <c r="AT278" s="156" t="s">
        <v>358</v>
      </c>
      <c r="AU278" s="156" t="s">
        <v>21</v>
      </c>
      <c r="AV278" s="12" t="s">
        <v>21</v>
      </c>
      <c r="AW278" s="12" t="s">
        <v>41</v>
      </c>
      <c r="AX278" s="12" t="s">
        <v>81</v>
      </c>
      <c r="AY278" s="156" t="s">
        <v>171</v>
      </c>
    </row>
    <row r="279" spans="2:51" s="14" customFormat="1" ht="11.25">
      <c r="B279" s="178"/>
      <c r="D279" s="144" t="s">
        <v>358</v>
      </c>
      <c r="E279" s="179" t="s">
        <v>35</v>
      </c>
      <c r="F279" s="180" t="s">
        <v>550</v>
      </c>
      <c r="H279" s="181">
        <v>804.3</v>
      </c>
      <c r="I279" s="182"/>
      <c r="L279" s="178"/>
      <c r="M279" s="183"/>
      <c r="T279" s="184"/>
      <c r="AT279" s="179" t="s">
        <v>358</v>
      </c>
      <c r="AU279" s="179" t="s">
        <v>21</v>
      </c>
      <c r="AV279" s="14" t="s">
        <v>191</v>
      </c>
      <c r="AW279" s="14" t="s">
        <v>41</v>
      </c>
      <c r="AX279" s="14" t="s">
        <v>81</v>
      </c>
      <c r="AY279" s="179" t="s">
        <v>171</v>
      </c>
    </row>
    <row r="280" spans="2:51" s="12" customFormat="1" ht="22.5">
      <c r="B280" s="155"/>
      <c r="D280" s="144" t="s">
        <v>358</v>
      </c>
      <c r="E280" s="156" t="s">
        <v>35</v>
      </c>
      <c r="F280" s="157" t="s">
        <v>2031</v>
      </c>
      <c r="H280" s="158">
        <v>91.77</v>
      </c>
      <c r="I280" s="159"/>
      <c r="L280" s="155"/>
      <c r="M280" s="160"/>
      <c r="T280" s="161"/>
      <c r="AT280" s="156" t="s">
        <v>358</v>
      </c>
      <c r="AU280" s="156" t="s">
        <v>21</v>
      </c>
      <c r="AV280" s="12" t="s">
        <v>21</v>
      </c>
      <c r="AW280" s="12" t="s">
        <v>41</v>
      </c>
      <c r="AX280" s="12" t="s">
        <v>81</v>
      </c>
      <c r="AY280" s="156" t="s">
        <v>171</v>
      </c>
    </row>
    <row r="281" spans="2:51" s="12" customFormat="1" ht="11.25">
      <c r="B281" s="155"/>
      <c r="D281" s="144" t="s">
        <v>358</v>
      </c>
      <c r="E281" s="156" t="s">
        <v>35</v>
      </c>
      <c r="F281" s="157" t="s">
        <v>2032</v>
      </c>
      <c r="H281" s="158">
        <v>16.34</v>
      </c>
      <c r="I281" s="159"/>
      <c r="L281" s="155"/>
      <c r="M281" s="160"/>
      <c r="T281" s="161"/>
      <c r="AT281" s="156" t="s">
        <v>358</v>
      </c>
      <c r="AU281" s="156" t="s">
        <v>21</v>
      </c>
      <c r="AV281" s="12" t="s">
        <v>21</v>
      </c>
      <c r="AW281" s="12" t="s">
        <v>41</v>
      </c>
      <c r="AX281" s="12" t="s">
        <v>81</v>
      </c>
      <c r="AY281" s="156" t="s">
        <v>171</v>
      </c>
    </row>
    <row r="282" spans="2:51" s="14" customFormat="1" ht="11.25">
      <c r="B282" s="178"/>
      <c r="D282" s="144" t="s">
        <v>358</v>
      </c>
      <c r="E282" s="179" t="s">
        <v>35</v>
      </c>
      <c r="F282" s="180" t="s">
        <v>550</v>
      </c>
      <c r="H282" s="181">
        <v>108.11</v>
      </c>
      <c r="I282" s="182"/>
      <c r="L282" s="178"/>
      <c r="M282" s="183"/>
      <c r="T282" s="184"/>
      <c r="AT282" s="179" t="s">
        <v>358</v>
      </c>
      <c r="AU282" s="179" t="s">
        <v>21</v>
      </c>
      <c r="AV282" s="14" t="s">
        <v>191</v>
      </c>
      <c r="AW282" s="14" t="s">
        <v>41</v>
      </c>
      <c r="AX282" s="14" t="s">
        <v>81</v>
      </c>
      <c r="AY282" s="179" t="s">
        <v>171</v>
      </c>
    </row>
    <row r="283" spans="2:51" s="12" customFormat="1" ht="11.25">
      <c r="B283" s="155"/>
      <c r="D283" s="144" t="s">
        <v>358</v>
      </c>
      <c r="E283" s="156" t="s">
        <v>35</v>
      </c>
      <c r="F283" s="157" t="s">
        <v>2033</v>
      </c>
      <c r="H283" s="158">
        <v>14.86</v>
      </c>
      <c r="I283" s="159"/>
      <c r="L283" s="155"/>
      <c r="M283" s="160"/>
      <c r="T283" s="161"/>
      <c r="AT283" s="156" t="s">
        <v>358</v>
      </c>
      <c r="AU283" s="156" t="s">
        <v>21</v>
      </c>
      <c r="AV283" s="12" t="s">
        <v>21</v>
      </c>
      <c r="AW283" s="12" t="s">
        <v>41</v>
      </c>
      <c r="AX283" s="12" t="s">
        <v>81</v>
      </c>
      <c r="AY283" s="156" t="s">
        <v>171</v>
      </c>
    </row>
    <row r="284" spans="2:51" s="12" customFormat="1" ht="11.25">
      <c r="B284" s="155"/>
      <c r="D284" s="144" t="s">
        <v>358</v>
      </c>
      <c r="E284" s="156" t="s">
        <v>35</v>
      </c>
      <c r="F284" s="157" t="s">
        <v>2034</v>
      </c>
      <c r="H284" s="158">
        <v>18.59</v>
      </c>
      <c r="I284" s="159"/>
      <c r="L284" s="155"/>
      <c r="M284" s="160"/>
      <c r="T284" s="161"/>
      <c r="AT284" s="156" t="s">
        <v>358</v>
      </c>
      <c r="AU284" s="156" t="s">
        <v>21</v>
      </c>
      <c r="AV284" s="12" t="s">
        <v>21</v>
      </c>
      <c r="AW284" s="12" t="s">
        <v>41</v>
      </c>
      <c r="AX284" s="12" t="s">
        <v>81</v>
      </c>
      <c r="AY284" s="156" t="s">
        <v>171</v>
      </c>
    </row>
    <row r="285" spans="2:51" s="14" customFormat="1" ht="11.25">
      <c r="B285" s="178"/>
      <c r="D285" s="144" t="s">
        <v>358</v>
      </c>
      <c r="E285" s="179" t="s">
        <v>35</v>
      </c>
      <c r="F285" s="180" t="s">
        <v>550</v>
      </c>
      <c r="H285" s="181">
        <v>33.45</v>
      </c>
      <c r="I285" s="182"/>
      <c r="L285" s="178"/>
      <c r="M285" s="183"/>
      <c r="T285" s="184"/>
      <c r="AT285" s="179" t="s">
        <v>358</v>
      </c>
      <c r="AU285" s="179" t="s">
        <v>21</v>
      </c>
      <c r="AV285" s="14" t="s">
        <v>191</v>
      </c>
      <c r="AW285" s="14" t="s">
        <v>41</v>
      </c>
      <c r="AX285" s="14" t="s">
        <v>81</v>
      </c>
      <c r="AY285" s="179" t="s">
        <v>171</v>
      </c>
    </row>
    <row r="286" spans="2:51" s="13" customFormat="1" ht="11.25">
      <c r="B286" s="162"/>
      <c r="D286" s="144" t="s">
        <v>358</v>
      </c>
      <c r="E286" s="163" t="s">
        <v>35</v>
      </c>
      <c r="F286" s="164" t="s">
        <v>361</v>
      </c>
      <c r="H286" s="165">
        <v>945.86</v>
      </c>
      <c r="I286" s="166"/>
      <c r="L286" s="162"/>
      <c r="M286" s="167"/>
      <c r="T286" s="168"/>
      <c r="AT286" s="163" t="s">
        <v>358</v>
      </c>
      <c r="AU286" s="163" t="s">
        <v>21</v>
      </c>
      <c r="AV286" s="13" t="s">
        <v>178</v>
      </c>
      <c r="AW286" s="13" t="s">
        <v>41</v>
      </c>
      <c r="AX286" s="13" t="s">
        <v>8</v>
      </c>
      <c r="AY286" s="163" t="s">
        <v>171</v>
      </c>
    </row>
    <row r="287" spans="2:65" s="1" customFormat="1" ht="16.5" customHeight="1">
      <c r="B287" s="33"/>
      <c r="C287" s="169" t="s">
        <v>591</v>
      </c>
      <c r="D287" s="169" t="s">
        <v>488</v>
      </c>
      <c r="E287" s="170" t="s">
        <v>1586</v>
      </c>
      <c r="F287" s="171" t="s">
        <v>1587</v>
      </c>
      <c r="G287" s="172" t="s">
        <v>355</v>
      </c>
      <c r="H287" s="173">
        <v>809.48</v>
      </c>
      <c r="I287" s="174"/>
      <c r="J287" s="173">
        <f>ROUND(I287*H287,0)</f>
        <v>0</v>
      </c>
      <c r="K287" s="171" t="s">
        <v>346</v>
      </c>
      <c r="L287" s="175"/>
      <c r="M287" s="176" t="s">
        <v>35</v>
      </c>
      <c r="N287" s="177" t="s">
        <v>52</v>
      </c>
      <c r="P287" s="140">
        <f>O287*H287</f>
        <v>0</v>
      </c>
      <c r="Q287" s="140">
        <v>0.153</v>
      </c>
      <c r="R287" s="140">
        <f>Q287*H287</f>
        <v>123.85044</v>
      </c>
      <c r="S287" s="140">
        <v>0</v>
      </c>
      <c r="T287" s="141">
        <f>S287*H287</f>
        <v>0</v>
      </c>
      <c r="AR287" s="142" t="s">
        <v>214</v>
      </c>
      <c r="AT287" s="142" t="s">
        <v>488</v>
      </c>
      <c r="AU287" s="142" t="s">
        <v>21</v>
      </c>
      <c r="AY287" s="17" t="s">
        <v>171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</v>
      </c>
      <c r="BK287" s="143">
        <f>ROUND(I287*H287,0)</f>
        <v>0</v>
      </c>
      <c r="BL287" s="17" t="s">
        <v>178</v>
      </c>
      <c r="BM287" s="142" t="s">
        <v>1588</v>
      </c>
    </row>
    <row r="288" spans="2:51" s="12" customFormat="1" ht="11.25">
      <c r="B288" s="155"/>
      <c r="D288" s="144" t="s">
        <v>358</v>
      </c>
      <c r="F288" s="157" t="s">
        <v>2035</v>
      </c>
      <c r="H288" s="158">
        <v>809.48</v>
      </c>
      <c r="I288" s="159"/>
      <c r="L288" s="155"/>
      <c r="M288" s="160"/>
      <c r="T288" s="161"/>
      <c r="AT288" s="156" t="s">
        <v>358</v>
      </c>
      <c r="AU288" s="156" t="s">
        <v>21</v>
      </c>
      <c r="AV288" s="12" t="s">
        <v>21</v>
      </c>
      <c r="AW288" s="12" t="s">
        <v>4</v>
      </c>
      <c r="AX288" s="12" t="s">
        <v>8</v>
      </c>
      <c r="AY288" s="156" t="s">
        <v>171</v>
      </c>
    </row>
    <row r="289" spans="2:65" s="1" customFormat="1" ht="16.5" customHeight="1">
      <c r="B289" s="33"/>
      <c r="C289" s="169" t="s">
        <v>577</v>
      </c>
      <c r="D289" s="169" t="s">
        <v>488</v>
      </c>
      <c r="E289" s="170" t="s">
        <v>652</v>
      </c>
      <c r="F289" s="171" t="s">
        <v>653</v>
      </c>
      <c r="G289" s="172" t="s">
        <v>355</v>
      </c>
      <c r="H289" s="173">
        <v>142.98</v>
      </c>
      <c r="I289" s="174"/>
      <c r="J289" s="173">
        <f>ROUND(I289*H289,0)</f>
        <v>0</v>
      </c>
      <c r="K289" s="171" t="s">
        <v>346</v>
      </c>
      <c r="L289" s="175"/>
      <c r="M289" s="176" t="s">
        <v>35</v>
      </c>
      <c r="N289" s="177" t="s">
        <v>52</v>
      </c>
      <c r="P289" s="140">
        <f>O289*H289</f>
        <v>0</v>
      </c>
      <c r="Q289" s="140">
        <v>0.175</v>
      </c>
      <c r="R289" s="140">
        <f>Q289*H289</f>
        <v>25.021499999999996</v>
      </c>
      <c r="S289" s="140">
        <v>0</v>
      </c>
      <c r="T289" s="141">
        <f>S289*H289</f>
        <v>0</v>
      </c>
      <c r="AR289" s="142" t="s">
        <v>214</v>
      </c>
      <c r="AT289" s="142" t="s">
        <v>488</v>
      </c>
      <c r="AU289" s="142" t="s">
        <v>21</v>
      </c>
      <c r="AY289" s="17" t="s">
        <v>171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</v>
      </c>
      <c r="BK289" s="143">
        <f>ROUND(I289*H289,0)</f>
        <v>0</v>
      </c>
      <c r="BL289" s="17" t="s">
        <v>178</v>
      </c>
      <c r="BM289" s="142" t="s">
        <v>1590</v>
      </c>
    </row>
    <row r="290" spans="2:51" s="12" customFormat="1" ht="11.25">
      <c r="B290" s="155"/>
      <c r="D290" s="144" t="s">
        <v>358</v>
      </c>
      <c r="E290" s="156" t="s">
        <v>35</v>
      </c>
      <c r="F290" s="157" t="s">
        <v>2036</v>
      </c>
      <c r="H290" s="158">
        <v>108.11</v>
      </c>
      <c r="I290" s="159"/>
      <c r="L290" s="155"/>
      <c r="M290" s="160"/>
      <c r="T290" s="161"/>
      <c r="AT290" s="156" t="s">
        <v>358</v>
      </c>
      <c r="AU290" s="156" t="s">
        <v>21</v>
      </c>
      <c r="AV290" s="12" t="s">
        <v>21</v>
      </c>
      <c r="AW290" s="12" t="s">
        <v>41</v>
      </c>
      <c r="AX290" s="12" t="s">
        <v>81</v>
      </c>
      <c r="AY290" s="156" t="s">
        <v>171</v>
      </c>
    </row>
    <row r="291" spans="2:51" s="12" customFormat="1" ht="11.25">
      <c r="B291" s="155"/>
      <c r="D291" s="144" t="s">
        <v>358</v>
      </c>
      <c r="E291" s="156" t="s">
        <v>35</v>
      </c>
      <c r="F291" s="157" t="s">
        <v>2037</v>
      </c>
      <c r="H291" s="158">
        <v>33.45</v>
      </c>
      <c r="I291" s="159"/>
      <c r="L291" s="155"/>
      <c r="M291" s="160"/>
      <c r="T291" s="161"/>
      <c r="AT291" s="156" t="s">
        <v>358</v>
      </c>
      <c r="AU291" s="156" t="s">
        <v>21</v>
      </c>
      <c r="AV291" s="12" t="s">
        <v>21</v>
      </c>
      <c r="AW291" s="12" t="s">
        <v>41</v>
      </c>
      <c r="AX291" s="12" t="s">
        <v>81</v>
      </c>
      <c r="AY291" s="156" t="s">
        <v>171</v>
      </c>
    </row>
    <row r="292" spans="2:51" s="13" customFormat="1" ht="11.25">
      <c r="B292" s="162"/>
      <c r="D292" s="144" t="s">
        <v>358</v>
      </c>
      <c r="E292" s="163" t="s">
        <v>35</v>
      </c>
      <c r="F292" s="164" t="s">
        <v>361</v>
      </c>
      <c r="H292" s="165">
        <v>141.56</v>
      </c>
      <c r="I292" s="166"/>
      <c r="L292" s="162"/>
      <c r="M292" s="167"/>
      <c r="T292" s="168"/>
      <c r="AT292" s="163" t="s">
        <v>358</v>
      </c>
      <c r="AU292" s="163" t="s">
        <v>21</v>
      </c>
      <c r="AV292" s="13" t="s">
        <v>178</v>
      </c>
      <c r="AW292" s="13" t="s">
        <v>41</v>
      </c>
      <c r="AX292" s="13" t="s">
        <v>8</v>
      </c>
      <c r="AY292" s="163" t="s">
        <v>171</v>
      </c>
    </row>
    <row r="293" spans="2:51" s="12" customFormat="1" ht="11.25">
      <c r="B293" s="155"/>
      <c r="D293" s="144" t="s">
        <v>358</v>
      </c>
      <c r="F293" s="157" t="s">
        <v>2038</v>
      </c>
      <c r="H293" s="158">
        <v>142.98</v>
      </c>
      <c r="I293" s="159"/>
      <c r="L293" s="155"/>
      <c r="M293" s="160"/>
      <c r="T293" s="161"/>
      <c r="AT293" s="156" t="s">
        <v>358</v>
      </c>
      <c r="AU293" s="156" t="s">
        <v>21</v>
      </c>
      <c r="AV293" s="12" t="s">
        <v>21</v>
      </c>
      <c r="AW293" s="12" t="s">
        <v>4</v>
      </c>
      <c r="AX293" s="12" t="s">
        <v>8</v>
      </c>
      <c r="AY293" s="156" t="s">
        <v>171</v>
      </c>
    </row>
    <row r="294" spans="2:65" s="1" customFormat="1" ht="44.25" customHeight="1">
      <c r="B294" s="33"/>
      <c r="C294" s="132" t="s">
        <v>602</v>
      </c>
      <c r="D294" s="132" t="s">
        <v>174</v>
      </c>
      <c r="E294" s="133" t="s">
        <v>1594</v>
      </c>
      <c r="F294" s="134" t="s">
        <v>1595</v>
      </c>
      <c r="G294" s="135" t="s">
        <v>355</v>
      </c>
      <c r="H294" s="136">
        <v>242.85</v>
      </c>
      <c r="I294" s="137"/>
      <c r="J294" s="136">
        <f>ROUND(I294*H294,0)</f>
        <v>0</v>
      </c>
      <c r="K294" s="134" t="s">
        <v>346</v>
      </c>
      <c r="L294" s="33"/>
      <c r="M294" s="138" t="s">
        <v>35</v>
      </c>
      <c r="N294" s="139" t="s">
        <v>52</v>
      </c>
      <c r="P294" s="140">
        <f>O294*H294</f>
        <v>0</v>
      </c>
      <c r="Q294" s="140">
        <v>0.11162</v>
      </c>
      <c r="R294" s="140">
        <f>Q294*H294</f>
        <v>27.106917</v>
      </c>
      <c r="S294" s="140">
        <v>0</v>
      </c>
      <c r="T294" s="141">
        <f>S294*H294</f>
        <v>0</v>
      </c>
      <c r="AR294" s="142" t="s">
        <v>178</v>
      </c>
      <c r="AT294" s="142" t="s">
        <v>174</v>
      </c>
      <c r="AU294" s="142" t="s">
        <v>21</v>
      </c>
      <c r="AY294" s="17" t="s">
        <v>171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8</v>
      </c>
      <c r="BK294" s="143">
        <f>ROUND(I294*H294,0)</f>
        <v>0</v>
      </c>
      <c r="BL294" s="17" t="s">
        <v>178</v>
      </c>
      <c r="BM294" s="142" t="s">
        <v>2039</v>
      </c>
    </row>
    <row r="295" spans="2:47" s="1" customFormat="1" ht="11.25">
      <c r="B295" s="33"/>
      <c r="D295" s="153" t="s">
        <v>347</v>
      </c>
      <c r="F295" s="154" t="s">
        <v>1597</v>
      </c>
      <c r="I295" s="146"/>
      <c r="L295" s="33"/>
      <c r="M295" s="147"/>
      <c r="T295" s="54"/>
      <c r="AT295" s="17" t="s">
        <v>347</v>
      </c>
      <c r="AU295" s="17" t="s">
        <v>21</v>
      </c>
    </row>
    <row r="296" spans="2:51" s="12" customFormat="1" ht="11.25">
      <c r="B296" s="155"/>
      <c r="D296" s="144" t="s">
        <v>358</v>
      </c>
      <c r="E296" s="156" t="s">
        <v>35</v>
      </c>
      <c r="F296" s="157" t="s">
        <v>2040</v>
      </c>
      <c r="H296" s="158">
        <v>242.85</v>
      </c>
      <c r="I296" s="159"/>
      <c r="L296" s="155"/>
      <c r="M296" s="160"/>
      <c r="T296" s="161"/>
      <c r="AT296" s="156" t="s">
        <v>358</v>
      </c>
      <c r="AU296" s="156" t="s">
        <v>21</v>
      </c>
      <c r="AV296" s="12" t="s">
        <v>21</v>
      </c>
      <c r="AW296" s="12" t="s">
        <v>41</v>
      </c>
      <c r="AX296" s="12" t="s">
        <v>8</v>
      </c>
      <c r="AY296" s="156" t="s">
        <v>171</v>
      </c>
    </row>
    <row r="297" spans="2:65" s="1" customFormat="1" ht="16.5" customHeight="1">
      <c r="B297" s="33"/>
      <c r="C297" s="169" t="s">
        <v>584</v>
      </c>
      <c r="D297" s="169" t="s">
        <v>488</v>
      </c>
      <c r="E297" s="170" t="s">
        <v>1586</v>
      </c>
      <c r="F297" s="171" t="s">
        <v>1587</v>
      </c>
      <c r="G297" s="172" t="s">
        <v>355</v>
      </c>
      <c r="H297" s="173">
        <v>247.71</v>
      </c>
      <c r="I297" s="174"/>
      <c r="J297" s="173">
        <f>ROUND(I297*H297,0)</f>
        <v>0</v>
      </c>
      <c r="K297" s="171" t="s">
        <v>346</v>
      </c>
      <c r="L297" s="175"/>
      <c r="M297" s="176" t="s">
        <v>35</v>
      </c>
      <c r="N297" s="177" t="s">
        <v>52</v>
      </c>
      <c r="P297" s="140">
        <f>O297*H297</f>
        <v>0</v>
      </c>
      <c r="Q297" s="140">
        <v>0.153</v>
      </c>
      <c r="R297" s="140">
        <f>Q297*H297</f>
        <v>37.89963</v>
      </c>
      <c r="S297" s="140">
        <v>0</v>
      </c>
      <c r="T297" s="141">
        <f>S297*H297</f>
        <v>0</v>
      </c>
      <c r="AR297" s="142" t="s">
        <v>214</v>
      </c>
      <c r="AT297" s="142" t="s">
        <v>488</v>
      </c>
      <c r="AU297" s="142" t="s">
        <v>21</v>
      </c>
      <c r="AY297" s="17" t="s">
        <v>171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</v>
      </c>
      <c r="BK297" s="143">
        <f>ROUND(I297*H297,0)</f>
        <v>0</v>
      </c>
      <c r="BL297" s="17" t="s">
        <v>178</v>
      </c>
      <c r="BM297" s="142" t="s">
        <v>1598</v>
      </c>
    </row>
    <row r="298" spans="2:51" s="12" customFormat="1" ht="11.25">
      <c r="B298" s="155"/>
      <c r="D298" s="144" t="s">
        <v>358</v>
      </c>
      <c r="F298" s="157" t="s">
        <v>2041</v>
      </c>
      <c r="H298" s="158">
        <v>247.71</v>
      </c>
      <c r="I298" s="159"/>
      <c r="L298" s="155"/>
      <c r="M298" s="160"/>
      <c r="T298" s="161"/>
      <c r="AT298" s="156" t="s">
        <v>358</v>
      </c>
      <c r="AU298" s="156" t="s">
        <v>21</v>
      </c>
      <c r="AV298" s="12" t="s">
        <v>21</v>
      </c>
      <c r="AW298" s="12" t="s">
        <v>4</v>
      </c>
      <c r="AX298" s="12" t="s">
        <v>8</v>
      </c>
      <c r="AY298" s="156" t="s">
        <v>171</v>
      </c>
    </row>
    <row r="299" spans="2:63" s="11" customFormat="1" ht="22.9" customHeight="1">
      <c r="B299" s="120"/>
      <c r="D299" s="121" t="s">
        <v>80</v>
      </c>
      <c r="E299" s="130" t="s">
        <v>214</v>
      </c>
      <c r="F299" s="130" t="s">
        <v>656</v>
      </c>
      <c r="I299" s="123"/>
      <c r="J299" s="131">
        <f>BK299</f>
        <v>0</v>
      </c>
      <c r="L299" s="120"/>
      <c r="M299" s="125"/>
      <c r="P299" s="126">
        <f>SUM(P300:P331)</f>
        <v>0</v>
      </c>
      <c r="R299" s="126">
        <f>SUM(R300:R331)</f>
        <v>8.1902906</v>
      </c>
      <c r="T299" s="127">
        <f>SUM(T300:T331)</f>
        <v>0</v>
      </c>
      <c r="AR299" s="121" t="s">
        <v>8</v>
      </c>
      <c r="AT299" s="128" t="s">
        <v>80</v>
      </c>
      <c r="AU299" s="128" t="s">
        <v>8</v>
      </c>
      <c r="AY299" s="121" t="s">
        <v>171</v>
      </c>
      <c r="BK299" s="129">
        <f>SUM(BK300:BK331)</f>
        <v>0</v>
      </c>
    </row>
    <row r="300" spans="2:65" s="1" customFormat="1" ht="16.5" customHeight="1">
      <c r="B300" s="33"/>
      <c r="C300" s="132" t="s">
        <v>611</v>
      </c>
      <c r="D300" s="132" t="s">
        <v>174</v>
      </c>
      <c r="E300" s="133" t="s">
        <v>667</v>
      </c>
      <c r="F300" s="134" t="s">
        <v>668</v>
      </c>
      <c r="G300" s="135" t="s">
        <v>402</v>
      </c>
      <c r="H300" s="136">
        <v>3.86</v>
      </c>
      <c r="I300" s="137"/>
      <c r="J300" s="136">
        <f>ROUND(I300*H300,0)</f>
        <v>0</v>
      </c>
      <c r="K300" s="134" t="s">
        <v>346</v>
      </c>
      <c r="L300" s="33"/>
      <c r="M300" s="138" t="s">
        <v>35</v>
      </c>
      <c r="N300" s="139" t="s">
        <v>52</v>
      </c>
      <c r="P300" s="140">
        <f>O300*H300</f>
        <v>0</v>
      </c>
      <c r="Q300" s="140">
        <v>1E-05</v>
      </c>
      <c r="R300" s="140">
        <f>Q300*H300</f>
        <v>3.86E-05</v>
      </c>
      <c r="S300" s="140">
        <v>0</v>
      </c>
      <c r="T300" s="141">
        <f>S300*H300</f>
        <v>0</v>
      </c>
      <c r="AR300" s="142" t="s">
        <v>178</v>
      </c>
      <c r="AT300" s="142" t="s">
        <v>174</v>
      </c>
      <c r="AU300" s="142" t="s">
        <v>21</v>
      </c>
      <c r="AY300" s="17" t="s">
        <v>171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</v>
      </c>
      <c r="BK300" s="143">
        <f>ROUND(I300*H300,0)</f>
        <v>0</v>
      </c>
      <c r="BL300" s="17" t="s">
        <v>178</v>
      </c>
      <c r="BM300" s="142" t="s">
        <v>2042</v>
      </c>
    </row>
    <row r="301" spans="2:47" s="1" customFormat="1" ht="11.25">
      <c r="B301" s="33"/>
      <c r="D301" s="153" t="s">
        <v>347</v>
      </c>
      <c r="F301" s="154" t="s">
        <v>670</v>
      </c>
      <c r="I301" s="146"/>
      <c r="L301" s="33"/>
      <c r="M301" s="147"/>
      <c r="T301" s="54"/>
      <c r="AT301" s="17" t="s">
        <v>347</v>
      </c>
      <c r="AU301" s="17" t="s">
        <v>21</v>
      </c>
    </row>
    <row r="302" spans="2:51" s="12" customFormat="1" ht="11.25">
      <c r="B302" s="155"/>
      <c r="D302" s="144" t="s">
        <v>358</v>
      </c>
      <c r="E302" s="156" t="s">
        <v>35</v>
      </c>
      <c r="F302" s="157" t="s">
        <v>2043</v>
      </c>
      <c r="H302" s="158">
        <v>3.86</v>
      </c>
      <c r="I302" s="159"/>
      <c r="L302" s="155"/>
      <c r="M302" s="160"/>
      <c r="T302" s="161"/>
      <c r="AT302" s="156" t="s">
        <v>358</v>
      </c>
      <c r="AU302" s="156" t="s">
        <v>21</v>
      </c>
      <c r="AV302" s="12" t="s">
        <v>21</v>
      </c>
      <c r="AW302" s="12" t="s">
        <v>41</v>
      </c>
      <c r="AX302" s="12" t="s">
        <v>8</v>
      </c>
      <c r="AY302" s="156" t="s">
        <v>171</v>
      </c>
    </row>
    <row r="303" spans="2:65" s="1" customFormat="1" ht="16.5" customHeight="1">
      <c r="B303" s="33"/>
      <c r="C303" s="169" t="s">
        <v>588</v>
      </c>
      <c r="D303" s="169" t="s">
        <v>488</v>
      </c>
      <c r="E303" s="170" t="s">
        <v>672</v>
      </c>
      <c r="F303" s="171" t="s">
        <v>673</v>
      </c>
      <c r="G303" s="172" t="s">
        <v>402</v>
      </c>
      <c r="H303" s="173">
        <v>3.92</v>
      </c>
      <c r="I303" s="174"/>
      <c r="J303" s="173">
        <f>ROUND(I303*H303,0)</f>
        <v>0</v>
      </c>
      <c r="K303" s="171" t="s">
        <v>346</v>
      </c>
      <c r="L303" s="175"/>
      <c r="M303" s="176" t="s">
        <v>35</v>
      </c>
      <c r="N303" s="177" t="s">
        <v>52</v>
      </c>
      <c r="P303" s="140">
        <f>O303*H303</f>
        <v>0</v>
      </c>
      <c r="Q303" s="140">
        <v>0.0046</v>
      </c>
      <c r="R303" s="140">
        <f>Q303*H303</f>
        <v>0.018032</v>
      </c>
      <c r="S303" s="140">
        <v>0</v>
      </c>
      <c r="T303" s="141">
        <f>S303*H303</f>
        <v>0</v>
      </c>
      <c r="AR303" s="142" t="s">
        <v>214</v>
      </c>
      <c r="AT303" s="142" t="s">
        <v>488</v>
      </c>
      <c r="AU303" s="142" t="s">
        <v>21</v>
      </c>
      <c r="AY303" s="17" t="s">
        <v>171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7" t="s">
        <v>8</v>
      </c>
      <c r="BK303" s="143">
        <f>ROUND(I303*H303,0)</f>
        <v>0</v>
      </c>
      <c r="BL303" s="17" t="s">
        <v>178</v>
      </c>
      <c r="BM303" s="142" t="s">
        <v>2044</v>
      </c>
    </row>
    <row r="304" spans="2:51" s="12" customFormat="1" ht="11.25">
      <c r="B304" s="155"/>
      <c r="D304" s="144" t="s">
        <v>358</v>
      </c>
      <c r="F304" s="157" t="s">
        <v>2045</v>
      </c>
      <c r="H304" s="158">
        <v>3.92</v>
      </c>
      <c r="I304" s="159"/>
      <c r="L304" s="155"/>
      <c r="M304" s="160"/>
      <c r="T304" s="161"/>
      <c r="AT304" s="156" t="s">
        <v>358</v>
      </c>
      <c r="AU304" s="156" t="s">
        <v>21</v>
      </c>
      <c r="AV304" s="12" t="s">
        <v>21</v>
      </c>
      <c r="AW304" s="12" t="s">
        <v>4</v>
      </c>
      <c r="AX304" s="12" t="s">
        <v>8</v>
      </c>
      <c r="AY304" s="156" t="s">
        <v>171</v>
      </c>
    </row>
    <row r="305" spans="2:65" s="1" customFormat="1" ht="21.75" customHeight="1">
      <c r="B305" s="33"/>
      <c r="C305" s="132" t="s">
        <v>623</v>
      </c>
      <c r="D305" s="132" t="s">
        <v>174</v>
      </c>
      <c r="E305" s="133" t="s">
        <v>677</v>
      </c>
      <c r="F305" s="134" t="s">
        <v>678</v>
      </c>
      <c r="G305" s="135" t="s">
        <v>402</v>
      </c>
      <c r="H305" s="136">
        <v>3</v>
      </c>
      <c r="I305" s="137"/>
      <c r="J305" s="136">
        <f>ROUND(I305*H305,0)</f>
        <v>0</v>
      </c>
      <c r="K305" s="134" t="s">
        <v>346</v>
      </c>
      <c r="L305" s="33"/>
      <c r="M305" s="138" t="s">
        <v>35</v>
      </c>
      <c r="N305" s="139" t="s">
        <v>52</v>
      </c>
      <c r="P305" s="140">
        <f>O305*H305</f>
        <v>0</v>
      </c>
      <c r="Q305" s="140">
        <v>0</v>
      </c>
      <c r="R305" s="140">
        <f>Q305*H305</f>
        <v>0</v>
      </c>
      <c r="S305" s="140">
        <v>0</v>
      </c>
      <c r="T305" s="141">
        <f>S305*H305</f>
        <v>0</v>
      </c>
      <c r="AR305" s="142" t="s">
        <v>178</v>
      </c>
      <c r="AT305" s="142" t="s">
        <v>174</v>
      </c>
      <c r="AU305" s="142" t="s">
        <v>21</v>
      </c>
      <c r="AY305" s="17" t="s">
        <v>171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</v>
      </c>
      <c r="BK305" s="143">
        <f>ROUND(I305*H305,0)</f>
        <v>0</v>
      </c>
      <c r="BL305" s="17" t="s">
        <v>178</v>
      </c>
      <c r="BM305" s="142" t="s">
        <v>1604</v>
      </c>
    </row>
    <row r="306" spans="2:47" s="1" customFormat="1" ht="11.25">
      <c r="B306" s="33"/>
      <c r="D306" s="153" t="s">
        <v>347</v>
      </c>
      <c r="F306" s="154" t="s">
        <v>680</v>
      </c>
      <c r="I306" s="146"/>
      <c r="L306" s="33"/>
      <c r="M306" s="147"/>
      <c r="T306" s="54"/>
      <c r="AT306" s="17" t="s">
        <v>347</v>
      </c>
      <c r="AU306" s="17" t="s">
        <v>21</v>
      </c>
    </row>
    <row r="307" spans="2:65" s="1" customFormat="1" ht="16.5" customHeight="1">
      <c r="B307" s="33"/>
      <c r="C307" s="132" t="s">
        <v>594</v>
      </c>
      <c r="D307" s="132" t="s">
        <v>174</v>
      </c>
      <c r="E307" s="133" t="s">
        <v>706</v>
      </c>
      <c r="F307" s="134" t="s">
        <v>707</v>
      </c>
      <c r="G307" s="135" t="s">
        <v>345</v>
      </c>
      <c r="H307" s="136">
        <v>3</v>
      </c>
      <c r="I307" s="137"/>
      <c r="J307" s="136">
        <f>ROUND(I307*H307,0)</f>
        <v>0</v>
      </c>
      <c r="K307" s="134" t="s">
        <v>346</v>
      </c>
      <c r="L307" s="33"/>
      <c r="M307" s="138" t="s">
        <v>35</v>
      </c>
      <c r="N307" s="139" t="s">
        <v>52</v>
      </c>
      <c r="P307" s="140">
        <f>O307*H307</f>
        <v>0</v>
      </c>
      <c r="Q307" s="140">
        <v>0.12526</v>
      </c>
      <c r="R307" s="140">
        <f>Q307*H307</f>
        <v>0.37578</v>
      </c>
      <c r="S307" s="140">
        <v>0</v>
      </c>
      <c r="T307" s="141">
        <f>S307*H307</f>
        <v>0</v>
      </c>
      <c r="AR307" s="142" t="s">
        <v>178</v>
      </c>
      <c r="AT307" s="142" t="s">
        <v>174</v>
      </c>
      <c r="AU307" s="142" t="s">
        <v>21</v>
      </c>
      <c r="AY307" s="17" t="s">
        <v>171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7" t="s">
        <v>8</v>
      </c>
      <c r="BK307" s="143">
        <f>ROUND(I307*H307,0)</f>
        <v>0</v>
      </c>
      <c r="BL307" s="17" t="s">
        <v>178</v>
      </c>
      <c r="BM307" s="142" t="s">
        <v>2046</v>
      </c>
    </row>
    <row r="308" spans="2:47" s="1" customFormat="1" ht="11.25">
      <c r="B308" s="33"/>
      <c r="D308" s="153" t="s">
        <v>347</v>
      </c>
      <c r="F308" s="154" t="s">
        <v>709</v>
      </c>
      <c r="I308" s="146"/>
      <c r="L308" s="33"/>
      <c r="M308" s="147"/>
      <c r="T308" s="54"/>
      <c r="AT308" s="17" t="s">
        <v>347</v>
      </c>
      <c r="AU308" s="17" t="s">
        <v>21</v>
      </c>
    </row>
    <row r="309" spans="2:65" s="1" customFormat="1" ht="16.5" customHeight="1">
      <c r="B309" s="33"/>
      <c r="C309" s="169" t="s">
        <v>631</v>
      </c>
      <c r="D309" s="169" t="s">
        <v>488</v>
      </c>
      <c r="E309" s="170" t="s">
        <v>711</v>
      </c>
      <c r="F309" s="171" t="s">
        <v>712</v>
      </c>
      <c r="G309" s="172" t="s">
        <v>345</v>
      </c>
      <c r="H309" s="173">
        <v>3</v>
      </c>
      <c r="I309" s="174"/>
      <c r="J309" s="173">
        <f>ROUND(I309*H309,0)</f>
        <v>0</v>
      </c>
      <c r="K309" s="171" t="s">
        <v>35</v>
      </c>
      <c r="L309" s="175"/>
      <c r="M309" s="176" t="s">
        <v>35</v>
      </c>
      <c r="N309" s="177" t="s">
        <v>52</v>
      </c>
      <c r="P309" s="140">
        <f>O309*H309</f>
        <v>0</v>
      </c>
      <c r="Q309" s="140">
        <v>0.00264</v>
      </c>
      <c r="R309" s="140">
        <f>Q309*H309</f>
        <v>0.00792</v>
      </c>
      <c r="S309" s="140">
        <v>0</v>
      </c>
      <c r="T309" s="141">
        <f>S309*H309</f>
        <v>0</v>
      </c>
      <c r="AR309" s="142" t="s">
        <v>214</v>
      </c>
      <c r="AT309" s="142" t="s">
        <v>488</v>
      </c>
      <c r="AU309" s="142" t="s">
        <v>21</v>
      </c>
      <c r="AY309" s="17" t="s">
        <v>171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</v>
      </c>
      <c r="BK309" s="143">
        <f>ROUND(I309*H309,0)</f>
        <v>0</v>
      </c>
      <c r="BL309" s="17" t="s">
        <v>178</v>
      </c>
      <c r="BM309" s="142" t="s">
        <v>2047</v>
      </c>
    </row>
    <row r="310" spans="2:65" s="1" customFormat="1" ht="16.5" customHeight="1">
      <c r="B310" s="33"/>
      <c r="C310" s="132" t="s">
        <v>599</v>
      </c>
      <c r="D310" s="132" t="s">
        <v>174</v>
      </c>
      <c r="E310" s="133" t="s">
        <v>714</v>
      </c>
      <c r="F310" s="134" t="s">
        <v>715</v>
      </c>
      <c r="G310" s="135" t="s">
        <v>345</v>
      </c>
      <c r="H310" s="136">
        <v>3</v>
      </c>
      <c r="I310" s="137"/>
      <c r="J310" s="136">
        <f>ROUND(I310*H310,0)</f>
        <v>0</v>
      </c>
      <c r="K310" s="134" t="s">
        <v>346</v>
      </c>
      <c r="L310" s="33"/>
      <c r="M310" s="138" t="s">
        <v>35</v>
      </c>
      <c r="N310" s="139" t="s">
        <v>52</v>
      </c>
      <c r="P310" s="140">
        <f>O310*H310</f>
        <v>0</v>
      </c>
      <c r="Q310" s="140">
        <v>0.03076</v>
      </c>
      <c r="R310" s="140">
        <f>Q310*H310</f>
        <v>0.09228</v>
      </c>
      <c r="S310" s="140">
        <v>0</v>
      </c>
      <c r="T310" s="141">
        <f>S310*H310</f>
        <v>0</v>
      </c>
      <c r="AR310" s="142" t="s">
        <v>178</v>
      </c>
      <c r="AT310" s="142" t="s">
        <v>174</v>
      </c>
      <c r="AU310" s="142" t="s">
        <v>21</v>
      </c>
      <c r="AY310" s="17" t="s">
        <v>171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7" t="s">
        <v>8</v>
      </c>
      <c r="BK310" s="143">
        <f>ROUND(I310*H310,0)</f>
        <v>0</v>
      </c>
      <c r="BL310" s="17" t="s">
        <v>178</v>
      </c>
      <c r="BM310" s="142" t="s">
        <v>2048</v>
      </c>
    </row>
    <row r="311" spans="2:47" s="1" customFormat="1" ht="11.25">
      <c r="B311" s="33"/>
      <c r="D311" s="153" t="s">
        <v>347</v>
      </c>
      <c r="F311" s="154" t="s">
        <v>717</v>
      </c>
      <c r="I311" s="146"/>
      <c r="L311" s="33"/>
      <c r="M311" s="147"/>
      <c r="T311" s="54"/>
      <c r="AT311" s="17" t="s">
        <v>347</v>
      </c>
      <c r="AU311" s="17" t="s">
        <v>21</v>
      </c>
    </row>
    <row r="312" spans="2:65" s="1" customFormat="1" ht="16.5" customHeight="1">
      <c r="B312" s="33"/>
      <c r="C312" s="169" t="s">
        <v>643</v>
      </c>
      <c r="D312" s="169" t="s">
        <v>488</v>
      </c>
      <c r="E312" s="170" t="s">
        <v>719</v>
      </c>
      <c r="F312" s="171" t="s">
        <v>720</v>
      </c>
      <c r="G312" s="172" t="s">
        <v>345</v>
      </c>
      <c r="H312" s="173">
        <v>3</v>
      </c>
      <c r="I312" s="174"/>
      <c r="J312" s="173">
        <f>ROUND(I312*H312,0)</f>
        <v>0</v>
      </c>
      <c r="K312" s="171" t="s">
        <v>35</v>
      </c>
      <c r="L312" s="175"/>
      <c r="M312" s="176" t="s">
        <v>35</v>
      </c>
      <c r="N312" s="177" t="s">
        <v>52</v>
      </c>
      <c r="P312" s="140">
        <f>O312*H312</f>
        <v>0</v>
      </c>
      <c r="Q312" s="140">
        <v>0</v>
      </c>
      <c r="R312" s="140">
        <f>Q312*H312</f>
        <v>0</v>
      </c>
      <c r="S312" s="140">
        <v>0</v>
      </c>
      <c r="T312" s="141">
        <f>S312*H312</f>
        <v>0</v>
      </c>
      <c r="AR312" s="142" t="s">
        <v>214</v>
      </c>
      <c r="AT312" s="142" t="s">
        <v>488</v>
      </c>
      <c r="AU312" s="142" t="s">
        <v>21</v>
      </c>
      <c r="AY312" s="17" t="s">
        <v>171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</v>
      </c>
      <c r="BK312" s="143">
        <f>ROUND(I312*H312,0)</f>
        <v>0</v>
      </c>
      <c r="BL312" s="17" t="s">
        <v>178</v>
      </c>
      <c r="BM312" s="142" t="s">
        <v>2049</v>
      </c>
    </row>
    <row r="313" spans="2:65" s="1" customFormat="1" ht="16.5" customHeight="1">
      <c r="B313" s="33"/>
      <c r="C313" s="132" t="s">
        <v>605</v>
      </c>
      <c r="D313" s="132" t="s">
        <v>174</v>
      </c>
      <c r="E313" s="133" t="s">
        <v>723</v>
      </c>
      <c r="F313" s="134" t="s">
        <v>724</v>
      </c>
      <c r="G313" s="135" t="s">
        <v>345</v>
      </c>
      <c r="H313" s="136">
        <v>3</v>
      </c>
      <c r="I313" s="137"/>
      <c r="J313" s="136">
        <f>ROUND(I313*H313,0)</f>
        <v>0</v>
      </c>
      <c r="K313" s="134" t="s">
        <v>346</v>
      </c>
      <c r="L313" s="33"/>
      <c r="M313" s="138" t="s">
        <v>35</v>
      </c>
      <c r="N313" s="139" t="s">
        <v>52</v>
      </c>
      <c r="P313" s="140">
        <f>O313*H313</f>
        <v>0</v>
      </c>
      <c r="Q313" s="140">
        <v>0.03076</v>
      </c>
      <c r="R313" s="140">
        <f>Q313*H313</f>
        <v>0.09228</v>
      </c>
      <c r="S313" s="140">
        <v>0</v>
      </c>
      <c r="T313" s="141">
        <f>S313*H313</f>
        <v>0</v>
      </c>
      <c r="AR313" s="142" t="s">
        <v>178</v>
      </c>
      <c r="AT313" s="142" t="s">
        <v>174</v>
      </c>
      <c r="AU313" s="142" t="s">
        <v>21</v>
      </c>
      <c r="AY313" s="17" t="s">
        <v>171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7" t="s">
        <v>8</v>
      </c>
      <c r="BK313" s="143">
        <f>ROUND(I313*H313,0)</f>
        <v>0</v>
      </c>
      <c r="BL313" s="17" t="s">
        <v>178</v>
      </c>
      <c r="BM313" s="142" t="s">
        <v>2050</v>
      </c>
    </row>
    <row r="314" spans="2:47" s="1" customFormat="1" ht="11.25">
      <c r="B314" s="33"/>
      <c r="D314" s="153" t="s">
        <v>347</v>
      </c>
      <c r="F314" s="154" t="s">
        <v>726</v>
      </c>
      <c r="I314" s="146"/>
      <c r="L314" s="33"/>
      <c r="M314" s="147"/>
      <c r="T314" s="54"/>
      <c r="AT314" s="17" t="s">
        <v>347</v>
      </c>
      <c r="AU314" s="17" t="s">
        <v>21</v>
      </c>
    </row>
    <row r="315" spans="2:65" s="1" customFormat="1" ht="16.5" customHeight="1">
      <c r="B315" s="33"/>
      <c r="C315" s="169" t="s">
        <v>657</v>
      </c>
      <c r="D315" s="169" t="s">
        <v>488</v>
      </c>
      <c r="E315" s="170" t="s">
        <v>728</v>
      </c>
      <c r="F315" s="171" t="s">
        <v>729</v>
      </c>
      <c r="G315" s="172" t="s">
        <v>345</v>
      </c>
      <c r="H315" s="173">
        <v>3</v>
      </c>
      <c r="I315" s="174"/>
      <c r="J315" s="173">
        <f>ROUND(I315*H315,0)</f>
        <v>0</v>
      </c>
      <c r="K315" s="171" t="s">
        <v>35</v>
      </c>
      <c r="L315" s="175"/>
      <c r="M315" s="176" t="s">
        <v>35</v>
      </c>
      <c r="N315" s="177" t="s">
        <v>52</v>
      </c>
      <c r="P315" s="140">
        <f>O315*H315</f>
        <v>0</v>
      </c>
      <c r="Q315" s="140">
        <v>0</v>
      </c>
      <c r="R315" s="140">
        <f>Q315*H315</f>
        <v>0</v>
      </c>
      <c r="S315" s="140">
        <v>0</v>
      </c>
      <c r="T315" s="141">
        <f>S315*H315</f>
        <v>0</v>
      </c>
      <c r="AR315" s="142" t="s">
        <v>214</v>
      </c>
      <c r="AT315" s="142" t="s">
        <v>488</v>
      </c>
      <c r="AU315" s="142" t="s">
        <v>21</v>
      </c>
      <c r="AY315" s="17" t="s">
        <v>171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8</v>
      </c>
      <c r="BK315" s="143">
        <f>ROUND(I315*H315,0)</f>
        <v>0</v>
      </c>
      <c r="BL315" s="17" t="s">
        <v>178</v>
      </c>
      <c r="BM315" s="142" t="s">
        <v>2051</v>
      </c>
    </row>
    <row r="316" spans="2:65" s="1" customFormat="1" ht="16.5" customHeight="1">
      <c r="B316" s="33"/>
      <c r="C316" s="132" t="s">
        <v>614</v>
      </c>
      <c r="D316" s="132" t="s">
        <v>174</v>
      </c>
      <c r="E316" s="133" t="s">
        <v>732</v>
      </c>
      <c r="F316" s="134" t="s">
        <v>733</v>
      </c>
      <c r="G316" s="135" t="s">
        <v>345</v>
      </c>
      <c r="H316" s="136">
        <v>6</v>
      </c>
      <c r="I316" s="137"/>
      <c r="J316" s="136">
        <f>ROUND(I316*H316,0)</f>
        <v>0</v>
      </c>
      <c r="K316" s="134" t="s">
        <v>346</v>
      </c>
      <c r="L316" s="33"/>
      <c r="M316" s="138" t="s">
        <v>35</v>
      </c>
      <c r="N316" s="139" t="s">
        <v>52</v>
      </c>
      <c r="P316" s="140">
        <f>O316*H316</f>
        <v>0</v>
      </c>
      <c r="Q316" s="140">
        <v>0.21734</v>
      </c>
      <c r="R316" s="140">
        <f>Q316*H316</f>
        <v>1.30404</v>
      </c>
      <c r="S316" s="140">
        <v>0</v>
      </c>
      <c r="T316" s="141">
        <f>S316*H316</f>
        <v>0</v>
      </c>
      <c r="AR316" s="142" t="s">
        <v>178</v>
      </c>
      <c r="AT316" s="142" t="s">
        <v>174</v>
      </c>
      <c r="AU316" s="142" t="s">
        <v>21</v>
      </c>
      <c r="AY316" s="17" t="s">
        <v>171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</v>
      </c>
      <c r="BK316" s="143">
        <f>ROUND(I316*H316,0)</f>
        <v>0</v>
      </c>
      <c r="BL316" s="17" t="s">
        <v>178</v>
      </c>
      <c r="BM316" s="142" t="s">
        <v>2052</v>
      </c>
    </row>
    <row r="317" spans="2:47" s="1" customFormat="1" ht="11.25">
      <c r="B317" s="33"/>
      <c r="D317" s="153" t="s">
        <v>347</v>
      </c>
      <c r="F317" s="154" t="s">
        <v>735</v>
      </c>
      <c r="I317" s="146"/>
      <c r="L317" s="33"/>
      <c r="M317" s="147"/>
      <c r="T317" s="54"/>
      <c r="AT317" s="17" t="s">
        <v>347</v>
      </c>
      <c r="AU317" s="17" t="s">
        <v>21</v>
      </c>
    </row>
    <row r="318" spans="2:65" s="1" customFormat="1" ht="16.5" customHeight="1">
      <c r="B318" s="33"/>
      <c r="C318" s="169" t="s">
        <v>666</v>
      </c>
      <c r="D318" s="169" t="s">
        <v>488</v>
      </c>
      <c r="E318" s="170" t="s">
        <v>737</v>
      </c>
      <c r="F318" s="171" t="s">
        <v>738</v>
      </c>
      <c r="G318" s="172" t="s">
        <v>345</v>
      </c>
      <c r="H318" s="173">
        <v>3</v>
      </c>
      <c r="I318" s="174"/>
      <c r="J318" s="173">
        <f>ROUND(I318*H318,0)</f>
        <v>0</v>
      </c>
      <c r="K318" s="171" t="s">
        <v>35</v>
      </c>
      <c r="L318" s="175"/>
      <c r="M318" s="176" t="s">
        <v>35</v>
      </c>
      <c r="N318" s="177" t="s">
        <v>52</v>
      </c>
      <c r="P318" s="140">
        <f>O318*H318</f>
        <v>0</v>
      </c>
      <c r="Q318" s="140">
        <v>0</v>
      </c>
      <c r="R318" s="140">
        <f>Q318*H318</f>
        <v>0</v>
      </c>
      <c r="S318" s="140">
        <v>0</v>
      </c>
      <c r="T318" s="141">
        <f>S318*H318</f>
        <v>0</v>
      </c>
      <c r="AR318" s="142" t="s">
        <v>214</v>
      </c>
      <c r="AT318" s="142" t="s">
        <v>488</v>
      </c>
      <c r="AU318" s="142" t="s">
        <v>21</v>
      </c>
      <c r="AY318" s="17" t="s">
        <v>171</v>
      </c>
      <c r="BE318" s="143">
        <f>IF(N318="základní",J318,0)</f>
        <v>0</v>
      </c>
      <c r="BF318" s="143">
        <f>IF(N318="snížená",J318,0)</f>
        <v>0</v>
      </c>
      <c r="BG318" s="143">
        <f>IF(N318="zákl. přenesená",J318,0)</f>
        <v>0</v>
      </c>
      <c r="BH318" s="143">
        <f>IF(N318="sníž. přenesená",J318,0)</f>
        <v>0</v>
      </c>
      <c r="BI318" s="143">
        <f>IF(N318="nulová",J318,0)</f>
        <v>0</v>
      </c>
      <c r="BJ318" s="17" t="s">
        <v>8</v>
      </c>
      <c r="BK318" s="143">
        <f>ROUND(I318*H318,0)</f>
        <v>0</v>
      </c>
      <c r="BL318" s="17" t="s">
        <v>178</v>
      </c>
      <c r="BM318" s="142" t="s">
        <v>2053</v>
      </c>
    </row>
    <row r="319" spans="2:65" s="1" customFormat="1" ht="16.5" customHeight="1">
      <c r="B319" s="33"/>
      <c r="C319" s="169" t="s">
        <v>609</v>
      </c>
      <c r="D319" s="169" t="s">
        <v>488</v>
      </c>
      <c r="E319" s="170" t="s">
        <v>741</v>
      </c>
      <c r="F319" s="171" t="s">
        <v>742</v>
      </c>
      <c r="G319" s="172" t="s">
        <v>345</v>
      </c>
      <c r="H319" s="173">
        <v>3</v>
      </c>
      <c r="I319" s="174"/>
      <c r="J319" s="173">
        <f>ROUND(I319*H319,0)</f>
        <v>0</v>
      </c>
      <c r="K319" s="171" t="s">
        <v>35</v>
      </c>
      <c r="L319" s="175"/>
      <c r="M319" s="176" t="s">
        <v>35</v>
      </c>
      <c r="N319" s="177" t="s">
        <v>52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214</v>
      </c>
      <c r="AT319" s="142" t="s">
        <v>488</v>
      </c>
      <c r="AU319" s="142" t="s">
        <v>21</v>
      </c>
      <c r="AY319" s="17" t="s">
        <v>171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8</v>
      </c>
      <c r="BK319" s="143">
        <f>ROUND(I319*H319,0)</f>
        <v>0</v>
      </c>
      <c r="BL319" s="17" t="s">
        <v>178</v>
      </c>
      <c r="BM319" s="142" t="s">
        <v>2054</v>
      </c>
    </row>
    <row r="320" spans="2:65" s="1" customFormat="1" ht="24.2" customHeight="1">
      <c r="B320" s="33"/>
      <c r="C320" s="132" t="s">
        <v>676</v>
      </c>
      <c r="D320" s="132" t="s">
        <v>174</v>
      </c>
      <c r="E320" s="133" t="s">
        <v>745</v>
      </c>
      <c r="F320" s="134" t="s">
        <v>746</v>
      </c>
      <c r="G320" s="135" t="s">
        <v>345</v>
      </c>
      <c r="H320" s="136">
        <v>19</v>
      </c>
      <c r="I320" s="137"/>
      <c r="J320" s="136">
        <f>ROUND(I320*H320,0)</f>
        <v>0</v>
      </c>
      <c r="K320" s="134" t="s">
        <v>346</v>
      </c>
      <c r="L320" s="33"/>
      <c r="M320" s="138" t="s">
        <v>35</v>
      </c>
      <c r="N320" s="139" t="s">
        <v>52</v>
      </c>
      <c r="P320" s="140">
        <f>O320*H320</f>
        <v>0</v>
      </c>
      <c r="Q320" s="140">
        <v>0.31108</v>
      </c>
      <c r="R320" s="140">
        <f>Q320*H320</f>
        <v>5.91052</v>
      </c>
      <c r="S320" s="140">
        <v>0</v>
      </c>
      <c r="T320" s="141">
        <f>S320*H320</f>
        <v>0</v>
      </c>
      <c r="AR320" s="142" t="s">
        <v>178</v>
      </c>
      <c r="AT320" s="142" t="s">
        <v>174</v>
      </c>
      <c r="AU320" s="142" t="s">
        <v>21</v>
      </c>
      <c r="AY320" s="17" t="s">
        <v>171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</v>
      </c>
      <c r="BK320" s="143">
        <f>ROUND(I320*H320,0)</f>
        <v>0</v>
      </c>
      <c r="BL320" s="17" t="s">
        <v>178</v>
      </c>
      <c r="BM320" s="142" t="s">
        <v>2055</v>
      </c>
    </row>
    <row r="321" spans="2:47" s="1" customFormat="1" ht="11.25">
      <c r="B321" s="33"/>
      <c r="D321" s="153" t="s">
        <v>347</v>
      </c>
      <c r="F321" s="154" t="s">
        <v>748</v>
      </c>
      <c r="I321" s="146"/>
      <c r="L321" s="33"/>
      <c r="M321" s="147"/>
      <c r="T321" s="54"/>
      <c r="AT321" s="17" t="s">
        <v>347</v>
      </c>
      <c r="AU321" s="17" t="s">
        <v>21</v>
      </c>
    </row>
    <row r="322" spans="2:51" s="12" customFormat="1" ht="11.25">
      <c r="B322" s="155"/>
      <c r="D322" s="144" t="s">
        <v>358</v>
      </c>
      <c r="E322" s="156" t="s">
        <v>35</v>
      </c>
      <c r="F322" s="157" t="s">
        <v>749</v>
      </c>
      <c r="H322" s="158">
        <v>5</v>
      </c>
      <c r="I322" s="159"/>
      <c r="L322" s="155"/>
      <c r="M322" s="160"/>
      <c r="T322" s="161"/>
      <c r="AT322" s="156" t="s">
        <v>358</v>
      </c>
      <c r="AU322" s="156" t="s">
        <v>21</v>
      </c>
      <c r="AV322" s="12" t="s">
        <v>21</v>
      </c>
      <c r="AW322" s="12" t="s">
        <v>41</v>
      </c>
      <c r="AX322" s="12" t="s">
        <v>81</v>
      </c>
      <c r="AY322" s="156" t="s">
        <v>171</v>
      </c>
    </row>
    <row r="323" spans="2:51" s="12" customFormat="1" ht="11.25">
      <c r="B323" s="155"/>
      <c r="D323" s="144" t="s">
        <v>358</v>
      </c>
      <c r="E323" s="156" t="s">
        <v>35</v>
      </c>
      <c r="F323" s="157" t="s">
        <v>750</v>
      </c>
      <c r="H323" s="158">
        <v>6</v>
      </c>
      <c r="I323" s="159"/>
      <c r="L323" s="155"/>
      <c r="M323" s="160"/>
      <c r="T323" s="161"/>
      <c r="AT323" s="156" t="s">
        <v>358</v>
      </c>
      <c r="AU323" s="156" t="s">
        <v>21</v>
      </c>
      <c r="AV323" s="12" t="s">
        <v>21</v>
      </c>
      <c r="AW323" s="12" t="s">
        <v>41</v>
      </c>
      <c r="AX323" s="12" t="s">
        <v>81</v>
      </c>
      <c r="AY323" s="156" t="s">
        <v>171</v>
      </c>
    </row>
    <row r="324" spans="2:51" s="12" customFormat="1" ht="11.25">
      <c r="B324" s="155"/>
      <c r="D324" s="144" t="s">
        <v>358</v>
      </c>
      <c r="E324" s="156" t="s">
        <v>35</v>
      </c>
      <c r="F324" s="157" t="s">
        <v>751</v>
      </c>
      <c r="H324" s="158">
        <v>7</v>
      </c>
      <c r="I324" s="159"/>
      <c r="L324" s="155"/>
      <c r="M324" s="160"/>
      <c r="T324" s="161"/>
      <c r="AT324" s="156" t="s">
        <v>358</v>
      </c>
      <c r="AU324" s="156" t="s">
        <v>21</v>
      </c>
      <c r="AV324" s="12" t="s">
        <v>21</v>
      </c>
      <c r="AW324" s="12" t="s">
        <v>41</v>
      </c>
      <c r="AX324" s="12" t="s">
        <v>81</v>
      </c>
      <c r="AY324" s="156" t="s">
        <v>171</v>
      </c>
    </row>
    <row r="325" spans="2:51" s="12" customFormat="1" ht="11.25">
      <c r="B325" s="155"/>
      <c r="D325" s="144" t="s">
        <v>358</v>
      </c>
      <c r="E325" s="156" t="s">
        <v>35</v>
      </c>
      <c r="F325" s="157" t="s">
        <v>752</v>
      </c>
      <c r="H325" s="158">
        <v>1</v>
      </c>
      <c r="I325" s="159"/>
      <c r="L325" s="155"/>
      <c r="M325" s="160"/>
      <c r="T325" s="161"/>
      <c r="AT325" s="156" t="s">
        <v>358</v>
      </c>
      <c r="AU325" s="156" t="s">
        <v>21</v>
      </c>
      <c r="AV325" s="12" t="s">
        <v>21</v>
      </c>
      <c r="AW325" s="12" t="s">
        <v>41</v>
      </c>
      <c r="AX325" s="12" t="s">
        <v>81</v>
      </c>
      <c r="AY325" s="156" t="s">
        <v>171</v>
      </c>
    </row>
    <row r="326" spans="2:51" s="13" customFormat="1" ht="11.25">
      <c r="B326" s="162"/>
      <c r="D326" s="144" t="s">
        <v>358</v>
      </c>
      <c r="E326" s="163" t="s">
        <v>35</v>
      </c>
      <c r="F326" s="164" t="s">
        <v>361</v>
      </c>
      <c r="H326" s="165">
        <v>19</v>
      </c>
      <c r="I326" s="166"/>
      <c r="L326" s="162"/>
      <c r="M326" s="167"/>
      <c r="T326" s="168"/>
      <c r="AT326" s="163" t="s">
        <v>358</v>
      </c>
      <c r="AU326" s="163" t="s">
        <v>21</v>
      </c>
      <c r="AV326" s="13" t="s">
        <v>178</v>
      </c>
      <c r="AW326" s="13" t="s">
        <v>41</v>
      </c>
      <c r="AX326" s="13" t="s">
        <v>8</v>
      </c>
      <c r="AY326" s="163" t="s">
        <v>171</v>
      </c>
    </row>
    <row r="327" spans="2:65" s="1" customFormat="1" ht="16.5" customHeight="1">
      <c r="B327" s="33"/>
      <c r="C327" s="169" t="s">
        <v>618</v>
      </c>
      <c r="D327" s="169" t="s">
        <v>488</v>
      </c>
      <c r="E327" s="170" t="s">
        <v>754</v>
      </c>
      <c r="F327" s="171" t="s">
        <v>755</v>
      </c>
      <c r="G327" s="172" t="s">
        <v>345</v>
      </c>
      <c r="H327" s="173">
        <v>2</v>
      </c>
      <c r="I327" s="174"/>
      <c r="J327" s="173">
        <f>ROUND(I327*H327,0)</f>
        <v>0</v>
      </c>
      <c r="K327" s="171" t="s">
        <v>346</v>
      </c>
      <c r="L327" s="175"/>
      <c r="M327" s="176" t="s">
        <v>35</v>
      </c>
      <c r="N327" s="177" t="s">
        <v>52</v>
      </c>
      <c r="P327" s="140">
        <f>O327*H327</f>
        <v>0</v>
      </c>
      <c r="Q327" s="140">
        <v>0.0506</v>
      </c>
      <c r="R327" s="140">
        <f>Q327*H327</f>
        <v>0.1012</v>
      </c>
      <c r="S327" s="140">
        <v>0</v>
      </c>
      <c r="T327" s="141">
        <f>S327*H327</f>
        <v>0</v>
      </c>
      <c r="AR327" s="142" t="s">
        <v>214</v>
      </c>
      <c r="AT327" s="142" t="s">
        <v>488</v>
      </c>
      <c r="AU327" s="142" t="s">
        <v>21</v>
      </c>
      <c r="AY327" s="17" t="s">
        <v>171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7" t="s">
        <v>8</v>
      </c>
      <c r="BK327" s="143">
        <f>ROUND(I327*H327,0)</f>
        <v>0</v>
      </c>
      <c r="BL327" s="17" t="s">
        <v>178</v>
      </c>
      <c r="BM327" s="142" t="s">
        <v>2056</v>
      </c>
    </row>
    <row r="328" spans="2:65" s="1" customFormat="1" ht="16.5" customHeight="1">
      <c r="B328" s="33"/>
      <c r="C328" s="169" t="s">
        <v>685</v>
      </c>
      <c r="D328" s="169" t="s">
        <v>488</v>
      </c>
      <c r="E328" s="170" t="s">
        <v>769</v>
      </c>
      <c r="F328" s="171" t="s">
        <v>770</v>
      </c>
      <c r="G328" s="172" t="s">
        <v>345</v>
      </c>
      <c r="H328" s="173">
        <v>2</v>
      </c>
      <c r="I328" s="174"/>
      <c r="J328" s="173">
        <f>ROUND(I328*H328,0)</f>
        <v>0</v>
      </c>
      <c r="K328" s="171" t="s">
        <v>346</v>
      </c>
      <c r="L328" s="175"/>
      <c r="M328" s="176" t="s">
        <v>35</v>
      </c>
      <c r="N328" s="177" t="s">
        <v>52</v>
      </c>
      <c r="P328" s="140">
        <f>O328*H328</f>
        <v>0</v>
      </c>
      <c r="Q328" s="140">
        <v>0.0546</v>
      </c>
      <c r="R328" s="140">
        <f>Q328*H328</f>
        <v>0.1092</v>
      </c>
      <c r="S328" s="140">
        <v>0</v>
      </c>
      <c r="T328" s="141">
        <f>S328*H328</f>
        <v>0</v>
      </c>
      <c r="AR328" s="142" t="s">
        <v>214</v>
      </c>
      <c r="AT328" s="142" t="s">
        <v>488</v>
      </c>
      <c r="AU328" s="142" t="s">
        <v>21</v>
      </c>
      <c r="AY328" s="17" t="s">
        <v>171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7" t="s">
        <v>8</v>
      </c>
      <c r="BK328" s="143">
        <f>ROUND(I328*H328,0)</f>
        <v>0</v>
      </c>
      <c r="BL328" s="17" t="s">
        <v>178</v>
      </c>
      <c r="BM328" s="142" t="s">
        <v>2057</v>
      </c>
    </row>
    <row r="329" spans="2:65" s="1" customFormat="1" ht="16.5" customHeight="1">
      <c r="B329" s="33"/>
      <c r="C329" s="169" t="s">
        <v>626</v>
      </c>
      <c r="D329" s="169" t="s">
        <v>488</v>
      </c>
      <c r="E329" s="170" t="s">
        <v>773</v>
      </c>
      <c r="F329" s="171" t="s">
        <v>774</v>
      </c>
      <c r="G329" s="172" t="s">
        <v>345</v>
      </c>
      <c r="H329" s="173">
        <v>1</v>
      </c>
      <c r="I329" s="174"/>
      <c r="J329" s="173">
        <f>ROUND(I329*H329,0)</f>
        <v>0</v>
      </c>
      <c r="K329" s="171" t="s">
        <v>346</v>
      </c>
      <c r="L329" s="175"/>
      <c r="M329" s="176" t="s">
        <v>35</v>
      </c>
      <c r="N329" s="177" t="s">
        <v>52</v>
      </c>
      <c r="P329" s="140">
        <f>O329*H329</f>
        <v>0</v>
      </c>
      <c r="Q329" s="140">
        <v>0.026</v>
      </c>
      <c r="R329" s="140">
        <f>Q329*H329</f>
        <v>0.026</v>
      </c>
      <c r="S329" s="140">
        <v>0</v>
      </c>
      <c r="T329" s="141">
        <f>S329*H329</f>
        <v>0</v>
      </c>
      <c r="AR329" s="142" t="s">
        <v>214</v>
      </c>
      <c r="AT329" s="142" t="s">
        <v>488</v>
      </c>
      <c r="AU329" s="142" t="s">
        <v>21</v>
      </c>
      <c r="AY329" s="17" t="s">
        <v>171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</v>
      </c>
      <c r="BK329" s="143">
        <f>ROUND(I329*H329,0)</f>
        <v>0</v>
      </c>
      <c r="BL329" s="17" t="s">
        <v>178</v>
      </c>
      <c r="BM329" s="142" t="s">
        <v>2058</v>
      </c>
    </row>
    <row r="330" spans="2:65" s="1" customFormat="1" ht="16.5" customHeight="1">
      <c r="B330" s="33"/>
      <c r="C330" s="169" t="s">
        <v>694</v>
      </c>
      <c r="D330" s="169" t="s">
        <v>488</v>
      </c>
      <c r="E330" s="170" t="s">
        <v>777</v>
      </c>
      <c r="F330" s="171" t="s">
        <v>778</v>
      </c>
      <c r="G330" s="172" t="s">
        <v>345</v>
      </c>
      <c r="H330" s="173">
        <v>3</v>
      </c>
      <c r="I330" s="174"/>
      <c r="J330" s="173">
        <f>ROUND(I330*H330,0)</f>
        <v>0</v>
      </c>
      <c r="K330" s="171" t="s">
        <v>346</v>
      </c>
      <c r="L330" s="175"/>
      <c r="M330" s="176" t="s">
        <v>35</v>
      </c>
      <c r="N330" s="177" t="s">
        <v>52</v>
      </c>
      <c r="P330" s="140">
        <f>O330*H330</f>
        <v>0</v>
      </c>
      <c r="Q330" s="140">
        <v>0.033</v>
      </c>
      <c r="R330" s="140">
        <f>Q330*H330</f>
        <v>0.099</v>
      </c>
      <c r="S330" s="140">
        <v>0</v>
      </c>
      <c r="T330" s="141">
        <f>S330*H330</f>
        <v>0</v>
      </c>
      <c r="AR330" s="142" t="s">
        <v>214</v>
      </c>
      <c r="AT330" s="142" t="s">
        <v>488</v>
      </c>
      <c r="AU330" s="142" t="s">
        <v>21</v>
      </c>
      <c r="AY330" s="17" t="s">
        <v>171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7" t="s">
        <v>8</v>
      </c>
      <c r="BK330" s="143">
        <f>ROUND(I330*H330,0)</f>
        <v>0</v>
      </c>
      <c r="BL330" s="17" t="s">
        <v>178</v>
      </c>
      <c r="BM330" s="142" t="s">
        <v>2059</v>
      </c>
    </row>
    <row r="331" spans="2:65" s="1" customFormat="1" ht="16.5" customHeight="1">
      <c r="B331" s="33"/>
      <c r="C331" s="169" t="s">
        <v>629</v>
      </c>
      <c r="D331" s="169" t="s">
        <v>488</v>
      </c>
      <c r="E331" s="170" t="s">
        <v>781</v>
      </c>
      <c r="F331" s="171" t="s">
        <v>782</v>
      </c>
      <c r="G331" s="172" t="s">
        <v>345</v>
      </c>
      <c r="H331" s="173">
        <v>2</v>
      </c>
      <c r="I331" s="174"/>
      <c r="J331" s="173">
        <f>ROUND(I331*H331,0)</f>
        <v>0</v>
      </c>
      <c r="K331" s="171" t="s">
        <v>346</v>
      </c>
      <c r="L331" s="175"/>
      <c r="M331" s="176" t="s">
        <v>35</v>
      </c>
      <c r="N331" s="177" t="s">
        <v>52</v>
      </c>
      <c r="P331" s="140">
        <f>O331*H331</f>
        <v>0</v>
      </c>
      <c r="Q331" s="140">
        <v>0.027</v>
      </c>
      <c r="R331" s="140">
        <f>Q331*H331</f>
        <v>0.054</v>
      </c>
      <c r="S331" s="140">
        <v>0</v>
      </c>
      <c r="T331" s="141">
        <f>S331*H331</f>
        <v>0</v>
      </c>
      <c r="AR331" s="142" t="s">
        <v>214</v>
      </c>
      <c r="AT331" s="142" t="s">
        <v>488</v>
      </c>
      <c r="AU331" s="142" t="s">
        <v>21</v>
      </c>
      <c r="AY331" s="17" t="s">
        <v>171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7" t="s">
        <v>8</v>
      </c>
      <c r="BK331" s="143">
        <f>ROUND(I331*H331,0)</f>
        <v>0</v>
      </c>
      <c r="BL331" s="17" t="s">
        <v>178</v>
      </c>
      <c r="BM331" s="142" t="s">
        <v>2060</v>
      </c>
    </row>
    <row r="332" spans="2:63" s="11" customFormat="1" ht="22.9" customHeight="1">
      <c r="B332" s="120"/>
      <c r="D332" s="121" t="s">
        <v>80</v>
      </c>
      <c r="E332" s="130" t="s">
        <v>172</v>
      </c>
      <c r="F332" s="130" t="s">
        <v>173</v>
      </c>
      <c r="I332" s="123"/>
      <c r="J332" s="131">
        <f>BK332</f>
        <v>0</v>
      </c>
      <c r="L332" s="120"/>
      <c r="M332" s="125"/>
      <c r="P332" s="126">
        <f>P333+SUM(P334:P436)</f>
        <v>0</v>
      </c>
      <c r="R332" s="126">
        <f>R333+SUM(R334:R436)</f>
        <v>253.3790633</v>
      </c>
      <c r="T332" s="127">
        <f>T333+SUM(T334:T436)</f>
        <v>0.752</v>
      </c>
      <c r="AR332" s="121" t="s">
        <v>8</v>
      </c>
      <c r="AT332" s="128" t="s">
        <v>80</v>
      </c>
      <c r="AU332" s="128" t="s">
        <v>8</v>
      </c>
      <c r="AY332" s="121" t="s">
        <v>171</v>
      </c>
      <c r="BK332" s="129">
        <f>BK333+SUM(BK334:BK436)</f>
        <v>0</v>
      </c>
    </row>
    <row r="333" spans="2:65" s="1" customFormat="1" ht="16.5" customHeight="1">
      <c r="B333" s="33"/>
      <c r="C333" s="132" t="s">
        <v>702</v>
      </c>
      <c r="D333" s="132" t="s">
        <v>174</v>
      </c>
      <c r="E333" s="133" t="s">
        <v>785</v>
      </c>
      <c r="F333" s="134" t="s">
        <v>786</v>
      </c>
      <c r="G333" s="135" t="s">
        <v>345</v>
      </c>
      <c r="H333" s="136">
        <v>6</v>
      </c>
      <c r="I333" s="137"/>
      <c r="J333" s="136">
        <f>ROUND(I333*H333,0)</f>
        <v>0</v>
      </c>
      <c r="K333" s="134" t="s">
        <v>346</v>
      </c>
      <c r="L333" s="33"/>
      <c r="M333" s="138" t="s">
        <v>35</v>
      </c>
      <c r="N333" s="139" t="s">
        <v>52</v>
      </c>
      <c r="P333" s="140">
        <f>O333*H333</f>
        <v>0</v>
      </c>
      <c r="Q333" s="140">
        <v>0.0007</v>
      </c>
      <c r="R333" s="140">
        <f>Q333*H333</f>
        <v>0.0042</v>
      </c>
      <c r="S333" s="140">
        <v>0</v>
      </c>
      <c r="T333" s="141">
        <f>S333*H333</f>
        <v>0</v>
      </c>
      <c r="AR333" s="142" t="s">
        <v>178</v>
      </c>
      <c r="AT333" s="142" t="s">
        <v>174</v>
      </c>
      <c r="AU333" s="142" t="s">
        <v>21</v>
      </c>
      <c r="AY333" s="17" t="s">
        <v>171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7" t="s">
        <v>8</v>
      </c>
      <c r="BK333" s="143">
        <f>ROUND(I333*H333,0)</f>
        <v>0</v>
      </c>
      <c r="BL333" s="17" t="s">
        <v>178</v>
      </c>
      <c r="BM333" s="142" t="s">
        <v>1625</v>
      </c>
    </row>
    <row r="334" spans="2:47" s="1" customFormat="1" ht="11.25">
      <c r="B334" s="33"/>
      <c r="D334" s="153" t="s">
        <v>347</v>
      </c>
      <c r="F334" s="154" t="s">
        <v>788</v>
      </c>
      <c r="I334" s="146"/>
      <c r="L334" s="33"/>
      <c r="M334" s="147"/>
      <c r="T334" s="54"/>
      <c r="AT334" s="17" t="s">
        <v>347</v>
      </c>
      <c r="AU334" s="17" t="s">
        <v>21</v>
      </c>
    </row>
    <row r="335" spans="2:51" s="12" customFormat="1" ht="11.25">
      <c r="B335" s="155"/>
      <c r="D335" s="144" t="s">
        <v>358</v>
      </c>
      <c r="E335" s="156" t="s">
        <v>35</v>
      </c>
      <c r="F335" s="157" t="s">
        <v>2061</v>
      </c>
      <c r="H335" s="158">
        <v>5</v>
      </c>
      <c r="I335" s="159"/>
      <c r="L335" s="155"/>
      <c r="M335" s="160"/>
      <c r="T335" s="161"/>
      <c r="AT335" s="156" t="s">
        <v>358</v>
      </c>
      <c r="AU335" s="156" t="s">
        <v>21</v>
      </c>
      <c r="AV335" s="12" t="s">
        <v>21</v>
      </c>
      <c r="AW335" s="12" t="s">
        <v>41</v>
      </c>
      <c r="AX335" s="12" t="s">
        <v>81</v>
      </c>
      <c r="AY335" s="156" t="s">
        <v>171</v>
      </c>
    </row>
    <row r="336" spans="2:51" s="12" customFormat="1" ht="11.25">
      <c r="B336" s="155"/>
      <c r="D336" s="144" t="s">
        <v>358</v>
      </c>
      <c r="E336" s="156" t="s">
        <v>35</v>
      </c>
      <c r="F336" s="157" t="s">
        <v>1627</v>
      </c>
      <c r="H336" s="158">
        <v>1</v>
      </c>
      <c r="I336" s="159"/>
      <c r="L336" s="155"/>
      <c r="M336" s="160"/>
      <c r="T336" s="161"/>
      <c r="AT336" s="156" t="s">
        <v>358</v>
      </c>
      <c r="AU336" s="156" t="s">
        <v>21</v>
      </c>
      <c r="AV336" s="12" t="s">
        <v>21</v>
      </c>
      <c r="AW336" s="12" t="s">
        <v>41</v>
      </c>
      <c r="AX336" s="12" t="s">
        <v>81</v>
      </c>
      <c r="AY336" s="156" t="s">
        <v>171</v>
      </c>
    </row>
    <row r="337" spans="2:51" s="13" customFormat="1" ht="11.25">
      <c r="B337" s="162"/>
      <c r="D337" s="144" t="s">
        <v>358</v>
      </c>
      <c r="E337" s="163" t="s">
        <v>35</v>
      </c>
      <c r="F337" s="164" t="s">
        <v>361</v>
      </c>
      <c r="H337" s="165">
        <v>6</v>
      </c>
      <c r="I337" s="166"/>
      <c r="L337" s="162"/>
      <c r="M337" s="167"/>
      <c r="T337" s="168"/>
      <c r="AT337" s="163" t="s">
        <v>358</v>
      </c>
      <c r="AU337" s="163" t="s">
        <v>21</v>
      </c>
      <c r="AV337" s="13" t="s">
        <v>178</v>
      </c>
      <c r="AW337" s="13" t="s">
        <v>41</v>
      </c>
      <c r="AX337" s="13" t="s">
        <v>8</v>
      </c>
      <c r="AY337" s="163" t="s">
        <v>171</v>
      </c>
    </row>
    <row r="338" spans="2:65" s="1" customFormat="1" ht="16.5" customHeight="1">
      <c r="B338" s="33"/>
      <c r="C338" s="169" t="s">
        <v>634</v>
      </c>
      <c r="D338" s="169" t="s">
        <v>488</v>
      </c>
      <c r="E338" s="170" t="s">
        <v>790</v>
      </c>
      <c r="F338" s="171" t="s">
        <v>791</v>
      </c>
      <c r="G338" s="172" t="s">
        <v>345</v>
      </c>
      <c r="H338" s="173">
        <v>4</v>
      </c>
      <c r="I338" s="174"/>
      <c r="J338" s="173">
        <f>ROUND(I338*H338,0)</f>
        <v>0</v>
      </c>
      <c r="K338" s="171" t="s">
        <v>346</v>
      </c>
      <c r="L338" s="175"/>
      <c r="M338" s="176" t="s">
        <v>35</v>
      </c>
      <c r="N338" s="177" t="s">
        <v>52</v>
      </c>
      <c r="P338" s="140">
        <f>O338*H338</f>
        <v>0</v>
      </c>
      <c r="Q338" s="140">
        <v>0.0013</v>
      </c>
      <c r="R338" s="140">
        <f>Q338*H338</f>
        <v>0.0052</v>
      </c>
      <c r="S338" s="140">
        <v>0</v>
      </c>
      <c r="T338" s="141">
        <f>S338*H338</f>
        <v>0</v>
      </c>
      <c r="AR338" s="142" t="s">
        <v>214</v>
      </c>
      <c r="AT338" s="142" t="s">
        <v>488</v>
      </c>
      <c r="AU338" s="142" t="s">
        <v>21</v>
      </c>
      <c r="AY338" s="17" t="s">
        <v>171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7" t="s">
        <v>8</v>
      </c>
      <c r="BK338" s="143">
        <f>ROUND(I338*H338,0)</f>
        <v>0</v>
      </c>
      <c r="BL338" s="17" t="s">
        <v>178</v>
      </c>
      <c r="BM338" s="142" t="s">
        <v>2062</v>
      </c>
    </row>
    <row r="339" spans="2:51" s="12" customFormat="1" ht="11.25">
      <c r="B339" s="155"/>
      <c r="D339" s="144" t="s">
        <v>358</v>
      </c>
      <c r="E339" s="156" t="s">
        <v>35</v>
      </c>
      <c r="F339" s="157" t="s">
        <v>2063</v>
      </c>
      <c r="H339" s="158">
        <v>2</v>
      </c>
      <c r="I339" s="159"/>
      <c r="L339" s="155"/>
      <c r="M339" s="160"/>
      <c r="T339" s="161"/>
      <c r="AT339" s="156" t="s">
        <v>358</v>
      </c>
      <c r="AU339" s="156" t="s">
        <v>21</v>
      </c>
      <c r="AV339" s="12" t="s">
        <v>21</v>
      </c>
      <c r="AW339" s="12" t="s">
        <v>41</v>
      </c>
      <c r="AX339" s="12" t="s">
        <v>81</v>
      </c>
      <c r="AY339" s="156" t="s">
        <v>171</v>
      </c>
    </row>
    <row r="340" spans="2:51" s="12" customFormat="1" ht="11.25">
      <c r="B340" s="155"/>
      <c r="D340" s="144" t="s">
        <v>358</v>
      </c>
      <c r="E340" s="156" t="s">
        <v>35</v>
      </c>
      <c r="F340" s="157" t="s">
        <v>2064</v>
      </c>
      <c r="H340" s="158">
        <v>2</v>
      </c>
      <c r="I340" s="159"/>
      <c r="L340" s="155"/>
      <c r="M340" s="160"/>
      <c r="T340" s="161"/>
      <c r="AT340" s="156" t="s">
        <v>358</v>
      </c>
      <c r="AU340" s="156" t="s">
        <v>21</v>
      </c>
      <c r="AV340" s="12" t="s">
        <v>21</v>
      </c>
      <c r="AW340" s="12" t="s">
        <v>41</v>
      </c>
      <c r="AX340" s="12" t="s">
        <v>81</v>
      </c>
      <c r="AY340" s="156" t="s">
        <v>171</v>
      </c>
    </row>
    <row r="341" spans="2:51" s="13" customFormat="1" ht="11.25">
      <c r="B341" s="162"/>
      <c r="D341" s="144" t="s">
        <v>358</v>
      </c>
      <c r="E341" s="163" t="s">
        <v>35</v>
      </c>
      <c r="F341" s="164" t="s">
        <v>361</v>
      </c>
      <c r="H341" s="165">
        <v>4</v>
      </c>
      <c r="I341" s="166"/>
      <c r="L341" s="162"/>
      <c r="M341" s="167"/>
      <c r="T341" s="168"/>
      <c r="AT341" s="163" t="s">
        <v>358</v>
      </c>
      <c r="AU341" s="163" t="s">
        <v>21</v>
      </c>
      <c r="AV341" s="13" t="s">
        <v>178</v>
      </c>
      <c r="AW341" s="13" t="s">
        <v>41</v>
      </c>
      <c r="AX341" s="13" t="s">
        <v>8</v>
      </c>
      <c r="AY341" s="163" t="s">
        <v>171</v>
      </c>
    </row>
    <row r="342" spans="2:65" s="1" customFormat="1" ht="16.5" customHeight="1">
      <c r="B342" s="33"/>
      <c r="C342" s="169" t="s">
        <v>710</v>
      </c>
      <c r="D342" s="169" t="s">
        <v>488</v>
      </c>
      <c r="E342" s="170" t="s">
        <v>2065</v>
      </c>
      <c r="F342" s="171" t="s">
        <v>2066</v>
      </c>
      <c r="G342" s="172" t="s">
        <v>345</v>
      </c>
      <c r="H342" s="173">
        <v>1</v>
      </c>
      <c r="I342" s="174"/>
      <c r="J342" s="173">
        <f>ROUND(I342*H342,0)</f>
        <v>0</v>
      </c>
      <c r="K342" s="171" t="s">
        <v>346</v>
      </c>
      <c r="L342" s="175"/>
      <c r="M342" s="176" t="s">
        <v>35</v>
      </c>
      <c r="N342" s="177" t="s">
        <v>52</v>
      </c>
      <c r="P342" s="140">
        <f>O342*H342</f>
        <v>0</v>
      </c>
      <c r="Q342" s="140">
        <v>0.0036</v>
      </c>
      <c r="R342" s="140">
        <f>Q342*H342</f>
        <v>0.0036</v>
      </c>
      <c r="S342" s="140">
        <v>0</v>
      </c>
      <c r="T342" s="141">
        <f>S342*H342</f>
        <v>0</v>
      </c>
      <c r="AR342" s="142" t="s">
        <v>214</v>
      </c>
      <c r="AT342" s="142" t="s">
        <v>488</v>
      </c>
      <c r="AU342" s="142" t="s">
        <v>21</v>
      </c>
      <c r="AY342" s="17" t="s">
        <v>171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7" t="s">
        <v>8</v>
      </c>
      <c r="BK342" s="143">
        <f>ROUND(I342*H342,0)</f>
        <v>0</v>
      </c>
      <c r="BL342" s="17" t="s">
        <v>178</v>
      </c>
      <c r="BM342" s="142" t="s">
        <v>2067</v>
      </c>
    </row>
    <row r="343" spans="2:51" s="12" customFormat="1" ht="11.25">
      <c r="B343" s="155"/>
      <c r="D343" s="144" t="s">
        <v>358</v>
      </c>
      <c r="E343" s="156" t="s">
        <v>35</v>
      </c>
      <c r="F343" s="157" t="s">
        <v>2068</v>
      </c>
      <c r="H343" s="158">
        <v>1</v>
      </c>
      <c r="I343" s="159"/>
      <c r="L343" s="155"/>
      <c r="M343" s="160"/>
      <c r="T343" s="161"/>
      <c r="AT343" s="156" t="s">
        <v>358</v>
      </c>
      <c r="AU343" s="156" t="s">
        <v>21</v>
      </c>
      <c r="AV343" s="12" t="s">
        <v>21</v>
      </c>
      <c r="AW343" s="12" t="s">
        <v>41</v>
      </c>
      <c r="AX343" s="12" t="s">
        <v>8</v>
      </c>
      <c r="AY343" s="156" t="s">
        <v>171</v>
      </c>
    </row>
    <row r="344" spans="2:65" s="1" customFormat="1" ht="16.5" customHeight="1">
      <c r="B344" s="33"/>
      <c r="C344" s="132" t="s">
        <v>641</v>
      </c>
      <c r="D344" s="132" t="s">
        <v>174</v>
      </c>
      <c r="E344" s="133" t="s">
        <v>805</v>
      </c>
      <c r="F344" s="134" t="s">
        <v>806</v>
      </c>
      <c r="G344" s="135" t="s">
        <v>345</v>
      </c>
      <c r="H344" s="136">
        <v>6</v>
      </c>
      <c r="I344" s="137"/>
      <c r="J344" s="136">
        <f>ROUND(I344*H344,0)</f>
        <v>0</v>
      </c>
      <c r="K344" s="134" t="s">
        <v>346</v>
      </c>
      <c r="L344" s="33"/>
      <c r="M344" s="138" t="s">
        <v>35</v>
      </c>
      <c r="N344" s="139" t="s">
        <v>52</v>
      </c>
      <c r="P344" s="140">
        <f>O344*H344</f>
        <v>0</v>
      </c>
      <c r="Q344" s="140">
        <v>0.11241</v>
      </c>
      <c r="R344" s="140">
        <f>Q344*H344</f>
        <v>0.67446</v>
      </c>
      <c r="S344" s="140">
        <v>0</v>
      </c>
      <c r="T344" s="141">
        <f>S344*H344</f>
        <v>0</v>
      </c>
      <c r="AR344" s="142" t="s">
        <v>178</v>
      </c>
      <c r="AT344" s="142" t="s">
        <v>174</v>
      </c>
      <c r="AU344" s="142" t="s">
        <v>21</v>
      </c>
      <c r="AY344" s="17" t="s">
        <v>171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7" t="s">
        <v>8</v>
      </c>
      <c r="BK344" s="143">
        <f>ROUND(I344*H344,0)</f>
        <v>0</v>
      </c>
      <c r="BL344" s="17" t="s">
        <v>178</v>
      </c>
      <c r="BM344" s="142" t="s">
        <v>1635</v>
      </c>
    </row>
    <row r="345" spans="2:47" s="1" customFormat="1" ht="11.25">
      <c r="B345" s="33"/>
      <c r="D345" s="153" t="s">
        <v>347</v>
      </c>
      <c r="F345" s="154" t="s">
        <v>808</v>
      </c>
      <c r="I345" s="146"/>
      <c r="L345" s="33"/>
      <c r="M345" s="147"/>
      <c r="T345" s="54"/>
      <c r="AT345" s="17" t="s">
        <v>347</v>
      </c>
      <c r="AU345" s="17" t="s">
        <v>21</v>
      </c>
    </row>
    <row r="346" spans="2:65" s="1" customFormat="1" ht="16.5" customHeight="1">
      <c r="B346" s="33"/>
      <c r="C346" s="169" t="s">
        <v>718</v>
      </c>
      <c r="D346" s="169" t="s">
        <v>488</v>
      </c>
      <c r="E346" s="170" t="s">
        <v>810</v>
      </c>
      <c r="F346" s="171" t="s">
        <v>811</v>
      </c>
      <c r="G346" s="172" t="s">
        <v>345</v>
      </c>
      <c r="H346" s="173">
        <v>6</v>
      </c>
      <c r="I346" s="174"/>
      <c r="J346" s="173">
        <f>ROUND(I346*H346,0)</f>
        <v>0</v>
      </c>
      <c r="K346" s="171" t="s">
        <v>346</v>
      </c>
      <c r="L346" s="175"/>
      <c r="M346" s="176" t="s">
        <v>35</v>
      </c>
      <c r="N346" s="177" t="s">
        <v>52</v>
      </c>
      <c r="P346" s="140">
        <f>O346*H346</f>
        <v>0</v>
      </c>
      <c r="Q346" s="140">
        <v>0.0061</v>
      </c>
      <c r="R346" s="140">
        <f>Q346*H346</f>
        <v>0.0366</v>
      </c>
      <c r="S346" s="140">
        <v>0</v>
      </c>
      <c r="T346" s="141">
        <f>S346*H346</f>
        <v>0</v>
      </c>
      <c r="AR346" s="142" t="s">
        <v>214</v>
      </c>
      <c r="AT346" s="142" t="s">
        <v>488</v>
      </c>
      <c r="AU346" s="142" t="s">
        <v>21</v>
      </c>
      <c r="AY346" s="17" t="s">
        <v>171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7" t="s">
        <v>8</v>
      </c>
      <c r="BK346" s="143">
        <f>ROUND(I346*H346,0)</f>
        <v>0</v>
      </c>
      <c r="BL346" s="17" t="s">
        <v>178</v>
      </c>
      <c r="BM346" s="142" t="s">
        <v>1636</v>
      </c>
    </row>
    <row r="347" spans="2:65" s="1" customFormat="1" ht="24.2" customHeight="1">
      <c r="B347" s="33"/>
      <c r="C347" s="132" t="s">
        <v>722</v>
      </c>
      <c r="D347" s="132" t="s">
        <v>174</v>
      </c>
      <c r="E347" s="133" t="s">
        <v>819</v>
      </c>
      <c r="F347" s="134" t="s">
        <v>820</v>
      </c>
      <c r="G347" s="135" t="s">
        <v>355</v>
      </c>
      <c r="H347" s="136">
        <v>96.65</v>
      </c>
      <c r="I347" s="137"/>
      <c r="J347" s="136">
        <f>ROUND(I347*H347,0)</f>
        <v>0</v>
      </c>
      <c r="K347" s="134" t="s">
        <v>346</v>
      </c>
      <c r="L347" s="33"/>
      <c r="M347" s="138" t="s">
        <v>35</v>
      </c>
      <c r="N347" s="139" t="s">
        <v>52</v>
      </c>
      <c r="P347" s="140">
        <f>O347*H347</f>
        <v>0</v>
      </c>
      <c r="Q347" s="140">
        <v>1E-05</v>
      </c>
      <c r="R347" s="140">
        <f>Q347*H347</f>
        <v>0.0009665000000000001</v>
      </c>
      <c r="S347" s="140">
        <v>0</v>
      </c>
      <c r="T347" s="141">
        <f>S347*H347</f>
        <v>0</v>
      </c>
      <c r="AR347" s="142" t="s">
        <v>178</v>
      </c>
      <c r="AT347" s="142" t="s">
        <v>174</v>
      </c>
      <c r="AU347" s="142" t="s">
        <v>21</v>
      </c>
      <c r="AY347" s="17" t="s">
        <v>171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</v>
      </c>
      <c r="BK347" s="143">
        <f>ROUND(I347*H347,0)</f>
        <v>0</v>
      </c>
      <c r="BL347" s="17" t="s">
        <v>178</v>
      </c>
      <c r="BM347" s="142" t="s">
        <v>1638</v>
      </c>
    </row>
    <row r="348" spans="2:47" s="1" customFormat="1" ht="11.25">
      <c r="B348" s="33"/>
      <c r="D348" s="153" t="s">
        <v>347</v>
      </c>
      <c r="F348" s="154" t="s">
        <v>822</v>
      </c>
      <c r="I348" s="146"/>
      <c r="L348" s="33"/>
      <c r="M348" s="147"/>
      <c r="T348" s="54"/>
      <c r="AT348" s="17" t="s">
        <v>347</v>
      </c>
      <c r="AU348" s="17" t="s">
        <v>21</v>
      </c>
    </row>
    <row r="349" spans="2:65" s="1" customFormat="1" ht="21.75" customHeight="1">
      <c r="B349" s="33"/>
      <c r="C349" s="132" t="s">
        <v>727</v>
      </c>
      <c r="D349" s="132" t="s">
        <v>174</v>
      </c>
      <c r="E349" s="133" t="s">
        <v>825</v>
      </c>
      <c r="F349" s="134" t="s">
        <v>826</v>
      </c>
      <c r="G349" s="135" t="s">
        <v>355</v>
      </c>
      <c r="H349" s="136">
        <v>61.09</v>
      </c>
      <c r="I349" s="137"/>
      <c r="J349" s="136">
        <f>ROUND(I349*H349,0)</f>
        <v>0</v>
      </c>
      <c r="K349" s="134" t="s">
        <v>346</v>
      </c>
      <c r="L349" s="33"/>
      <c r="M349" s="138" t="s">
        <v>35</v>
      </c>
      <c r="N349" s="139" t="s">
        <v>52</v>
      </c>
      <c r="P349" s="140">
        <f>O349*H349</f>
        <v>0</v>
      </c>
      <c r="Q349" s="140">
        <v>0.0026</v>
      </c>
      <c r="R349" s="140">
        <f>Q349*H349</f>
        <v>0.158834</v>
      </c>
      <c r="S349" s="140">
        <v>0</v>
      </c>
      <c r="T349" s="141">
        <f>S349*H349</f>
        <v>0</v>
      </c>
      <c r="AR349" s="142" t="s">
        <v>178</v>
      </c>
      <c r="AT349" s="142" t="s">
        <v>174</v>
      </c>
      <c r="AU349" s="142" t="s">
        <v>21</v>
      </c>
      <c r="AY349" s="17" t="s">
        <v>171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7" t="s">
        <v>8</v>
      </c>
      <c r="BK349" s="143">
        <f>ROUND(I349*H349,0)</f>
        <v>0</v>
      </c>
      <c r="BL349" s="17" t="s">
        <v>178</v>
      </c>
      <c r="BM349" s="142" t="s">
        <v>1639</v>
      </c>
    </row>
    <row r="350" spans="2:47" s="1" customFormat="1" ht="11.25">
      <c r="B350" s="33"/>
      <c r="D350" s="153" t="s">
        <v>347</v>
      </c>
      <c r="F350" s="154" t="s">
        <v>828</v>
      </c>
      <c r="I350" s="146"/>
      <c r="L350" s="33"/>
      <c r="M350" s="147"/>
      <c r="T350" s="54"/>
      <c r="AT350" s="17" t="s">
        <v>347</v>
      </c>
      <c r="AU350" s="17" t="s">
        <v>21</v>
      </c>
    </row>
    <row r="351" spans="2:51" s="12" customFormat="1" ht="11.25">
      <c r="B351" s="155"/>
      <c r="D351" s="144" t="s">
        <v>358</v>
      </c>
      <c r="E351" s="156" t="s">
        <v>35</v>
      </c>
      <c r="F351" s="157" t="s">
        <v>2069</v>
      </c>
      <c r="H351" s="158">
        <v>48</v>
      </c>
      <c r="I351" s="159"/>
      <c r="L351" s="155"/>
      <c r="M351" s="160"/>
      <c r="T351" s="161"/>
      <c r="AT351" s="156" t="s">
        <v>358</v>
      </c>
      <c r="AU351" s="156" t="s">
        <v>21</v>
      </c>
      <c r="AV351" s="12" t="s">
        <v>21</v>
      </c>
      <c r="AW351" s="12" t="s">
        <v>41</v>
      </c>
      <c r="AX351" s="12" t="s">
        <v>81</v>
      </c>
      <c r="AY351" s="156" t="s">
        <v>171</v>
      </c>
    </row>
    <row r="352" spans="2:51" s="12" customFormat="1" ht="11.25">
      <c r="B352" s="155"/>
      <c r="D352" s="144" t="s">
        <v>358</v>
      </c>
      <c r="E352" s="156" t="s">
        <v>35</v>
      </c>
      <c r="F352" s="157" t="s">
        <v>2070</v>
      </c>
      <c r="H352" s="158">
        <v>13.09</v>
      </c>
      <c r="I352" s="159"/>
      <c r="L352" s="155"/>
      <c r="M352" s="160"/>
      <c r="T352" s="161"/>
      <c r="AT352" s="156" t="s">
        <v>358</v>
      </c>
      <c r="AU352" s="156" t="s">
        <v>21</v>
      </c>
      <c r="AV352" s="12" t="s">
        <v>21</v>
      </c>
      <c r="AW352" s="12" t="s">
        <v>41</v>
      </c>
      <c r="AX352" s="12" t="s">
        <v>81</v>
      </c>
      <c r="AY352" s="156" t="s">
        <v>171</v>
      </c>
    </row>
    <row r="353" spans="2:51" s="13" customFormat="1" ht="11.25">
      <c r="B353" s="162"/>
      <c r="D353" s="144" t="s">
        <v>358</v>
      </c>
      <c r="E353" s="163" t="s">
        <v>35</v>
      </c>
      <c r="F353" s="164" t="s">
        <v>361</v>
      </c>
      <c r="H353" s="165">
        <v>61.09</v>
      </c>
      <c r="I353" s="166"/>
      <c r="L353" s="162"/>
      <c r="M353" s="167"/>
      <c r="T353" s="168"/>
      <c r="AT353" s="163" t="s">
        <v>358</v>
      </c>
      <c r="AU353" s="163" t="s">
        <v>21</v>
      </c>
      <c r="AV353" s="13" t="s">
        <v>178</v>
      </c>
      <c r="AW353" s="13" t="s">
        <v>41</v>
      </c>
      <c r="AX353" s="13" t="s">
        <v>8</v>
      </c>
      <c r="AY353" s="163" t="s">
        <v>171</v>
      </c>
    </row>
    <row r="354" spans="2:65" s="1" customFormat="1" ht="16.5" customHeight="1">
      <c r="B354" s="33"/>
      <c r="C354" s="132" t="s">
        <v>731</v>
      </c>
      <c r="D354" s="132" t="s">
        <v>174</v>
      </c>
      <c r="E354" s="133" t="s">
        <v>833</v>
      </c>
      <c r="F354" s="134" t="s">
        <v>834</v>
      </c>
      <c r="G354" s="135" t="s">
        <v>355</v>
      </c>
      <c r="H354" s="136">
        <v>35.56</v>
      </c>
      <c r="I354" s="137"/>
      <c r="J354" s="136">
        <f>ROUND(I354*H354,0)</f>
        <v>0</v>
      </c>
      <c r="K354" s="134" t="s">
        <v>346</v>
      </c>
      <c r="L354" s="33"/>
      <c r="M354" s="138" t="s">
        <v>35</v>
      </c>
      <c r="N354" s="139" t="s">
        <v>52</v>
      </c>
      <c r="P354" s="140">
        <f>O354*H354</f>
        <v>0</v>
      </c>
      <c r="Q354" s="140">
        <v>7E-05</v>
      </c>
      <c r="R354" s="140">
        <f>Q354*H354</f>
        <v>0.0024892</v>
      </c>
      <c r="S354" s="140">
        <v>0</v>
      </c>
      <c r="T354" s="141">
        <f>S354*H354</f>
        <v>0</v>
      </c>
      <c r="AR354" s="142" t="s">
        <v>178</v>
      </c>
      <c r="AT354" s="142" t="s">
        <v>174</v>
      </c>
      <c r="AU354" s="142" t="s">
        <v>21</v>
      </c>
      <c r="AY354" s="17" t="s">
        <v>171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</v>
      </c>
      <c r="BK354" s="143">
        <f>ROUND(I354*H354,0)</f>
        <v>0</v>
      </c>
      <c r="BL354" s="17" t="s">
        <v>178</v>
      </c>
      <c r="BM354" s="142" t="s">
        <v>1644</v>
      </c>
    </row>
    <row r="355" spans="2:47" s="1" customFormat="1" ht="11.25">
      <c r="B355" s="33"/>
      <c r="D355" s="153" t="s">
        <v>347</v>
      </c>
      <c r="F355" s="154" t="s">
        <v>836</v>
      </c>
      <c r="I355" s="146"/>
      <c r="L355" s="33"/>
      <c r="M355" s="147"/>
      <c r="T355" s="54"/>
      <c r="AT355" s="17" t="s">
        <v>347</v>
      </c>
      <c r="AU355" s="17" t="s">
        <v>21</v>
      </c>
    </row>
    <row r="356" spans="2:51" s="12" customFormat="1" ht="11.25">
      <c r="B356" s="155"/>
      <c r="D356" s="144" t="s">
        <v>358</v>
      </c>
      <c r="E356" s="156" t="s">
        <v>35</v>
      </c>
      <c r="F356" s="157" t="s">
        <v>837</v>
      </c>
      <c r="H356" s="158">
        <v>25.9</v>
      </c>
      <c r="I356" s="159"/>
      <c r="L356" s="155"/>
      <c r="M356" s="160"/>
      <c r="T356" s="161"/>
      <c r="AT356" s="156" t="s">
        <v>358</v>
      </c>
      <c r="AU356" s="156" t="s">
        <v>21</v>
      </c>
      <c r="AV356" s="12" t="s">
        <v>21</v>
      </c>
      <c r="AW356" s="12" t="s">
        <v>41</v>
      </c>
      <c r="AX356" s="12" t="s">
        <v>81</v>
      </c>
      <c r="AY356" s="156" t="s">
        <v>171</v>
      </c>
    </row>
    <row r="357" spans="2:51" s="12" customFormat="1" ht="11.25">
      <c r="B357" s="155"/>
      <c r="D357" s="144" t="s">
        <v>358</v>
      </c>
      <c r="E357" s="156" t="s">
        <v>35</v>
      </c>
      <c r="F357" s="157" t="s">
        <v>2071</v>
      </c>
      <c r="H357" s="158">
        <v>9.66</v>
      </c>
      <c r="I357" s="159"/>
      <c r="L357" s="155"/>
      <c r="M357" s="160"/>
      <c r="T357" s="161"/>
      <c r="AT357" s="156" t="s">
        <v>358</v>
      </c>
      <c r="AU357" s="156" t="s">
        <v>21</v>
      </c>
      <c r="AV357" s="12" t="s">
        <v>21</v>
      </c>
      <c r="AW357" s="12" t="s">
        <v>41</v>
      </c>
      <c r="AX357" s="12" t="s">
        <v>81</v>
      </c>
      <c r="AY357" s="156" t="s">
        <v>171</v>
      </c>
    </row>
    <row r="358" spans="2:51" s="13" customFormat="1" ht="11.25">
      <c r="B358" s="162"/>
      <c r="D358" s="144" t="s">
        <v>358</v>
      </c>
      <c r="E358" s="163" t="s">
        <v>35</v>
      </c>
      <c r="F358" s="164" t="s">
        <v>361</v>
      </c>
      <c r="H358" s="165">
        <v>35.56</v>
      </c>
      <c r="I358" s="166"/>
      <c r="L358" s="162"/>
      <c r="M358" s="167"/>
      <c r="T358" s="168"/>
      <c r="AT358" s="163" t="s">
        <v>358</v>
      </c>
      <c r="AU358" s="163" t="s">
        <v>21</v>
      </c>
      <c r="AV358" s="13" t="s">
        <v>178</v>
      </c>
      <c r="AW358" s="13" t="s">
        <v>41</v>
      </c>
      <c r="AX358" s="13" t="s">
        <v>8</v>
      </c>
      <c r="AY358" s="163" t="s">
        <v>171</v>
      </c>
    </row>
    <row r="359" spans="2:65" s="1" customFormat="1" ht="24.2" customHeight="1">
      <c r="B359" s="33"/>
      <c r="C359" s="132" t="s">
        <v>736</v>
      </c>
      <c r="D359" s="132" t="s">
        <v>174</v>
      </c>
      <c r="E359" s="133" t="s">
        <v>1648</v>
      </c>
      <c r="F359" s="134" t="s">
        <v>1649</v>
      </c>
      <c r="G359" s="135" t="s">
        <v>402</v>
      </c>
      <c r="H359" s="136">
        <v>511.29</v>
      </c>
      <c r="I359" s="137"/>
      <c r="J359" s="136">
        <f>ROUND(I359*H359,0)</f>
        <v>0</v>
      </c>
      <c r="K359" s="134" t="s">
        <v>346</v>
      </c>
      <c r="L359" s="33"/>
      <c r="M359" s="138" t="s">
        <v>35</v>
      </c>
      <c r="N359" s="139" t="s">
        <v>52</v>
      </c>
      <c r="P359" s="140">
        <f>O359*H359</f>
        <v>0</v>
      </c>
      <c r="Q359" s="140">
        <v>0.1554</v>
      </c>
      <c r="R359" s="140">
        <f>Q359*H359</f>
        <v>79.45446600000001</v>
      </c>
      <c r="S359" s="140">
        <v>0</v>
      </c>
      <c r="T359" s="141">
        <f>S359*H359</f>
        <v>0</v>
      </c>
      <c r="AR359" s="142" t="s">
        <v>178</v>
      </c>
      <c r="AT359" s="142" t="s">
        <v>174</v>
      </c>
      <c r="AU359" s="142" t="s">
        <v>21</v>
      </c>
      <c r="AY359" s="17" t="s">
        <v>171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8</v>
      </c>
      <c r="BK359" s="143">
        <f>ROUND(I359*H359,0)</f>
        <v>0</v>
      </c>
      <c r="BL359" s="17" t="s">
        <v>178</v>
      </c>
      <c r="BM359" s="142" t="s">
        <v>1650</v>
      </c>
    </row>
    <row r="360" spans="2:47" s="1" customFormat="1" ht="11.25">
      <c r="B360" s="33"/>
      <c r="D360" s="153" t="s">
        <v>347</v>
      </c>
      <c r="F360" s="154" t="s">
        <v>1651</v>
      </c>
      <c r="I360" s="146"/>
      <c r="L360" s="33"/>
      <c r="M360" s="147"/>
      <c r="T360" s="54"/>
      <c r="AT360" s="17" t="s">
        <v>347</v>
      </c>
      <c r="AU360" s="17" t="s">
        <v>21</v>
      </c>
    </row>
    <row r="361" spans="2:51" s="12" customFormat="1" ht="11.25">
      <c r="B361" s="155"/>
      <c r="D361" s="144" t="s">
        <v>358</v>
      </c>
      <c r="E361" s="156" t="s">
        <v>35</v>
      </c>
      <c r="F361" s="157" t="s">
        <v>2072</v>
      </c>
      <c r="H361" s="158">
        <v>511.29</v>
      </c>
      <c r="I361" s="159"/>
      <c r="L361" s="155"/>
      <c r="M361" s="160"/>
      <c r="T361" s="161"/>
      <c r="AT361" s="156" t="s">
        <v>358</v>
      </c>
      <c r="AU361" s="156" t="s">
        <v>21</v>
      </c>
      <c r="AV361" s="12" t="s">
        <v>21</v>
      </c>
      <c r="AW361" s="12" t="s">
        <v>41</v>
      </c>
      <c r="AX361" s="12" t="s">
        <v>8</v>
      </c>
      <c r="AY361" s="156" t="s">
        <v>171</v>
      </c>
    </row>
    <row r="362" spans="2:65" s="1" customFormat="1" ht="16.5" customHeight="1">
      <c r="B362" s="33"/>
      <c r="C362" s="169" t="s">
        <v>740</v>
      </c>
      <c r="D362" s="169" t="s">
        <v>488</v>
      </c>
      <c r="E362" s="170" t="s">
        <v>1653</v>
      </c>
      <c r="F362" s="171" t="s">
        <v>1654</v>
      </c>
      <c r="G362" s="172" t="s">
        <v>402</v>
      </c>
      <c r="H362" s="173">
        <v>86.69</v>
      </c>
      <c r="I362" s="174"/>
      <c r="J362" s="173">
        <f>ROUND(I362*H362,0)</f>
        <v>0</v>
      </c>
      <c r="K362" s="171" t="s">
        <v>346</v>
      </c>
      <c r="L362" s="175"/>
      <c r="M362" s="176" t="s">
        <v>35</v>
      </c>
      <c r="N362" s="177" t="s">
        <v>52</v>
      </c>
      <c r="P362" s="140">
        <f>O362*H362</f>
        <v>0</v>
      </c>
      <c r="Q362" s="140">
        <v>0.04</v>
      </c>
      <c r="R362" s="140">
        <f>Q362*H362</f>
        <v>3.4676</v>
      </c>
      <c r="S362" s="140">
        <v>0</v>
      </c>
      <c r="T362" s="141">
        <f>S362*H362</f>
        <v>0</v>
      </c>
      <c r="AR362" s="142" t="s">
        <v>214</v>
      </c>
      <c r="AT362" s="142" t="s">
        <v>488</v>
      </c>
      <c r="AU362" s="142" t="s">
        <v>21</v>
      </c>
      <c r="AY362" s="17" t="s">
        <v>171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</v>
      </c>
      <c r="BK362" s="143">
        <f>ROUND(I362*H362,0)</f>
        <v>0</v>
      </c>
      <c r="BL362" s="17" t="s">
        <v>178</v>
      </c>
      <c r="BM362" s="142" t="s">
        <v>2073</v>
      </c>
    </row>
    <row r="363" spans="2:51" s="12" customFormat="1" ht="11.25">
      <c r="B363" s="155"/>
      <c r="D363" s="144" t="s">
        <v>358</v>
      </c>
      <c r="E363" s="156" t="s">
        <v>35</v>
      </c>
      <c r="F363" s="157" t="s">
        <v>2074</v>
      </c>
      <c r="H363" s="158">
        <v>40.87</v>
      </c>
      <c r="I363" s="159"/>
      <c r="L363" s="155"/>
      <c r="M363" s="160"/>
      <c r="T363" s="161"/>
      <c r="AT363" s="156" t="s">
        <v>358</v>
      </c>
      <c r="AU363" s="156" t="s">
        <v>21</v>
      </c>
      <c r="AV363" s="12" t="s">
        <v>21</v>
      </c>
      <c r="AW363" s="12" t="s">
        <v>41</v>
      </c>
      <c r="AX363" s="12" t="s">
        <v>81</v>
      </c>
      <c r="AY363" s="156" t="s">
        <v>171</v>
      </c>
    </row>
    <row r="364" spans="2:51" s="12" customFormat="1" ht="11.25">
      <c r="B364" s="155"/>
      <c r="D364" s="144" t="s">
        <v>358</v>
      </c>
      <c r="E364" s="156" t="s">
        <v>35</v>
      </c>
      <c r="F364" s="157" t="s">
        <v>2075</v>
      </c>
      <c r="H364" s="158">
        <v>4.36</v>
      </c>
      <c r="I364" s="159"/>
      <c r="L364" s="155"/>
      <c r="M364" s="160"/>
      <c r="T364" s="161"/>
      <c r="AT364" s="156" t="s">
        <v>358</v>
      </c>
      <c r="AU364" s="156" t="s">
        <v>21</v>
      </c>
      <c r="AV364" s="12" t="s">
        <v>21</v>
      </c>
      <c r="AW364" s="12" t="s">
        <v>41</v>
      </c>
      <c r="AX364" s="12" t="s">
        <v>81</v>
      </c>
      <c r="AY364" s="156" t="s">
        <v>171</v>
      </c>
    </row>
    <row r="365" spans="2:51" s="12" customFormat="1" ht="11.25">
      <c r="B365" s="155"/>
      <c r="D365" s="144" t="s">
        <v>358</v>
      </c>
      <c r="E365" s="156" t="s">
        <v>35</v>
      </c>
      <c r="F365" s="157" t="s">
        <v>2076</v>
      </c>
      <c r="H365" s="158">
        <v>39.76</v>
      </c>
      <c r="I365" s="159"/>
      <c r="L365" s="155"/>
      <c r="M365" s="160"/>
      <c r="T365" s="161"/>
      <c r="AT365" s="156" t="s">
        <v>358</v>
      </c>
      <c r="AU365" s="156" t="s">
        <v>21</v>
      </c>
      <c r="AV365" s="12" t="s">
        <v>21</v>
      </c>
      <c r="AW365" s="12" t="s">
        <v>41</v>
      </c>
      <c r="AX365" s="12" t="s">
        <v>81</v>
      </c>
      <c r="AY365" s="156" t="s">
        <v>171</v>
      </c>
    </row>
    <row r="366" spans="2:51" s="13" customFormat="1" ht="11.25">
      <c r="B366" s="162"/>
      <c r="D366" s="144" t="s">
        <v>358</v>
      </c>
      <c r="E366" s="163" t="s">
        <v>35</v>
      </c>
      <c r="F366" s="164" t="s">
        <v>361</v>
      </c>
      <c r="H366" s="165">
        <v>84.99</v>
      </c>
      <c r="I366" s="166"/>
      <c r="L366" s="162"/>
      <c r="M366" s="167"/>
      <c r="T366" s="168"/>
      <c r="AT366" s="163" t="s">
        <v>358</v>
      </c>
      <c r="AU366" s="163" t="s">
        <v>21</v>
      </c>
      <c r="AV366" s="13" t="s">
        <v>178</v>
      </c>
      <c r="AW366" s="13" t="s">
        <v>41</v>
      </c>
      <c r="AX366" s="13" t="s">
        <v>8</v>
      </c>
      <c r="AY366" s="163" t="s">
        <v>171</v>
      </c>
    </row>
    <row r="367" spans="2:51" s="12" customFormat="1" ht="11.25">
      <c r="B367" s="155"/>
      <c r="D367" s="144" t="s">
        <v>358</v>
      </c>
      <c r="F367" s="157" t="s">
        <v>2077</v>
      </c>
      <c r="H367" s="158">
        <v>86.69</v>
      </c>
      <c r="I367" s="159"/>
      <c r="L367" s="155"/>
      <c r="M367" s="160"/>
      <c r="T367" s="161"/>
      <c r="AT367" s="156" t="s">
        <v>358</v>
      </c>
      <c r="AU367" s="156" t="s">
        <v>21</v>
      </c>
      <c r="AV367" s="12" t="s">
        <v>21</v>
      </c>
      <c r="AW367" s="12" t="s">
        <v>4</v>
      </c>
      <c r="AX367" s="12" t="s">
        <v>8</v>
      </c>
      <c r="AY367" s="156" t="s">
        <v>171</v>
      </c>
    </row>
    <row r="368" spans="2:65" s="1" customFormat="1" ht="16.5" customHeight="1">
      <c r="B368" s="33"/>
      <c r="C368" s="169" t="s">
        <v>744</v>
      </c>
      <c r="D368" s="169" t="s">
        <v>488</v>
      </c>
      <c r="E368" s="170" t="s">
        <v>1662</v>
      </c>
      <c r="F368" s="171" t="s">
        <v>1663</v>
      </c>
      <c r="G368" s="172" t="s">
        <v>402</v>
      </c>
      <c r="H368" s="173">
        <v>226.1</v>
      </c>
      <c r="I368" s="174"/>
      <c r="J368" s="173">
        <f>ROUND(I368*H368,0)</f>
        <v>0</v>
      </c>
      <c r="K368" s="171" t="s">
        <v>346</v>
      </c>
      <c r="L368" s="175"/>
      <c r="M368" s="176" t="s">
        <v>35</v>
      </c>
      <c r="N368" s="177" t="s">
        <v>52</v>
      </c>
      <c r="P368" s="140">
        <f>O368*H368</f>
        <v>0</v>
      </c>
      <c r="Q368" s="140">
        <v>0.08</v>
      </c>
      <c r="R368" s="140">
        <f>Q368*H368</f>
        <v>18.088</v>
      </c>
      <c r="S368" s="140">
        <v>0</v>
      </c>
      <c r="T368" s="141">
        <f>S368*H368</f>
        <v>0</v>
      </c>
      <c r="AR368" s="142" t="s">
        <v>214</v>
      </c>
      <c r="AT368" s="142" t="s">
        <v>488</v>
      </c>
      <c r="AU368" s="142" t="s">
        <v>21</v>
      </c>
      <c r="AY368" s="17" t="s">
        <v>171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</v>
      </c>
      <c r="BK368" s="143">
        <f>ROUND(I368*H368,0)</f>
        <v>0</v>
      </c>
      <c r="BL368" s="17" t="s">
        <v>178</v>
      </c>
      <c r="BM368" s="142" t="s">
        <v>2078</v>
      </c>
    </row>
    <row r="369" spans="2:51" s="12" customFormat="1" ht="11.25">
      <c r="B369" s="155"/>
      <c r="D369" s="144" t="s">
        <v>358</v>
      </c>
      <c r="E369" s="156" t="s">
        <v>35</v>
      </c>
      <c r="F369" s="157" t="s">
        <v>2079</v>
      </c>
      <c r="H369" s="158">
        <v>91.68</v>
      </c>
      <c r="I369" s="159"/>
      <c r="L369" s="155"/>
      <c r="M369" s="160"/>
      <c r="T369" s="161"/>
      <c r="AT369" s="156" t="s">
        <v>358</v>
      </c>
      <c r="AU369" s="156" t="s">
        <v>21</v>
      </c>
      <c r="AV369" s="12" t="s">
        <v>21</v>
      </c>
      <c r="AW369" s="12" t="s">
        <v>41</v>
      </c>
      <c r="AX369" s="12" t="s">
        <v>81</v>
      </c>
      <c r="AY369" s="156" t="s">
        <v>171</v>
      </c>
    </row>
    <row r="370" spans="2:51" s="12" customFormat="1" ht="11.25">
      <c r="B370" s="155"/>
      <c r="D370" s="144" t="s">
        <v>358</v>
      </c>
      <c r="E370" s="156" t="s">
        <v>35</v>
      </c>
      <c r="F370" s="157" t="s">
        <v>2080</v>
      </c>
      <c r="H370" s="158">
        <v>104.28</v>
      </c>
      <c r="I370" s="159"/>
      <c r="L370" s="155"/>
      <c r="M370" s="160"/>
      <c r="T370" s="161"/>
      <c r="AT370" s="156" t="s">
        <v>358</v>
      </c>
      <c r="AU370" s="156" t="s">
        <v>21</v>
      </c>
      <c r="AV370" s="12" t="s">
        <v>21</v>
      </c>
      <c r="AW370" s="12" t="s">
        <v>41</v>
      </c>
      <c r="AX370" s="12" t="s">
        <v>81</v>
      </c>
      <c r="AY370" s="156" t="s">
        <v>171</v>
      </c>
    </row>
    <row r="371" spans="2:51" s="12" customFormat="1" ht="11.25">
      <c r="B371" s="155"/>
      <c r="D371" s="144" t="s">
        <v>358</v>
      </c>
      <c r="E371" s="156" t="s">
        <v>35</v>
      </c>
      <c r="F371" s="157" t="s">
        <v>2081</v>
      </c>
      <c r="H371" s="158">
        <v>25.71</v>
      </c>
      <c r="I371" s="159"/>
      <c r="L371" s="155"/>
      <c r="M371" s="160"/>
      <c r="T371" s="161"/>
      <c r="AT371" s="156" t="s">
        <v>358</v>
      </c>
      <c r="AU371" s="156" t="s">
        <v>21</v>
      </c>
      <c r="AV371" s="12" t="s">
        <v>21</v>
      </c>
      <c r="AW371" s="12" t="s">
        <v>41</v>
      </c>
      <c r="AX371" s="12" t="s">
        <v>81</v>
      </c>
      <c r="AY371" s="156" t="s">
        <v>171</v>
      </c>
    </row>
    <row r="372" spans="2:51" s="13" customFormat="1" ht="11.25">
      <c r="B372" s="162"/>
      <c r="D372" s="144" t="s">
        <v>358</v>
      </c>
      <c r="E372" s="163" t="s">
        <v>35</v>
      </c>
      <c r="F372" s="164" t="s">
        <v>361</v>
      </c>
      <c r="H372" s="165">
        <v>221.67000000000002</v>
      </c>
      <c r="I372" s="166"/>
      <c r="L372" s="162"/>
      <c r="M372" s="167"/>
      <c r="T372" s="168"/>
      <c r="AT372" s="163" t="s">
        <v>358</v>
      </c>
      <c r="AU372" s="163" t="s">
        <v>21</v>
      </c>
      <c r="AV372" s="13" t="s">
        <v>178</v>
      </c>
      <c r="AW372" s="13" t="s">
        <v>41</v>
      </c>
      <c r="AX372" s="13" t="s">
        <v>8</v>
      </c>
      <c r="AY372" s="163" t="s">
        <v>171</v>
      </c>
    </row>
    <row r="373" spans="2:51" s="12" customFormat="1" ht="11.25">
      <c r="B373" s="155"/>
      <c r="D373" s="144" t="s">
        <v>358</v>
      </c>
      <c r="F373" s="157" t="s">
        <v>2082</v>
      </c>
      <c r="H373" s="158">
        <v>226.1</v>
      </c>
      <c r="I373" s="159"/>
      <c r="L373" s="155"/>
      <c r="M373" s="160"/>
      <c r="T373" s="161"/>
      <c r="AT373" s="156" t="s">
        <v>358</v>
      </c>
      <c r="AU373" s="156" t="s">
        <v>21</v>
      </c>
      <c r="AV373" s="12" t="s">
        <v>21</v>
      </c>
      <c r="AW373" s="12" t="s">
        <v>4</v>
      </c>
      <c r="AX373" s="12" t="s">
        <v>8</v>
      </c>
      <c r="AY373" s="156" t="s">
        <v>171</v>
      </c>
    </row>
    <row r="374" spans="2:65" s="1" customFormat="1" ht="16.5" customHeight="1">
      <c r="B374" s="33"/>
      <c r="C374" s="169" t="s">
        <v>753</v>
      </c>
      <c r="D374" s="169" t="s">
        <v>488</v>
      </c>
      <c r="E374" s="170" t="s">
        <v>1669</v>
      </c>
      <c r="F374" s="171" t="s">
        <v>1670</v>
      </c>
      <c r="G374" s="172" t="s">
        <v>402</v>
      </c>
      <c r="H374" s="173">
        <v>27.62</v>
      </c>
      <c r="I374" s="174"/>
      <c r="J374" s="173">
        <f>ROUND(I374*H374,0)</f>
        <v>0</v>
      </c>
      <c r="K374" s="171" t="s">
        <v>346</v>
      </c>
      <c r="L374" s="175"/>
      <c r="M374" s="176" t="s">
        <v>35</v>
      </c>
      <c r="N374" s="177" t="s">
        <v>52</v>
      </c>
      <c r="P374" s="140">
        <f>O374*H374</f>
        <v>0</v>
      </c>
      <c r="Q374" s="140">
        <v>0.0484</v>
      </c>
      <c r="R374" s="140">
        <f>Q374*H374</f>
        <v>1.336808</v>
      </c>
      <c r="S374" s="140">
        <v>0</v>
      </c>
      <c r="T374" s="141">
        <f>S374*H374</f>
        <v>0</v>
      </c>
      <c r="AR374" s="142" t="s">
        <v>214</v>
      </c>
      <c r="AT374" s="142" t="s">
        <v>488</v>
      </c>
      <c r="AU374" s="142" t="s">
        <v>21</v>
      </c>
      <c r="AY374" s="17" t="s">
        <v>171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</v>
      </c>
      <c r="BK374" s="143">
        <f>ROUND(I374*H374,0)</f>
        <v>0</v>
      </c>
      <c r="BL374" s="17" t="s">
        <v>178</v>
      </c>
      <c r="BM374" s="142" t="s">
        <v>2083</v>
      </c>
    </row>
    <row r="375" spans="2:51" s="12" customFormat="1" ht="11.25">
      <c r="B375" s="155"/>
      <c r="D375" s="144" t="s">
        <v>358</v>
      </c>
      <c r="E375" s="156" t="s">
        <v>35</v>
      </c>
      <c r="F375" s="157" t="s">
        <v>2084</v>
      </c>
      <c r="H375" s="158">
        <v>7.68</v>
      </c>
      <c r="I375" s="159"/>
      <c r="L375" s="155"/>
      <c r="M375" s="160"/>
      <c r="T375" s="161"/>
      <c r="AT375" s="156" t="s">
        <v>358</v>
      </c>
      <c r="AU375" s="156" t="s">
        <v>21</v>
      </c>
      <c r="AV375" s="12" t="s">
        <v>21</v>
      </c>
      <c r="AW375" s="12" t="s">
        <v>41</v>
      </c>
      <c r="AX375" s="12" t="s">
        <v>81</v>
      </c>
      <c r="AY375" s="156" t="s">
        <v>171</v>
      </c>
    </row>
    <row r="376" spans="2:51" s="12" customFormat="1" ht="11.25">
      <c r="B376" s="155"/>
      <c r="D376" s="144" t="s">
        <v>358</v>
      </c>
      <c r="E376" s="156" t="s">
        <v>35</v>
      </c>
      <c r="F376" s="157" t="s">
        <v>2085</v>
      </c>
      <c r="H376" s="158">
        <v>19.4</v>
      </c>
      <c r="I376" s="159"/>
      <c r="L376" s="155"/>
      <c r="M376" s="160"/>
      <c r="T376" s="161"/>
      <c r="AT376" s="156" t="s">
        <v>358</v>
      </c>
      <c r="AU376" s="156" t="s">
        <v>21</v>
      </c>
      <c r="AV376" s="12" t="s">
        <v>21</v>
      </c>
      <c r="AW376" s="12" t="s">
        <v>41</v>
      </c>
      <c r="AX376" s="12" t="s">
        <v>81</v>
      </c>
      <c r="AY376" s="156" t="s">
        <v>171</v>
      </c>
    </row>
    <row r="377" spans="2:51" s="13" customFormat="1" ht="11.25">
      <c r="B377" s="162"/>
      <c r="D377" s="144" t="s">
        <v>358</v>
      </c>
      <c r="E377" s="163" t="s">
        <v>35</v>
      </c>
      <c r="F377" s="164" t="s">
        <v>361</v>
      </c>
      <c r="H377" s="165">
        <v>27.08</v>
      </c>
      <c r="I377" s="166"/>
      <c r="L377" s="162"/>
      <c r="M377" s="167"/>
      <c r="T377" s="168"/>
      <c r="AT377" s="163" t="s">
        <v>358</v>
      </c>
      <c r="AU377" s="163" t="s">
        <v>21</v>
      </c>
      <c r="AV377" s="13" t="s">
        <v>178</v>
      </c>
      <c r="AW377" s="13" t="s">
        <v>41</v>
      </c>
      <c r="AX377" s="13" t="s">
        <v>8</v>
      </c>
      <c r="AY377" s="163" t="s">
        <v>171</v>
      </c>
    </row>
    <row r="378" spans="2:51" s="12" customFormat="1" ht="11.25">
      <c r="B378" s="155"/>
      <c r="D378" s="144" t="s">
        <v>358</v>
      </c>
      <c r="F378" s="157" t="s">
        <v>2086</v>
      </c>
      <c r="H378" s="158">
        <v>27.62</v>
      </c>
      <c r="I378" s="159"/>
      <c r="L378" s="155"/>
      <c r="M378" s="160"/>
      <c r="T378" s="161"/>
      <c r="AT378" s="156" t="s">
        <v>358</v>
      </c>
      <c r="AU378" s="156" t="s">
        <v>21</v>
      </c>
      <c r="AV378" s="12" t="s">
        <v>21</v>
      </c>
      <c r="AW378" s="12" t="s">
        <v>4</v>
      </c>
      <c r="AX378" s="12" t="s">
        <v>8</v>
      </c>
      <c r="AY378" s="156" t="s">
        <v>171</v>
      </c>
    </row>
    <row r="379" spans="2:65" s="1" customFormat="1" ht="16.5" customHeight="1">
      <c r="B379" s="33"/>
      <c r="C379" s="169" t="s">
        <v>757</v>
      </c>
      <c r="D379" s="169" t="s">
        <v>488</v>
      </c>
      <c r="E379" s="170" t="s">
        <v>1677</v>
      </c>
      <c r="F379" s="171" t="s">
        <v>1678</v>
      </c>
      <c r="G379" s="172" t="s">
        <v>402</v>
      </c>
      <c r="H379" s="173">
        <v>123.98</v>
      </c>
      <c r="I379" s="174"/>
      <c r="J379" s="173">
        <f>ROUND(I379*H379,0)</f>
        <v>0</v>
      </c>
      <c r="K379" s="171" t="s">
        <v>346</v>
      </c>
      <c r="L379" s="175"/>
      <c r="M379" s="176" t="s">
        <v>35</v>
      </c>
      <c r="N379" s="177" t="s">
        <v>52</v>
      </c>
      <c r="P379" s="140">
        <f>O379*H379</f>
        <v>0</v>
      </c>
      <c r="Q379" s="140">
        <v>0.0483</v>
      </c>
      <c r="R379" s="140">
        <f>Q379*H379</f>
        <v>5.988234</v>
      </c>
      <c r="S379" s="140">
        <v>0</v>
      </c>
      <c r="T379" s="141">
        <f>S379*H379</f>
        <v>0</v>
      </c>
      <c r="AR379" s="142" t="s">
        <v>214</v>
      </c>
      <c r="AT379" s="142" t="s">
        <v>488</v>
      </c>
      <c r="AU379" s="142" t="s">
        <v>21</v>
      </c>
      <c r="AY379" s="17" t="s">
        <v>171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7" t="s">
        <v>8</v>
      </c>
      <c r="BK379" s="143">
        <f>ROUND(I379*H379,0)</f>
        <v>0</v>
      </c>
      <c r="BL379" s="17" t="s">
        <v>178</v>
      </c>
      <c r="BM379" s="142" t="s">
        <v>2087</v>
      </c>
    </row>
    <row r="380" spans="2:51" s="12" customFormat="1" ht="11.25">
      <c r="B380" s="155"/>
      <c r="D380" s="144" t="s">
        <v>358</v>
      </c>
      <c r="E380" s="156" t="s">
        <v>35</v>
      </c>
      <c r="F380" s="157" t="s">
        <v>2088</v>
      </c>
      <c r="H380" s="158">
        <v>14.96</v>
      </c>
      <c r="I380" s="159"/>
      <c r="L380" s="155"/>
      <c r="M380" s="160"/>
      <c r="T380" s="161"/>
      <c r="AT380" s="156" t="s">
        <v>358</v>
      </c>
      <c r="AU380" s="156" t="s">
        <v>21</v>
      </c>
      <c r="AV380" s="12" t="s">
        <v>21</v>
      </c>
      <c r="AW380" s="12" t="s">
        <v>41</v>
      </c>
      <c r="AX380" s="12" t="s">
        <v>81</v>
      </c>
      <c r="AY380" s="156" t="s">
        <v>171</v>
      </c>
    </row>
    <row r="381" spans="2:51" s="12" customFormat="1" ht="11.25">
      <c r="B381" s="155"/>
      <c r="D381" s="144" t="s">
        <v>358</v>
      </c>
      <c r="E381" s="156" t="s">
        <v>35</v>
      </c>
      <c r="F381" s="157" t="s">
        <v>2089</v>
      </c>
      <c r="H381" s="158">
        <v>63.16</v>
      </c>
      <c r="I381" s="159"/>
      <c r="L381" s="155"/>
      <c r="M381" s="160"/>
      <c r="T381" s="161"/>
      <c r="AT381" s="156" t="s">
        <v>358</v>
      </c>
      <c r="AU381" s="156" t="s">
        <v>21</v>
      </c>
      <c r="AV381" s="12" t="s">
        <v>21</v>
      </c>
      <c r="AW381" s="12" t="s">
        <v>41</v>
      </c>
      <c r="AX381" s="12" t="s">
        <v>81</v>
      </c>
      <c r="AY381" s="156" t="s">
        <v>171</v>
      </c>
    </row>
    <row r="382" spans="2:51" s="12" customFormat="1" ht="11.25">
      <c r="B382" s="155"/>
      <c r="D382" s="144" t="s">
        <v>358</v>
      </c>
      <c r="E382" s="156" t="s">
        <v>35</v>
      </c>
      <c r="F382" s="157" t="s">
        <v>2090</v>
      </c>
      <c r="H382" s="158">
        <v>43.43</v>
      </c>
      <c r="I382" s="159"/>
      <c r="L382" s="155"/>
      <c r="M382" s="160"/>
      <c r="T382" s="161"/>
      <c r="AT382" s="156" t="s">
        <v>358</v>
      </c>
      <c r="AU382" s="156" t="s">
        <v>21</v>
      </c>
      <c r="AV382" s="12" t="s">
        <v>21</v>
      </c>
      <c r="AW382" s="12" t="s">
        <v>41</v>
      </c>
      <c r="AX382" s="12" t="s">
        <v>81</v>
      </c>
      <c r="AY382" s="156" t="s">
        <v>171</v>
      </c>
    </row>
    <row r="383" spans="2:51" s="13" customFormat="1" ht="11.25">
      <c r="B383" s="162"/>
      <c r="D383" s="144" t="s">
        <v>358</v>
      </c>
      <c r="E383" s="163" t="s">
        <v>35</v>
      </c>
      <c r="F383" s="164" t="s">
        <v>361</v>
      </c>
      <c r="H383" s="165">
        <v>121.55000000000001</v>
      </c>
      <c r="I383" s="166"/>
      <c r="L383" s="162"/>
      <c r="M383" s="167"/>
      <c r="T383" s="168"/>
      <c r="AT383" s="163" t="s">
        <v>358</v>
      </c>
      <c r="AU383" s="163" t="s">
        <v>21</v>
      </c>
      <c r="AV383" s="13" t="s">
        <v>178</v>
      </c>
      <c r="AW383" s="13" t="s">
        <v>41</v>
      </c>
      <c r="AX383" s="13" t="s">
        <v>8</v>
      </c>
      <c r="AY383" s="163" t="s">
        <v>171</v>
      </c>
    </row>
    <row r="384" spans="2:51" s="12" customFormat="1" ht="11.25">
      <c r="B384" s="155"/>
      <c r="D384" s="144" t="s">
        <v>358</v>
      </c>
      <c r="F384" s="157" t="s">
        <v>2091</v>
      </c>
      <c r="H384" s="158">
        <v>123.98</v>
      </c>
      <c r="I384" s="159"/>
      <c r="L384" s="155"/>
      <c r="M384" s="160"/>
      <c r="T384" s="161"/>
      <c r="AT384" s="156" t="s">
        <v>358</v>
      </c>
      <c r="AU384" s="156" t="s">
        <v>21</v>
      </c>
      <c r="AV384" s="12" t="s">
        <v>21</v>
      </c>
      <c r="AW384" s="12" t="s">
        <v>4</v>
      </c>
      <c r="AX384" s="12" t="s">
        <v>8</v>
      </c>
      <c r="AY384" s="156" t="s">
        <v>171</v>
      </c>
    </row>
    <row r="385" spans="2:65" s="1" customFormat="1" ht="16.5" customHeight="1">
      <c r="B385" s="33"/>
      <c r="C385" s="169" t="s">
        <v>679</v>
      </c>
      <c r="D385" s="169" t="s">
        <v>488</v>
      </c>
      <c r="E385" s="170" t="s">
        <v>1684</v>
      </c>
      <c r="F385" s="171" t="s">
        <v>1685</v>
      </c>
      <c r="G385" s="172" t="s">
        <v>402</v>
      </c>
      <c r="H385" s="173">
        <v>56.1</v>
      </c>
      <c r="I385" s="174"/>
      <c r="J385" s="173">
        <f>ROUND(I385*H385,0)</f>
        <v>0</v>
      </c>
      <c r="K385" s="171" t="s">
        <v>346</v>
      </c>
      <c r="L385" s="175"/>
      <c r="M385" s="176" t="s">
        <v>35</v>
      </c>
      <c r="N385" s="177" t="s">
        <v>52</v>
      </c>
      <c r="P385" s="140">
        <f>O385*H385</f>
        <v>0</v>
      </c>
      <c r="Q385" s="140">
        <v>0.06567</v>
      </c>
      <c r="R385" s="140">
        <f>Q385*H385</f>
        <v>3.6840870000000003</v>
      </c>
      <c r="S385" s="140">
        <v>0</v>
      </c>
      <c r="T385" s="141">
        <f>S385*H385</f>
        <v>0</v>
      </c>
      <c r="AR385" s="142" t="s">
        <v>214</v>
      </c>
      <c r="AT385" s="142" t="s">
        <v>488</v>
      </c>
      <c r="AU385" s="142" t="s">
        <v>21</v>
      </c>
      <c r="AY385" s="17" t="s">
        <v>171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</v>
      </c>
      <c r="BK385" s="143">
        <f>ROUND(I385*H385,0)</f>
        <v>0</v>
      </c>
      <c r="BL385" s="17" t="s">
        <v>178</v>
      </c>
      <c r="BM385" s="142" t="s">
        <v>2092</v>
      </c>
    </row>
    <row r="386" spans="2:51" s="12" customFormat="1" ht="11.25">
      <c r="B386" s="155"/>
      <c r="D386" s="144" t="s">
        <v>358</v>
      </c>
      <c r="E386" s="156" t="s">
        <v>35</v>
      </c>
      <c r="F386" s="157" t="s">
        <v>2093</v>
      </c>
      <c r="H386" s="158">
        <v>55</v>
      </c>
      <c r="I386" s="159"/>
      <c r="L386" s="155"/>
      <c r="M386" s="160"/>
      <c r="T386" s="161"/>
      <c r="AT386" s="156" t="s">
        <v>358</v>
      </c>
      <c r="AU386" s="156" t="s">
        <v>21</v>
      </c>
      <c r="AV386" s="12" t="s">
        <v>21</v>
      </c>
      <c r="AW386" s="12" t="s">
        <v>41</v>
      </c>
      <c r="AX386" s="12" t="s">
        <v>8</v>
      </c>
      <c r="AY386" s="156" t="s">
        <v>171</v>
      </c>
    </row>
    <row r="387" spans="2:51" s="12" customFormat="1" ht="11.25">
      <c r="B387" s="155"/>
      <c r="D387" s="144" t="s">
        <v>358</v>
      </c>
      <c r="F387" s="157" t="s">
        <v>2094</v>
      </c>
      <c r="H387" s="158">
        <v>56.1</v>
      </c>
      <c r="I387" s="159"/>
      <c r="L387" s="155"/>
      <c r="M387" s="160"/>
      <c r="T387" s="161"/>
      <c r="AT387" s="156" t="s">
        <v>358</v>
      </c>
      <c r="AU387" s="156" t="s">
        <v>21</v>
      </c>
      <c r="AV387" s="12" t="s">
        <v>21</v>
      </c>
      <c r="AW387" s="12" t="s">
        <v>4</v>
      </c>
      <c r="AX387" s="12" t="s">
        <v>8</v>
      </c>
      <c r="AY387" s="156" t="s">
        <v>171</v>
      </c>
    </row>
    <row r="388" spans="2:65" s="1" customFormat="1" ht="24.2" customHeight="1">
      <c r="B388" s="33"/>
      <c r="C388" s="132" t="s">
        <v>764</v>
      </c>
      <c r="D388" s="132" t="s">
        <v>174</v>
      </c>
      <c r="E388" s="133" t="s">
        <v>1689</v>
      </c>
      <c r="F388" s="134" t="s">
        <v>1690</v>
      </c>
      <c r="G388" s="135" t="s">
        <v>402</v>
      </c>
      <c r="H388" s="136">
        <v>759.01</v>
      </c>
      <c r="I388" s="137"/>
      <c r="J388" s="136">
        <f>ROUND(I388*H388,0)</f>
        <v>0</v>
      </c>
      <c r="K388" s="134" t="s">
        <v>346</v>
      </c>
      <c r="L388" s="33"/>
      <c r="M388" s="138" t="s">
        <v>35</v>
      </c>
      <c r="N388" s="139" t="s">
        <v>52</v>
      </c>
      <c r="P388" s="140">
        <f>O388*H388</f>
        <v>0</v>
      </c>
      <c r="Q388" s="140">
        <v>0.1295</v>
      </c>
      <c r="R388" s="140">
        <f>Q388*H388</f>
        <v>98.29179500000001</v>
      </c>
      <c r="S388" s="140">
        <v>0</v>
      </c>
      <c r="T388" s="141">
        <f>S388*H388</f>
        <v>0</v>
      </c>
      <c r="AR388" s="142" t="s">
        <v>178</v>
      </c>
      <c r="AT388" s="142" t="s">
        <v>174</v>
      </c>
      <c r="AU388" s="142" t="s">
        <v>21</v>
      </c>
      <c r="AY388" s="17" t="s">
        <v>171</v>
      </c>
      <c r="BE388" s="143">
        <f>IF(N388="základní",J388,0)</f>
        <v>0</v>
      </c>
      <c r="BF388" s="143">
        <f>IF(N388="snížená",J388,0)</f>
        <v>0</v>
      </c>
      <c r="BG388" s="143">
        <f>IF(N388="zákl. přenesená",J388,0)</f>
        <v>0</v>
      </c>
      <c r="BH388" s="143">
        <f>IF(N388="sníž. přenesená",J388,0)</f>
        <v>0</v>
      </c>
      <c r="BI388" s="143">
        <f>IF(N388="nulová",J388,0)</f>
        <v>0</v>
      </c>
      <c r="BJ388" s="17" t="s">
        <v>8</v>
      </c>
      <c r="BK388" s="143">
        <f>ROUND(I388*H388,0)</f>
        <v>0</v>
      </c>
      <c r="BL388" s="17" t="s">
        <v>178</v>
      </c>
      <c r="BM388" s="142" t="s">
        <v>1691</v>
      </c>
    </row>
    <row r="389" spans="2:47" s="1" customFormat="1" ht="11.25">
      <c r="B389" s="33"/>
      <c r="D389" s="153" t="s">
        <v>347</v>
      </c>
      <c r="F389" s="154" t="s">
        <v>1692</v>
      </c>
      <c r="I389" s="146"/>
      <c r="L389" s="33"/>
      <c r="M389" s="147"/>
      <c r="T389" s="54"/>
      <c r="AT389" s="17" t="s">
        <v>347</v>
      </c>
      <c r="AU389" s="17" t="s">
        <v>21</v>
      </c>
    </row>
    <row r="390" spans="2:51" s="12" customFormat="1" ht="22.5">
      <c r="B390" s="155"/>
      <c r="D390" s="144" t="s">
        <v>358</v>
      </c>
      <c r="E390" s="156" t="s">
        <v>35</v>
      </c>
      <c r="F390" s="157" t="s">
        <v>2095</v>
      </c>
      <c r="H390" s="158">
        <v>241.11</v>
      </c>
      <c r="I390" s="159"/>
      <c r="L390" s="155"/>
      <c r="M390" s="160"/>
      <c r="T390" s="161"/>
      <c r="AT390" s="156" t="s">
        <v>358</v>
      </c>
      <c r="AU390" s="156" t="s">
        <v>21</v>
      </c>
      <c r="AV390" s="12" t="s">
        <v>21</v>
      </c>
      <c r="AW390" s="12" t="s">
        <v>41</v>
      </c>
      <c r="AX390" s="12" t="s">
        <v>81</v>
      </c>
      <c r="AY390" s="156" t="s">
        <v>171</v>
      </c>
    </row>
    <row r="391" spans="2:51" s="12" customFormat="1" ht="11.25">
      <c r="B391" s="155"/>
      <c r="D391" s="144" t="s">
        <v>358</v>
      </c>
      <c r="E391" s="156" t="s">
        <v>35</v>
      </c>
      <c r="F391" s="157" t="s">
        <v>2096</v>
      </c>
      <c r="H391" s="158">
        <v>40.97</v>
      </c>
      <c r="I391" s="159"/>
      <c r="L391" s="155"/>
      <c r="M391" s="160"/>
      <c r="T391" s="161"/>
      <c r="AT391" s="156" t="s">
        <v>358</v>
      </c>
      <c r="AU391" s="156" t="s">
        <v>21</v>
      </c>
      <c r="AV391" s="12" t="s">
        <v>21</v>
      </c>
      <c r="AW391" s="12" t="s">
        <v>41</v>
      </c>
      <c r="AX391" s="12" t="s">
        <v>81</v>
      </c>
      <c r="AY391" s="156" t="s">
        <v>171</v>
      </c>
    </row>
    <row r="392" spans="2:51" s="12" customFormat="1" ht="11.25">
      <c r="B392" s="155"/>
      <c r="D392" s="144" t="s">
        <v>358</v>
      </c>
      <c r="E392" s="156" t="s">
        <v>35</v>
      </c>
      <c r="F392" s="157" t="s">
        <v>2097</v>
      </c>
      <c r="H392" s="158">
        <v>125.85</v>
      </c>
      <c r="I392" s="159"/>
      <c r="L392" s="155"/>
      <c r="M392" s="160"/>
      <c r="T392" s="161"/>
      <c r="AT392" s="156" t="s">
        <v>358</v>
      </c>
      <c r="AU392" s="156" t="s">
        <v>21</v>
      </c>
      <c r="AV392" s="12" t="s">
        <v>21</v>
      </c>
      <c r="AW392" s="12" t="s">
        <v>41</v>
      </c>
      <c r="AX392" s="12" t="s">
        <v>81</v>
      </c>
      <c r="AY392" s="156" t="s">
        <v>171</v>
      </c>
    </row>
    <row r="393" spans="2:51" s="12" customFormat="1" ht="11.25">
      <c r="B393" s="155"/>
      <c r="D393" s="144" t="s">
        <v>358</v>
      </c>
      <c r="E393" s="156" t="s">
        <v>35</v>
      </c>
      <c r="F393" s="157" t="s">
        <v>2098</v>
      </c>
      <c r="H393" s="158">
        <v>66.86</v>
      </c>
      <c r="I393" s="159"/>
      <c r="L393" s="155"/>
      <c r="M393" s="160"/>
      <c r="T393" s="161"/>
      <c r="AT393" s="156" t="s">
        <v>358</v>
      </c>
      <c r="AU393" s="156" t="s">
        <v>21</v>
      </c>
      <c r="AV393" s="12" t="s">
        <v>21</v>
      </c>
      <c r="AW393" s="12" t="s">
        <v>41</v>
      </c>
      <c r="AX393" s="12" t="s">
        <v>81</v>
      </c>
      <c r="AY393" s="156" t="s">
        <v>171</v>
      </c>
    </row>
    <row r="394" spans="2:51" s="12" customFormat="1" ht="11.25">
      <c r="B394" s="155"/>
      <c r="D394" s="144" t="s">
        <v>358</v>
      </c>
      <c r="E394" s="156" t="s">
        <v>35</v>
      </c>
      <c r="F394" s="157" t="s">
        <v>2099</v>
      </c>
      <c r="H394" s="158">
        <v>83.34</v>
      </c>
      <c r="I394" s="159"/>
      <c r="L394" s="155"/>
      <c r="M394" s="160"/>
      <c r="T394" s="161"/>
      <c r="AT394" s="156" t="s">
        <v>358</v>
      </c>
      <c r="AU394" s="156" t="s">
        <v>21</v>
      </c>
      <c r="AV394" s="12" t="s">
        <v>21</v>
      </c>
      <c r="AW394" s="12" t="s">
        <v>41</v>
      </c>
      <c r="AX394" s="12" t="s">
        <v>81</v>
      </c>
      <c r="AY394" s="156" t="s">
        <v>171</v>
      </c>
    </row>
    <row r="395" spans="2:51" s="12" customFormat="1" ht="11.25">
      <c r="B395" s="155"/>
      <c r="D395" s="144" t="s">
        <v>358</v>
      </c>
      <c r="E395" s="156" t="s">
        <v>35</v>
      </c>
      <c r="F395" s="157" t="s">
        <v>2100</v>
      </c>
      <c r="H395" s="158">
        <v>200.88</v>
      </c>
      <c r="I395" s="159"/>
      <c r="L395" s="155"/>
      <c r="M395" s="160"/>
      <c r="T395" s="161"/>
      <c r="AT395" s="156" t="s">
        <v>358</v>
      </c>
      <c r="AU395" s="156" t="s">
        <v>21</v>
      </c>
      <c r="AV395" s="12" t="s">
        <v>21</v>
      </c>
      <c r="AW395" s="12" t="s">
        <v>41</v>
      </c>
      <c r="AX395" s="12" t="s">
        <v>81</v>
      </c>
      <c r="AY395" s="156" t="s">
        <v>171</v>
      </c>
    </row>
    <row r="396" spans="2:51" s="13" customFormat="1" ht="11.25">
      <c r="B396" s="162"/>
      <c r="D396" s="144" t="s">
        <v>358</v>
      </c>
      <c r="E396" s="163" t="s">
        <v>35</v>
      </c>
      <c r="F396" s="164" t="s">
        <v>361</v>
      </c>
      <c r="H396" s="165">
        <v>759.01</v>
      </c>
      <c r="I396" s="166"/>
      <c r="L396" s="162"/>
      <c r="M396" s="167"/>
      <c r="T396" s="168"/>
      <c r="AT396" s="163" t="s">
        <v>358</v>
      </c>
      <c r="AU396" s="163" t="s">
        <v>21</v>
      </c>
      <c r="AV396" s="13" t="s">
        <v>178</v>
      </c>
      <c r="AW396" s="13" t="s">
        <v>41</v>
      </c>
      <c r="AX396" s="13" t="s">
        <v>8</v>
      </c>
      <c r="AY396" s="163" t="s">
        <v>171</v>
      </c>
    </row>
    <row r="397" spans="2:65" s="1" customFormat="1" ht="16.5" customHeight="1">
      <c r="B397" s="33"/>
      <c r="C397" s="169" t="s">
        <v>768</v>
      </c>
      <c r="D397" s="169" t="s">
        <v>488</v>
      </c>
      <c r="E397" s="170" t="s">
        <v>1696</v>
      </c>
      <c r="F397" s="171" t="s">
        <v>1697</v>
      </c>
      <c r="G397" s="172" t="s">
        <v>402</v>
      </c>
      <c r="H397" s="173">
        <v>774.19</v>
      </c>
      <c r="I397" s="174"/>
      <c r="J397" s="173">
        <f>ROUND(I397*H397,0)</f>
        <v>0</v>
      </c>
      <c r="K397" s="171" t="s">
        <v>346</v>
      </c>
      <c r="L397" s="175"/>
      <c r="M397" s="176" t="s">
        <v>35</v>
      </c>
      <c r="N397" s="177" t="s">
        <v>52</v>
      </c>
      <c r="P397" s="140">
        <f>O397*H397</f>
        <v>0</v>
      </c>
      <c r="Q397" s="140">
        <v>0.046</v>
      </c>
      <c r="R397" s="140">
        <f>Q397*H397</f>
        <v>35.61274</v>
      </c>
      <c r="S397" s="140">
        <v>0</v>
      </c>
      <c r="T397" s="141">
        <f>S397*H397</f>
        <v>0</v>
      </c>
      <c r="AR397" s="142" t="s">
        <v>214</v>
      </c>
      <c r="AT397" s="142" t="s">
        <v>488</v>
      </c>
      <c r="AU397" s="142" t="s">
        <v>21</v>
      </c>
      <c r="AY397" s="17" t="s">
        <v>171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7" t="s">
        <v>8</v>
      </c>
      <c r="BK397" s="143">
        <f>ROUND(I397*H397,0)</f>
        <v>0</v>
      </c>
      <c r="BL397" s="17" t="s">
        <v>178</v>
      </c>
      <c r="BM397" s="142" t="s">
        <v>1698</v>
      </c>
    </row>
    <row r="398" spans="2:51" s="12" customFormat="1" ht="11.25">
      <c r="B398" s="155"/>
      <c r="D398" s="144" t="s">
        <v>358</v>
      </c>
      <c r="F398" s="157" t="s">
        <v>2101</v>
      </c>
      <c r="H398" s="158">
        <v>774.19</v>
      </c>
      <c r="I398" s="159"/>
      <c r="L398" s="155"/>
      <c r="M398" s="160"/>
      <c r="T398" s="161"/>
      <c r="AT398" s="156" t="s">
        <v>358</v>
      </c>
      <c r="AU398" s="156" t="s">
        <v>21</v>
      </c>
      <c r="AV398" s="12" t="s">
        <v>21</v>
      </c>
      <c r="AW398" s="12" t="s">
        <v>4</v>
      </c>
      <c r="AX398" s="12" t="s">
        <v>8</v>
      </c>
      <c r="AY398" s="156" t="s">
        <v>171</v>
      </c>
    </row>
    <row r="399" spans="2:65" s="1" customFormat="1" ht="24.2" customHeight="1">
      <c r="B399" s="33"/>
      <c r="C399" s="132" t="s">
        <v>772</v>
      </c>
      <c r="D399" s="132" t="s">
        <v>174</v>
      </c>
      <c r="E399" s="133" t="s">
        <v>1700</v>
      </c>
      <c r="F399" s="134" t="s">
        <v>1701</v>
      </c>
      <c r="G399" s="135" t="s">
        <v>402</v>
      </c>
      <c r="H399" s="136">
        <v>14</v>
      </c>
      <c r="I399" s="137"/>
      <c r="J399" s="136">
        <f>ROUND(I399*H399,0)</f>
        <v>0</v>
      </c>
      <c r="K399" s="134" t="s">
        <v>346</v>
      </c>
      <c r="L399" s="33"/>
      <c r="M399" s="138" t="s">
        <v>35</v>
      </c>
      <c r="N399" s="139" t="s">
        <v>52</v>
      </c>
      <c r="P399" s="140">
        <f>O399*H399</f>
        <v>0</v>
      </c>
      <c r="Q399" s="140">
        <v>0.20647</v>
      </c>
      <c r="R399" s="140">
        <f>Q399*H399</f>
        <v>2.89058</v>
      </c>
      <c r="S399" s="140">
        <v>0</v>
      </c>
      <c r="T399" s="141">
        <f>S399*H399</f>
        <v>0</v>
      </c>
      <c r="AR399" s="142" t="s">
        <v>178</v>
      </c>
      <c r="AT399" s="142" t="s">
        <v>174</v>
      </c>
      <c r="AU399" s="142" t="s">
        <v>21</v>
      </c>
      <c r="AY399" s="17" t="s">
        <v>171</v>
      </c>
      <c r="BE399" s="143">
        <f>IF(N399="základní",J399,0)</f>
        <v>0</v>
      </c>
      <c r="BF399" s="143">
        <f>IF(N399="snížená",J399,0)</f>
        <v>0</v>
      </c>
      <c r="BG399" s="143">
        <f>IF(N399="zákl. přenesená",J399,0)</f>
        <v>0</v>
      </c>
      <c r="BH399" s="143">
        <f>IF(N399="sníž. přenesená",J399,0)</f>
        <v>0</v>
      </c>
      <c r="BI399" s="143">
        <f>IF(N399="nulová",J399,0)</f>
        <v>0</v>
      </c>
      <c r="BJ399" s="17" t="s">
        <v>8</v>
      </c>
      <c r="BK399" s="143">
        <f>ROUND(I399*H399,0)</f>
        <v>0</v>
      </c>
      <c r="BL399" s="17" t="s">
        <v>178</v>
      </c>
      <c r="BM399" s="142" t="s">
        <v>2102</v>
      </c>
    </row>
    <row r="400" spans="2:47" s="1" customFormat="1" ht="11.25">
      <c r="B400" s="33"/>
      <c r="D400" s="153" t="s">
        <v>347</v>
      </c>
      <c r="F400" s="154" t="s">
        <v>1703</v>
      </c>
      <c r="I400" s="146"/>
      <c r="L400" s="33"/>
      <c r="M400" s="147"/>
      <c r="T400" s="54"/>
      <c r="AT400" s="17" t="s">
        <v>347</v>
      </c>
      <c r="AU400" s="17" t="s">
        <v>21</v>
      </c>
    </row>
    <row r="401" spans="2:51" s="12" customFormat="1" ht="11.25">
      <c r="B401" s="155"/>
      <c r="D401" s="144" t="s">
        <v>358</v>
      </c>
      <c r="E401" s="156" t="s">
        <v>35</v>
      </c>
      <c r="F401" s="157" t="s">
        <v>1704</v>
      </c>
      <c r="H401" s="158">
        <v>14</v>
      </c>
      <c r="I401" s="159"/>
      <c r="L401" s="155"/>
      <c r="M401" s="160"/>
      <c r="T401" s="161"/>
      <c r="AT401" s="156" t="s">
        <v>358</v>
      </c>
      <c r="AU401" s="156" t="s">
        <v>21</v>
      </c>
      <c r="AV401" s="12" t="s">
        <v>21</v>
      </c>
      <c r="AW401" s="12" t="s">
        <v>41</v>
      </c>
      <c r="AX401" s="12" t="s">
        <v>8</v>
      </c>
      <c r="AY401" s="156" t="s">
        <v>171</v>
      </c>
    </row>
    <row r="402" spans="2:65" s="1" customFormat="1" ht="16.5" customHeight="1">
      <c r="B402" s="33"/>
      <c r="C402" s="169" t="s">
        <v>776</v>
      </c>
      <c r="D402" s="169" t="s">
        <v>488</v>
      </c>
      <c r="E402" s="170" t="s">
        <v>1705</v>
      </c>
      <c r="F402" s="171" t="s">
        <v>1706</v>
      </c>
      <c r="G402" s="172" t="s">
        <v>402</v>
      </c>
      <c r="H402" s="173">
        <v>12.24</v>
      </c>
      <c r="I402" s="174"/>
      <c r="J402" s="173">
        <f>ROUND(I402*H402,0)</f>
        <v>0</v>
      </c>
      <c r="K402" s="171" t="s">
        <v>346</v>
      </c>
      <c r="L402" s="175"/>
      <c r="M402" s="176" t="s">
        <v>35</v>
      </c>
      <c r="N402" s="177" t="s">
        <v>52</v>
      </c>
      <c r="P402" s="140">
        <f>O402*H402</f>
        <v>0</v>
      </c>
      <c r="Q402" s="140">
        <v>0.225</v>
      </c>
      <c r="R402" s="140">
        <f>Q402*H402</f>
        <v>2.754</v>
      </c>
      <c r="S402" s="140">
        <v>0</v>
      </c>
      <c r="T402" s="141">
        <f>S402*H402</f>
        <v>0</v>
      </c>
      <c r="AR402" s="142" t="s">
        <v>214</v>
      </c>
      <c r="AT402" s="142" t="s">
        <v>488</v>
      </c>
      <c r="AU402" s="142" t="s">
        <v>21</v>
      </c>
      <c r="AY402" s="17" t="s">
        <v>171</v>
      </c>
      <c r="BE402" s="143">
        <f>IF(N402="základní",J402,0)</f>
        <v>0</v>
      </c>
      <c r="BF402" s="143">
        <f>IF(N402="snížená",J402,0)</f>
        <v>0</v>
      </c>
      <c r="BG402" s="143">
        <f>IF(N402="zákl. přenesená",J402,0)</f>
        <v>0</v>
      </c>
      <c r="BH402" s="143">
        <f>IF(N402="sníž. přenesená",J402,0)</f>
        <v>0</v>
      </c>
      <c r="BI402" s="143">
        <f>IF(N402="nulová",J402,0)</f>
        <v>0</v>
      </c>
      <c r="BJ402" s="17" t="s">
        <v>8</v>
      </c>
      <c r="BK402" s="143">
        <f>ROUND(I402*H402,0)</f>
        <v>0</v>
      </c>
      <c r="BL402" s="17" t="s">
        <v>178</v>
      </c>
      <c r="BM402" s="142" t="s">
        <v>2103</v>
      </c>
    </row>
    <row r="403" spans="2:51" s="12" customFormat="1" ht="11.25">
      <c r="B403" s="155"/>
      <c r="D403" s="144" t="s">
        <v>358</v>
      </c>
      <c r="E403" s="156" t="s">
        <v>35</v>
      </c>
      <c r="F403" s="157" t="s">
        <v>1708</v>
      </c>
      <c r="H403" s="158">
        <v>12</v>
      </c>
      <c r="I403" s="159"/>
      <c r="L403" s="155"/>
      <c r="M403" s="160"/>
      <c r="T403" s="161"/>
      <c r="AT403" s="156" t="s">
        <v>358</v>
      </c>
      <c r="AU403" s="156" t="s">
        <v>21</v>
      </c>
      <c r="AV403" s="12" t="s">
        <v>21</v>
      </c>
      <c r="AW403" s="12" t="s">
        <v>41</v>
      </c>
      <c r="AX403" s="12" t="s">
        <v>8</v>
      </c>
      <c r="AY403" s="156" t="s">
        <v>171</v>
      </c>
    </row>
    <row r="404" spans="2:51" s="12" customFormat="1" ht="11.25">
      <c r="B404" s="155"/>
      <c r="D404" s="144" t="s">
        <v>358</v>
      </c>
      <c r="F404" s="157" t="s">
        <v>1709</v>
      </c>
      <c r="H404" s="158">
        <v>12.24</v>
      </c>
      <c r="I404" s="159"/>
      <c r="L404" s="155"/>
      <c r="M404" s="160"/>
      <c r="T404" s="161"/>
      <c r="AT404" s="156" t="s">
        <v>358</v>
      </c>
      <c r="AU404" s="156" t="s">
        <v>21</v>
      </c>
      <c r="AV404" s="12" t="s">
        <v>21</v>
      </c>
      <c r="AW404" s="12" t="s">
        <v>4</v>
      </c>
      <c r="AX404" s="12" t="s">
        <v>8</v>
      </c>
      <c r="AY404" s="156" t="s">
        <v>171</v>
      </c>
    </row>
    <row r="405" spans="2:65" s="1" customFormat="1" ht="16.5" customHeight="1">
      <c r="B405" s="33"/>
      <c r="C405" s="169" t="s">
        <v>780</v>
      </c>
      <c r="D405" s="169" t="s">
        <v>488</v>
      </c>
      <c r="E405" s="170" t="s">
        <v>1710</v>
      </c>
      <c r="F405" s="171" t="s">
        <v>1711</v>
      </c>
      <c r="G405" s="172" t="s">
        <v>402</v>
      </c>
      <c r="H405" s="173">
        <v>2.02</v>
      </c>
      <c r="I405" s="174"/>
      <c r="J405" s="173">
        <f>ROUND(I405*H405,0)</f>
        <v>0</v>
      </c>
      <c r="K405" s="171" t="s">
        <v>346</v>
      </c>
      <c r="L405" s="175"/>
      <c r="M405" s="176" t="s">
        <v>35</v>
      </c>
      <c r="N405" s="177" t="s">
        <v>52</v>
      </c>
      <c r="P405" s="140">
        <f>O405*H405</f>
        <v>0</v>
      </c>
      <c r="Q405" s="140">
        <v>0.15</v>
      </c>
      <c r="R405" s="140">
        <f>Q405*H405</f>
        <v>0.303</v>
      </c>
      <c r="S405" s="140">
        <v>0</v>
      </c>
      <c r="T405" s="141">
        <f>S405*H405</f>
        <v>0</v>
      </c>
      <c r="AR405" s="142" t="s">
        <v>214</v>
      </c>
      <c r="AT405" s="142" t="s">
        <v>488</v>
      </c>
      <c r="AU405" s="142" t="s">
        <v>21</v>
      </c>
      <c r="AY405" s="17" t="s">
        <v>171</v>
      </c>
      <c r="BE405" s="143">
        <f>IF(N405="základní",J405,0)</f>
        <v>0</v>
      </c>
      <c r="BF405" s="143">
        <f>IF(N405="snížená",J405,0)</f>
        <v>0</v>
      </c>
      <c r="BG405" s="143">
        <f>IF(N405="zákl. přenesená",J405,0)</f>
        <v>0</v>
      </c>
      <c r="BH405" s="143">
        <f>IF(N405="sníž. přenesená",J405,0)</f>
        <v>0</v>
      </c>
      <c r="BI405" s="143">
        <f>IF(N405="nulová",J405,0)</f>
        <v>0</v>
      </c>
      <c r="BJ405" s="17" t="s">
        <v>8</v>
      </c>
      <c r="BK405" s="143">
        <f>ROUND(I405*H405,0)</f>
        <v>0</v>
      </c>
      <c r="BL405" s="17" t="s">
        <v>178</v>
      </c>
      <c r="BM405" s="142" t="s">
        <v>2104</v>
      </c>
    </row>
    <row r="406" spans="2:51" s="12" customFormat="1" ht="11.25">
      <c r="B406" s="155"/>
      <c r="D406" s="144" t="s">
        <v>358</v>
      </c>
      <c r="F406" s="157" t="s">
        <v>1713</v>
      </c>
      <c r="H406" s="158">
        <v>2.02</v>
      </c>
      <c r="I406" s="159"/>
      <c r="L406" s="155"/>
      <c r="M406" s="160"/>
      <c r="T406" s="161"/>
      <c r="AT406" s="156" t="s">
        <v>358</v>
      </c>
      <c r="AU406" s="156" t="s">
        <v>21</v>
      </c>
      <c r="AV406" s="12" t="s">
        <v>21</v>
      </c>
      <c r="AW406" s="12" t="s">
        <v>4</v>
      </c>
      <c r="AX406" s="12" t="s">
        <v>8</v>
      </c>
      <c r="AY406" s="156" t="s">
        <v>171</v>
      </c>
    </row>
    <row r="407" spans="2:65" s="1" customFormat="1" ht="24.2" customHeight="1">
      <c r="B407" s="33"/>
      <c r="C407" s="132" t="s">
        <v>784</v>
      </c>
      <c r="D407" s="132" t="s">
        <v>174</v>
      </c>
      <c r="E407" s="133" t="s">
        <v>904</v>
      </c>
      <c r="F407" s="134" t="s">
        <v>905</v>
      </c>
      <c r="G407" s="135" t="s">
        <v>402</v>
      </c>
      <c r="H407" s="136">
        <v>123.1</v>
      </c>
      <c r="I407" s="137"/>
      <c r="J407" s="136">
        <f>ROUND(I407*H407,0)</f>
        <v>0</v>
      </c>
      <c r="K407" s="134" t="s">
        <v>346</v>
      </c>
      <c r="L407" s="33"/>
      <c r="M407" s="138" t="s">
        <v>35</v>
      </c>
      <c r="N407" s="139" t="s">
        <v>52</v>
      </c>
      <c r="P407" s="140">
        <f>O407*H407</f>
        <v>0</v>
      </c>
      <c r="Q407" s="140">
        <v>0.00034</v>
      </c>
      <c r="R407" s="140">
        <f>Q407*H407</f>
        <v>0.041854</v>
      </c>
      <c r="S407" s="140">
        <v>0</v>
      </c>
      <c r="T407" s="141">
        <f>S407*H407</f>
        <v>0</v>
      </c>
      <c r="AR407" s="142" t="s">
        <v>178</v>
      </c>
      <c r="AT407" s="142" t="s">
        <v>174</v>
      </c>
      <c r="AU407" s="142" t="s">
        <v>21</v>
      </c>
      <c r="AY407" s="17" t="s">
        <v>171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7" t="s">
        <v>8</v>
      </c>
      <c r="BK407" s="143">
        <f>ROUND(I407*H407,0)</f>
        <v>0</v>
      </c>
      <c r="BL407" s="17" t="s">
        <v>178</v>
      </c>
      <c r="BM407" s="142" t="s">
        <v>2105</v>
      </c>
    </row>
    <row r="408" spans="2:47" s="1" customFormat="1" ht="11.25">
      <c r="B408" s="33"/>
      <c r="D408" s="153" t="s">
        <v>347</v>
      </c>
      <c r="F408" s="154" t="s">
        <v>907</v>
      </c>
      <c r="I408" s="146"/>
      <c r="L408" s="33"/>
      <c r="M408" s="147"/>
      <c r="T408" s="54"/>
      <c r="AT408" s="17" t="s">
        <v>347</v>
      </c>
      <c r="AU408" s="17" t="s">
        <v>21</v>
      </c>
    </row>
    <row r="409" spans="2:65" s="1" customFormat="1" ht="16.5" customHeight="1">
      <c r="B409" s="33"/>
      <c r="C409" s="132" t="s">
        <v>789</v>
      </c>
      <c r="D409" s="132" t="s">
        <v>174</v>
      </c>
      <c r="E409" s="133" t="s">
        <v>890</v>
      </c>
      <c r="F409" s="134" t="s">
        <v>891</v>
      </c>
      <c r="G409" s="135" t="s">
        <v>355</v>
      </c>
      <c r="H409" s="136">
        <v>1609.86</v>
      </c>
      <c r="I409" s="137"/>
      <c r="J409" s="136">
        <f>ROUND(I409*H409,0)</f>
        <v>0</v>
      </c>
      <c r="K409" s="134" t="s">
        <v>346</v>
      </c>
      <c r="L409" s="33"/>
      <c r="M409" s="138" t="s">
        <v>35</v>
      </c>
      <c r="N409" s="139" t="s">
        <v>52</v>
      </c>
      <c r="P409" s="140">
        <f>O409*H409</f>
        <v>0</v>
      </c>
      <c r="Q409" s="140">
        <v>0.00036</v>
      </c>
      <c r="R409" s="140">
        <f>Q409*H409</f>
        <v>0.5795496</v>
      </c>
      <c r="S409" s="140">
        <v>0</v>
      </c>
      <c r="T409" s="141">
        <f>S409*H409</f>
        <v>0</v>
      </c>
      <c r="AR409" s="142" t="s">
        <v>178</v>
      </c>
      <c r="AT409" s="142" t="s">
        <v>174</v>
      </c>
      <c r="AU409" s="142" t="s">
        <v>21</v>
      </c>
      <c r="AY409" s="17" t="s">
        <v>171</v>
      </c>
      <c r="BE409" s="143">
        <f>IF(N409="základní",J409,0)</f>
        <v>0</v>
      </c>
      <c r="BF409" s="143">
        <f>IF(N409="snížená",J409,0)</f>
        <v>0</v>
      </c>
      <c r="BG409" s="143">
        <f>IF(N409="zákl. přenesená",J409,0)</f>
        <v>0</v>
      </c>
      <c r="BH409" s="143">
        <f>IF(N409="sníž. přenesená",J409,0)</f>
        <v>0</v>
      </c>
      <c r="BI409" s="143">
        <f>IF(N409="nulová",J409,0)</f>
        <v>0</v>
      </c>
      <c r="BJ409" s="17" t="s">
        <v>8</v>
      </c>
      <c r="BK409" s="143">
        <f>ROUND(I409*H409,0)</f>
        <v>0</v>
      </c>
      <c r="BL409" s="17" t="s">
        <v>178</v>
      </c>
      <c r="BM409" s="142" t="s">
        <v>2106</v>
      </c>
    </row>
    <row r="410" spans="2:47" s="1" customFormat="1" ht="11.25">
      <c r="B410" s="33"/>
      <c r="D410" s="153" t="s">
        <v>347</v>
      </c>
      <c r="F410" s="154" t="s">
        <v>893</v>
      </c>
      <c r="I410" s="146"/>
      <c r="L410" s="33"/>
      <c r="M410" s="147"/>
      <c r="T410" s="54"/>
      <c r="AT410" s="17" t="s">
        <v>347</v>
      </c>
      <c r="AU410" s="17" t="s">
        <v>21</v>
      </c>
    </row>
    <row r="411" spans="2:51" s="12" customFormat="1" ht="11.25">
      <c r="B411" s="155"/>
      <c r="D411" s="144" t="s">
        <v>358</v>
      </c>
      <c r="E411" s="156" t="s">
        <v>35</v>
      </c>
      <c r="F411" s="157" t="s">
        <v>2107</v>
      </c>
      <c r="H411" s="158">
        <v>269.56</v>
      </c>
      <c r="I411" s="159"/>
      <c r="L411" s="155"/>
      <c r="M411" s="160"/>
      <c r="T411" s="161"/>
      <c r="AT411" s="156" t="s">
        <v>358</v>
      </c>
      <c r="AU411" s="156" t="s">
        <v>21</v>
      </c>
      <c r="AV411" s="12" t="s">
        <v>21</v>
      </c>
      <c r="AW411" s="12" t="s">
        <v>41</v>
      </c>
      <c r="AX411" s="12" t="s">
        <v>81</v>
      </c>
      <c r="AY411" s="156" t="s">
        <v>171</v>
      </c>
    </row>
    <row r="412" spans="2:51" s="12" customFormat="1" ht="11.25">
      <c r="B412" s="155"/>
      <c r="D412" s="144" t="s">
        <v>358</v>
      </c>
      <c r="E412" s="156" t="s">
        <v>35</v>
      </c>
      <c r="F412" s="157" t="s">
        <v>2108</v>
      </c>
      <c r="H412" s="158">
        <v>69.79</v>
      </c>
      <c r="I412" s="159"/>
      <c r="L412" s="155"/>
      <c r="M412" s="160"/>
      <c r="T412" s="161"/>
      <c r="AT412" s="156" t="s">
        <v>358</v>
      </c>
      <c r="AU412" s="156" t="s">
        <v>21</v>
      </c>
      <c r="AV412" s="12" t="s">
        <v>21</v>
      </c>
      <c r="AW412" s="12" t="s">
        <v>41</v>
      </c>
      <c r="AX412" s="12" t="s">
        <v>81</v>
      </c>
      <c r="AY412" s="156" t="s">
        <v>171</v>
      </c>
    </row>
    <row r="413" spans="2:51" s="12" customFormat="1" ht="11.25">
      <c r="B413" s="155"/>
      <c r="D413" s="144" t="s">
        <v>358</v>
      </c>
      <c r="E413" s="156" t="s">
        <v>35</v>
      </c>
      <c r="F413" s="157" t="s">
        <v>2109</v>
      </c>
      <c r="H413" s="158">
        <v>220.61</v>
      </c>
      <c r="I413" s="159"/>
      <c r="L413" s="155"/>
      <c r="M413" s="160"/>
      <c r="T413" s="161"/>
      <c r="AT413" s="156" t="s">
        <v>358</v>
      </c>
      <c r="AU413" s="156" t="s">
        <v>21</v>
      </c>
      <c r="AV413" s="12" t="s">
        <v>21</v>
      </c>
      <c r="AW413" s="12" t="s">
        <v>41</v>
      </c>
      <c r="AX413" s="12" t="s">
        <v>81</v>
      </c>
      <c r="AY413" s="156" t="s">
        <v>171</v>
      </c>
    </row>
    <row r="414" spans="2:51" s="12" customFormat="1" ht="11.25">
      <c r="B414" s="155"/>
      <c r="D414" s="144" t="s">
        <v>358</v>
      </c>
      <c r="E414" s="156" t="s">
        <v>35</v>
      </c>
      <c r="F414" s="157" t="s">
        <v>2110</v>
      </c>
      <c r="H414" s="158">
        <v>1049.9</v>
      </c>
      <c r="I414" s="159"/>
      <c r="L414" s="155"/>
      <c r="M414" s="160"/>
      <c r="T414" s="161"/>
      <c r="AT414" s="156" t="s">
        <v>358</v>
      </c>
      <c r="AU414" s="156" t="s">
        <v>21</v>
      </c>
      <c r="AV414" s="12" t="s">
        <v>21</v>
      </c>
      <c r="AW414" s="12" t="s">
        <v>41</v>
      </c>
      <c r="AX414" s="12" t="s">
        <v>81</v>
      </c>
      <c r="AY414" s="156" t="s">
        <v>171</v>
      </c>
    </row>
    <row r="415" spans="2:51" s="13" customFormat="1" ht="11.25">
      <c r="B415" s="162"/>
      <c r="D415" s="144" t="s">
        <v>358</v>
      </c>
      <c r="E415" s="163" t="s">
        <v>35</v>
      </c>
      <c r="F415" s="164" t="s">
        <v>361</v>
      </c>
      <c r="H415" s="165">
        <v>1609.86</v>
      </c>
      <c r="I415" s="166"/>
      <c r="L415" s="162"/>
      <c r="M415" s="167"/>
      <c r="T415" s="168"/>
      <c r="AT415" s="163" t="s">
        <v>358</v>
      </c>
      <c r="AU415" s="163" t="s">
        <v>21</v>
      </c>
      <c r="AV415" s="13" t="s">
        <v>178</v>
      </c>
      <c r="AW415" s="13" t="s">
        <v>41</v>
      </c>
      <c r="AX415" s="13" t="s">
        <v>8</v>
      </c>
      <c r="AY415" s="163" t="s">
        <v>171</v>
      </c>
    </row>
    <row r="416" spans="2:65" s="1" customFormat="1" ht="24.2" customHeight="1">
      <c r="B416" s="33"/>
      <c r="C416" s="132" t="s">
        <v>794</v>
      </c>
      <c r="D416" s="132" t="s">
        <v>174</v>
      </c>
      <c r="E416" s="133" t="s">
        <v>909</v>
      </c>
      <c r="F416" s="134" t="s">
        <v>910</v>
      </c>
      <c r="G416" s="135" t="s">
        <v>402</v>
      </c>
      <c r="H416" s="136">
        <v>123.1</v>
      </c>
      <c r="I416" s="137"/>
      <c r="J416" s="136">
        <f>ROUND(I416*H416,0)</f>
        <v>0</v>
      </c>
      <c r="K416" s="134" t="s">
        <v>346</v>
      </c>
      <c r="L416" s="33"/>
      <c r="M416" s="138" t="s">
        <v>35</v>
      </c>
      <c r="N416" s="139" t="s">
        <v>52</v>
      </c>
      <c r="P416" s="140">
        <f>O416*H416</f>
        <v>0</v>
      </c>
      <c r="Q416" s="140">
        <v>0</v>
      </c>
      <c r="R416" s="140">
        <f>Q416*H416</f>
        <v>0</v>
      </c>
      <c r="S416" s="140">
        <v>0</v>
      </c>
      <c r="T416" s="141">
        <f>S416*H416</f>
        <v>0</v>
      </c>
      <c r="AR416" s="142" t="s">
        <v>178</v>
      </c>
      <c r="AT416" s="142" t="s">
        <v>174</v>
      </c>
      <c r="AU416" s="142" t="s">
        <v>21</v>
      </c>
      <c r="AY416" s="17" t="s">
        <v>171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</v>
      </c>
      <c r="BK416" s="143">
        <f>ROUND(I416*H416,0)</f>
        <v>0</v>
      </c>
      <c r="BL416" s="17" t="s">
        <v>178</v>
      </c>
      <c r="BM416" s="142" t="s">
        <v>2111</v>
      </c>
    </row>
    <row r="417" spans="2:47" s="1" customFormat="1" ht="11.25">
      <c r="B417" s="33"/>
      <c r="D417" s="153" t="s">
        <v>347</v>
      </c>
      <c r="F417" s="154" t="s">
        <v>912</v>
      </c>
      <c r="I417" s="146"/>
      <c r="L417" s="33"/>
      <c r="M417" s="147"/>
      <c r="T417" s="54"/>
      <c r="AT417" s="17" t="s">
        <v>347</v>
      </c>
      <c r="AU417" s="17" t="s">
        <v>21</v>
      </c>
    </row>
    <row r="418" spans="2:65" s="1" customFormat="1" ht="16.5" customHeight="1">
      <c r="B418" s="33"/>
      <c r="C418" s="132" t="s">
        <v>799</v>
      </c>
      <c r="D418" s="132" t="s">
        <v>174</v>
      </c>
      <c r="E418" s="133" t="s">
        <v>897</v>
      </c>
      <c r="F418" s="134" t="s">
        <v>898</v>
      </c>
      <c r="G418" s="135" t="s">
        <v>402</v>
      </c>
      <c r="H418" s="136">
        <v>123.1</v>
      </c>
      <c r="I418" s="137"/>
      <c r="J418" s="136">
        <f>ROUND(I418*H418,0)</f>
        <v>0</v>
      </c>
      <c r="K418" s="134" t="s">
        <v>346</v>
      </c>
      <c r="L418" s="33"/>
      <c r="M418" s="138" t="s">
        <v>35</v>
      </c>
      <c r="N418" s="139" t="s">
        <v>52</v>
      </c>
      <c r="P418" s="140">
        <f>O418*H418</f>
        <v>0</v>
      </c>
      <c r="Q418" s="140">
        <v>0</v>
      </c>
      <c r="R418" s="140">
        <f>Q418*H418</f>
        <v>0</v>
      </c>
      <c r="S418" s="140">
        <v>0</v>
      </c>
      <c r="T418" s="141">
        <f>S418*H418</f>
        <v>0</v>
      </c>
      <c r="AR418" s="142" t="s">
        <v>178</v>
      </c>
      <c r="AT418" s="142" t="s">
        <v>174</v>
      </c>
      <c r="AU418" s="142" t="s">
        <v>21</v>
      </c>
      <c r="AY418" s="17" t="s">
        <v>171</v>
      </c>
      <c r="BE418" s="143">
        <f>IF(N418="základní",J418,0)</f>
        <v>0</v>
      </c>
      <c r="BF418" s="143">
        <f>IF(N418="snížená",J418,0)</f>
        <v>0</v>
      </c>
      <c r="BG418" s="143">
        <f>IF(N418="zákl. přenesená",J418,0)</f>
        <v>0</v>
      </c>
      <c r="BH418" s="143">
        <f>IF(N418="sníž. přenesená",J418,0)</f>
        <v>0</v>
      </c>
      <c r="BI418" s="143">
        <f>IF(N418="nulová",J418,0)</f>
        <v>0</v>
      </c>
      <c r="BJ418" s="17" t="s">
        <v>8</v>
      </c>
      <c r="BK418" s="143">
        <f>ROUND(I418*H418,0)</f>
        <v>0</v>
      </c>
      <c r="BL418" s="17" t="s">
        <v>178</v>
      </c>
      <c r="BM418" s="142" t="s">
        <v>2112</v>
      </c>
    </row>
    <row r="419" spans="2:47" s="1" customFormat="1" ht="11.25">
      <c r="B419" s="33"/>
      <c r="D419" s="153" t="s">
        <v>347</v>
      </c>
      <c r="F419" s="154" t="s">
        <v>900</v>
      </c>
      <c r="I419" s="146"/>
      <c r="L419" s="33"/>
      <c r="M419" s="147"/>
      <c r="T419" s="54"/>
      <c r="AT419" s="17" t="s">
        <v>347</v>
      </c>
      <c r="AU419" s="17" t="s">
        <v>21</v>
      </c>
    </row>
    <row r="420" spans="2:51" s="12" customFormat="1" ht="11.25">
      <c r="B420" s="155"/>
      <c r="D420" s="144" t="s">
        <v>358</v>
      </c>
      <c r="E420" s="156" t="s">
        <v>35</v>
      </c>
      <c r="F420" s="157" t="s">
        <v>2113</v>
      </c>
      <c r="H420" s="158">
        <v>79.54</v>
      </c>
      <c r="I420" s="159"/>
      <c r="L420" s="155"/>
      <c r="M420" s="160"/>
      <c r="T420" s="161"/>
      <c r="AT420" s="156" t="s">
        <v>358</v>
      </c>
      <c r="AU420" s="156" t="s">
        <v>21</v>
      </c>
      <c r="AV420" s="12" t="s">
        <v>21</v>
      </c>
      <c r="AW420" s="12" t="s">
        <v>41</v>
      </c>
      <c r="AX420" s="12" t="s">
        <v>81</v>
      </c>
      <c r="AY420" s="156" t="s">
        <v>171</v>
      </c>
    </row>
    <row r="421" spans="2:51" s="12" customFormat="1" ht="11.25">
      <c r="B421" s="155"/>
      <c r="D421" s="144" t="s">
        <v>358</v>
      </c>
      <c r="E421" s="156" t="s">
        <v>35</v>
      </c>
      <c r="F421" s="157" t="s">
        <v>2114</v>
      </c>
      <c r="H421" s="158">
        <v>43.56</v>
      </c>
      <c r="I421" s="159"/>
      <c r="L421" s="155"/>
      <c r="M421" s="160"/>
      <c r="T421" s="161"/>
      <c r="AT421" s="156" t="s">
        <v>358</v>
      </c>
      <c r="AU421" s="156" t="s">
        <v>21</v>
      </c>
      <c r="AV421" s="12" t="s">
        <v>21</v>
      </c>
      <c r="AW421" s="12" t="s">
        <v>41</v>
      </c>
      <c r="AX421" s="12" t="s">
        <v>81</v>
      </c>
      <c r="AY421" s="156" t="s">
        <v>171</v>
      </c>
    </row>
    <row r="422" spans="2:51" s="13" customFormat="1" ht="11.25">
      <c r="B422" s="162"/>
      <c r="D422" s="144" t="s">
        <v>358</v>
      </c>
      <c r="E422" s="163" t="s">
        <v>35</v>
      </c>
      <c r="F422" s="164" t="s">
        <v>361</v>
      </c>
      <c r="H422" s="165">
        <v>123.1</v>
      </c>
      <c r="I422" s="166"/>
      <c r="L422" s="162"/>
      <c r="M422" s="167"/>
      <c r="T422" s="168"/>
      <c r="AT422" s="163" t="s">
        <v>358</v>
      </c>
      <c r="AU422" s="163" t="s">
        <v>21</v>
      </c>
      <c r="AV422" s="13" t="s">
        <v>178</v>
      </c>
      <c r="AW422" s="13" t="s">
        <v>41</v>
      </c>
      <c r="AX422" s="13" t="s">
        <v>8</v>
      </c>
      <c r="AY422" s="163" t="s">
        <v>171</v>
      </c>
    </row>
    <row r="423" spans="2:65" s="1" customFormat="1" ht="33" customHeight="1">
      <c r="B423" s="33"/>
      <c r="C423" s="132" t="s">
        <v>804</v>
      </c>
      <c r="D423" s="132" t="s">
        <v>174</v>
      </c>
      <c r="E423" s="133" t="s">
        <v>1727</v>
      </c>
      <c r="F423" s="134" t="s">
        <v>1728</v>
      </c>
      <c r="G423" s="135" t="s">
        <v>345</v>
      </c>
      <c r="H423" s="136">
        <v>1</v>
      </c>
      <c r="I423" s="137"/>
      <c r="J423" s="136">
        <f>ROUND(I423*H423,0)</f>
        <v>0</v>
      </c>
      <c r="K423" s="134" t="s">
        <v>346</v>
      </c>
      <c r="L423" s="33"/>
      <c r="M423" s="138" t="s">
        <v>35</v>
      </c>
      <c r="N423" s="139" t="s">
        <v>52</v>
      </c>
      <c r="P423" s="140">
        <f>O423*H423</f>
        <v>0</v>
      </c>
      <c r="Q423" s="140">
        <v>0</v>
      </c>
      <c r="R423" s="140">
        <f>Q423*H423</f>
        <v>0</v>
      </c>
      <c r="S423" s="140">
        <v>0.082</v>
      </c>
      <c r="T423" s="141">
        <f>S423*H423</f>
        <v>0.082</v>
      </c>
      <c r="AR423" s="142" t="s">
        <v>178</v>
      </c>
      <c r="AT423" s="142" t="s">
        <v>174</v>
      </c>
      <c r="AU423" s="142" t="s">
        <v>21</v>
      </c>
      <c r="AY423" s="17" t="s">
        <v>171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</v>
      </c>
      <c r="BK423" s="143">
        <f>ROUND(I423*H423,0)</f>
        <v>0</v>
      </c>
      <c r="BL423" s="17" t="s">
        <v>178</v>
      </c>
      <c r="BM423" s="142" t="s">
        <v>1729</v>
      </c>
    </row>
    <row r="424" spans="2:47" s="1" customFormat="1" ht="11.25">
      <c r="B424" s="33"/>
      <c r="D424" s="153" t="s">
        <v>347</v>
      </c>
      <c r="F424" s="154" t="s">
        <v>1730</v>
      </c>
      <c r="I424" s="146"/>
      <c r="L424" s="33"/>
      <c r="M424" s="147"/>
      <c r="T424" s="54"/>
      <c r="AT424" s="17" t="s">
        <v>347</v>
      </c>
      <c r="AU424" s="17" t="s">
        <v>21</v>
      </c>
    </row>
    <row r="425" spans="2:47" s="1" customFormat="1" ht="19.5">
      <c r="B425" s="33"/>
      <c r="D425" s="144" t="s">
        <v>180</v>
      </c>
      <c r="F425" s="145" t="s">
        <v>2115</v>
      </c>
      <c r="I425" s="146"/>
      <c r="L425" s="33"/>
      <c r="M425" s="147"/>
      <c r="T425" s="54"/>
      <c r="AT425" s="17" t="s">
        <v>180</v>
      </c>
      <c r="AU425" s="17" t="s">
        <v>21</v>
      </c>
    </row>
    <row r="426" spans="2:65" s="1" customFormat="1" ht="16.5" customHeight="1">
      <c r="B426" s="33"/>
      <c r="C426" s="132" t="s">
        <v>809</v>
      </c>
      <c r="D426" s="132" t="s">
        <v>174</v>
      </c>
      <c r="E426" s="133" t="s">
        <v>931</v>
      </c>
      <c r="F426" s="134" t="s">
        <v>932</v>
      </c>
      <c r="G426" s="135" t="s">
        <v>468</v>
      </c>
      <c r="H426" s="136">
        <v>0.67</v>
      </c>
      <c r="I426" s="137"/>
      <c r="J426" s="136">
        <f>ROUND(I426*H426,0)</f>
        <v>0</v>
      </c>
      <c r="K426" s="134" t="s">
        <v>346</v>
      </c>
      <c r="L426" s="33"/>
      <c r="M426" s="138" t="s">
        <v>35</v>
      </c>
      <c r="N426" s="139" t="s">
        <v>52</v>
      </c>
      <c r="P426" s="140">
        <f>O426*H426</f>
        <v>0</v>
      </c>
      <c r="Q426" s="140">
        <v>0</v>
      </c>
      <c r="R426" s="140">
        <f>Q426*H426</f>
        <v>0</v>
      </c>
      <c r="S426" s="140">
        <v>1</v>
      </c>
      <c r="T426" s="141">
        <f>S426*H426</f>
        <v>0.67</v>
      </c>
      <c r="AR426" s="142" t="s">
        <v>178</v>
      </c>
      <c r="AT426" s="142" t="s">
        <v>174</v>
      </c>
      <c r="AU426" s="142" t="s">
        <v>21</v>
      </c>
      <c r="AY426" s="17" t="s">
        <v>171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8</v>
      </c>
      <c r="BK426" s="143">
        <f>ROUND(I426*H426,0)</f>
        <v>0</v>
      </c>
      <c r="BL426" s="17" t="s">
        <v>178</v>
      </c>
      <c r="BM426" s="142" t="s">
        <v>1732</v>
      </c>
    </row>
    <row r="427" spans="2:47" s="1" customFormat="1" ht="11.25">
      <c r="B427" s="33"/>
      <c r="D427" s="153" t="s">
        <v>347</v>
      </c>
      <c r="F427" s="154" t="s">
        <v>934</v>
      </c>
      <c r="I427" s="146"/>
      <c r="L427" s="33"/>
      <c r="M427" s="147"/>
      <c r="T427" s="54"/>
      <c r="AT427" s="17" t="s">
        <v>347</v>
      </c>
      <c r="AU427" s="17" t="s">
        <v>21</v>
      </c>
    </row>
    <row r="428" spans="2:65" s="1" customFormat="1" ht="21.75" customHeight="1">
      <c r="B428" s="33"/>
      <c r="C428" s="132" t="s">
        <v>813</v>
      </c>
      <c r="D428" s="132" t="s">
        <v>174</v>
      </c>
      <c r="E428" s="133" t="s">
        <v>946</v>
      </c>
      <c r="F428" s="134" t="s">
        <v>947</v>
      </c>
      <c r="G428" s="135" t="s">
        <v>468</v>
      </c>
      <c r="H428" s="136">
        <v>0.67</v>
      </c>
      <c r="I428" s="137"/>
      <c r="J428" s="136">
        <f>ROUND(I428*H428,0)</f>
        <v>0</v>
      </c>
      <c r="K428" s="134" t="s">
        <v>346</v>
      </c>
      <c r="L428" s="33"/>
      <c r="M428" s="138" t="s">
        <v>35</v>
      </c>
      <c r="N428" s="139" t="s">
        <v>52</v>
      </c>
      <c r="P428" s="140">
        <f>O428*H428</f>
        <v>0</v>
      </c>
      <c r="Q428" s="140">
        <v>0</v>
      </c>
      <c r="R428" s="140">
        <f>Q428*H428</f>
        <v>0</v>
      </c>
      <c r="S428" s="140">
        <v>0</v>
      </c>
      <c r="T428" s="141">
        <f>S428*H428</f>
        <v>0</v>
      </c>
      <c r="AR428" s="142" t="s">
        <v>178</v>
      </c>
      <c r="AT428" s="142" t="s">
        <v>174</v>
      </c>
      <c r="AU428" s="142" t="s">
        <v>21</v>
      </c>
      <c r="AY428" s="17" t="s">
        <v>171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</v>
      </c>
      <c r="BK428" s="143">
        <f>ROUND(I428*H428,0)</f>
        <v>0</v>
      </c>
      <c r="BL428" s="17" t="s">
        <v>178</v>
      </c>
      <c r="BM428" s="142" t="s">
        <v>1737</v>
      </c>
    </row>
    <row r="429" spans="2:47" s="1" customFormat="1" ht="11.25">
      <c r="B429" s="33"/>
      <c r="D429" s="153" t="s">
        <v>347</v>
      </c>
      <c r="F429" s="154" t="s">
        <v>949</v>
      </c>
      <c r="I429" s="146"/>
      <c r="L429" s="33"/>
      <c r="M429" s="147"/>
      <c r="T429" s="54"/>
      <c r="AT429" s="17" t="s">
        <v>347</v>
      </c>
      <c r="AU429" s="17" t="s">
        <v>21</v>
      </c>
    </row>
    <row r="430" spans="2:65" s="1" customFormat="1" ht="37.9" customHeight="1">
      <c r="B430" s="33"/>
      <c r="C430" s="132" t="s">
        <v>818</v>
      </c>
      <c r="D430" s="132" t="s">
        <v>174</v>
      </c>
      <c r="E430" s="133" t="s">
        <v>952</v>
      </c>
      <c r="F430" s="134" t="s">
        <v>953</v>
      </c>
      <c r="G430" s="135" t="s">
        <v>402</v>
      </c>
      <c r="H430" s="136">
        <v>865.88</v>
      </c>
      <c r="I430" s="137"/>
      <c r="J430" s="136">
        <f>ROUND(I430*H430,0)</f>
        <v>0</v>
      </c>
      <c r="K430" s="134" t="s">
        <v>346</v>
      </c>
      <c r="L430" s="33"/>
      <c r="M430" s="138" t="s">
        <v>35</v>
      </c>
      <c r="N430" s="139" t="s">
        <v>52</v>
      </c>
      <c r="P430" s="140">
        <f>O430*H430</f>
        <v>0</v>
      </c>
      <c r="Q430" s="140">
        <v>0</v>
      </c>
      <c r="R430" s="140">
        <f>Q430*H430</f>
        <v>0</v>
      </c>
      <c r="S430" s="140">
        <v>0</v>
      </c>
      <c r="T430" s="141">
        <f>S430*H430</f>
        <v>0</v>
      </c>
      <c r="AR430" s="142" t="s">
        <v>178</v>
      </c>
      <c r="AT430" s="142" t="s">
        <v>174</v>
      </c>
      <c r="AU430" s="142" t="s">
        <v>21</v>
      </c>
      <c r="AY430" s="17" t="s">
        <v>171</v>
      </c>
      <c r="BE430" s="143">
        <f>IF(N430="základní",J430,0)</f>
        <v>0</v>
      </c>
      <c r="BF430" s="143">
        <f>IF(N430="snížená",J430,0)</f>
        <v>0</v>
      </c>
      <c r="BG430" s="143">
        <f>IF(N430="zákl. přenesená",J430,0)</f>
        <v>0</v>
      </c>
      <c r="BH430" s="143">
        <f>IF(N430="sníž. přenesená",J430,0)</f>
        <v>0</v>
      </c>
      <c r="BI430" s="143">
        <f>IF(N430="nulová",J430,0)</f>
        <v>0</v>
      </c>
      <c r="BJ430" s="17" t="s">
        <v>8</v>
      </c>
      <c r="BK430" s="143">
        <f>ROUND(I430*H430,0)</f>
        <v>0</v>
      </c>
      <c r="BL430" s="17" t="s">
        <v>178</v>
      </c>
      <c r="BM430" s="142" t="s">
        <v>2116</v>
      </c>
    </row>
    <row r="431" spans="2:47" s="1" customFormat="1" ht="11.25">
      <c r="B431" s="33"/>
      <c r="D431" s="153" t="s">
        <v>347</v>
      </c>
      <c r="F431" s="154" t="s">
        <v>955</v>
      </c>
      <c r="I431" s="146"/>
      <c r="L431" s="33"/>
      <c r="M431" s="147"/>
      <c r="T431" s="54"/>
      <c r="AT431" s="17" t="s">
        <v>347</v>
      </c>
      <c r="AU431" s="17" t="s">
        <v>21</v>
      </c>
    </row>
    <row r="432" spans="2:47" s="1" customFormat="1" ht="19.5">
      <c r="B432" s="33"/>
      <c r="D432" s="144" t="s">
        <v>180</v>
      </c>
      <c r="F432" s="145" t="s">
        <v>956</v>
      </c>
      <c r="I432" s="146"/>
      <c r="L432" s="33"/>
      <c r="M432" s="147"/>
      <c r="T432" s="54"/>
      <c r="AT432" s="17" t="s">
        <v>180</v>
      </c>
      <c r="AU432" s="17" t="s">
        <v>21</v>
      </c>
    </row>
    <row r="433" spans="2:65" s="1" customFormat="1" ht="37.9" customHeight="1">
      <c r="B433" s="33"/>
      <c r="C433" s="132" t="s">
        <v>824</v>
      </c>
      <c r="D433" s="132" t="s">
        <v>174</v>
      </c>
      <c r="E433" s="133" t="s">
        <v>957</v>
      </c>
      <c r="F433" s="134" t="s">
        <v>958</v>
      </c>
      <c r="G433" s="135" t="s">
        <v>355</v>
      </c>
      <c r="H433" s="136">
        <v>988.72</v>
      </c>
      <c r="I433" s="137"/>
      <c r="J433" s="136">
        <f>ROUND(I433*H433,0)</f>
        <v>0</v>
      </c>
      <c r="K433" s="134" t="s">
        <v>346</v>
      </c>
      <c r="L433" s="33"/>
      <c r="M433" s="138" t="s">
        <v>35</v>
      </c>
      <c r="N433" s="139" t="s">
        <v>52</v>
      </c>
      <c r="P433" s="140">
        <f>O433*H433</f>
        <v>0</v>
      </c>
      <c r="Q433" s="140">
        <v>0</v>
      </c>
      <c r="R433" s="140">
        <f>Q433*H433</f>
        <v>0</v>
      </c>
      <c r="S433" s="140">
        <v>0</v>
      </c>
      <c r="T433" s="141">
        <f>S433*H433</f>
        <v>0</v>
      </c>
      <c r="AR433" s="142" t="s">
        <v>178</v>
      </c>
      <c r="AT433" s="142" t="s">
        <v>174</v>
      </c>
      <c r="AU433" s="142" t="s">
        <v>21</v>
      </c>
      <c r="AY433" s="17" t="s">
        <v>171</v>
      </c>
      <c r="BE433" s="143">
        <f>IF(N433="základní",J433,0)</f>
        <v>0</v>
      </c>
      <c r="BF433" s="143">
        <f>IF(N433="snížená",J433,0)</f>
        <v>0</v>
      </c>
      <c r="BG433" s="143">
        <f>IF(N433="zákl. přenesená",J433,0)</f>
        <v>0</v>
      </c>
      <c r="BH433" s="143">
        <f>IF(N433="sníž. přenesená",J433,0)</f>
        <v>0</v>
      </c>
      <c r="BI433" s="143">
        <f>IF(N433="nulová",J433,0)</f>
        <v>0</v>
      </c>
      <c r="BJ433" s="17" t="s">
        <v>8</v>
      </c>
      <c r="BK433" s="143">
        <f>ROUND(I433*H433,0)</f>
        <v>0</v>
      </c>
      <c r="BL433" s="17" t="s">
        <v>178</v>
      </c>
      <c r="BM433" s="142" t="s">
        <v>2117</v>
      </c>
    </row>
    <row r="434" spans="2:47" s="1" customFormat="1" ht="11.25">
      <c r="B434" s="33"/>
      <c r="D434" s="153" t="s">
        <v>347</v>
      </c>
      <c r="F434" s="154" t="s">
        <v>960</v>
      </c>
      <c r="I434" s="146"/>
      <c r="L434" s="33"/>
      <c r="M434" s="147"/>
      <c r="T434" s="54"/>
      <c r="AT434" s="17" t="s">
        <v>347</v>
      </c>
      <c r="AU434" s="17" t="s">
        <v>21</v>
      </c>
    </row>
    <row r="435" spans="2:47" s="1" customFormat="1" ht="19.5">
      <c r="B435" s="33"/>
      <c r="D435" s="144" t="s">
        <v>180</v>
      </c>
      <c r="F435" s="145" t="s">
        <v>956</v>
      </c>
      <c r="I435" s="146"/>
      <c r="L435" s="33"/>
      <c r="M435" s="147"/>
      <c r="T435" s="54"/>
      <c r="AT435" s="17" t="s">
        <v>180</v>
      </c>
      <c r="AU435" s="17" t="s">
        <v>21</v>
      </c>
    </row>
    <row r="436" spans="2:63" s="11" customFormat="1" ht="20.85" customHeight="1">
      <c r="B436" s="120"/>
      <c r="D436" s="121" t="s">
        <v>80</v>
      </c>
      <c r="E436" s="130" t="s">
        <v>966</v>
      </c>
      <c r="F436" s="130" t="s">
        <v>967</v>
      </c>
      <c r="I436" s="123"/>
      <c r="J436" s="131">
        <f>BK436</f>
        <v>0</v>
      </c>
      <c r="L436" s="120"/>
      <c r="M436" s="125"/>
      <c r="P436" s="126">
        <f>SUM(P437:P471)</f>
        <v>0</v>
      </c>
      <c r="R436" s="126">
        <f>SUM(R437:R471)</f>
        <v>0</v>
      </c>
      <c r="T436" s="127">
        <f>SUM(T437:T471)</f>
        <v>0</v>
      </c>
      <c r="AR436" s="121" t="s">
        <v>8</v>
      </c>
      <c r="AT436" s="128" t="s">
        <v>80</v>
      </c>
      <c r="AU436" s="128" t="s">
        <v>21</v>
      </c>
      <c r="AY436" s="121" t="s">
        <v>171</v>
      </c>
      <c r="BK436" s="129">
        <f>SUM(BK437:BK471)</f>
        <v>0</v>
      </c>
    </row>
    <row r="437" spans="2:65" s="1" customFormat="1" ht="24.2" customHeight="1">
      <c r="B437" s="33"/>
      <c r="C437" s="132" t="s">
        <v>832</v>
      </c>
      <c r="D437" s="132" t="s">
        <v>174</v>
      </c>
      <c r="E437" s="133" t="s">
        <v>969</v>
      </c>
      <c r="F437" s="134" t="s">
        <v>970</v>
      </c>
      <c r="G437" s="135" t="s">
        <v>468</v>
      </c>
      <c r="H437" s="136">
        <v>393.5</v>
      </c>
      <c r="I437" s="137"/>
      <c r="J437" s="136">
        <f>ROUND(I437*H437,0)</f>
        <v>0</v>
      </c>
      <c r="K437" s="134" t="s">
        <v>346</v>
      </c>
      <c r="L437" s="33"/>
      <c r="M437" s="138" t="s">
        <v>35</v>
      </c>
      <c r="N437" s="139" t="s">
        <v>52</v>
      </c>
      <c r="P437" s="140">
        <f>O437*H437</f>
        <v>0</v>
      </c>
      <c r="Q437" s="140">
        <v>0</v>
      </c>
      <c r="R437" s="140">
        <f>Q437*H437</f>
        <v>0</v>
      </c>
      <c r="S437" s="140">
        <v>0</v>
      </c>
      <c r="T437" s="141">
        <f>S437*H437</f>
        <v>0</v>
      </c>
      <c r="AR437" s="142" t="s">
        <v>178</v>
      </c>
      <c r="AT437" s="142" t="s">
        <v>174</v>
      </c>
      <c r="AU437" s="142" t="s">
        <v>191</v>
      </c>
      <c r="AY437" s="17" t="s">
        <v>171</v>
      </c>
      <c r="BE437" s="143">
        <f>IF(N437="základní",J437,0)</f>
        <v>0</v>
      </c>
      <c r="BF437" s="143">
        <f>IF(N437="snížená",J437,0)</f>
        <v>0</v>
      </c>
      <c r="BG437" s="143">
        <f>IF(N437="zákl. přenesená",J437,0)</f>
        <v>0</v>
      </c>
      <c r="BH437" s="143">
        <f>IF(N437="sníž. přenesená",J437,0)</f>
        <v>0</v>
      </c>
      <c r="BI437" s="143">
        <f>IF(N437="nulová",J437,0)</f>
        <v>0</v>
      </c>
      <c r="BJ437" s="17" t="s">
        <v>8</v>
      </c>
      <c r="BK437" s="143">
        <f>ROUND(I437*H437,0)</f>
        <v>0</v>
      </c>
      <c r="BL437" s="17" t="s">
        <v>178</v>
      </c>
      <c r="BM437" s="142" t="s">
        <v>2118</v>
      </c>
    </row>
    <row r="438" spans="2:47" s="1" customFormat="1" ht="11.25">
      <c r="B438" s="33"/>
      <c r="D438" s="153" t="s">
        <v>347</v>
      </c>
      <c r="F438" s="154" t="s">
        <v>972</v>
      </c>
      <c r="I438" s="146"/>
      <c r="L438" s="33"/>
      <c r="M438" s="147"/>
      <c r="T438" s="54"/>
      <c r="AT438" s="17" t="s">
        <v>347</v>
      </c>
      <c r="AU438" s="17" t="s">
        <v>191</v>
      </c>
    </row>
    <row r="439" spans="2:51" s="12" customFormat="1" ht="11.25">
      <c r="B439" s="155"/>
      <c r="D439" s="144" t="s">
        <v>358</v>
      </c>
      <c r="E439" s="156" t="s">
        <v>35</v>
      </c>
      <c r="F439" s="157" t="s">
        <v>2119</v>
      </c>
      <c r="H439" s="158">
        <v>196.75</v>
      </c>
      <c r="I439" s="159"/>
      <c r="L439" s="155"/>
      <c r="M439" s="160"/>
      <c r="T439" s="161"/>
      <c r="AT439" s="156" t="s">
        <v>358</v>
      </c>
      <c r="AU439" s="156" t="s">
        <v>191</v>
      </c>
      <c r="AV439" s="12" t="s">
        <v>21</v>
      </c>
      <c r="AW439" s="12" t="s">
        <v>41</v>
      </c>
      <c r="AX439" s="12" t="s">
        <v>81</v>
      </c>
      <c r="AY439" s="156" t="s">
        <v>171</v>
      </c>
    </row>
    <row r="440" spans="2:51" s="12" customFormat="1" ht="11.25">
      <c r="B440" s="155"/>
      <c r="D440" s="144" t="s">
        <v>358</v>
      </c>
      <c r="E440" s="156" t="s">
        <v>35</v>
      </c>
      <c r="F440" s="157" t="s">
        <v>2120</v>
      </c>
      <c r="H440" s="158">
        <v>196.75</v>
      </c>
      <c r="I440" s="159"/>
      <c r="L440" s="155"/>
      <c r="M440" s="160"/>
      <c r="T440" s="161"/>
      <c r="AT440" s="156" t="s">
        <v>358</v>
      </c>
      <c r="AU440" s="156" t="s">
        <v>191</v>
      </c>
      <c r="AV440" s="12" t="s">
        <v>21</v>
      </c>
      <c r="AW440" s="12" t="s">
        <v>41</v>
      </c>
      <c r="AX440" s="12" t="s">
        <v>81</v>
      </c>
      <c r="AY440" s="156" t="s">
        <v>171</v>
      </c>
    </row>
    <row r="441" spans="2:51" s="13" customFormat="1" ht="11.25">
      <c r="B441" s="162"/>
      <c r="D441" s="144" t="s">
        <v>358</v>
      </c>
      <c r="E441" s="163" t="s">
        <v>35</v>
      </c>
      <c r="F441" s="164" t="s">
        <v>361</v>
      </c>
      <c r="H441" s="165">
        <v>393.5</v>
      </c>
      <c r="I441" s="166"/>
      <c r="L441" s="162"/>
      <c r="M441" s="167"/>
      <c r="T441" s="168"/>
      <c r="AT441" s="163" t="s">
        <v>358</v>
      </c>
      <c r="AU441" s="163" t="s">
        <v>191</v>
      </c>
      <c r="AV441" s="13" t="s">
        <v>178</v>
      </c>
      <c r="AW441" s="13" t="s">
        <v>41</v>
      </c>
      <c r="AX441" s="13" t="s">
        <v>8</v>
      </c>
      <c r="AY441" s="163" t="s">
        <v>171</v>
      </c>
    </row>
    <row r="442" spans="2:65" s="1" customFormat="1" ht="24.2" customHeight="1">
      <c r="B442" s="33"/>
      <c r="C442" s="132" t="s">
        <v>838</v>
      </c>
      <c r="D442" s="132" t="s">
        <v>174</v>
      </c>
      <c r="E442" s="133" t="s">
        <v>977</v>
      </c>
      <c r="F442" s="134" t="s">
        <v>978</v>
      </c>
      <c r="G442" s="135" t="s">
        <v>468</v>
      </c>
      <c r="H442" s="136">
        <v>2361</v>
      </c>
      <c r="I442" s="137"/>
      <c r="J442" s="136">
        <f>ROUND(I442*H442,0)</f>
        <v>0</v>
      </c>
      <c r="K442" s="134" t="s">
        <v>346</v>
      </c>
      <c r="L442" s="33"/>
      <c r="M442" s="138" t="s">
        <v>35</v>
      </c>
      <c r="N442" s="139" t="s">
        <v>52</v>
      </c>
      <c r="P442" s="140">
        <f>O442*H442</f>
        <v>0</v>
      </c>
      <c r="Q442" s="140">
        <v>0</v>
      </c>
      <c r="R442" s="140">
        <f>Q442*H442</f>
        <v>0</v>
      </c>
      <c r="S442" s="140">
        <v>0</v>
      </c>
      <c r="T442" s="141">
        <f>S442*H442</f>
        <v>0</v>
      </c>
      <c r="AR442" s="142" t="s">
        <v>178</v>
      </c>
      <c r="AT442" s="142" t="s">
        <v>174</v>
      </c>
      <c r="AU442" s="142" t="s">
        <v>191</v>
      </c>
      <c r="AY442" s="17" t="s">
        <v>171</v>
      </c>
      <c r="BE442" s="143">
        <f>IF(N442="základní",J442,0)</f>
        <v>0</v>
      </c>
      <c r="BF442" s="143">
        <f>IF(N442="snížená",J442,0)</f>
        <v>0</v>
      </c>
      <c r="BG442" s="143">
        <f>IF(N442="zákl. přenesená",J442,0)</f>
        <v>0</v>
      </c>
      <c r="BH442" s="143">
        <f>IF(N442="sníž. přenesená",J442,0)</f>
        <v>0</v>
      </c>
      <c r="BI442" s="143">
        <f>IF(N442="nulová",J442,0)</f>
        <v>0</v>
      </c>
      <c r="BJ442" s="17" t="s">
        <v>8</v>
      </c>
      <c r="BK442" s="143">
        <f>ROUND(I442*H442,0)</f>
        <v>0</v>
      </c>
      <c r="BL442" s="17" t="s">
        <v>178</v>
      </c>
      <c r="BM442" s="142" t="s">
        <v>2121</v>
      </c>
    </row>
    <row r="443" spans="2:47" s="1" customFormat="1" ht="11.25">
      <c r="B443" s="33"/>
      <c r="D443" s="153" t="s">
        <v>347</v>
      </c>
      <c r="F443" s="154" t="s">
        <v>980</v>
      </c>
      <c r="I443" s="146"/>
      <c r="L443" s="33"/>
      <c r="M443" s="147"/>
      <c r="T443" s="54"/>
      <c r="AT443" s="17" t="s">
        <v>347</v>
      </c>
      <c r="AU443" s="17" t="s">
        <v>191</v>
      </c>
    </row>
    <row r="444" spans="2:47" s="1" customFormat="1" ht="19.5">
      <c r="B444" s="33"/>
      <c r="D444" s="144" t="s">
        <v>180</v>
      </c>
      <c r="F444" s="145" t="s">
        <v>461</v>
      </c>
      <c r="I444" s="146"/>
      <c r="L444" s="33"/>
      <c r="M444" s="147"/>
      <c r="T444" s="54"/>
      <c r="AT444" s="17" t="s">
        <v>180</v>
      </c>
      <c r="AU444" s="17" t="s">
        <v>191</v>
      </c>
    </row>
    <row r="445" spans="2:51" s="12" customFormat="1" ht="11.25">
      <c r="B445" s="155"/>
      <c r="D445" s="144" t="s">
        <v>358</v>
      </c>
      <c r="E445" s="156" t="s">
        <v>35</v>
      </c>
      <c r="F445" s="157" t="s">
        <v>2119</v>
      </c>
      <c r="H445" s="158">
        <v>196.75</v>
      </c>
      <c r="I445" s="159"/>
      <c r="L445" s="155"/>
      <c r="M445" s="160"/>
      <c r="T445" s="161"/>
      <c r="AT445" s="156" t="s">
        <v>358</v>
      </c>
      <c r="AU445" s="156" t="s">
        <v>191</v>
      </c>
      <c r="AV445" s="12" t="s">
        <v>21</v>
      </c>
      <c r="AW445" s="12" t="s">
        <v>41</v>
      </c>
      <c r="AX445" s="12" t="s">
        <v>8</v>
      </c>
      <c r="AY445" s="156" t="s">
        <v>171</v>
      </c>
    </row>
    <row r="446" spans="2:51" s="12" customFormat="1" ht="11.25">
      <c r="B446" s="155"/>
      <c r="D446" s="144" t="s">
        <v>358</v>
      </c>
      <c r="F446" s="157" t="s">
        <v>2122</v>
      </c>
      <c r="H446" s="158">
        <v>2361</v>
      </c>
      <c r="I446" s="159"/>
      <c r="L446" s="155"/>
      <c r="M446" s="160"/>
      <c r="T446" s="161"/>
      <c r="AT446" s="156" t="s">
        <v>358</v>
      </c>
      <c r="AU446" s="156" t="s">
        <v>191</v>
      </c>
      <c r="AV446" s="12" t="s">
        <v>21</v>
      </c>
      <c r="AW446" s="12" t="s">
        <v>4</v>
      </c>
      <c r="AX446" s="12" t="s">
        <v>8</v>
      </c>
      <c r="AY446" s="156" t="s">
        <v>171</v>
      </c>
    </row>
    <row r="447" spans="2:65" s="1" customFormat="1" ht="24.2" customHeight="1">
      <c r="B447" s="33"/>
      <c r="C447" s="132" t="s">
        <v>845</v>
      </c>
      <c r="D447" s="132" t="s">
        <v>174</v>
      </c>
      <c r="E447" s="133" t="s">
        <v>983</v>
      </c>
      <c r="F447" s="134" t="s">
        <v>984</v>
      </c>
      <c r="G447" s="135" t="s">
        <v>468</v>
      </c>
      <c r="H447" s="136">
        <v>584.3</v>
      </c>
      <c r="I447" s="137"/>
      <c r="J447" s="136">
        <f>ROUND(I447*H447,0)</f>
        <v>0</v>
      </c>
      <c r="K447" s="134" t="s">
        <v>346</v>
      </c>
      <c r="L447" s="33"/>
      <c r="M447" s="138" t="s">
        <v>35</v>
      </c>
      <c r="N447" s="139" t="s">
        <v>52</v>
      </c>
      <c r="P447" s="140">
        <f>O447*H447</f>
        <v>0</v>
      </c>
      <c r="Q447" s="140">
        <v>0</v>
      </c>
      <c r="R447" s="140">
        <f>Q447*H447</f>
        <v>0</v>
      </c>
      <c r="S447" s="140">
        <v>0</v>
      </c>
      <c r="T447" s="141">
        <f>S447*H447</f>
        <v>0</v>
      </c>
      <c r="AR447" s="142" t="s">
        <v>178</v>
      </c>
      <c r="AT447" s="142" t="s">
        <v>174</v>
      </c>
      <c r="AU447" s="142" t="s">
        <v>191</v>
      </c>
      <c r="AY447" s="17" t="s">
        <v>171</v>
      </c>
      <c r="BE447" s="143">
        <f>IF(N447="základní",J447,0)</f>
        <v>0</v>
      </c>
      <c r="BF447" s="143">
        <f>IF(N447="snížená",J447,0)</f>
        <v>0</v>
      </c>
      <c r="BG447" s="143">
        <f>IF(N447="zákl. přenesená",J447,0)</f>
        <v>0</v>
      </c>
      <c r="BH447" s="143">
        <f>IF(N447="sníž. přenesená",J447,0)</f>
        <v>0</v>
      </c>
      <c r="BI447" s="143">
        <f>IF(N447="nulová",J447,0)</f>
        <v>0</v>
      </c>
      <c r="BJ447" s="17" t="s">
        <v>8</v>
      </c>
      <c r="BK447" s="143">
        <f>ROUND(I447*H447,0)</f>
        <v>0</v>
      </c>
      <c r="BL447" s="17" t="s">
        <v>178</v>
      </c>
      <c r="BM447" s="142" t="s">
        <v>2123</v>
      </c>
    </row>
    <row r="448" spans="2:47" s="1" customFormat="1" ht="11.25">
      <c r="B448" s="33"/>
      <c r="D448" s="153" t="s">
        <v>347</v>
      </c>
      <c r="F448" s="154" t="s">
        <v>986</v>
      </c>
      <c r="I448" s="146"/>
      <c r="L448" s="33"/>
      <c r="M448" s="147"/>
      <c r="T448" s="54"/>
      <c r="AT448" s="17" t="s">
        <v>347</v>
      </c>
      <c r="AU448" s="17" t="s">
        <v>191</v>
      </c>
    </row>
    <row r="449" spans="2:51" s="12" customFormat="1" ht="11.25">
      <c r="B449" s="155"/>
      <c r="D449" s="144" t="s">
        <v>358</v>
      </c>
      <c r="E449" s="156" t="s">
        <v>35</v>
      </c>
      <c r="F449" s="157" t="s">
        <v>2124</v>
      </c>
      <c r="H449" s="158">
        <v>126.06</v>
      </c>
      <c r="I449" s="159"/>
      <c r="L449" s="155"/>
      <c r="M449" s="160"/>
      <c r="T449" s="161"/>
      <c r="AT449" s="156" t="s">
        <v>358</v>
      </c>
      <c r="AU449" s="156" t="s">
        <v>191</v>
      </c>
      <c r="AV449" s="12" t="s">
        <v>21</v>
      </c>
      <c r="AW449" s="12" t="s">
        <v>41</v>
      </c>
      <c r="AX449" s="12" t="s">
        <v>81</v>
      </c>
      <c r="AY449" s="156" t="s">
        <v>171</v>
      </c>
    </row>
    <row r="450" spans="2:51" s="12" customFormat="1" ht="11.25">
      <c r="B450" s="155"/>
      <c r="D450" s="144" t="s">
        <v>358</v>
      </c>
      <c r="E450" s="156" t="s">
        <v>35</v>
      </c>
      <c r="F450" s="157" t="s">
        <v>2125</v>
      </c>
      <c r="H450" s="158">
        <v>126.06</v>
      </c>
      <c r="I450" s="159"/>
      <c r="L450" s="155"/>
      <c r="M450" s="160"/>
      <c r="T450" s="161"/>
      <c r="AT450" s="156" t="s">
        <v>358</v>
      </c>
      <c r="AU450" s="156" t="s">
        <v>191</v>
      </c>
      <c r="AV450" s="12" t="s">
        <v>21</v>
      </c>
      <c r="AW450" s="12" t="s">
        <v>41</v>
      </c>
      <c r="AX450" s="12" t="s">
        <v>81</v>
      </c>
      <c r="AY450" s="156" t="s">
        <v>171</v>
      </c>
    </row>
    <row r="451" spans="2:51" s="12" customFormat="1" ht="11.25">
      <c r="B451" s="155"/>
      <c r="D451" s="144" t="s">
        <v>358</v>
      </c>
      <c r="E451" s="156" t="s">
        <v>35</v>
      </c>
      <c r="F451" s="157" t="s">
        <v>2126</v>
      </c>
      <c r="H451" s="158">
        <v>25.11</v>
      </c>
      <c r="I451" s="159"/>
      <c r="L451" s="155"/>
      <c r="M451" s="160"/>
      <c r="T451" s="161"/>
      <c r="AT451" s="156" t="s">
        <v>358</v>
      </c>
      <c r="AU451" s="156" t="s">
        <v>191</v>
      </c>
      <c r="AV451" s="12" t="s">
        <v>21</v>
      </c>
      <c r="AW451" s="12" t="s">
        <v>41</v>
      </c>
      <c r="AX451" s="12" t="s">
        <v>81</v>
      </c>
      <c r="AY451" s="156" t="s">
        <v>171</v>
      </c>
    </row>
    <row r="452" spans="2:51" s="12" customFormat="1" ht="11.25">
      <c r="B452" s="155"/>
      <c r="D452" s="144" t="s">
        <v>358</v>
      </c>
      <c r="E452" s="156" t="s">
        <v>35</v>
      </c>
      <c r="F452" s="157" t="s">
        <v>2127</v>
      </c>
      <c r="H452" s="158">
        <v>225.99</v>
      </c>
      <c r="I452" s="159"/>
      <c r="L452" s="155"/>
      <c r="M452" s="160"/>
      <c r="T452" s="161"/>
      <c r="AT452" s="156" t="s">
        <v>358</v>
      </c>
      <c r="AU452" s="156" t="s">
        <v>191</v>
      </c>
      <c r="AV452" s="12" t="s">
        <v>21</v>
      </c>
      <c r="AW452" s="12" t="s">
        <v>41</v>
      </c>
      <c r="AX452" s="12" t="s">
        <v>81</v>
      </c>
      <c r="AY452" s="156" t="s">
        <v>171</v>
      </c>
    </row>
    <row r="453" spans="2:51" s="12" customFormat="1" ht="11.25">
      <c r="B453" s="155"/>
      <c r="D453" s="144" t="s">
        <v>358</v>
      </c>
      <c r="E453" s="156" t="s">
        <v>35</v>
      </c>
      <c r="F453" s="157" t="s">
        <v>2128</v>
      </c>
      <c r="H453" s="158">
        <v>81</v>
      </c>
      <c r="I453" s="159"/>
      <c r="L453" s="155"/>
      <c r="M453" s="160"/>
      <c r="T453" s="161"/>
      <c r="AT453" s="156" t="s">
        <v>358</v>
      </c>
      <c r="AU453" s="156" t="s">
        <v>191</v>
      </c>
      <c r="AV453" s="12" t="s">
        <v>21</v>
      </c>
      <c r="AW453" s="12" t="s">
        <v>41</v>
      </c>
      <c r="AX453" s="12" t="s">
        <v>81</v>
      </c>
      <c r="AY453" s="156" t="s">
        <v>171</v>
      </c>
    </row>
    <row r="454" spans="2:51" s="12" customFormat="1" ht="11.25">
      <c r="B454" s="155"/>
      <c r="D454" s="144" t="s">
        <v>358</v>
      </c>
      <c r="E454" s="156" t="s">
        <v>35</v>
      </c>
      <c r="F454" s="157" t="s">
        <v>1749</v>
      </c>
      <c r="H454" s="158">
        <v>0.08</v>
      </c>
      <c r="I454" s="159"/>
      <c r="L454" s="155"/>
      <c r="M454" s="160"/>
      <c r="T454" s="161"/>
      <c r="AT454" s="156" t="s">
        <v>358</v>
      </c>
      <c r="AU454" s="156" t="s">
        <v>191</v>
      </c>
      <c r="AV454" s="12" t="s">
        <v>21</v>
      </c>
      <c r="AW454" s="12" t="s">
        <v>41</v>
      </c>
      <c r="AX454" s="12" t="s">
        <v>81</v>
      </c>
      <c r="AY454" s="156" t="s">
        <v>171</v>
      </c>
    </row>
    <row r="455" spans="2:51" s="13" customFormat="1" ht="11.25">
      <c r="B455" s="162"/>
      <c r="D455" s="144" t="s">
        <v>358</v>
      </c>
      <c r="E455" s="163" t="s">
        <v>35</v>
      </c>
      <c r="F455" s="164" t="s">
        <v>361</v>
      </c>
      <c r="H455" s="165">
        <v>584.3</v>
      </c>
      <c r="I455" s="166"/>
      <c r="L455" s="162"/>
      <c r="M455" s="167"/>
      <c r="T455" s="168"/>
      <c r="AT455" s="163" t="s">
        <v>358</v>
      </c>
      <c r="AU455" s="163" t="s">
        <v>191</v>
      </c>
      <c r="AV455" s="13" t="s">
        <v>178</v>
      </c>
      <c r="AW455" s="13" t="s">
        <v>41</v>
      </c>
      <c r="AX455" s="13" t="s">
        <v>8</v>
      </c>
      <c r="AY455" s="163" t="s">
        <v>171</v>
      </c>
    </row>
    <row r="456" spans="2:65" s="1" customFormat="1" ht="24.2" customHeight="1">
      <c r="B456" s="33"/>
      <c r="C456" s="132" t="s">
        <v>747</v>
      </c>
      <c r="D456" s="132" t="s">
        <v>174</v>
      </c>
      <c r="E456" s="133" t="s">
        <v>996</v>
      </c>
      <c r="F456" s="134" t="s">
        <v>978</v>
      </c>
      <c r="G456" s="135" t="s">
        <v>468</v>
      </c>
      <c r="H456" s="136">
        <v>3979.44</v>
      </c>
      <c r="I456" s="137"/>
      <c r="J456" s="136">
        <f>ROUND(I456*H456,0)</f>
        <v>0</v>
      </c>
      <c r="K456" s="134" t="s">
        <v>346</v>
      </c>
      <c r="L456" s="33"/>
      <c r="M456" s="138" t="s">
        <v>35</v>
      </c>
      <c r="N456" s="139" t="s">
        <v>52</v>
      </c>
      <c r="P456" s="140">
        <f>O456*H456</f>
        <v>0</v>
      </c>
      <c r="Q456" s="140">
        <v>0</v>
      </c>
      <c r="R456" s="140">
        <f>Q456*H456</f>
        <v>0</v>
      </c>
      <c r="S456" s="140">
        <v>0</v>
      </c>
      <c r="T456" s="141">
        <f>S456*H456</f>
        <v>0</v>
      </c>
      <c r="AR456" s="142" t="s">
        <v>178</v>
      </c>
      <c r="AT456" s="142" t="s">
        <v>174</v>
      </c>
      <c r="AU456" s="142" t="s">
        <v>191</v>
      </c>
      <c r="AY456" s="17" t="s">
        <v>171</v>
      </c>
      <c r="BE456" s="143">
        <f>IF(N456="základní",J456,0)</f>
        <v>0</v>
      </c>
      <c r="BF456" s="143">
        <f>IF(N456="snížená",J456,0)</f>
        <v>0</v>
      </c>
      <c r="BG456" s="143">
        <f>IF(N456="zákl. přenesená",J456,0)</f>
        <v>0</v>
      </c>
      <c r="BH456" s="143">
        <f>IF(N456="sníž. přenesená",J456,0)</f>
        <v>0</v>
      </c>
      <c r="BI456" s="143">
        <f>IF(N456="nulová",J456,0)</f>
        <v>0</v>
      </c>
      <c r="BJ456" s="17" t="s">
        <v>8</v>
      </c>
      <c r="BK456" s="143">
        <f>ROUND(I456*H456,0)</f>
        <v>0</v>
      </c>
      <c r="BL456" s="17" t="s">
        <v>178</v>
      </c>
      <c r="BM456" s="142" t="s">
        <v>2129</v>
      </c>
    </row>
    <row r="457" spans="2:47" s="1" customFormat="1" ht="11.25">
      <c r="B457" s="33"/>
      <c r="D457" s="153" t="s">
        <v>347</v>
      </c>
      <c r="F457" s="154" t="s">
        <v>998</v>
      </c>
      <c r="I457" s="146"/>
      <c r="L457" s="33"/>
      <c r="M457" s="147"/>
      <c r="T457" s="54"/>
      <c r="AT457" s="17" t="s">
        <v>347</v>
      </c>
      <c r="AU457" s="17" t="s">
        <v>191</v>
      </c>
    </row>
    <row r="458" spans="2:47" s="1" customFormat="1" ht="19.5">
      <c r="B458" s="33"/>
      <c r="D458" s="144" t="s">
        <v>180</v>
      </c>
      <c r="F458" s="145" t="s">
        <v>461</v>
      </c>
      <c r="I458" s="146"/>
      <c r="L458" s="33"/>
      <c r="M458" s="147"/>
      <c r="T458" s="54"/>
      <c r="AT458" s="17" t="s">
        <v>180</v>
      </c>
      <c r="AU458" s="17" t="s">
        <v>191</v>
      </c>
    </row>
    <row r="459" spans="2:51" s="12" customFormat="1" ht="11.25">
      <c r="B459" s="155"/>
      <c r="D459" s="144" t="s">
        <v>358</v>
      </c>
      <c r="E459" s="156" t="s">
        <v>35</v>
      </c>
      <c r="F459" s="157" t="s">
        <v>987</v>
      </c>
      <c r="H459" s="158">
        <v>71.64</v>
      </c>
      <c r="I459" s="159"/>
      <c r="L459" s="155"/>
      <c r="M459" s="160"/>
      <c r="T459" s="161"/>
      <c r="AT459" s="156" t="s">
        <v>358</v>
      </c>
      <c r="AU459" s="156" t="s">
        <v>191</v>
      </c>
      <c r="AV459" s="12" t="s">
        <v>21</v>
      </c>
      <c r="AW459" s="12" t="s">
        <v>41</v>
      </c>
      <c r="AX459" s="12" t="s">
        <v>81</v>
      </c>
      <c r="AY459" s="156" t="s">
        <v>171</v>
      </c>
    </row>
    <row r="460" spans="2:51" s="12" customFormat="1" ht="11.25">
      <c r="B460" s="155"/>
      <c r="D460" s="144" t="s">
        <v>358</v>
      </c>
      <c r="E460" s="156" t="s">
        <v>35</v>
      </c>
      <c r="F460" s="157" t="s">
        <v>989</v>
      </c>
      <c r="H460" s="158">
        <v>16.7</v>
      </c>
      <c r="I460" s="159"/>
      <c r="L460" s="155"/>
      <c r="M460" s="160"/>
      <c r="T460" s="161"/>
      <c r="AT460" s="156" t="s">
        <v>358</v>
      </c>
      <c r="AU460" s="156" t="s">
        <v>191</v>
      </c>
      <c r="AV460" s="12" t="s">
        <v>21</v>
      </c>
      <c r="AW460" s="12" t="s">
        <v>41</v>
      </c>
      <c r="AX460" s="12" t="s">
        <v>81</v>
      </c>
      <c r="AY460" s="156" t="s">
        <v>171</v>
      </c>
    </row>
    <row r="461" spans="2:51" s="12" customFormat="1" ht="11.25">
      <c r="B461" s="155"/>
      <c r="D461" s="144" t="s">
        <v>358</v>
      </c>
      <c r="E461" s="156" t="s">
        <v>35</v>
      </c>
      <c r="F461" s="157" t="s">
        <v>993</v>
      </c>
      <c r="H461" s="158">
        <v>243.28</v>
      </c>
      <c r="I461" s="159"/>
      <c r="L461" s="155"/>
      <c r="M461" s="160"/>
      <c r="T461" s="161"/>
      <c r="AT461" s="156" t="s">
        <v>358</v>
      </c>
      <c r="AU461" s="156" t="s">
        <v>191</v>
      </c>
      <c r="AV461" s="12" t="s">
        <v>21</v>
      </c>
      <c r="AW461" s="12" t="s">
        <v>41</v>
      </c>
      <c r="AX461" s="12" t="s">
        <v>81</v>
      </c>
      <c r="AY461" s="156" t="s">
        <v>171</v>
      </c>
    </row>
    <row r="462" spans="2:51" s="13" customFormat="1" ht="11.25">
      <c r="B462" s="162"/>
      <c r="D462" s="144" t="s">
        <v>358</v>
      </c>
      <c r="E462" s="163" t="s">
        <v>35</v>
      </c>
      <c r="F462" s="164" t="s">
        <v>361</v>
      </c>
      <c r="H462" s="165">
        <v>331.62</v>
      </c>
      <c r="I462" s="166"/>
      <c r="L462" s="162"/>
      <c r="M462" s="167"/>
      <c r="T462" s="168"/>
      <c r="AT462" s="163" t="s">
        <v>358</v>
      </c>
      <c r="AU462" s="163" t="s">
        <v>191</v>
      </c>
      <c r="AV462" s="13" t="s">
        <v>178</v>
      </c>
      <c r="AW462" s="13" t="s">
        <v>41</v>
      </c>
      <c r="AX462" s="13" t="s">
        <v>8</v>
      </c>
      <c r="AY462" s="163" t="s">
        <v>171</v>
      </c>
    </row>
    <row r="463" spans="2:51" s="12" customFormat="1" ht="11.25">
      <c r="B463" s="155"/>
      <c r="D463" s="144" t="s">
        <v>358</v>
      </c>
      <c r="F463" s="157" t="s">
        <v>2130</v>
      </c>
      <c r="H463" s="158">
        <v>3979.44</v>
      </c>
      <c r="I463" s="159"/>
      <c r="L463" s="155"/>
      <c r="M463" s="160"/>
      <c r="T463" s="161"/>
      <c r="AT463" s="156" t="s">
        <v>358</v>
      </c>
      <c r="AU463" s="156" t="s">
        <v>191</v>
      </c>
      <c r="AV463" s="12" t="s">
        <v>21</v>
      </c>
      <c r="AW463" s="12" t="s">
        <v>4</v>
      </c>
      <c r="AX463" s="12" t="s">
        <v>8</v>
      </c>
      <c r="AY463" s="156" t="s">
        <v>171</v>
      </c>
    </row>
    <row r="464" spans="2:65" s="1" customFormat="1" ht="24.2" customHeight="1">
      <c r="B464" s="33"/>
      <c r="C464" s="132" t="s">
        <v>865</v>
      </c>
      <c r="D464" s="132" t="s">
        <v>174</v>
      </c>
      <c r="E464" s="133" t="s">
        <v>1000</v>
      </c>
      <c r="F464" s="134" t="s">
        <v>1001</v>
      </c>
      <c r="G464" s="135" t="s">
        <v>468</v>
      </c>
      <c r="H464" s="136">
        <v>126.06</v>
      </c>
      <c r="I464" s="137"/>
      <c r="J464" s="136">
        <f>ROUND(I464*H464,0)</f>
        <v>0</v>
      </c>
      <c r="K464" s="134" t="s">
        <v>35</v>
      </c>
      <c r="L464" s="33"/>
      <c r="M464" s="138" t="s">
        <v>35</v>
      </c>
      <c r="N464" s="139" t="s">
        <v>52</v>
      </c>
      <c r="P464" s="140">
        <f>O464*H464</f>
        <v>0</v>
      </c>
      <c r="Q464" s="140">
        <v>0</v>
      </c>
      <c r="R464" s="140">
        <f>Q464*H464</f>
        <v>0</v>
      </c>
      <c r="S464" s="140">
        <v>0</v>
      </c>
      <c r="T464" s="141">
        <f>S464*H464</f>
        <v>0</v>
      </c>
      <c r="AR464" s="142" t="s">
        <v>178</v>
      </c>
      <c r="AT464" s="142" t="s">
        <v>174</v>
      </c>
      <c r="AU464" s="142" t="s">
        <v>191</v>
      </c>
      <c r="AY464" s="17" t="s">
        <v>171</v>
      </c>
      <c r="BE464" s="143">
        <f>IF(N464="základní",J464,0)</f>
        <v>0</v>
      </c>
      <c r="BF464" s="143">
        <f>IF(N464="snížená",J464,0)</f>
        <v>0</v>
      </c>
      <c r="BG464" s="143">
        <f>IF(N464="zákl. přenesená",J464,0)</f>
        <v>0</v>
      </c>
      <c r="BH464" s="143">
        <f>IF(N464="sníž. přenesená",J464,0)</f>
        <v>0</v>
      </c>
      <c r="BI464" s="143">
        <f>IF(N464="nulová",J464,0)</f>
        <v>0</v>
      </c>
      <c r="BJ464" s="17" t="s">
        <v>8</v>
      </c>
      <c r="BK464" s="143">
        <f>ROUND(I464*H464,0)</f>
        <v>0</v>
      </c>
      <c r="BL464" s="17" t="s">
        <v>178</v>
      </c>
      <c r="BM464" s="142" t="s">
        <v>2131</v>
      </c>
    </row>
    <row r="465" spans="2:51" s="12" customFormat="1" ht="11.25">
      <c r="B465" s="155"/>
      <c r="D465" s="144" t="s">
        <v>358</v>
      </c>
      <c r="E465" s="156" t="s">
        <v>35</v>
      </c>
      <c r="F465" s="157" t="s">
        <v>2124</v>
      </c>
      <c r="H465" s="158">
        <v>126.06</v>
      </c>
      <c r="I465" s="159"/>
      <c r="L465" s="155"/>
      <c r="M465" s="160"/>
      <c r="T465" s="161"/>
      <c r="AT465" s="156" t="s">
        <v>358</v>
      </c>
      <c r="AU465" s="156" t="s">
        <v>191</v>
      </c>
      <c r="AV465" s="12" t="s">
        <v>21</v>
      </c>
      <c r="AW465" s="12" t="s">
        <v>41</v>
      </c>
      <c r="AX465" s="12" t="s">
        <v>8</v>
      </c>
      <c r="AY465" s="156" t="s">
        <v>171</v>
      </c>
    </row>
    <row r="466" spans="2:65" s="1" customFormat="1" ht="24.2" customHeight="1">
      <c r="B466" s="33"/>
      <c r="C466" s="132" t="s">
        <v>871</v>
      </c>
      <c r="D466" s="132" t="s">
        <v>174</v>
      </c>
      <c r="E466" s="133" t="s">
        <v>1004</v>
      </c>
      <c r="F466" s="134" t="s">
        <v>467</v>
      </c>
      <c r="G466" s="135" t="s">
        <v>468</v>
      </c>
      <c r="H466" s="136">
        <v>221.86</v>
      </c>
      <c r="I466" s="137"/>
      <c r="J466" s="136">
        <f>ROUND(I466*H466,0)</f>
        <v>0</v>
      </c>
      <c r="K466" s="134" t="s">
        <v>35</v>
      </c>
      <c r="L466" s="33"/>
      <c r="M466" s="138" t="s">
        <v>35</v>
      </c>
      <c r="N466" s="139" t="s">
        <v>52</v>
      </c>
      <c r="P466" s="140">
        <f>O466*H466</f>
        <v>0</v>
      </c>
      <c r="Q466" s="140">
        <v>0</v>
      </c>
      <c r="R466" s="140">
        <f>Q466*H466</f>
        <v>0</v>
      </c>
      <c r="S466" s="140">
        <v>0</v>
      </c>
      <c r="T466" s="141">
        <f>S466*H466</f>
        <v>0</v>
      </c>
      <c r="AR466" s="142" t="s">
        <v>178</v>
      </c>
      <c r="AT466" s="142" t="s">
        <v>174</v>
      </c>
      <c r="AU466" s="142" t="s">
        <v>191</v>
      </c>
      <c r="AY466" s="17" t="s">
        <v>171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7" t="s">
        <v>8</v>
      </c>
      <c r="BK466" s="143">
        <f>ROUND(I466*H466,0)</f>
        <v>0</v>
      </c>
      <c r="BL466" s="17" t="s">
        <v>178</v>
      </c>
      <c r="BM466" s="142" t="s">
        <v>2132</v>
      </c>
    </row>
    <row r="467" spans="2:51" s="12" customFormat="1" ht="11.25">
      <c r="B467" s="155"/>
      <c r="D467" s="144" t="s">
        <v>358</v>
      </c>
      <c r="E467" s="156" t="s">
        <v>35</v>
      </c>
      <c r="F467" s="157" t="s">
        <v>2119</v>
      </c>
      <c r="H467" s="158">
        <v>196.75</v>
      </c>
      <c r="I467" s="159"/>
      <c r="L467" s="155"/>
      <c r="M467" s="160"/>
      <c r="T467" s="161"/>
      <c r="AT467" s="156" t="s">
        <v>358</v>
      </c>
      <c r="AU467" s="156" t="s">
        <v>191</v>
      </c>
      <c r="AV467" s="12" t="s">
        <v>21</v>
      </c>
      <c r="AW467" s="12" t="s">
        <v>41</v>
      </c>
      <c r="AX467" s="12" t="s">
        <v>81</v>
      </c>
      <c r="AY467" s="156" t="s">
        <v>171</v>
      </c>
    </row>
    <row r="468" spans="2:51" s="12" customFormat="1" ht="11.25">
      <c r="B468" s="155"/>
      <c r="D468" s="144" t="s">
        <v>358</v>
      </c>
      <c r="E468" s="156" t="s">
        <v>35</v>
      </c>
      <c r="F468" s="157" t="s">
        <v>2126</v>
      </c>
      <c r="H468" s="158">
        <v>25.11</v>
      </c>
      <c r="I468" s="159"/>
      <c r="L468" s="155"/>
      <c r="M468" s="160"/>
      <c r="T468" s="161"/>
      <c r="AT468" s="156" t="s">
        <v>358</v>
      </c>
      <c r="AU468" s="156" t="s">
        <v>191</v>
      </c>
      <c r="AV468" s="12" t="s">
        <v>21</v>
      </c>
      <c r="AW468" s="12" t="s">
        <v>41</v>
      </c>
      <c r="AX468" s="12" t="s">
        <v>81</v>
      </c>
      <c r="AY468" s="156" t="s">
        <v>171</v>
      </c>
    </row>
    <row r="469" spans="2:51" s="13" customFormat="1" ht="11.25">
      <c r="B469" s="162"/>
      <c r="D469" s="144" t="s">
        <v>358</v>
      </c>
      <c r="E469" s="163" t="s">
        <v>35</v>
      </c>
      <c r="F469" s="164" t="s">
        <v>361</v>
      </c>
      <c r="H469" s="165">
        <v>221.86</v>
      </c>
      <c r="I469" s="166"/>
      <c r="L469" s="162"/>
      <c r="M469" s="167"/>
      <c r="T469" s="168"/>
      <c r="AT469" s="163" t="s">
        <v>358</v>
      </c>
      <c r="AU469" s="163" t="s">
        <v>191</v>
      </c>
      <c r="AV469" s="13" t="s">
        <v>178</v>
      </c>
      <c r="AW469" s="13" t="s">
        <v>41</v>
      </c>
      <c r="AX469" s="13" t="s">
        <v>8</v>
      </c>
      <c r="AY469" s="163" t="s">
        <v>171</v>
      </c>
    </row>
    <row r="470" spans="2:65" s="1" customFormat="1" ht="24.2" customHeight="1">
      <c r="B470" s="33"/>
      <c r="C470" s="132" t="s">
        <v>876</v>
      </c>
      <c r="D470" s="132" t="s">
        <v>174</v>
      </c>
      <c r="E470" s="133" t="s">
        <v>1006</v>
      </c>
      <c r="F470" s="134" t="s">
        <v>1007</v>
      </c>
      <c r="G470" s="135" t="s">
        <v>468</v>
      </c>
      <c r="H470" s="136">
        <v>81</v>
      </c>
      <c r="I470" s="137"/>
      <c r="J470" s="136">
        <f>ROUND(I470*H470,0)</f>
        <v>0</v>
      </c>
      <c r="K470" s="134" t="s">
        <v>35</v>
      </c>
      <c r="L470" s="33"/>
      <c r="M470" s="138" t="s">
        <v>35</v>
      </c>
      <c r="N470" s="139" t="s">
        <v>52</v>
      </c>
      <c r="P470" s="140">
        <f>O470*H470</f>
        <v>0</v>
      </c>
      <c r="Q470" s="140">
        <v>0</v>
      </c>
      <c r="R470" s="140">
        <f>Q470*H470</f>
        <v>0</v>
      </c>
      <c r="S470" s="140">
        <v>0</v>
      </c>
      <c r="T470" s="141">
        <f>S470*H470</f>
        <v>0</v>
      </c>
      <c r="AR470" s="142" t="s">
        <v>178</v>
      </c>
      <c r="AT470" s="142" t="s">
        <v>174</v>
      </c>
      <c r="AU470" s="142" t="s">
        <v>191</v>
      </c>
      <c r="AY470" s="17" t="s">
        <v>171</v>
      </c>
      <c r="BE470" s="143">
        <f>IF(N470="základní",J470,0)</f>
        <v>0</v>
      </c>
      <c r="BF470" s="143">
        <f>IF(N470="snížená",J470,0)</f>
        <v>0</v>
      </c>
      <c r="BG470" s="143">
        <f>IF(N470="zákl. přenesená",J470,0)</f>
        <v>0</v>
      </c>
      <c r="BH470" s="143">
        <f>IF(N470="sníž. přenesená",J470,0)</f>
        <v>0</v>
      </c>
      <c r="BI470" s="143">
        <f>IF(N470="nulová",J470,0)</f>
        <v>0</v>
      </c>
      <c r="BJ470" s="17" t="s">
        <v>8</v>
      </c>
      <c r="BK470" s="143">
        <f>ROUND(I470*H470,0)</f>
        <v>0</v>
      </c>
      <c r="BL470" s="17" t="s">
        <v>178</v>
      </c>
      <c r="BM470" s="142" t="s">
        <v>2133</v>
      </c>
    </row>
    <row r="471" spans="2:51" s="12" customFormat="1" ht="11.25">
      <c r="B471" s="155"/>
      <c r="D471" s="144" t="s">
        <v>358</v>
      </c>
      <c r="E471" s="156" t="s">
        <v>35</v>
      </c>
      <c r="F471" s="157" t="s">
        <v>2128</v>
      </c>
      <c r="H471" s="158">
        <v>81</v>
      </c>
      <c r="I471" s="159"/>
      <c r="L471" s="155"/>
      <c r="M471" s="160"/>
      <c r="T471" s="161"/>
      <c r="AT471" s="156" t="s">
        <v>358</v>
      </c>
      <c r="AU471" s="156" t="s">
        <v>191</v>
      </c>
      <c r="AV471" s="12" t="s">
        <v>21</v>
      </c>
      <c r="AW471" s="12" t="s">
        <v>41</v>
      </c>
      <c r="AX471" s="12" t="s">
        <v>8</v>
      </c>
      <c r="AY471" s="156" t="s">
        <v>171</v>
      </c>
    </row>
    <row r="472" spans="2:63" s="11" customFormat="1" ht="22.9" customHeight="1">
      <c r="B472" s="120"/>
      <c r="D472" s="121" t="s">
        <v>80</v>
      </c>
      <c r="E472" s="130" t="s">
        <v>1009</v>
      </c>
      <c r="F472" s="130" t="s">
        <v>1010</v>
      </c>
      <c r="I472" s="123"/>
      <c r="J472" s="131">
        <f>BK472</f>
        <v>0</v>
      </c>
      <c r="L472" s="120"/>
      <c r="M472" s="125"/>
      <c r="P472" s="126">
        <f>SUM(P473:P476)</f>
        <v>0</v>
      </c>
      <c r="R472" s="126">
        <f>SUM(R473:R476)</f>
        <v>0</v>
      </c>
      <c r="T472" s="127">
        <f>SUM(T473:T476)</f>
        <v>0</v>
      </c>
      <c r="AR472" s="121" t="s">
        <v>8</v>
      </c>
      <c r="AT472" s="128" t="s">
        <v>80</v>
      </c>
      <c r="AU472" s="128" t="s">
        <v>8</v>
      </c>
      <c r="AY472" s="121" t="s">
        <v>171</v>
      </c>
      <c r="BK472" s="129">
        <f>SUM(BK473:BK476)</f>
        <v>0</v>
      </c>
    </row>
    <row r="473" spans="2:65" s="1" customFormat="1" ht="24.2" customHeight="1">
      <c r="B473" s="33"/>
      <c r="C473" s="132" t="s">
        <v>787</v>
      </c>
      <c r="D473" s="132" t="s">
        <v>174</v>
      </c>
      <c r="E473" s="133" t="s">
        <v>1012</v>
      </c>
      <c r="F473" s="134" t="s">
        <v>1013</v>
      </c>
      <c r="G473" s="135" t="s">
        <v>468</v>
      </c>
      <c r="H473" s="136">
        <v>1886.63</v>
      </c>
      <c r="I473" s="137"/>
      <c r="J473" s="136">
        <f>ROUND(I473*H473,0)</f>
        <v>0</v>
      </c>
      <c r="K473" s="134" t="s">
        <v>346</v>
      </c>
      <c r="L473" s="33"/>
      <c r="M473" s="138" t="s">
        <v>35</v>
      </c>
      <c r="N473" s="139" t="s">
        <v>52</v>
      </c>
      <c r="P473" s="140">
        <f>O473*H473</f>
        <v>0</v>
      </c>
      <c r="Q473" s="140">
        <v>0</v>
      </c>
      <c r="R473" s="140">
        <f>Q473*H473</f>
        <v>0</v>
      </c>
      <c r="S473" s="140">
        <v>0</v>
      </c>
      <c r="T473" s="141">
        <f>S473*H473</f>
        <v>0</v>
      </c>
      <c r="AR473" s="142" t="s">
        <v>178</v>
      </c>
      <c r="AT473" s="142" t="s">
        <v>174</v>
      </c>
      <c r="AU473" s="142" t="s">
        <v>21</v>
      </c>
      <c r="AY473" s="17" t="s">
        <v>171</v>
      </c>
      <c r="BE473" s="143">
        <f>IF(N473="základní",J473,0)</f>
        <v>0</v>
      </c>
      <c r="BF473" s="143">
        <f>IF(N473="snížená",J473,0)</f>
        <v>0</v>
      </c>
      <c r="BG473" s="143">
        <f>IF(N473="zákl. přenesená",J473,0)</f>
        <v>0</v>
      </c>
      <c r="BH473" s="143">
        <f>IF(N473="sníž. přenesená",J473,0)</f>
        <v>0</v>
      </c>
      <c r="BI473" s="143">
        <f>IF(N473="nulová",J473,0)</f>
        <v>0</v>
      </c>
      <c r="BJ473" s="17" t="s">
        <v>8</v>
      </c>
      <c r="BK473" s="143">
        <f>ROUND(I473*H473,0)</f>
        <v>0</v>
      </c>
      <c r="BL473" s="17" t="s">
        <v>178</v>
      </c>
      <c r="BM473" s="142" t="s">
        <v>2134</v>
      </c>
    </row>
    <row r="474" spans="2:47" s="1" customFormat="1" ht="11.25">
      <c r="B474" s="33"/>
      <c r="D474" s="153" t="s">
        <v>347</v>
      </c>
      <c r="F474" s="154" t="s">
        <v>1015</v>
      </c>
      <c r="I474" s="146"/>
      <c r="L474" s="33"/>
      <c r="M474" s="147"/>
      <c r="T474" s="54"/>
      <c r="AT474" s="17" t="s">
        <v>347</v>
      </c>
      <c r="AU474" s="17" t="s">
        <v>21</v>
      </c>
    </row>
    <row r="475" spans="2:65" s="1" customFormat="1" ht="24.2" customHeight="1">
      <c r="B475" s="33"/>
      <c r="C475" s="132" t="s">
        <v>885</v>
      </c>
      <c r="D475" s="132" t="s">
        <v>174</v>
      </c>
      <c r="E475" s="133" t="s">
        <v>1016</v>
      </c>
      <c r="F475" s="134" t="s">
        <v>1017</v>
      </c>
      <c r="G475" s="135" t="s">
        <v>468</v>
      </c>
      <c r="H475" s="136">
        <v>1886.63</v>
      </c>
      <c r="I475" s="137"/>
      <c r="J475" s="136">
        <f>ROUND(I475*H475,0)</f>
        <v>0</v>
      </c>
      <c r="K475" s="134" t="s">
        <v>346</v>
      </c>
      <c r="L475" s="33"/>
      <c r="M475" s="138" t="s">
        <v>35</v>
      </c>
      <c r="N475" s="139" t="s">
        <v>52</v>
      </c>
      <c r="P475" s="140">
        <f>O475*H475</f>
        <v>0</v>
      </c>
      <c r="Q475" s="140">
        <v>0</v>
      </c>
      <c r="R475" s="140">
        <f>Q475*H475</f>
        <v>0</v>
      </c>
      <c r="S475" s="140">
        <v>0</v>
      </c>
      <c r="T475" s="141">
        <f>S475*H475</f>
        <v>0</v>
      </c>
      <c r="AR475" s="142" t="s">
        <v>178</v>
      </c>
      <c r="AT475" s="142" t="s">
        <v>174</v>
      </c>
      <c r="AU475" s="142" t="s">
        <v>21</v>
      </c>
      <c r="AY475" s="17" t="s">
        <v>171</v>
      </c>
      <c r="BE475" s="143">
        <f>IF(N475="základní",J475,0)</f>
        <v>0</v>
      </c>
      <c r="BF475" s="143">
        <f>IF(N475="snížená",J475,0)</f>
        <v>0</v>
      </c>
      <c r="BG475" s="143">
        <f>IF(N475="zákl. přenesená",J475,0)</f>
        <v>0</v>
      </c>
      <c r="BH475" s="143">
        <f>IF(N475="sníž. přenesená",J475,0)</f>
        <v>0</v>
      </c>
      <c r="BI475" s="143">
        <f>IF(N475="nulová",J475,0)</f>
        <v>0</v>
      </c>
      <c r="BJ475" s="17" t="s">
        <v>8</v>
      </c>
      <c r="BK475" s="143">
        <f>ROUND(I475*H475,0)</f>
        <v>0</v>
      </c>
      <c r="BL475" s="17" t="s">
        <v>178</v>
      </c>
      <c r="BM475" s="142" t="s">
        <v>2135</v>
      </c>
    </row>
    <row r="476" spans="2:47" s="1" customFormat="1" ht="11.25">
      <c r="B476" s="33"/>
      <c r="D476" s="153" t="s">
        <v>347</v>
      </c>
      <c r="F476" s="154" t="s">
        <v>1019</v>
      </c>
      <c r="I476" s="146"/>
      <c r="L476" s="33"/>
      <c r="M476" s="185"/>
      <c r="N476" s="150"/>
      <c r="O476" s="150"/>
      <c r="P476" s="150"/>
      <c r="Q476" s="150"/>
      <c r="R476" s="150"/>
      <c r="S476" s="150"/>
      <c r="T476" s="186"/>
      <c r="AT476" s="17" t="s">
        <v>347</v>
      </c>
      <c r="AU476" s="17" t="s">
        <v>21</v>
      </c>
    </row>
    <row r="477" spans="2:12" s="1" customFormat="1" ht="6.95" customHeight="1">
      <c r="B477" s="42"/>
      <c r="C477" s="43"/>
      <c r="D477" s="43"/>
      <c r="E477" s="43"/>
      <c r="F477" s="43"/>
      <c r="G477" s="43"/>
      <c r="H477" s="43"/>
      <c r="I477" s="43"/>
      <c r="J477" s="43"/>
      <c r="K477" s="43"/>
      <c r="L477" s="33"/>
    </row>
  </sheetData>
  <sheetProtection algorithmName="SHA-512" hashValue="wFl3hhdxtGBQHIxW2GAX6ng1jx5jKMB4G/kAkd35+KjvQa/w1UxaMI4N18Ez9bJQ6u+c9BtH3qE+RMbVeDXBqg==" saltValue="C8ZJjdoQLI2fouyfB570RYY9ok7wQsZL1+fdjhNlVyOMmuVwRs4NA/Ms5UQSIVMzcQLOg4RvpYbxyg+USrmjdw==" spinCount="100000" sheet="1" objects="1" scenarios="1" formatColumns="0" formatRows="0" autoFilter="0"/>
  <autoFilter ref="C92:K476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2101101"/>
    <hyperlink ref="F99" r:id="rId2" display="https://podminky.urs.cz/item/CS_URS_2023_01/112251101"/>
    <hyperlink ref="F101" r:id="rId3" display="https://podminky.urs.cz/item/CS_URS_2023_01/113106142"/>
    <hyperlink ref="F106" r:id="rId4" display="https://podminky.urs.cz/item/CS_URS_2023_01/113107222"/>
    <hyperlink ref="F108" r:id="rId5" display="https://podminky.urs.cz/item/CS_URS_2023_01/113107242"/>
    <hyperlink ref="F113" r:id="rId6" display="https://podminky.urs.cz/item/CS_URS_2023_01/113201112"/>
    <hyperlink ref="F116" r:id="rId7" display="https://podminky.urs.cz/item/CS_URS_2023_01/121151103"/>
    <hyperlink ref="F119" r:id="rId8" display="https://podminky.urs.cz/item/CS_URS_2023_01/122351105"/>
    <hyperlink ref="F124" r:id="rId9" display="https://podminky.urs.cz/item/CS_URS_2023_01/129001101"/>
    <hyperlink ref="F133" r:id="rId10" display="https://podminky.urs.cz/item/CS_URS_2023_01/131251100"/>
    <hyperlink ref="F136" r:id="rId11" display="https://podminky.urs.cz/item/CS_URS_2023_01/132251102"/>
    <hyperlink ref="F139" r:id="rId12" display="https://podminky.urs.cz/item/CS_URS_2023_01/162201401"/>
    <hyperlink ref="F142" r:id="rId13" display="https://podminky.urs.cz/item/CS_URS_2023_01/162201411"/>
    <hyperlink ref="F145" r:id="rId14" display="https://podminky.urs.cz/item/CS_URS_2023_01/162201421"/>
    <hyperlink ref="F148" r:id="rId15" display="https://podminky.urs.cz/item/CS_URS_2023_01/162251102"/>
    <hyperlink ref="F152" r:id="rId16" display="https://podminky.urs.cz/item/CS_URS_2023_01/162751137"/>
    <hyperlink ref="F155" r:id="rId17" display="https://podminky.urs.cz/item/CS_URS_2023_01/162751139"/>
    <hyperlink ref="F159" r:id="rId18" display="https://podminky.urs.cz/item/CS_URS_2023_01/167151101"/>
    <hyperlink ref="F166" r:id="rId19" display="https://podminky.urs.cz/item/CS_URS_2023_01/171251201"/>
    <hyperlink ref="F168" r:id="rId20" display="https://podminky.urs.cz/item/CS_URS_2023_01/174152101"/>
    <hyperlink ref="F171" r:id="rId21" display="https://podminky.urs.cz/item/CS_URS_2023_01/175111101"/>
    <hyperlink ref="F176" r:id="rId22" display="https://podminky.urs.cz/item/CS_URS_2023_01/181311103"/>
    <hyperlink ref="F182" r:id="rId23" display="https://podminky.urs.cz/item/CS_URS_2023_01/181411131"/>
    <hyperlink ref="F186" r:id="rId24" display="https://podminky.urs.cz/item/CS_URS_2023_01/181951114"/>
    <hyperlink ref="F191" r:id="rId25" display="https://podminky.urs.cz/item/CS_URS_2023_01/183211211"/>
    <hyperlink ref="F194" r:id="rId26" display="https://podminky.urs.cz/item/CS_URS_2023_01/451573111"/>
    <hyperlink ref="F197" r:id="rId27" display="https://podminky.urs.cz/item/CS_URS_2023_01/452311141"/>
    <hyperlink ref="F201" r:id="rId28" display="https://podminky.urs.cz/item/CS_URS_2023_01/561121112"/>
    <hyperlink ref="F209" r:id="rId29" display="https://podminky.urs.cz/item/CS_URS_2023_01/564851111"/>
    <hyperlink ref="F218" r:id="rId30" display="https://podminky.urs.cz/item/CS_URS_2023_01/564851111"/>
    <hyperlink ref="F227" r:id="rId31" display="https://podminky.urs.cz/item/CS_URS_2023_01/564861111"/>
    <hyperlink ref="F233" r:id="rId32" display="https://podminky.urs.cz/item/CS_URS_2023_01/564861111"/>
    <hyperlink ref="F238" r:id="rId33" display="https://podminky.urs.cz/item/CS_URS_2023_01/565155101"/>
    <hyperlink ref="F247" r:id="rId34" display="https://podminky.urs.cz/item/CS_URS_2023_01/567122113"/>
    <hyperlink ref="F256" r:id="rId35" display="https://podminky.urs.cz/item/CS_URS_2023_01/573191111"/>
    <hyperlink ref="F265" r:id="rId36" display="https://podminky.urs.cz/item/CS_URS_2023_01/573231107"/>
    <hyperlink ref="F270" r:id="rId37" display="https://podminky.urs.cz/item/CS_URS_2023_01/577134111"/>
    <hyperlink ref="F273" r:id="rId38" display="https://podminky.urs.cz/item/CS_URS_2023_01/577144111"/>
    <hyperlink ref="F276" r:id="rId39" display="https://podminky.urs.cz/item/CS_URS_2023_01/596211213"/>
    <hyperlink ref="F295" r:id="rId40" display="https://podminky.urs.cz/item/CS_URS_2023_01/596212212"/>
    <hyperlink ref="F301" r:id="rId41" display="https://podminky.urs.cz/item/CS_URS_2023_01/871350310"/>
    <hyperlink ref="F306" r:id="rId42" display="https://podminky.urs.cz/item/CS_URS_2023_01/879230191"/>
    <hyperlink ref="F308" r:id="rId43" display="https://podminky.urs.cz/item/CS_URS_2023_01/895941341"/>
    <hyperlink ref="F311" r:id="rId44" display="https://podminky.urs.cz/item/CS_URS_2023_01/895941351"/>
    <hyperlink ref="F314" r:id="rId45" display="https://podminky.urs.cz/item/CS_URS_2023_01/895941361"/>
    <hyperlink ref="F317" r:id="rId46" display="https://podminky.urs.cz/item/CS_URS_2023_01/899204112"/>
    <hyperlink ref="F321" r:id="rId47" display="https://podminky.urs.cz/item/CS_URS_2023_01/899431111"/>
    <hyperlink ref="F334" r:id="rId48" display="https://podminky.urs.cz/item/CS_URS_2023_01/914111111"/>
    <hyperlink ref="F345" r:id="rId49" display="https://podminky.urs.cz/item/CS_URS_2023_01/914511112"/>
    <hyperlink ref="F348" r:id="rId50" display="https://podminky.urs.cz/item/CS_URS_2023_01/915621111"/>
    <hyperlink ref="F350" r:id="rId51" display="https://podminky.urs.cz/item/CS_URS_2023_01/915231116"/>
    <hyperlink ref="F355" r:id="rId52" display="https://podminky.urs.cz/item/CS_URS_2023_01/915321111"/>
    <hyperlink ref="F360" r:id="rId53" display="https://podminky.urs.cz/item/CS_URS_2023_01/916131213"/>
    <hyperlink ref="F389" r:id="rId54" display="https://podminky.urs.cz/item/CS_URS_2023_01/916231213"/>
    <hyperlink ref="F400" r:id="rId55" display="https://podminky.urs.cz/item/CS_URS_2023_01/916431111"/>
    <hyperlink ref="F408" r:id="rId56" display="https://podminky.urs.cz/item/CS_URS_2023_01/919122132"/>
    <hyperlink ref="F410" r:id="rId57" display="https://podminky.urs.cz/item/CS_URS_2023_01/919726121"/>
    <hyperlink ref="F417" r:id="rId58" display="https://podminky.urs.cz/item/CS_URS_2023_01/919731121"/>
    <hyperlink ref="F419" r:id="rId59" display="https://podminky.urs.cz/item/CS_URS_2023_01/919735112"/>
    <hyperlink ref="F424" r:id="rId60" display="https://podminky.urs.cz/item/CS_URS_2023_01/966006132"/>
    <hyperlink ref="F427" r:id="rId61" display="https://podminky.urs.cz/item/CS_URS_2023_01/966071131"/>
    <hyperlink ref="F429" r:id="rId62" display="https://podminky.urs.cz/item/CS_URS_2023_01/953946131"/>
    <hyperlink ref="F431" r:id="rId63" display="https://podminky.urs.cz/item/CS_URS_2023_01/979024443"/>
    <hyperlink ref="F434" r:id="rId64" display="https://podminky.urs.cz/item/CS_URS_2023_01/979054442"/>
    <hyperlink ref="F438" r:id="rId65" display="https://podminky.urs.cz/item/CS_URS_2023_01/997221551"/>
    <hyperlink ref="F443" r:id="rId66" display="https://podminky.urs.cz/item/CS_URS_2023_01/997221559"/>
    <hyperlink ref="F448" r:id="rId67" display="https://podminky.urs.cz/item/CS_URS_2023_01/997221561"/>
    <hyperlink ref="F457" r:id="rId68" display="https://podminky.urs.cz/item/CS_URS_2023_01/997221569"/>
    <hyperlink ref="F474" r:id="rId69" display="https://podminky.urs.cz/item/CS_URS_2023_01/998223011"/>
    <hyperlink ref="F476" r:id="rId70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131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1918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2136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ROUND((SUM(BE92:BE197)),2)</f>
        <v>0</v>
      </c>
      <c r="I35" s="94">
        <v>0.21</v>
      </c>
      <c r="J35" s="84">
        <f>ROUND(((SUM(BE92:BE197))*I35),2)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ROUND((SUM(BF92:BF197)),2)</f>
        <v>0</v>
      </c>
      <c r="I36" s="94">
        <v>0.12</v>
      </c>
      <c r="J36" s="84">
        <f>ROUND(((SUM(BF92:BF197))*I36),2)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ROUND((SUM(BG92:BG197)),2)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ROUND((SUM(BH92:BH197)),2)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ROUND((SUM(BI92:BI197)),2)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1918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105.3 - Autobusové zastávky - fáze C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J92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338</v>
      </c>
      <c r="E66" s="110"/>
      <c r="F66" s="110"/>
      <c r="G66" s="110"/>
      <c r="H66" s="110"/>
      <c r="I66" s="110"/>
      <c r="J66" s="111">
        <f>J121</f>
        <v>0</v>
      </c>
      <c r="L66" s="108"/>
    </row>
    <row r="67" spans="2:12" s="9" customFormat="1" ht="19.9" customHeight="1">
      <c r="B67" s="108"/>
      <c r="D67" s="109" t="s">
        <v>339</v>
      </c>
      <c r="E67" s="110"/>
      <c r="F67" s="110"/>
      <c r="G67" s="110"/>
      <c r="H67" s="110"/>
      <c r="I67" s="110"/>
      <c r="J67" s="111">
        <f>J147</f>
        <v>0</v>
      </c>
      <c r="L67" s="108"/>
    </row>
    <row r="68" spans="2:12" s="9" customFormat="1" ht="19.9" customHeight="1">
      <c r="B68" s="108"/>
      <c r="D68" s="109" t="s">
        <v>148</v>
      </c>
      <c r="E68" s="110"/>
      <c r="F68" s="110"/>
      <c r="G68" s="110"/>
      <c r="H68" s="110"/>
      <c r="I68" s="110"/>
      <c r="J68" s="111">
        <f>J152</f>
        <v>0</v>
      </c>
      <c r="L68" s="108"/>
    </row>
    <row r="69" spans="2:12" s="9" customFormat="1" ht="19.9" customHeight="1">
      <c r="B69" s="108"/>
      <c r="D69" s="109" t="s">
        <v>340</v>
      </c>
      <c r="E69" s="110"/>
      <c r="F69" s="110"/>
      <c r="G69" s="110"/>
      <c r="H69" s="110"/>
      <c r="I69" s="110"/>
      <c r="J69" s="111">
        <f>J180</f>
        <v>0</v>
      </c>
      <c r="L69" s="108"/>
    </row>
    <row r="70" spans="2:12" s="9" customFormat="1" ht="19.9" customHeight="1">
      <c r="B70" s="108"/>
      <c r="D70" s="109" t="s">
        <v>341</v>
      </c>
      <c r="E70" s="110"/>
      <c r="F70" s="110"/>
      <c r="G70" s="110"/>
      <c r="H70" s="110"/>
      <c r="I70" s="110"/>
      <c r="J70" s="111">
        <f>J193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1" t="s">
        <v>156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7" t="s">
        <v>16</v>
      </c>
      <c r="L79" s="33"/>
    </row>
    <row r="80" spans="2:12" s="1" customFormat="1" ht="16.5" customHeight="1">
      <c r="B80" s="33"/>
      <c r="E80" s="313" t="str">
        <f>E7</f>
        <v>Nymburk - rekonstrukce chodníku a parkovacího stání</v>
      </c>
      <c r="F80" s="314"/>
      <c r="G80" s="314"/>
      <c r="H80" s="314"/>
      <c r="L80" s="33"/>
    </row>
    <row r="81" spans="2:12" ht="12" customHeight="1">
      <c r="B81" s="20"/>
      <c r="C81" s="27" t="s">
        <v>139</v>
      </c>
      <c r="L81" s="20"/>
    </row>
    <row r="82" spans="2:12" s="1" customFormat="1" ht="16.5" customHeight="1">
      <c r="B82" s="33"/>
      <c r="E82" s="313" t="s">
        <v>1918</v>
      </c>
      <c r="F82" s="315"/>
      <c r="G82" s="315"/>
      <c r="H82" s="315"/>
      <c r="L82" s="33"/>
    </row>
    <row r="83" spans="2:12" s="1" customFormat="1" ht="12" customHeight="1">
      <c r="B83" s="33"/>
      <c r="C83" s="27" t="s">
        <v>141</v>
      </c>
      <c r="L83" s="33"/>
    </row>
    <row r="84" spans="2:12" s="1" customFormat="1" ht="16.5" customHeight="1">
      <c r="B84" s="33"/>
      <c r="E84" s="277" t="str">
        <f>E11</f>
        <v>SO 105.3 - Autobusové zastávky - fáze C</v>
      </c>
      <c r="F84" s="315"/>
      <c r="G84" s="315"/>
      <c r="H84" s="315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7" t="s">
        <v>22</v>
      </c>
      <c r="F86" s="25" t="str">
        <f>F14</f>
        <v>Nymburk</v>
      </c>
      <c r="I86" s="27" t="s">
        <v>24</v>
      </c>
      <c r="J86" s="50" t="str">
        <f>IF(J14="","",J14)</f>
        <v>7. 11. 2023</v>
      </c>
      <c r="L86" s="33"/>
    </row>
    <row r="87" spans="2:12" s="1" customFormat="1" ht="6.95" customHeight="1">
      <c r="B87" s="33"/>
      <c r="L87" s="33"/>
    </row>
    <row r="88" spans="2:12" s="1" customFormat="1" ht="40.15" customHeight="1">
      <c r="B88" s="33"/>
      <c r="C88" s="27" t="s">
        <v>30</v>
      </c>
      <c r="F88" s="25" t="str">
        <f>E17</f>
        <v>Měto Nymburk, nám. Přemyslovců 163/20, 288 02</v>
      </c>
      <c r="I88" s="27" t="s">
        <v>38</v>
      </c>
      <c r="J88" s="31" t="str">
        <f>E23</f>
        <v>Ing. arch. Martin Jirovský Ph.D, MBA, DiS.</v>
      </c>
      <c r="L88" s="33"/>
    </row>
    <row r="89" spans="2:12" s="1" customFormat="1" ht="40.15" customHeight="1">
      <c r="B89" s="33"/>
      <c r="C89" s="27" t="s">
        <v>36</v>
      </c>
      <c r="F89" s="25" t="str">
        <f>IF(E20="","",E20)</f>
        <v>Vyplň údaj</v>
      </c>
      <c r="I89" s="27" t="s">
        <v>42</v>
      </c>
      <c r="J89" s="31" t="str">
        <f>E26</f>
        <v>Ateliér M.A.A.T. s.r.o., Petra Stejskalová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157</v>
      </c>
      <c r="D91" s="114" t="s">
        <v>66</v>
      </c>
      <c r="E91" s="114" t="s">
        <v>62</v>
      </c>
      <c r="F91" s="114" t="s">
        <v>63</v>
      </c>
      <c r="G91" s="114" t="s">
        <v>158</v>
      </c>
      <c r="H91" s="114" t="s">
        <v>159</v>
      </c>
      <c r="I91" s="114" t="s">
        <v>160</v>
      </c>
      <c r="J91" s="114" t="s">
        <v>145</v>
      </c>
      <c r="K91" s="115" t="s">
        <v>161</v>
      </c>
      <c r="L91" s="112"/>
      <c r="M91" s="57" t="s">
        <v>35</v>
      </c>
      <c r="N91" s="58" t="s">
        <v>51</v>
      </c>
      <c r="O91" s="58" t="s">
        <v>162</v>
      </c>
      <c r="P91" s="58" t="s">
        <v>163</v>
      </c>
      <c r="Q91" s="58" t="s">
        <v>164</v>
      </c>
      <c r="R91" s="58" t="s">
        <v>165</v>
      </c>
      <c r="S91" s="58" t="s">
        <v>166</v>
      </c>
      <c r="T91" s="59" t="s">
        <v>167</v>
      </c>
    </row>
    <row r="92" spans="2:63" s="1" customFormat="1" ht="22.9" customHeight="1">
      <c r="B92" s="33"/>
      <c r="C92" s="62" t="s">
        <v>168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249.247467</v>
      </c>
      <c r="S92" s="51"/>
      <c r="T92" s="118">
        <f>T93</f>
        <v>5.09235</v>
      </c>
      <c r="AT92" s="17" t="s">
        <v>80</v>
      </c>
      <c r="AU92" s="17" t="s">
        <v>146</v>
      </c>
      <c r="BK92" s="119">
        <f>BK93</f>
        <v>0</v>
      </c>
    </row>
    <row r="93" spans="2:63" s="11" customFormat="1" ht="25.9" customHeight="1">
      <c r="B93" s="120"/>
      <c r="D93" s="121" t="s">
        <v>80</v>
      </c>
      <c r="E93" s="122" t="s">
        <v>169</v>
      </c>
      <c r="F93" s="122" t="s">
        <v>170</v>
      </c>
      <c r="I93" s="123"/>
      <c r="J93" s="124">
        <f>BK93</f>
        <v>0</v>
      </c>
      <c r="L93" s="120"/>
      <c r="M93" s="125"/>
      <c r="P93" s="126">
        <f>P94+P121+P147+P152+P180+P193</f>
        <v>0</v>
      </c>
      <c r="R93" s="126">
        <f>R94+R121+R147+R152+R180+R193</f>
        <v>249.247467</v>
      </c>
      <c r="T93" s="127">
        <f>T94+T121+T147+T152+T180+T193</f>
        <v>5.09235</v>
      </c>
      <c r="AR93" s="121" t="s">
        <v>8</v>
      </c>
      <c r="AT93" s="128" t="s">
        <v>80</v>
      </c>
      <c r="AU93" s="128" t="s">
        <v>81</v>
      </c>
      <c r="AY93" s="121" t="s">
        <v>171</v>
      </c>
      <c r="BK93" s="129">
        <f>BK94+BK121+BK147+BK152+BK180+BK193</f>
        <v>0</v>
      </c>
    </row>
    <row r="94" spans="2:63" s="11" customFormat="1" ht="22.9" customHeight="1">
      <c r="B94" s="120"/>
      <c r="D94" s="121" t="s">
        <v>80</v>
      </c>
      <c r="E94" s="130" t="s">
        <v>8</v>
      </c>
      <c r="F94" s="130" t="s">
        <v>342</v>
      </c>
      <c r="I94" s="123"/>
      <c r="J94" s="131">
        <f>BK94</f>
        <v>0</v>
      </c>
      <c r="L94" s="120"/>
      <c r="M94" s="125"/>
      <c r="P94" s="126">
        <f>SUM(P95:P120)</f>
        <v>0</v>
      </c>
      <c r="R94" s="126">
        <f>SUM(R95:R120)</f>
        <v>0</v>
      </c>
      <c r="T94" s="127">
        <f>SUM(T95:T120)</f>
        <v>5.09235</v>
      </c>
      <c r="AR94" s="121" t="s">
        <v>8</v>
      </c>
      <c r="AT94" s="128" t="s">
        <v>80</v>
      </c>
      <c r="AU94" s="128" t="s">
        <v>8</v>
      </c>
      <c r="AY94" s="121" t="s">
        <v>171</v>
      </c>
      <c r="BK94" s="129">
        <f>SUM(BK95:BK120)</f>
        <v>0</v>
      </c>
    </row>
    <row r="95" spans="2:65" s="1" customFormat="1" ht="44.25" customHeight="1">
      <c r="B95" s="33"/>
      <c r="C95" s="132" t="s">
        <v>8</v>
      </c>
      <c r="D95" s="132" t="s">
        <v>174</v>
      </c>
      <c r="E95" s="133" t="s">
        <v>1021</v>
      </c>
      <c r="F95" s="134" t="s">
        <v>1022</v>
      </c>
      <c r="G95" s="135" t="s">
        <v>355</v>
      </c>
      <c r="H95" s="136">
        <v>19.97</v>
      </c>
      <c r="I95" s="137"/>
      <c r="J95" s="136">
        <f>ROUND(I95*H95,0)</f>
        <v>0</v>
      </c>
      <c r="K95" s="134" t="s">
        <v>346</v>
      </c>
      <c r="L95" s="33"/>
      <c r="M95" s="138" t="s">
        <v>35</v>
      </c>
      <c r="N95" s="139" t="s">
        <v>52</v>
      </c>
      <c r="P95" s="140">
        <f>O95*H95</f>
        <v>0</v>
      </c>
      <c r="Q95" s="140">
        <v>0</v>
      </c>
      <c r="R95" s="140">
        <f>Q95*H95</f>
        <v>0</v>
      </c>
      <c r="S95" s="140">
        <v>0.255</v>
      </c>
      <c r="T95" s="141">
        <f>S95*H95</f>
        <v>5.09235</v>
      </c>
      <c r="AR95" s="142" t="s">
        <v>178</v>
      </c>
      <c r="AT95" s="142" t="s">
        <v>174</v>
      </c>
      <c r="AU95" s="142" t="s">
        <v>21</v>
      </c>
      <c r="AY95" s="17" t="s">
        <v>171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</v>
      </c>
      <c r="BK95" s="143">
        <f>ROUND(I95*H95,0)</f>
        <v>0</v>
      </c>
      <c r="BL95" s="17" t="s">
        <v>178</v>
      </c>
      <c r="BM95" s="142" t="s">
        <v>2137</v>
      </c>
    </row>
    <row r="96" spans="2:47" s="1" customFormat="1" ht="11.25">
      <c r="B96" s="33"/>
      <c r="D96" s="153" t="s">
        <v>347</v>
      </c>
      <c r="F96" s="154" t="s">
        <v>1024</v>
      </c>
      <c r="I96" s="146"/>
      <c r="L96" s="33"/>
      <c r="M96" s="147"/>
      <c r="T96" s="54"/>
      <c r="AT96" s="17" t="s">
        <v>347</v>
      </c>
      <c r="AU96" s="17" t="s">
        <v>21</v>
      </c>
    </row>
    <row r="97" spans="2:51" s="12" customFormat="1" ht="11.25">
      <c r="B97" s="155"/>
      <c r="D97" s="144" t="s">
        <v>358</v>
      </c>
      <c r="E97" s="156" t="s">
        <v>35</v>
      </c>
      <c r="F97" s="157" t="s">
        <v>2138</v>
      </c>
      <c r="H97" s="158">
        <v>19.97</v>
      </c>
      <c r="I97" s="159"/>
      <c r="L97" s="155"/>
      <c r="M97" s="160"/>
      <c r="T97" s="161"/>
      <c r="AT97" s="156" t="s">
        <v>358</v>
      </c>
      <c r="AU97" s="156" t="s">
        <v>21</v>
      </c>
      <c r="AV97" s="12" t="s">
        <v>21</v>
      </c>
      <c r="AW97" s="12" t="s">
        <v>41</v>
      </c>
      <c r="AX97" s="12" t="s">
        <v>8</v>
      </c>
      <c r="AY97" s="156" t="s">
        <v>171</v>
      </c>
    </row>
    <row r="98" spans="2:65" s="1" customFormat="1" ht="16.5" customHeight="1">
      <c r="B98" s="33"/>
      <c r="C98" s="132" t="s">
        <v>21</v>
      </c>
      <c r="D98" s="132" t="s">
        <v>174</v>
      </c>
      <c r="E98" s="133" t="s">
        <v>396</v>
      </c>
      <c r="F98" s="134" t="s">
        <v>397</v>
      </c>
      <c r="G98" s="135" t="s">
        <v>355</v>
      </c>
      <c r="H98" s="136">
        <v>73.95</v>
      </c>
      <c r="I98" s="137"/>
      <c r="J98" s="136">
        <f>ROUND(I98*H98,0)</f>
        <v>0</v>
      </c>
      <c r="K98" s="134" t="s">
        <v>346</v>
      </c>
      <c r="L98" s="33"/>
      <c r="M98" s="138" t="s">
        <v>35</v>
      </c>
      <c r="N98" s="139" t="s">
        <v>52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178</v>
      </c>
      <c r="AT98" s="142" t="s">
        <v>174</v>
      </c>
      <c r="AU98" s="142" t="s">
        <v>21</v>
      </c>
      <c r="AY98" s="17" t="s">
        <v>171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8</v>
      </c>
      <c r="BK98" s="143">
        <f>ROUND(I98*H98,0)</f>
        <v>0</v>
      </c>
      <c r="BL98" s="17" t="s">
        <v>178</v>
      </c>
      <c r="BM98" s="142" t="s">
        <v>2139</v>
      </c>
    </row>
    <row r="99" spans="2:47" s="1" customFormat="1" ht="11.25">
      <c r="B99" s="33"/>
      <c r="D99" s="153" t="s">
        <v>347</v>
      </c>
      <c r="F99" s="154" t="s">
        <v>398</v>
      </c>
      <c r="I99" s="146"/>
      <c r="L99" s="33"/>
      <c r="M99" s="147"/>
      <c r="T99" s="54"/>
      <c r="AT99" s="17" t="s">
        <v>347</v>
      </c>
      <c r="AU99" s="17" t="s">
        <v>21</v>
      </c>
    </row>
    <row r="100" spans="2:51" s="12" customFormat="1" ht="11.25">
      <c r="B100" s="155"/>
      <c r="D100" s="144" t="s">
        <v>358</v>
      </c>
      <c r="E100" s="156" t="s">
        <v>35</v>
      </c>
      <c r="F100" s="157" t="s">
        <v>2140</v>
      </c>
      <c r="H100" s="158">
        <v>73.95</v>
      </c>
      <c r="I100" s="159"/>
      <c r="L100" s="155"/>
      <c r="M100" s="160"/>
      <c r="T100" s="161"/>
      <c r="AT100" s="156" t="s">
        <v>358</v>
      </c>
      <c r="AU100" s="156" t="s">
        <v>21</v>
      </c>
      <c r="AV100" s="12" t="s">
        <v>21</v>
      </c>
      <c r="AW100" s="12" t="s">
        <v>41</v>
      </c>
      <c r="AX100" s="12" t="s">
        <v>8</v>
      </c>
      <c r="AY100" s="156" t="s">
        <v>171</v>
      </c>
    </row>
    <row r="101" spans="2:65" s="1" customFormat="1" ht="21.75" customHeight="1">
      <c r="B101" s="33"/>
      <c r="C101" s="132" t="s">
        <v>191</v>
      </c>
      <c r="D101" s="132" t="s">
        <v>174</v>
      </c>
      <c r="E101" s="133" t="s">
        <v>1037</v>
      </c>
      <c r="F101" s="134" t="s">
        <v>1038</v>
      </c>
      <c r="G101" s="135" t="s">
        <v>407</v>
      </c>
      <c r="H101" s="136">
        <v>76.55</v>
      </c>
      <c r="I101" s="137"/>
      <c r="J101" s="136">
        <f>ROUND(I101*H101,0)</f>
        <v>0</v>
      </c>
      <c r="K101" s="134" t="s">
        <v>346</v>
      </c>
      <c r="L101" s="33"/>
      <c r="M101" s="138" t="s">
        <v>35</v>
      </c>
      <c r="N101" s="139" t="s">
        <v>52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178</v>
      </c>
      <c r="AT101" s="142" t="s">
        <v>174</v>
      </c>
      <c r="AU101" s="142" t="s">
        <v>21</v>
      </c>
      <c r="AY101" s="17" t="s">
        <v>171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</v>
      </c>
      <c r="BK101" s="143">
        <f>ROUND(I101*H101,0)</f>
        <v>0</v>
      </c>
      <c r="BL101" s="17" t="s">
        <v>178</v>
      </c>
      <c r="BM101" s="142" t="s">
        <v>1148</v>
      </c>
    </row>
    <row r="102" spans="2:47" s="1" customFormat="1" ht="11.25">
      <c r="B102" s="33"/>
      <c r="D102" s="153" t="s">
        <v>347</v>
      </c>
      <c r="F102" s="154" t="s">
        <v>1040</v>
      </c>
      <c r="I102" s="146"/>
      <c r="L102" s="33"/>
      <c r="M102" s="147"/>
      <c r="T102" s="54"/>
      <c r="AT102" s="17" t="s">
        <v>347</v>
      </c>
      <c r="AU102" s="17" t="s">
        <v>21</v>
      </c>
    </row>
    <row r="103" spans="2:51" s="12" customFormat="1" ht="11.25">
      <c r="B103" s="155"/>
      <c r="D103" s="144" t="s">
        <v>358</v>
      </c>
      <c r="E103" s="156" t="s">
        <v>35</v>
      </c>
      <c r="F103" s="157" t="s">
        <v>2141</v>
      </c>
      <c r="H103" s="158">
        <v>24.42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2" customFormat="1" ht="11.25">
      <c r="B104" s="155"/>
      <c r="D104" s="144" t="s">
        <v>358</v>
      </c>
      <c r="E104" s="156" t="s">
        <v>35</v>
      </c>
      <c r="F104" s="157" t="s">
        <v>2142</v>
      </c>
      <c r="H104" s="158">
        <v>52.13</v>
      </c>
      <c r="I104" s="159"/>
      <c r="L104" s="155"/>
      <c r="M104" s="160"/>
      <c r="T104" s="161"/>
      <c r="AT104" s="156" t="s">
        <v>358</v>
      </c>
      <c r="AU104" s="156" t="s">
        <v>21</v>
      </c>
      <c r="AV104" s="12" t="s">
        <v>21</v>
      </c>
      <c r="AW104" s="12" t="s">
        <v>41</v>
      </c>
      <c r="AX104" s="12" t="s">
        <v>81</v>
      </c>
      <c r="AY104" s="156" t="s">
        <v>171</v>
      </c>
    </row>
    <row r="105" spans="2:51" s="13" customFormat="1" ht="11.25">
      <c r="B105" s="162"/>
      <c r="D105" s="144" t="s">
        <v>358</v>
      </c>
      <c r="E105" s="163" t="s">
        <v>35</v>
      </c>
      <c r="F105" s="164" t="s">
        <v>361</v>
      </c>
      <c r="H105" s="165">
        <v>76.55</v>
      </c>
      <c r="I105" s="166"/>
      <c r="L105" s="162"/>
      <c r="M105" s="167"/>
      <c r="T105" s="168"/>
      <c r="AT105" s="163" t="s">
        <v>358</v>
      </c>
      <c r="AU105" s="163" t="s">
        <v>21</v>
      </c>
      <c r="AV105" s="13" t="s">
        <v>178</v>
      </c>
      <c r="AW105" s="13" t="s">
        <v>41</v>
      </c>
      <c r="AX105" s="13" t="s">
        <v>8</v>
      </c>
      <c r="AY105" s="163" t="s">
        <v>171</v>
      </c>
    </row>
    <row r="106" spans="2:65" s="1" customFormat="1" ht="24.2" customHeight="1">
      <c r="B106" s="33"/>
      <c r="C106" s="132" t="s">
        <v>178</v>
      </c>
      <c r="D106" s="132" t="s">
        <v>174</v>
      </c>
      <c r="E106" s="133" t="s">
        <v>413</v>
      </c>
      <c r="F106" s="134" t="s">
        <v>414</v>
      </c>
      <c r="G106" s="135" t="s">
        <v>407</v>
      </c>
      <c r="H106" s="136">
        <v>55.5</v>
      </c>
      <c r="I106" s="137"/>
      <c r="J106" s="136">
        <f>ROUND(I106*H106,0)</f>
        <v>0</v>
      </c>
      <c r="K106" s="134" t="s">
        <v>346</v>
      </c>
      <c r="L106" s="33"/>
      <c r="M106" s="138" t="s">
        <v>35</v>
      </c>
      <c r="N106" s="139" t="s">
        <v>52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178</v>
      </c>
      <c r="AT106" s="142" t="s">
        <v>174</v>
      </c>
      <c r="AU106" s="142" t="s">
        <v>21</v>
      </c>
      <c r="AY106" s="17" t="s">
        <v>171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</v>
      </c>
      <c r="BK106" s="143">
        <f>ROUND(I106*H106,0)</f>
        <v>0</v>
      </c>
      <c r="BL106" s="17" t="s">
        <v>178</v>
      </c>
      <c r="BM106" s="142" t="s">
        <v>1151</v>
      </c>
    </row>
    <row r="107" spans="2:47" s="1" customFormat="1" ht="11.25">
      <c r="B107" s="33"/>
      <c r="D107" s="153" t="s">
        <v>347</v>
      </c>
      <c r="F107" s="154" t="s">
        <v>416</v>
      </c>
      <c r="I107" s="146"/>
      <c r="L107" s="33"/>
      <c r="M107" s="147"/>
      <c r="T107" s="54"/>
      <c r="AT107" s="17" t="s">
        <v>347</v>
      </c>
      <c r="AU107" s="17" t="s">
        <v>21</v>
      </c>
    </row>
    <row r="108" spans="2:51" s="12" customFormat="1" ht="11.25">
      <c r="B108" s="155"/>
      <c r="D108" s="144" t="s">
        <v>358</v>
      </c>
      <c r="E108" s="156" t="s">
        <v>35</v>
      </c>
      <c r="F108" s="157" t="s">
        <v>2143</v>
      </c>
      <c r="H108" s="158">
        <v>41.5</v>
      </c>
      <c r="I108" s="159"/>
      <c r="L108" s="155"/>
      <c r="M108" s="160"/>
      <c r="T108" s="161"/>
      <c r="AT108" s="156" t="s">
        <v>358</v>
      </c>
      <c r="AU108" s="156" t="s">
        <v>21</v>
      </c>
      <c r="AV108" s="12" t="s">
        <v>21</v>
      </c>
      <c r="AW108" s="12" t="s">
        <v>41</v>
      </c>
      <c r="AX108" s="12" t="s">
        <v>81</v>
      </c>
      <c r="AY108" s="156" t="s">
        <v>171</v>
      </c>
    </row>
    <row r="109" spans="2:51" s="12" customFormat="1" ht="11.25">
      <c r="B109" s="155"/>
      <c r="D109" s="144" t="s">
        <v>358</v>
      </c>
      <c r="E109" s="156" t="s">
        <v>35</v>
      </c>
      <c r="F109" s="157" t="s">
        <v>2144</v>
      </c>
      <c r="H109" s="158">
        <v>14</v>
      </c>
      <c r="I109" s="159"/>
      <c r="L109" s="155"/>
      <c r="M109" s="160"/>
      <c r="T109" s="161"/>
      <c r="AT109" s="156" t="s">
        <v>358</v>
      </c>
      <c r="AU109" s="156" t="s">
        <v>21</v>
      </c>
      <c r="AV109" s="12" t="s">
        <v>21</v>
      </c>
      <c r="AW109" s="12" t="s">
        <v>41</v>
      </c>
      <c r="AX109" s="12" t="s">
        <v>81</v>
      </c>
      <c r="AY109" s="156" t="s">
        <v>171</v>
      </c>
    </row>
    <row r="110" spans="2:51" s="13" customFormat="1" ht="11.25">
      <c r="B110" s="162"/>
      <c r="D110" s="144" t="s">
        <v>358</v>
      </c>
      <c r="E110" s="163" t="s">
        <v>35</v>
      </c>
      <c r="F110" s="164" t="s">
        <v>361</v>
      </c>
      <c r="H110" s="165">
        <v>55.5</v>
      </c>
      <c r="I110" s="166"/>
      <c r="L110" s="162"/>
      <c r="M110" s="167"/>
      <c r="T110" s="168"/>
      <c r="AT110" s="163" t="s">
        <v>358</v>
      </c>
      <c r="AU110" s="163" t="s">
        <v>21</v>
      </c>
      <c r="AV110" s="13" t="s">
        <v>178</v>
      </c>
      <c r="AW110" s="13" t="s">
        <v>41</v>
      </c>
      <c r="AX110" s="13" t="s">
        <v>8</v>
      </c>
      <c r="AY110" s="163" t="s">
        <v>171</v>
      </c>
    </row>
    <row r="111" spans="2:65" s="1" customFormat="1" ht="37.9" customHeight="1">
      <c r="B111" s="33"/>
      <c r="C111" s="132" t="s">
        <v>183</v>
      </c>
      <c r="D111" s="132" t="s">
        <v>174</v>
      </c>
      <c r="E111" s="133" t="s">
        <v>1055</v>
      </c>
      <c r="F111" s="134" t="s">
        <v>1056</v>
      </c>
      <c r="G111" s="135" t="s">
        <v>407</v>
      </c>
      <c r="H111" s="136">
        <v>76.55</v>
      </c>
      <c r="I111" s="137"/>
      <c r="J111" s="136">
        <f>ROUND(I111*H111,0)</f>
        <v>0</v>
      </c>
      <c r="K111" s="134" t="s">
        <v>346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178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178</v>
      </c>
      <c r="BM111" s="142" t="s">
        <v>1156</v>
      </c>
    </row>
    <row r="112" spans="2:47" s="1" customFormat="1" ht="11.25">
      <c r="B112" s="33"/>
      <c r="D112" s="153" t="s">
        <v>347</v>
      </c>
      <c r="F112" s="154" t="s">
        <v>1058</v>
      </c>
      <c r="I112" s="146"/>
      <c r="L112" s="33"/>
      <c r="M112" s="147"/>
      <c r="T112" s="54"/>
      <c r="AT112" s="17" t="s">
        <v>347</v>
      </c>
      <c r="AU112" s="17" t="s">
        <v>21</v>
      </c>
    </row>
    <row r="113" spans="2:65" s="1" customFormat="1" ht="37.9" customHeight="1">
      <c r="B113" s="33"/>
      <c r="C113" s="132" t="s">
        <v>204</v>
      </c>
      <c r="D113" s="132" t="s">
        <v>174</v>
      </c>
      <c r="E113" s="133" t="s">
        <v>457</v>
      </c>
      <c r="F113" s="134" t="s">
        <v>458</v>
      </c>
      <c r="G113" s="135" t="s">
        <v>407</v>
      </c>
      <c r="H113" s="136">
        <v>229.65</v>
      </c>
      <c r="I113" s="137"/>
      <c r="J113" s="136">
        <f>ROUND(I113*H113,0)</f>
        <v>0</v>
      </c>
      <c r="K113" s="134" t="s">
        <v>346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178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178</v>
      </c>
      <c r="BM113" s="142" t="s">
        <v>2145</v>
      </c>
    </row>
    <row r="114" spans="2:47" s="1" customFormat="1" ht="11.25">
      <c r="B114" s="33"/>
      <c r="D114" s="153" t="s">
        <v>347</v>
      </c>
      <c r="F114" s="154" t="s">
        <v>460</v>
      </c>
      <c r="I114" s="146"/>
      <c r="L114" s="33"/>
      <c r="M114" s="147"/>
      <c r="T114" s="54"/>
      <c r="AT114" s="17" t="s">
        <v>347</v>
      </c>
      <c r="AU114" s="17" t="s">
        <v>21</v>
      </c>
    </row>
    <row r="115" spans="2:47" s="1" customFormat="1" ht="19.5">
      <c r="B115" s="33"/>
      <c r="D115" s="144" t="s">
        <v>180</v>
      </c>
      <c r="F115" s="145" t="s">
        <v>461</v>
      </c>
      <c r="I115" s="146"/>
      <c r="L115" s="33"/>
      <c r="M115" s="147"/>
      <c r="T115" s="54"/>
      <c r="AT115" s="17" t="s">
        <v>180</v>
      </c>
      <c r="AU115" s="17" t="s">
        <v>21</v>
      </c>
    </row>
    <row r="116" spans="2:51" s="12" customFormat="1" ht="11.25">
      <c r="B116" s="155"/>
      <c r="D116" s="144" t="s">
        <v>358</v>
      </c>
      <c r="F116" s="157" t="s">
        <v>2146</v>
      </c>
      <c r="H116" s="158">
        <v>229.65</v>
      </c>
      <c r="I116" s="159"/>
      <c r="L116" s="155"/>
      <c r="M116" s="160"/>
      <c r="T116" s="161"/>
      <c r="AT116" s="156" t="s">
        <v>358</v>
      </c>
      <c r="AU116" s="156" t="s">
        <v>21</v>
      </c>
      <c r="AV116" s="12" t="s">
        <v>21</v>
      </c>
      <c r="AW116" s="12" t="s">
        <v>4</v>
      </c>
      <c r="AX116" s="12" t="s">
        <v>8</v>
      </c>
      <c r="AY116" s="156" t="s">
        <v>171</v>
      </c>
    </row>
    <row r="117" spans="2:65" s="1" customFormat="1" ht="24.2" customHeight="1">
      <c r="B117" s="33"/>
      <c r="C117" s="132" t="s">
        <v>209</v>
      </c>
      <c r="D117" s="132" t="s">
        <v>174</v>
      </c>
      <c r="E117" s="133" t="s">
        <v>466</v>
      </c>
      <c r="F117" s="134" t="s">
        <v>467</v>
      </c>
      <c r="G117" s="135" t="s">
        <v>468</v>
      </c>
      <c r="H117" s="136">
        <v>153.1</v>
      </c>
      <c r="I117" s="137"/>
      <c r="J117" s="136">
        <f>ROUND(I117*H117,0)</f>
        <v>0</v>
      </c>
      <c r="K117" s="134" t="s">
        <v>35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178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178</v>
      </c>
      <c r="BM117" s="142" t="s">
        <v>2147</v>
      </c>
    </row>
    <row r="118" spans="2:51" s="12" customFormat="1" ht="11.25">
      <c r="B118" s="155"/>
      <c r="D118" s="144" t="s">
        <v>358</v>
      </c>
      <c r="F118" s="157" t="s">
        <v>2148</v>
      </c>
      <c r="H118" s="158">
        <v>153.1</v>
      </c>
      <c r="I118" s="159"/>
      <c r="L118" s="155"/>
      <c r="M118" s="160"/>
      <c r="T118" s="161"/>
      <c r="AT118" s="156" t="s">
        <v>358</v>
      </c>
      <c r="AU118" s="156" t="s">
        <v>21</v>
      </c>
      <c r="AV118" s="12" t="s">
        <v>21</v>
      </c>
      <c r="AW118" s="12" t="s">
        <v>4</v>
      </c>
      <c r="AX118" s="12" t="s">
        <v>8</v>
      </c>
      <c r="AY118" s="156" t="s">
        <v>171</v>
      </c>
    </row>
    <row r="119" spans="2:65" s="1" customFormat="1" ht="24.2" customHeight="1">
      <c r="B119" s="33"/>
      <c r="C119" s="132" t="s">
        <v>214</v>
      </c>
      <c r="D119" s="132" t="s">
        <v>174</v>
      </c>
      <c r="E119" s="133" t="s">
        <v>471</v>
      </c>
      <c r="F119" s="134" t="s">
        <v>472</v>
      </c>
      <c r="G119" s="135" t="s">
        <v>407</v>
      </c>
      <c r="H119" s="136">
        <v>76.55</v>
      </c>
      <c r="I119" s="137"/>
      <c r="J119" s="136">
        <f>ROUND(I119*H119,0)</f>
        <v>0</v>
      </c>
      <c r="K119" s="134" t="s">
        <v>346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178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178</v>
      </c>
      <c r="BM119" s="142" t="s">
        <v>1161</v>
      </c>
    </row>
    <row r="120" spans="2:47" s="1" customFormat="1" ht="11.25">
      <c r="B120" s="33"/>
      <c r="D120" s="153" t="s">
        <v>347</v>
      </c>
      <c r="F120" s="154" t="s">
        <v>474</v>
      </c>
      <c r="I120" s="146"/>
      <c r="L120" s="33"/>
      <c r="M120" s="147"/>
      <c r="T120" s="54"/>
      <c r="AT120" s="17" t="s">
        <v>347</v>
      </c>
      <c r="AU120" s="17" t="s">
        <v>21</v>
      </c>
    </row>
    <row r="121" spans="2:63" s="11" customFormat="1" ht="22.9" customHeight="1">
      <c r="B121" s="120"/>
      <c r="D121" s="121" t="s">
        <v>80</v>
      </c>
      <c r="E121" s="130" t="s">
        <v>183</v>
      </c>
      <c r="F121" s="130" t="s">
        <v>542</v>
      </c>
      <c r="I121" s="123"/>
      <c r="J121" s="131">
        <f>BK121</f>
        <v>0</v>
      </c>
      <c r="L121" s="120"/>
      <c r="M121" s="125"/>
      <c r="P121" s="126">
        <f>SUM(P122:P146)</f>
        <v>0</v>
      </c>
      <c r="R121" s="126">
        <f>SUM(R122:R146)</f>
        <v>222.8931824</v>
      </c>
      <c r="T121" s="127">
        <f>SUM(T122:T146)</f>
        <v>0</v>
      </c>
      <c r="AR121" s="121" t="s">
        <v>8</v>
      </c>
      <c r="AT121" s="128" t="s">
        <v>80</v>
      </c>
      <c r="AU121" s="128" t="s">
        <v>8</v>
      </c>
      <c r="AY121" s="121" t="s">
        <v>171</v>
      </c>
      <c r="BK121" s="129">
        <f>SUM(BK122:BK146)</f>
        <v>0</v>
      </c>
    </row>
    <row r="122" spans="2:65" s="1" customFormat="1" ht="33" customHeight="1">
      <c r="B122" s="33"/>
      <c r="C122" s="132" t="s">
        <v>172</v>
      </c>
      <c r="D122" s="132" t="s">
        <v>174</v>
      </c>
      <c r="E122" s="133" t="s">
        <v>1075</v>
      </c>
      <c r="F122" s="134" t="s">
        <v>1076</v>
      </c>
      <c r="G122" s="135" t="s">
        <v>355</v>
      </c>
      <c r="H122" s="136">
        <v>208.5</v>
      </c>
      <c r="I122" s="137"/>
      <c r="J122" s="136">
        <f>ROUND(I122*H122,0)</f>
        <v>0</v>
      </c>
      <c r="K122" s="134" t="s">
        <v>346</v>
      </c>
      <c r="L122" s="33"/>
      <c r="M122" s="138" t="s">
        <v>35</v>
      </c>
      <c r="N122" s="139" t="s">
        <v>52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178</v>
      </c>
      <c r="AT122" s="142" t="s">
        <v>174</v>
      </c>
      <c r="AU122" s="142" t="s">
        <v>21</v>
      </c>
      <c r="AY122" s="17" t="s">
        <v>171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</v>
      </c>
      <c r="BK122" s="143">
        <f>ROUND(I122*H122,0)</f>
        <v>0</v>
      </c>
      <c r="BL122" s="17" t="s">
        <v>178</v>
      </c>
      <c r="BM122" s="142" t="s">
        <v>1164</v>
      </c>
    </row>
    <row r="123" spans="2:47" s="1" customFormat="1" ht="11.25">
      <c r="B123" s="33"/>
      <c r="D123" s="153" t="s">
        <v>347</v>
      </c>
      <c r="F123" s="154" t="s">
        <v>1078</v>
      </c>
      <c r="I123" s="146"/>
      <c r="L123" s="33"/>
      <c r="M123" s="147"/>
      <c r="T123" s="54"/>
      <c r="AT123" s="17" t="s">
        <v>347</v>
      </c>
      <c r="AU123" s="17" t="s">
        <v>21</v>
      </c>
    </row>
    <row r="124" spans="2:47" s="1" customFormat="1" ht="19.5">
      <c r="B124" s="33"/>
      <c r="D124" s="144" t="s">
        <v>180</v>
      </c>
      <c r="F124" s="145" t="s">
        <v>1165</v>
      </c>
      <c r="I124" s="146"/>
      <c r="L124" s="33"/>
      <c r="M124" s="147"/>
      <c r="T124" s="54"/>
      <c r="AT124" s="17" t="s">
        <v>180</v>
      </c>
      <c r="AU124" s="17" t="s">
        <v>21</v>
      </c>
    </row>
    <row r="125" spans="2:51" s="12" customFormat="1" ht="11.25">
      <c r="B125" s="155"/>
      <c r="D125" s="144" t="s">
        <v>358</v>
      </c>
      <c r="E125" s="156" t="s">
        <v>35</v>
      </c>
      <c r="F125" s="157" t="s">
        <v>2149</v>
      </c>
      <c r="H125" s="158">
        <v>208.5</v>
      </c>
      <c r="I125" s="159"/>
      <c r="L125" s="155"/>
      <c r="M125" s="160"/>
      <c r="T125" s="161"/>
      <c r="AT125" s="156" t="s">
        <v>358</v>
      </c>
      <c r="AU125" s="156" t="s">
        <v>21</v>
      </c>
      <c r="AV125" s="12" t="s">
        <v>21</v>
      </c>
      <c r="AW125" s="12" t="s">
        <v>41</v>
      </c>
      <c r="AX125" s="12" t="s">
        <v>8</v>
      </c>
      <c r="AY125" s="156" t="s">
        <v>171</v>
      </c>
    </row>
    <row r="126" spans="2:65" s="1" customFormat="1" ht="16.5" customHeight="1">
      <c r="B126" s="33"/>
      <c r="C126" s="169" t="s">
        <v>223</v>
      </c>
      <c r="D126" s="169" t="s">
        <v>488</v>
      </c>
      <c r="E126" s="170" t="s">
        <v>553</v>
      </c>
      <c r="F126" s="171" t="s">
        <v>554</v>
      </c>
      <c r="G126" s="172" t="s">
        <v>468</v>
      </c>
      <c r="H126" s="173">
        <v>114.69</v>
      </c>
      <c r="I126" s="174"/>
      <c r="J126" s="173">
        <f>ROUND(I126*H126,0)</f>
        <v>0</v>
      </c>
      <c r="K126" s="171" t="s">
        <v>346</v>
      </c>
      <c r="L126" s="175"/>
      <c r="M126" s="176" t="s">
        <v>35</v>
      </c>
      <c r="N126" s="177" t="s">
        <v>52</v>
      </c>
      <c r="P126" s="140">
        <f>O126*H126</f>
        <v>0</v>
      </c>
      <c r="Q126" s="140">
        <v>1</v>
      </c>
      <c r="R126" s="140">
        <f>Q126*H126</f>
        <v>114.69</v>
      </c>
      <c r="S126" s="140">
        <v>0</v>
      </c>
      <c r="T126" s="141">
        <f>S126*H126</f>
        <v>0</v>
      </c>
      <c r="AR126" s="142" t="s">
        <v>214</v>
      </c>
      <c r="AT126" s="142" t="s">
        <v>488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178</v>
      </c>
      <c r="BM126" s="142" t="s">
        <v>1167</v>
      </c>
    </row>
    <row r="127" spans="2:51" s="12" customFormat="1" ht="11.25">
      <c r="B127" s="155"/>
      <c r="D127" s="144" t="s">
        <v>358</v>
      </c>
      <c r="E127" s="156" t="s">
        <v>35</v>
      </c>
      <c r="F127" s="157" t="s">
        <v>2150</v>
      </c>
      <c r="H127" s="158">
        <v>52.13</v>
      </c>
      <c r="I127" s="159"/>
      <c r="L127" s="155"/>
      <c r="M127" s="160"/>
      <c r="T127" s="161"/>
      <c r="AT127" s="156" t="s">
        <v>358</v>
      </c>
      <c r="AU127" s="156" t="s">
        <v>21</v>
      </c>
      <c r="AV127" s="12" t="s">
        <v>21</v>
      </c>
      <c r="AW127" s="12" t="s">
        <v>41</v>
      </c>
      <c r="AX127" s="12" t="s">
        <v>8</v>
      </c>
      <c r="AY127" s="156" t="s">
        <v>171</v>
      </c>
    </row>
    <row r="128" spans="2:51" s="12" customFormat="1" ht="11.25">
      <c r="B128" s="155"/>
      <c r="D128" s="144" t="s">
        <v>358</v>
      </c>
      <c r="F128" s="157" t="s">
        <v>2151</v>
      </c>
      <c r="H128" s="158">
        <v>114.69</v>
      </c>
      <c r="I128" s="159"/>
      <c r="L128" s="155"/>
      <c r="M128" s="160"/>
      <c r="T128" s="161"/>
      <c r="AT128" s="156" t="s">
        <v>358</v>
      </c>
      <c r="AU128" s="156" t="s">
        <v>21</v>
      </c>
      <c r="AV128" s="12" t="s">
        <v>21</v>
      </c>
      <c r="AW128" s="12" t="s">
        <v>4</v>
      </c>
      <c r="AX128" s="12" t="s">
        <v>8</v>
      </c>
      <c r="AY128" s="156" t="s">
        <v>171</v>
      </c>
    </row>
    <row r="129" spans="2:65" s="1" customFormat="1" ht="21.75" customHeight="1">
      <c r="B129" s="33"/>
      <c r="C129" s="132" t="s">
        <v>228</v>
      </c>
      <c r="D129" s="132" t="s">
        <v>174</v>
      </c>
      <c r="E129" s="133" t="s">
        <v>559</v>
      </c>
      <c r="F129" s="134" t="s">
        <v>560</v>
      </c>
      <c r="G129" s="135" t="s">
        <v>355</v>
      </c>
      <c r="H129" s="136">
        <v>88.53</v>
      </c>
      <c r="I129" s="137"/>
      <c r="J129" s="136">
        <f>ROUND(I129*H129,0)</f>
        <v>0</v>
      </c>
      <c r="K129" s="134" t="s">
        <v>346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0.345</v>
      </c>
      <c r="R129" s="140">
        <f>Q129*H129</f>
        <v>30.542849999999998</v>
      </c>
      <c r="S129" s="140">
        <v>0</v>
      </c>
      <c r="T129" s="141">
        <f>S129*H129</f>
        <v>0</v>
      </c>
      <c r="AR129" s="142" t="s">
        <v>178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178</v>
      </c>
      <c r="BM129" s="142" t="s">
        <v>1170</v>
      </c>
    </row>
    <row r="130" spans="2:47" s="1" customFormat="1" ht="11.25">
      <c r="B130" s="33"/>
      <c r="D130" s="153" t="s">
        <v>347</v>
      </c>
      <c r="F130" s="154" t="s">
        <v>561</v>
      </c>
      <c r="I130" s="146"/>
      <c r="L130" s="33"/>
      <c r="M130" s="147"/>
      <c r="T130" s="54"/>
      <c r="AT130" s="17" t="s">
        <v>347</v>
      </c>
      <c r="AU130" s="17" t="s">
        <v>21</v>
      </c>
    </row>
    <row r="131" spans="2:51" s="12" customFormat="1" ht="11.25">
      <c r="B131" s="155"/>
      <c r="D131" s="144" t="s">
        <v>358</v>
      </c>
      <c r="E131" s="156" t="s">
        <v>35</v>
      </c>
      <c r="F131" s="157" t="s">
        <v>2152</v>
      </c>
      <c r="H131" s="158">
        <v>79.76</v>
      </c>
      <c r="I131" s="159"/>
      <c r="L131" s="155"/>
      <c r="M131" s="160"/>
      <c r="T131" s="161"/>
      <c r="AT131" s="156" t="s">
        <v>358</v>
      </c>
      <c r="AU131" s="156" t="s">
        <v>21</v>
      </c>
      <c r="AV131" s="12" t="s">
        <v>21</v>
      </c>
      <c r="AW131" s="12" t="s">
        <v>41</v>
      </c>
      <c r="AX131" s="12" t="s">
        <v>81</v>
      </c>
      <c r="AY131" s="156" t="s">
        <v>171</v>
      </c>
    </row>
    <row r="132" spans="2:51" s="12" customFormat="1" ht="11.25">
      <c r="B132" s="155"/>
      <c r="D132" s="144" t="s">
        <v>358</v>
      </c>
      <c r="E132" s="156" t="s">
        <v>35</v>
      </c>
      <c r="F132" s="157" t="s">
        <v>2153</v>
      </c>
      <c r="H132" s="158">
        <v>8.77</v>
      </c>
      <c r="I132" s="159"/>
      <c r="L132" s="155"/>
      <c r="M132" s="160"/>
      <c r="T132" s="161"/>
      <c r="AT132" s="156" t="s">
        <v>358</v>
      </c>
      <c r="AU132" s="156" t="s">
        <v>21</v>
      </c>
      <c r="AV132" s="12" t="s">
        <v>21</v>
      </c>
      <c r="AW132" s="12" t="s">
        <v>41</v>
      </c>
      <c r="AX132" s="12" t="s">
        <v>81</v>
      </c>
      <c r="AY132" s="156" t="s">
        <v>171</v>
      </c>
    </row>
    <row r="133" spans="2:51" s="13" customFormat="1" ht="11.25">
      <c r="B133" s="162"/>
      <c r="D133" s="144" t="s">
        <v>358</v>
      </c>
      <c r="E133" s="163" t="s">
        <v>35</v>
      </c>
      <c r="F133" s="164" t="s">
        <v>361</v>
      </c>
      <c r="H133" s="165">
        <v>88.53</v>
      </c>
      <c r="I133" s="166"/>
      <c r="L133" s="162"/>
      <c r="M133" s="167"/>
      <c r="T133" s="168"/>
      <c r="AT133" s="163" t="s">
        <v>358</v>
      </c>
      <c r="AU133" s="163" t="s">
        <v>21</v>
      </c>
      <c r="AV133" s="13" t="s">
        <v>178</v>
      </c>
      <c r="AW133" s="13" t="s">
        <v>41</v>
      </c>
      <c r="AX133" s="13" t="s">
        <v>8</v>
      </c>
      <c r="AY133" s="163" t="s">
        <v>171</v>
      </c>
    </row>
    <row r="134" spans="2:65" s="1" customFormat="1" ht="24.2" customHeight="1">
      <c r="B134" s="33"/>
      <c r="C134" s="132" t="s">
        <v>9</v>
      </c>
      <c r="D134" s="132" t="s">
        <v>174</v>
      </c>
      <c r="E134" s="133" t="s">
        <v>592</v>
      </c>
      <c r="F134" s="134" t="s">
        <v>593</v>
      </c>
      <c r="G134" s="135" t="s">
        <v>355</v>
      </c>
      <c r="H134" s="136">
        <v>84.55</v>
      </c>
      <c r="I134" s="137"/>
      <c r="J134" s="136">
        <f>ROUND(I134*H134,0)</f>
        <v>0</v>
      </c>
      <c r="K134" s="134" t="s">
        <v>346</v>
      </c>
      <c r="L134" s="33"/>
      <c r="M134" s="138" t="s">
        <v>35</v>
      </c>
      <c r="N134" s="139" t="s">
        <v>52</v>
      </c>
      <c r="P134" s="140">
        <f>O134*H134</f>
        <v>0</v>
      </c>
      <c r="Q134" s="140">
        <v>0.48532</v>
      </c>
      <c r="R134" s="140">
        <f>Q134*H134</f>
        <v>41.033806</v>
      </c>
      <c r="S134" s="140">
        <v>0</v>
      </c>
      <c r="T134" s="141">
        <f>S134*H134</f>
        <v>0</v>
      </c>
      <c r="AR134" s="142" t="s">
        <v>178</v>
      </c>
      <c r="AT134" s="142" t="s">
        <v>174</v>
      </c>
      <c r="AU134" s="142" t="s">
        <v>21</v>
      </c>
      <c r="AY134" s="17" t="s">
        <v>171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</v>
      </c>
      <c r="BK134" s="143">
        <f>ROUND(I134*H134,0)</f>
        <v>0</v>
      </c>
      <c r="BL134" s="17" t="s">
        <v>178</v>
      </c>
      <c r="BM134" s="142" t="s">
        <v>1173</v>
      </c>
    </row>
    <row r="135" spans="2:47" s="1" customFormat="1" ht="11.25">
      <c r="B135" s="33"/>
      <c r="D135" s="153" t="s">
        <v>347</v>
      </c>
      <c r="F135" s="154" t="s">
        <v>595</v>
      </c>
      <c r="I135" s="146"/>
      <c r="L135" s="33"/>
      <c r="M135" s="147"/>
      <c r="T135" s="54"/>
      <c r="AT135" s="17" t="s">
        <v>347</v>
      </c>
      <c r="AU135" s="17" t="s">
        <v>21</v>
      </c>
    </row>
    <row r="136" spans="2:51" s="12" customFormat="1" ht="11.25">
      <c r="B136" s="155"/>
      <c r="D136" s="144" t="s">
        <v>358</v>
      </c>
      <c r="E136" s="156" t="s">
        <v>35</v>
      </c>
      <c r="F136" s="157" t="s">
        <v>2152</v>
      </c>
      <c r="H136" s="158">
        <v>79.76</v>
      </c>
      <c r="I136" s="159"/>
      <c r="L136" s="155"/>
      <c r="M136" s="160"/>
      <c r="T136" s="161"/>
      <c r="AT136" s="156" t="s">
        <v>358</v>
      </c>
      <c r="AU136" s="156" t="s">
        <v>21</v>
      </c>
      <c r="AV136" s="12" t="s">
        <v>21</v>
      </c>
      <c r="AW136" s="12" t="s">
        <v>41</v>
      </c>
      <c r="AX136" s="12" t="s">
        <v>81</v>
      </c>
      <c r="AY136" s="156" t="s">
        <v>171</v>
      </c>
    </row>
    <row r="137" spans="2:51" s="12" customFormat="1" ht="11.25">
      <c r="B137" s="155"/>
      <c r="D137" s="144" t="s">
        <v>358</v>
      </c>
      <c r="E137" s="156" t="s">
        <v>35</v>
      </c>
      <c r="F137" s="157" t="s">
        <v>2154</v>
      </c>
      <c r="H137" s="158">
        <v>4.79</v>
      </c>
      <c r="I137" s="159"/>
      <c r="L137" s="155"/>
      <c r="M137" s="160"/>
      <c r="T137" s="161"/>
      <c r="AT137" s="156" t="s">
        <v>358</v>
      </c>
      <c r="AU137" s="156" t="s">
        <v>21</v>
      </c>
      <c r="AV137" s="12" t="s">
        <v>21</v>
      </c>
      <c r="AW137" s="12" t="s">
        <v>41</v>
      </c>
      <c r="AX137" s="12" t="s">
        <v>81</v>
      </c>
      <c r="AY137" s="156" t="s">
        <v>171</v>
      </c>
    </row>
    <row r="138" spans="2:51" s="13" customFormat="1" ht="11.25">
      <c r="B138" s="162"/>
      <c r="D138" s="144" t="s">
        <v>358</v>
      </c>
      <c r="E138" s="163" t="s">
        <v>35</v>
      </c>
      <c r="F138" s="164" t="s">
        <v>361</v>
      </c>
      <c r="H138" s="165">
        <v>84.55</v>
      </c>
      <c r="I138" s="166"/>
      <c r="L138" s="162"/>
      <c r="M138" s="167"/>
      <c r="T138" s="168"/>
      <c r="AT138" s="163" t="s">
        <v>358</v>
      </c>
      <c r="AU138" s="163" t="s">
        <v>21</v>
      </c>
      <c r="AV138" s="13" t="s">
        <v>178</v>
      </c>
      <c r="AW138" s="13" t="s">
        <v>41</v>
      </c>
      <c r="AX138" s="13" t="s">
        <v>8</v>
      </c>
      <c r="AY138" s="163" t="s">
        <v>171</v>
      </c>
    </row>
    <row r="139" spans="2:65" s="1" customFormat="1" ht="16.5" customHeight="1">
      <c r="B139" s="33"/>
      <c r="C139" s="132" t="s">
        <v>239</v>
      </c>
      <c r="D139" s="132" t="s">
        <v>174</v>
      </c>
      <c r="E139" s="133" t="s">
        <v>597</v>
      </c>
      <c r="F139" s="134" t="s">
        <v>598</v>
      </c>
      <c r="G139" s="135" t="s">
        <v>355</v>
      </c>
      <c r="H139" s="136">
        <v>79.76</v>
      </c>
      <c r="I139" s="137"/>
      <c r="J139" s="136">
        <f>ROUND(I139*H139,0)</f>
        <v>0</v>
      </c>
      <c r="K139" s="134" t="s">
        <v>346</v>
      </c>
      <c r="L139" s="33"/>
      <c r="M139" s="138" t="s">
        <v>35</v>
      </c>
      <c r="N139" s="139" t="s">
        <v>52</v>
      </c>
      <c r="P139" s="140">
        <f>O139*H139</f>
        <v>0</v>
      </c>
      <c r="Q139" s="140">
        <v>0.19152</v>
      </c>
      <c r="R139" s="140">
        <f>Q139*H139</f>
        <v>15.2756352</v>
      </c>
      <c r="S139" s="140">
        <v>0</v>
      </c>
      <c r="T139" s="141">
        <f>S139*H139</f>
        <v>0</v>
      </c>
      <c r="AR139" s="142" t="s">
        <v>178</v>
      </c>
      <c r="AT139" s="142" t="s">
        <v>174</v>
      </c>
      <c r="AU139" s="142" t="s">
        <v>21</v>
      </c>
      <c r="AY139" s="17" t="s">
        <v>171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</v>
      </c>
      <c r="BK139" s="143">
        <f>ROUND(I139*H139,0)</f>
        <v>0</v>
      </c>
      <c r="BL139" s="17" t="s">
        <v>178</v>
      </c>
      <c r="BM139" s="142" t="s">
        <v>1174</v>
      </c>
    </row>
    <row r="140" spans="2:47" s="1" customFormat="1" ht="11.25">
      <c r="B140" s="33"/>
      <c r="D140" s="153" t="s">
        <v>347</v>
      </c>
      <c r="F140" s="154" t="s">
        <v>600</v>
      </c>
      <c r="I140" s="146"/>
      <c r="L140" s="33"/>
      <c r="M140" s="147"/>
      <c r="T140" s="54"/>
      <c r="AT140" s="17" t="s">
        <v>347</v>
      </c>
      <c r="AU140" s="17" t="s">
        <v>21</v>
      </c>
    </row>
    <row r="141" spans="2:51" s="12" customFormat="1" ht="11.25">
      <c r="B141" s="155"/>
      <c r="D141" s="144" t="s">
        <v>358</v>
      </c>
      <c r="E141" s="156" t="s">
        <v>35</v>
      </c>
      <c r="F141" s="157" t="s">
        <v>2152</v>
      </c>
      <c r="H141" s="158">
        <v>79.76</v>
      </c>
      <c r="I141" s="159"/>
      <c r="L141" s="155"/>
      <c r="M141" s="160"/>
      <c r="T141" s="161"/>
      <c r="AT141" s="156" t="s">
        <v>358</v>
      </c>
      <c r="AU141" s="156" t="s">
        <v>21</v>
      </c>
      <c r="AV141" s="12" t="s">
        <v>21</v>
      </c>
      <c r="AW141" s="12" t="s">
        <v>41</v>
      </c>
      <c r="AX141" s="12" t="s">
        <v>8</v>
      </c>
      <c r="AY141" s="156" t="s">
        <v>171</v>
      </c>
    </row>
    <row r="142" spans="2:65" s="1" customFormat="1" ht="44.25" customHeight="1">
      <c r="B142" s="33"/>
      <c r="C142" s="132" t="s">
        <v>243</v>
      </c>
      <c r="D142" s="132" t="s">
        <v>174</v>
      </c>
      <c r="E142" s="133" t="s">
        <v>1594</v>
      </c>
      <c r="F142" s="134" t="s">
        <v>1595</v>
      </c>
      <c r="G142" s="135" t="s">
        <v>355</v>
      </c>
      <c r="H142" s="136">
        <v>79.76</v>
      </c>
      <c r="I142" s="137"/>
      <c r="J142" s="136">
        <f>ROUND(I142*H142,0)</f>
        <v>0</v>
      </c>
      <c r="K142" s="134" t="s">
        <v>346</v>
      </c>
      <c r="L142" s="33"/>
      <c r="M142" s="138" t="s">
        <v>35</v>
      </c>
      <c r="N142" s="139" t="s">
        <v>52</v>
      </c>
      <c r="P142" s="140">
        <f>O142*H142</f>
        <v>0</v>
      </c>
      <c r="Q142" s="140">
        <v>0.11162</v>
      </c>
      <c r="R142" s="140">
        <f>Q142*H142</f>
        <v>8.9028112</v>
      </c>
      <c r="S142" s="140">
        <v>0</v>
      </c>
      <c r="T142" s="141">
        <f>S142*H142</f>
        <v>0</v>
      </c>
      <c r="AR142" s="142" t="s">
        <v>178</v>
      </c>
      <c r="AT142" s="142" t="s">
        <v>174</v>
      </c>
      <c r="AU142" s="142" t="s">
        <v>21</v>
      </c>
      <c r="AY142" s="17" t="s">
        <v>171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</v>
      </c>
      <c r="BK142" s="143">
        <f>ROUND(I142*H142,0)</f>
        <v>0</v>
      </c>
      <c r="BL142" s="17" t="s">
        <v>178</v>
      </c>
      <c r="BM142" s="142" t="s">
        <v>2155</v>
      </c>
    </row>
    <row r="143" spans="2:47" s="1" customFormat="1" ht="11.25">
      <c r="B143" s="33"/>
      <c r="D143" s="153" t="s">
        <v>347</v>
      </c>
      <c r="F143" s="154" t="s">
        <v>1597</v>
      </c>
      <c r="I143" s="146"/>
      <c r="L143" s="33"/>
      <c r="M143" s="147"/>
      <c r="T143" s="54"/>
      <c r="AT143" s="17" t="s">
        <v>347</v>
      </c>
      <c r="AU143" s="17" t="s">
        <v>21</v>
      </c>
    </row>
    <row r="144" spans="2:51" s="12" customFormat="1" ht="11.25">
      <c r="B144" s="155"/>
      <c r="D144" s="144" t="s">
        <v>358</v>
      </c>
      <c r="E144" s="156" t="s">
        <v>35</v>
      </c>
      <c r="F144" s="157" t="s">
        <v>2152</v>
      </c>
      <c r="H144" s="158">
        <v>79.76</v>
      </c>
      <c r="I144" s="159"/>
      <c r="L144" s="155"/>
      <c r="M144" s="160"/>
      <c r="T144" s="161"/>
      <c r="AT144" s="156" t="s">
        <v>358</v>
      </c>
      <c r="AU144" s="156" t="s">
        <v>21</v>
      </c>
      <c r="AV144" s="12" t="s">
        <v>21</v>
      </c>
      <c r="AW144" s="12" t="s">
        <v>41</v>
      </c>
      <c r="AX144" s="12" t="s">
        <v>8</v>
      </c>
      <c r="AY144" s="156" t="s">
        <v>171</v>
      </c>
    </row>
    <row r="145" spans="2:65" s="1" customFormat="1" ht="16.5" customHeight="1">
      <c r="B145" s="33"/>
      <c r="C145" s="169" t="s">
        <v>250</v>
      </c>
      <c r="D145" s="169" t="s">
        <v>488</v>
      </c>
      <c r="E145" s="170" t="s">
        <v>1586</v>
      </c>
      <c r="F145" s="171" t="s">
        <v>1587</v>
      </c>
      <c r="G145" s="172" t="s">
        <v>355</v>
      </c>
      <c r="H145" s="173">
        <v>81.36</v>
      </c>
      <c r="I145" s="174"/>
      <c r="J145" s="173">
        <f>ROUND(I145*H145,0)</f>
        <v>0</v>
      </c>
      <c r="K145" s="171" t="s">
        <v>346</v>
      </c>
      <c r="L145" s="175"/>
      <c r="M145" s="176" t="s">
        <v>35</v>
      </c>
      <c r="N145" s="177" t="s">
        <v>52</v>
      </c>
      <c r="P145" s="140">
        <f>O145*H145</f>
        <v>0</v>
      </c>
      <c r="Q145" s="140">
        <v>0.153</v>
      </c>
      <c r="R145" s="140">
        <f>Q145*H145</f>
        <v>12.44808</v>
      </c>
      <c r="S145" s="140">
        <v>0</v>
      </c>
      <c r="T145" s="141">
        <f>S145*H145</f>
        <v>0</v>
      </c>
      <c r="AR145" s="142" t="s">
        <v>214</v>
      </c>
      <c r="AT145" s="142" t="s">
        <v>488</v>
      </c>
      <c r="AU145" s="142" t="s">
        <v>21</v>
      </c>
      <c r="AY145" s="17" t="s">
        <v>171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</v>
      </c>
      <c r="BK145" s="143">
        <f>ROUND(I145*H145,0)</f>
        <v>0</v>
      </c>
      <c r="BL145" s="17" t="s">
        <v>178</v>
      </c>
      <c r="BM145" s="142" t="s">
        <v>1788</v>
      </c>
    </row>
    <row r="146" spans="2:51" s="12" customFormat="1" ht="11.25">
      <c r="B146" s="155"/>
      <c r="D146" s="144" t="s">
        <v>358</v>
      </c>
      <c r="F146" s="157" t="s">
        <v>2156</v>
      </c>
      <c r="H146" s="158">
        <v>81.36</v>
      </c>
      <c r="I146" s="159"/>
      <c r="L146" s="155"/>
      <c r="M146" s="160"/>
      <c r="T146" s="161"/>
      <c r="AT146" s="156" t="s">
        <v>358</v>
      </c>
      <c r="AU146" s="156" t="s">
        <v>21</v>
      </c>
      <c r="AV146" s="12" t="s">
        <v>21</v>
      </c>
      <c r="AW146" s="12" t="s">
        <v>4</v>
      </c>
      <c r="AX146" s="12" t="s">
        <v>8</v>
      </c>
      <c r="AY146" s="156" t="s">
        <v>171</v>
      </c>
    </row>
    <row r="147" spans="2:63" s="11" customFormat="1" ht="22.9" customHeight="1">
      <c r="B147" s="120"/>
      <c r="D147" s="121" t="s">
        <v>80</v>
      </c>
      <c r="E147" s="130" t="s">
        <v>214</v>
      </c>
      <c r="F147" s="130" t="s">
        <v>656</v>
      </c>
      <c r="I147" s="123"/>
      <c r="J147" s="131">
        <f>BK147</f>
        <v>0</v>
      </c>
      <c r="L147" s="120"/>
      <c r="M147" s="125"/>
      <c r="P147" s="126">
        <f>SUM(P148:P151)</f>
        <v>0</v>
      </c>
      <c r="R147" s="126">
        <f>SUM(R148:R151)</f>
        <v>0.34408000000000005</v>
      </c>
      <c r="T147" s="127">
        <f>SUM(T148:T151)</f>
        <v>0</v>
      </c>
      <c r="AR147" s="121" t="s">
        <v>8</v>
      </c>
      <c r="AT147" s="128" t="s">
        <v>80</v>
      </c>
      <c r="AU147" s="128" t="s">
        <v>8</v>
      </c>
      <c r="AY147" s="121" t="s">
        <v>171</v>
      </c>
      <c r="BK147" s="129">
        <f>SUM(BK148:BK151)</f>
        <v>0</v>
      </c>
    </row>
    <row r="148" spans="2:65" s="1" customFormat="1" ht="24.2" customHeight="1">
      <c r="B148" s="33"/>
      <c r="C148" s="132" t="s">
        <v>255</v>
      </c>
      <c r="D148" s="132" t="s">
        <v>174</v>
      </c>
      <c r="E148" s="133" t="s">
        <v>745</v>
      </c>
      <c r="F148" s="134" t="s">
        <v>746</v>
      </c>
      <c r="G148" s="135" t="s">
        <v>345</v>
      </c>
      <c r="H148" s="136">
        <v>1</v>
      </c>
      <c r="I148" s="137"/>
      <c r="J148" s="136">
        <f>ROUND(I148*H148,0)</f>
        <v>0</v>
      </c>
      <c r="K148" s="134" t="s">
        <v>346</v>
      </c>
      <c r="L148" s="33"/>
      <c r="M148" s="138" t="s">
        <v>35</v>
      </c>
      <c r="N148" s="139" t="s">
        <v>52</v>
      </c>
      <c r="P148" s="140">
        <f>O148*H148</f>
        <v>0</v>
      </c>
      <c r="Q148" s="140">
        <v>0.31108</v>
      </c>
      <c r="R148" s="140">
        <f>Q148*H148</f>
        <v>0.31108</v>
      </c>
      <c r="S148" s="140">
        <v>0</v>
      </c>
      <c r="T148" s="141">
        <f>S148*H148</f>
        <v>0</v>
      </c>
      <c r="AR148" s="142" t="s">
        <v>178</v>
      </c>
      <c r="AT148" s="142" t="s">
        <v>174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178</v>
      </c>
      <c r="BM148" s="142" t="s">
        <v>1179</v>
      </c>
    </row>
    <row r="149" spans="2:47" s="1" customFormat="1" ht="11.25">
      <c r="B149" s="33"/>
      <c r="D149" s="153" t="s">
        <v>347</v>
      </c>
      <c r="F149" s="154" t="s">
        <v>748</v>
      </c>
      <c r="I149" s="146"/>
      <c r="L149" s="33"/>
      <c r="M149" s="147"/>
      <c r="T149" s="54"/>
      <c r="AT149" s="17" t="s">
        <v>347</v>
      </c>
      <c r="AU149" s="17" t="s">
        <v>21</v>
      </c>
    </row>
    <row r="150" spans="2:65" s="1" customFormat="1" ht="16.5" customHeight="1">
      <c r="B150" s="33"/>
      <c r="C150" s="169" t="s">
        <v>260</v>
      </c>
      <c r="D150" s="169" t="s">
        <v>488</v>
      </c>
      <c r="E150" s="170" t="s">
        <v>765</v>
      </c>
      <c r="F150" s="171" t="s">
        <v>766</v>
      </c>
      <c r="G150" s="172" t="s">
        <v>345</v>
      </c>
      <c r="H150" s="173">
        <v>1</v>
      </c>
      <c r="I150" s="174"/>
      <c r="J150" s="173">
        <f>ROUND(I150*H150,0)</f>
        <v>0</v>
      </c>
      <c r="K150" s="171" t="s">
        <v>346</v>
      </c>
      <c r="L150" s="175"/>
      <c r="M150" s="176" t="s">
        <v>35</v>
      </c>
      <c r="N150" s="177" t="s">
        <v>52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214</v>
      </c>
      <c r="AT150" s="142" t="s">
        <v>488</v>
      </c>
      <c r="AU150" s="142" t="s">
        <v>21</v>
      </c>
      <c r="AY150" s="17" t="s">
        <v>171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</v>
      </c>
      <c r="BK150" s="143">
        <f>ROUND(I150*H150,0)</f>
        <v>0</v>
      </c>
      <c r="BL150" s="17" t="s">
        <v>178</v>
      </c>
      <c r="BM150" s="142" t="s">
        <v>2157</v>
      </c>
    </row>
    <row r="151" spans="2:65" s="1" customFormat="1" ht="16.5" customHeight="1">
      <c r="B151" s="33"/>
      <c r="C151" s="169" t="s">
        <v>265</v>
      </c>
      <c r="D151" s="169" t="s">
        <v>488</v>
      </c>
      <c r="E151" s="170" t="s">
        <v>777</v>
      </c>
      <c r="F151" s="171" t="s">
        <v>778</v>
      </c>
      <c r="G151" s="172" t="s">
        <v>345</v>
      </c>
      <c r="H151" s="173">
        <v>1</v>
      </c>
      <c r="I151" s="174"/>
      <c r="J151" s="173">
        <f>ROUND(I151*H151,0)</f>
        <v>0</v>
      </c>
      <c r="K151" s="171" t="s">
        <v>346</v>
      </c>
      <c r="L151" s="175"/>
      <c r="M151" s="176" t="s">
        <v>35</v>
      </c>
      <c r="N151" s="177" t="s">
        <v>52</v>
      </c>
      <c r="P151" s="140">
        <f>O151*H151</f>
        <v>0</v>
      </c>
      <c r="Q151" s="140">
        <v>0.033</v>
      </c>
      <c r="R151" s="140">
        <f>Q151*H151</f>
        <v>0.033</v>
      </c>
      <c r="S151" s="140">
        <v>0</v>
      </c>
      <c r="T151" s="141">
        <f>S151*H151</f>
        <v>0</v>
      </c>
      <c r="AR151" s="142" t="s">
        <v>214</v>
      </c>
      <c r="AT151" s="142" t="s">
        <v>488</v>
      </c>
      <c r="AU151" s="142" t="s">
        <v>21</v>
      </c>
      <c r="AY151" s="17" t="s">
        <v>171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</v>
      </c>
      <c r="BK151" s="143">
        <f>ROUND(I151*H151,0)</f>
        <v>0</v>
      </c>
      <c r="BL151" s="17" t="s">
        <v>178</v>
      </c>
      <c r="BM151" s="142" t="s">
        <v>1182</v>
      </c>
    </row>
    <row r="152" spans="2:63" s="11" customFormat="1" ht="22.9" customHeight="1">
      <c r="B152" s="120"/>
      <c r="D152" s="121" t="s">
        <v>80</v>
      </c>
      <c r="E152" s="130" t="s">
        <v>172</v>
      </c>
      <c r="F152" s="130" t="s">
        <v>173</v>
      </c>
      <c r="I152" s="123"/>
      <c r="J152" s="131">
        <f>BK152</f>
        <v>0</v>
      </c>
      <c r="L152" s="120"/>
      <c r="M152" s="125"/>
      <c r="P152" s="126">
        <f>SUM(P153:P179)</f>
        <v>0</v>
      </c>
      <c r="R152" s="126">
        <f>SUM(R153:R179)</f>
        <v>26.010204600000005</v>
      </c>
      <c r="T152" s="127">
        <f>SUM(T153:T179)</f>
        <v>0</v>
      </c>
      <c r="AR152" s="121" t="s">
        <v>8</v>
      </c>
      <c r="AT152" s="128" t="s">
        <v>80</v>
      </c>
      <c r="AU152" s="128" t="s">
        <v>8</v>
      </c>
      <c r="AY152" s="121" t="s">
        <v>171</v>
      </c>
      <c r="BK152" s="129">
        <f>SUM(BK153:BK179)</f>
        <v>0</v>
      </c>
    </row>
    <row r="153" spans="2:65" s="1" customFormat="1" ht="24.2" customHeight="1">
      <c r="B153" s="33"/>
      <c r="C153" s="132" t="s">
        <v>270</v>
      </c>
      <c r="D153" s="132" t="s">
        <v>174</v>
      </c>
      <c r="E153" s="133" t="s">
        <v>1648</v>
      </c>
      <c r="F153" s="134" t="s">
        <v>1649</v>
      </c>
      <c r="G153" s="135" t="s">
        <v>402</v>
      </c>
      <c r="H153" s="136">
        <v>91.84</v>
      </c>
      <c r="I153" s="137"/>
      <c r="J153" s="136">
        <f>ROUND(I153*H153,0)</f>
        <v>0</v>
      </c>
      <c r="K153" s="134" t="s">
        <v>346</v>
      </c>
      <c r="L153" s="33"/>
      <c r="M153" s="138" t="s">
        <v>35</v>
      </c>
      <c r="N153" s="139" t="s">
        <v>52</v>
      </c>
      <c r="P153" s="140">
        <f>O153*H153</f>
        <v>0</v>
      </c>
      <c r="Q153" s="140">
        <v>0.1554</v>
      </c>
      <c r="R153" s="140">
        <f>Q153*H153</f>
        <v>14.271936000000002</v>
      </c>
      <c r="S153" s="140">
        <v>0</v>
      </c>
      <c r="T153" s="141">
        <f>S153*H153</f>
        <v>0</v>
      </c>
      <c r="AR153" s="142" t="s">
        <v>178</v>
      </c>
      <c r="AT153" s="142" t="s">
        <v>174</v>
      </c>
      <c r="AU153" s="142" t="s">
        <v>21</v>
      </c>
      <c r="AY153" s="17" t="s">
        <v>171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</v>
      </c>
      <c r="BK153" s="143">
        <f>ROUND(I153*H153,0)</f>
        <v>0</v>
      </c>
      <c r="BL153" s="17" t="s">
        <v>178</v>
      </c>
      <c r="BM153" s="142" t="s">
        <v>1790</v>
      </c>
    </row>
    <row r="154" spans="2:47" s="1" customFormat="1" ht="11.25">
      <c r="B154" s="33"/>
      <c r="D154" s="153" t="s">
        <v>347</v>
      </c>
      <c r="F154" s="154" t="s">
        <v>1651</v>
      </c>
      <c r="I154" s="146"/>
      <c r="L154" s="33"/>
      <c r="M154" s="147"/>
      <c r="T154" s="54"/>
      <c r="AT154" s="17" t="s">
        <v>347</v>
      </c>
      <c r="AU154" s="17" t="s">
        <v>21</v>
      </c>
    </row>
    <row r="155" spans="2:51" s="12" customFormat="1" ht="11.25">
      <c r="B155" s="155"/>
      <c r="D155" s="144" t="s">
        <v>358</v>
      </c>
      <c r="E155" s="156" t="s">
        <v>35</v>
      </c>
      <c r="F155" s="157" t="s">
        <v>2158</v>
      </c>
      <c r="H155" s="158">
        <v>91.84</v>
      </c>
      <c r="I155" s="159"/>
      <c r="L155" s="155"/>
      <c r="M155" s="160"/>
      <c r="T155" s="161"/>
      <c r="AT155" s="156" t="s">
        <v>358</v>
      </c>
      <c r="AU155" s="156" t="s">
        <v>21</v>
      </c>
      <c r="AV155" s="12" t="s">
        <v>21</v>
      </c>
      <c r="AW155" s="12" t="s">
        <v>41</v>
      </c>
      <c r="AX155" s="12" t="s">
        <v>8</v>
      </c>
      <c r="AY155" s="156" t="s">
        <v>171</v>
      </c>
    </row>
    <row r="156" spans="2:65" s="1" customFormat="1" ht="16.5" customHeight="1">
      <c r="B156" s="33"/>
      <c r="C156" s="169" t="s">
        <v>275</v>
      </c>
      <c r="D156" s="169" t="s">
        <v>488</v>
      </c>
      <c r="E156" s="170" t="s">
        <v>1662</v>
      </c>
      <c r="F156" s="171" t="s">
        <v>1663</v>
      </c>
      <c r="G156" s="172" t="s">
        <v>402</v>
      </c>
      <c r="H156" s="173">
        <v>39.34</v>
      </c>
      <c r="I156" s="174"/>
      <c r="J156" s="173">
        <f>ROUND(I156*H156,0)</f>
        <v>0</v>
      </c>
      <c r="K156" s="171" t="s">
        <v>346</v>
      </c>
      <c r="L156" s="175"/>
      <c r="M156" s="176" t="s">
        <v>35</v>
      </c>
      <c r="N156" s="177" t="s">
        <v>52</v>
      </c>
      <c r="P156" s="140">
        <f>O156*H156</f>
        <v>0</v>
      </c>
      <c r="Q156" s="140">
        <v>0.08</v>
      </c>
      <c r="R156" s="140">
        <f>Q156*H156</f>
        <v>3.1472</v>
      </c>
      <c r="S156" s="140">
        <v>0</v>
      </c>
      <c r="T156" s="141">
        <f>S156*H156</f>
        <v>0</v>
      </c>
      <c r="AR156" s="142" t="s">
        <v>214</v>
      </c>
      <c r="AT156" s="142" t="s">
        <v>488</v>
      </c>
      <c r="AU156" s="142" t="s">
        <v>21</v>
      </c>
      <c r="AY156" s="17" t="s">
        <v>171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</v>
      </c>
      <c r="BK156" s="143">
        <f>ROUND(I156*H156,0)</f>
        <v>0</v>
      </c>
      <c r="BL156" s="17" t="s">
        <v>178</v>
      </c>
      <c r="BM156" s="142" t="s">
        <v>2159</v>
      </c>
    </row>
    <row r="157" spans="2:51" s="12" customFormat="1" ht="11.25">
      <c r="B157" s="155"/>
      <c r="D157" s="144" t="s">
        <v>358</v>
      </c>
      <c r="E157" s="156" t="s">
        <v>35</v>
      </c>
      <c r="F157" s="157" t="s">
        <v>2160</v>
      </c>
      <c r="H157" s="158">
        <v>38.57</v>
      </c>
      <c r="I157" s="159"/>
      <c r="L157" s="155"/>
      <c r="M157" s="160"/>
      <c r="T157" s="161"/>
      <c r="AT157" s="156" t="s">
        <v>358</v>
      </c>
      <c r="AU157" s="156" t="s">
        <v>21</v>
      </c>
      <c r="AV157" s="12" t="s">
        <v>21</v>
      </c>
      <c r="AW157" s="12" t="s">
        <v>41</v>
      </c>
      <c r="AX157" s="12" t="s">
        <v>8</v>
      </c>
      <c r="AY157" s="156" t="s">
        <v>171</v>
      </c>
    </row>
    <row r="158" spans="2:51" s="12" customFormat="1" ht="11.25">
      <c r="B158" s="155"/>
      <c r="D158" s="144" t="s">
        <v>358</v>
      </c>
      <c r="F158" s="157" t="s">
        <v>2161</v>
      </c>
      <c r="H158" s="158">
        <v>39.34</v>
      </c>
      <c r="I158" s="159"/>
      <c r="L158" s="155"/>
      <c r="M158" s="160"/>
      <c r="T158" s="161"/>
      <c r="AT158" s="156" t="s">
        <v>358</v>
      </c>
      <c r="AU158" s="156" t="s">
        <v>21</v>
      </c>
      <c r="AV158" s="12" t="s">
        <v>21</v>
      </c>
      <c r="AW158" s="12" t="s">
        <v>4</v>
      </c>
      <c r="AX158" s="12" t="s">
        <v>8</v>
      </c>
      <c r="AY158" s="156" t="s">
        <v>171</v>
      </c>
    </row>
    <row r="159" spans="2:65" s="1" customFormat="1" ht="16.5" customHeight="1">
      <c r="B159" s="33"/>
      <c r="C159" s="169" t="s">
        <v>7</v>
      </c>
      <c r="D159" s="169" t="s">
        <v>488</v>
      </c>
      <c r="E159" s="170" t="s">
        <v>1677</v>
      </c>
      <c r="F159" s="171" t="s">
        <v>1678</v>
      </c>
      <c r="G159" s="172" t="s">
        <v>402</v>
      </c>
      <c r="H159" s="173">
        <v>54.34</v>
      </c>
      <c r="I159" s="174"/>
      <c r="J159" s="173">
        <f>ROUND(I159*H159,0)</f>
        <v>0</v>
      </c>
      <c r="K159" s="171" t="s">
        <v>346</v>
      </c>
      <c r="L159" s="175"/>
      <c r="M159" s="176" t="s">
        <v>35</v>
      </c>
      <c r="N159" s="177" t="s">
        <v>52</v>
      </c>
      <c r="P159" s="140">
        <f>O159*H159</f>
        <v>0</v>
      </c>
      <c r="Q159" s="140">
        <v>0.0483</v>
      </c>
      <c r="R159" s="140">
        <f>Q159*H159</f>
        <v>2.6246220000000005</v>
      </c>
      <c r="S159" s="140">
        <v>0</v>
      </c>
      <c r="T159" s="141">
        <f>S159*H159</f>
        <v>0</v>
      </c>
      <c r="AR159" s="142" t="s">
        <v>214</v>
      </c>
      <c r="AT159" s="142" t="s">
        <v>488</v>
      </c>
      <c r="AU159" s="142" t="s">
        <v>21</v>
      </c>
      <c r="AY159" s="17" t="s">
        <v>171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</v>
      </c>
      <c r="BK159" s="143">
        <f>ROUND(I159*H159,0)</f>
        <v>0</v>
      </c>
      <c r="BL159" s="17" t="s">
        <v>178</v>
      </c>
      <c r="BM159" s="142" t="s">
        <v>2162</v>
      </c>
    </row>
    <row r="160" spans="2:51" s="12" customFormat="1" ht="11.25">
      <c r="B160" s="155"/>
      <c r="D160" s="144" t="s">
        <v>358</v>
      </c>
      <c r="E160" s="156" t="s">
        <v>35</v>
      </c>
      <c r="F160" s="157" t="s">
        <v>2163</v>
      </c>
      <c r="H160" s="158">
        <v>53.27</v>
      </c>
      <c r="I160" s="159"/>
      <c r="L160" s="155"/>
      <c r="M160" s="160"/>
      <c r="T160" s="161"/>
      <c r="AT160" s="156" t="s">
        <v>358</v>
      </c>
      <c r="AU160" s="156" t="s">
        <v>21</v>
      </c>
      <c r="AV160" s="12" t="s">
        <v>21</v>
      </c>
      <c r="AW160" s="12" t="s">
        <v>41</v>
      </c>
      <c r="AX160" s="12" t="s">
        <v>8</v>
      </c>
      <c r="AY160" s="156" t="s">
        <v>171</v>
      </c>
    </row>
    <row r="161" spans="2:51" s="12" customFormat="1" ht="11.25">
      <c r="B161" s="155"/>
      <c r="D161" s="144" t="s">
        <v>358</v>
      </c>
      <c r="F161" s="157" t="s">
        <v>2164</v>
      </c>
      <c r="H161" s="158">
        <v>54.34</v>
      </c>
      <c r="I161" s="159"/>
      <c r="L161" s="155"/>
      <c r="M161" s="160"/>
      <c r="T161" s="161"/>
      <c r="AT161" s="156" t="s">
        <v>358</v>
      </c>
      <c r="AU161" s="156" t="s">
        <v>21</v>
      </c>
      <c r="AV161" s="12" t="s">
        <v>21</v>
      </c>
      <c r="AW161" s="12" t="s">
        <v>4</v>
      </c>
      <c r="AX161" s="12" t="s">
        <v>8</v>
      </c>
      <c r="AY161" s="156" t="s">
        <v>171</v>
      </c>
    </row>
    <row r="162" spans="2:65" s="1" customFormat="1" ht="24.2" customHeight="1">
      <c r="B162" s="33"/>
      <c r="C162" s="132" t="s">
        <v>286</v>
      </c>
      <c r="D162" s="132" t="s">
        <v>174</v>
      </c>
      <c r="E162" s="133" t="s">
        <v>1700</v>
      </c>
      <c r="F162" s="134" t="s">
        <v>1701</v>
      </c>
      <c r="G162" s="135" t="s">
        <v>402</v>
      </c>
      <c r="H162" s="136">
        <v>14</v>
      </c>
      <c r="I162" s="137"/>
      <c r="J162" s="136">
        <f>ROUND(I162*H162,0)</f>
        <v>0</v>
      </c>
      <c r="K162" s="134" t="s">
        <v>346</v>
      </c>
      <c r="L162" s="33"/>
      <c r="M162" s="138" t="s">
        <v>35</v>
      </c>
      <c r="N162" s="139" t="s">
        <v>52</v>
      </c>
      <c r="P162" s="140">
        <f>O162*H162</f>
        <v>0</v>
      </c>
      <c r="Q162" s="140">
        <v>0.20647</v>
      </c>
      <c r="R162" s="140">
        <f>Q162*H162</f>
        <v>2.89058</v>
      </c>
      <c r="S162" s="140">
        <v>0</v>
      </c>
      <c r="T162" s="141">
        <f>S162*H162</f>
        <v>0</v>
      </c>
      <c r="AR162" s="142" t="s">
        <v>178</v>
      </c>
      <c r="AT162" s="142" t="s">
        <v>174</v>
      </c>
      <c r="AU162" s="142" t="s">
        <v>21</v>
      </c>
      <c r="AY162" s="17" t="s">
        <v>171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</v>
      </c>
      <c r="BK162" s="143">
        <f>ROUND(I162*H162,0)</f>
        <v>0</v>
      </c>
      <c r="BL162" s="17" t="s">
        <v>178</v>
      </c>
      <c r="BM162" s="142" t="s">
        <v>1799</v>
      </c>
    </row>
    <row r="163" spans="2:47" s="1" customFormat="1" ht="11.25">
      <c r="B163" s="33"/>
      <c r="D163" s="153" t="s">
        <v>347</v>
      </c>
      <c r="F163" s="154" t="s">
        <v>1703</v>
      </c>
      <c r="I163" s="146"/>
      <c r="L163" s="33"/>
      <c r="M163" s="147"/>
      <c r="T163" s="54"/>
      <c r="AT163" s="17" t="s">
        <v>347</v>
      </c>
      <c r="AU163" s="17" t="s">
        <v>21</v>
      </c>
    </row>
    <row r="164" spans="2:51" s="12" customFormat="1" ht="11.25">
      <c r="B164" s="155"/>
      <c r="D164" s="144" t="s">
        <v>358</v>
      </c>
      <c r="E164" s="156" t="s">
        <v>35</v>
      </c>
      <c r="F164" s="157" t="s">
        <v>1704</v>
      </c>
      <c r="H164" s="158">
        <v>14</v>
      </c>
      <c r="I164" s="159"/>
      <c r="L164" s="155"/>
      <c r="M164" s="160"/>
      <c r="T164" s="161"/>
      <c r="AT164" s="156" t="s">
        <v>358</v>
      </c>
      <c r="AU164" s="156" t="s">
        <v>21</v>
      </c>
      <c r="AV164" s="12" t="s">
        <v>21</v>
      </c>
      <c r="AW164" s="12" t="s">
        <v>41</v>
      </c>
      <c r="AX164" s="12" t="s">
        <v>8</v>
      </c>
      <c r="AY164" s="156" t="s">
        <v>171</v>
      </c>
    </row>
    <row r="165" spans="2:65" s="1" customFormat="1" ht="16.5" customHeight="1">
      <c r="B165" s="33"/>
      <c r="C165" s="169" t="s">
        <v>291</v>
      </c>
      <c r="D165" s="169" t="s">
        <v>488</v>
      </c>
      <c r="E165" s="170" t="s">
        <v>1705</v>
      </c>
      <c r="F165" s="171" t="s">
        <v>1706</v>
      </c>
      <c r="G165" s="172" t="s">
        <v>402</v>
      </c>
      <c r="H165" s="173">
        <v>12.24</v>
      </c>
      <c r="I165" s="174"/>
      <c r="J165" s="173">
        <f>ROUND(I165*H165,0)</f>
        <v>0</v>
      </c>
      <c r="K165" s="171" t="s">
        <v>346</v>
      </c>
      <c r="L165" s="175"/>
      <c r="M165" s="176" t="s">
        <v>35</v>
      </c>
      <c r="N165" s="177" t="s">
        <v>52</v>
      </c>
      <c r="P165" s="140">
        <f>O165*H165</f>
        <v>0</v>
      </c>
      <c r="Q165" s="140">
        <v>0.225</v>
      </c>
      <c r="R165" s="140">
        <f>Q165*H165</f>
        <v>2.754</v>
      </c>
      <c r="S165" s="140">
        <v>0</v>
      </c>
      <c r="T165" s="141">
        <f>S165*H165</f>
        <v>0</v>
      </c>
      <c r="AR165" s="142" t="s">
        <v>214</v>
      </c>
      <c r="AT165" s="142" t="s">
        <v>488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178</v>
      </c>
      <c r="BM165" s="142" t="s">
        <v>1800</v>
      </c>
    </row>
    <row r="166" spans="2:51" s="12" customFormat="1" ht="11.25">
      <c r="B166" s="155"/>
      <c r="D166" s="144" t="s">
        <v>358</v>
      </c>
      <c r="E166" s="156" t="s">
        <v>35</v>
      </c>
      <c r="F166" s="157" t="s">
        <v>1708</v>
      </c>
      <c r="H166" s="158">
        <v>12</v>
      </c>
      <c r="I166" s="159"/>
      <c r="L166" s="155"/>
      <c r="M166" s="160"/>
      <c r="T166" s="161"/>
      <c r="AT166" s="156" t="s">
        <v>358</v>
      </c>
      <c r="AU166" s="156" t="s">
        <v>21</v>
      </c>
      <c r="AV166" s="12" t="s">
        <v>21</v>
      </c>
      <c r="AW166" s="12" t="s">
        <v>41</v>
      </c>
      <c r="AX166" s="12" t="s">
        <v>8</v>
      </c>
      <c r="AY166" s="156" t="s">
        <v>171</v>
      </c>
    </row>
    <row r="167" spans="2:51" s="12" customFormat="1" ht="11.25">
      <c r="B167" s="155"/>
      <c r="D167" s="144" t="s">
        <v>358</v>
      </c>
      <c r="F167" s="157" t="s">
        <v>1709</v>
      </c>
      <c r="H167" s="158">
        <v>12.24</v>
      </c>
      <c r="I167" s="159"/>
      <c r="L167" s="155"/>
      <c r="M167" s="160"/>
      <c r="T167" s="161"/>
      <c r="AT167" s="156" t="s">
        <v>358</v>
      </c>
      <c r="AU167" s="156" t="s">
        <v>21</v>
      </c>
      <c r="AV167" s="12" t="s">
        <v>21</v>
      </c>
      <c r="AW167" s="12" t="s">
        <v>4</v>
      </c>
      <c r="AX167" s="12" t="s">
        <v>8</v>
      </c>
      <c r="AY167" s="156" t="s">
        <v>171</v>
      </c>
    </row>
    <row r="168" spans="2:65" s="1" customFormat="1" ht="16.5" customHeight="1">
      <c r="B168" s="33"/>
      <c r="C168" s="169" t="s">
        <v>296</v>
      </c>
      <c r="D168" s="169" t="s">
        <v>488</v>
      </c>
      <c r="E168" s="170" t="s">
        <v>1710</v>
      </c>
      <c r="F168" s="171" t="s">
        <v>1711</v>
      </c>
      <c r="G168" s="172" t="s">
        <v>402</v>
      </c>
      <c r="H168" s="173">
        <v>2.02</v>
      </c>
      <c r="I168" s="174"/>
      <c r="J168" s="173">
        <f>ROUND(I168*H168,0)</f>
        <v>0</v>
      </c>
      <c r="K168" s="171" t="s">
        <v>346</v>
      </c>
      <c r="L168" s="175"/>
      <c r="M168" s="176" t="s">
        <v>35</v>
      </c>
      <c r="N168" s="177" t="s">
        <v>52</v>
      </c>
      <c r="P168" s="140">
        <f>O168*H168</f>
        <v>0</v>
      </c>
      <c r="Q168" s="140">
        <v>0.15</v>
      </c>
      <c r="R168" s="140">
        <f>Q168*H168</f>
        <v>0.303</v>
      </c>
      <c r="S168" s="140">
        <v>0</v>
      </c>
      <c r="T168" s="141">
        <f>S168*H168</f>
        <v>0</v>
      </c>
      <c r="AR168" s="142" t="s">
        <v>214</v>
      </c>
      <c r="AT168" s="142" t="s">
        <v>488</v>
      </c>
      <c r="AU168" s="142" t="s">
        <v>21</v>
      </c>
      <c r="AY168" s="17" t="s">
        <v>171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</v>
      </c>
      <c r="BK168" s="143">
        <f>ROUND(I168*H168,0)</f>
        <v>0</v>
      </c>
      <c r="BL168" s="17" t="s">
        <v>178</v>
      </c>
      <c r="BM168" s="142" t="s">
        <v>1801</v>
      </c>
    </row>
    <row r="169" spans="2:51" s="12" customFormat="1" ht="11.25">
      <c r="B169" s="155"/>
      <c r="D169" s="144" t="s">
        <v>358</v>
      </c>
      <c r="F169" s="157" t="s">
        <v>1713</v>
      </c>
      <c r="H169" s="158">
        <v>2.02</v>
      </c>
      <c r="I169" s="159"/>
      <c r="L169" s="155"/>
      <c r="M169" s="160"/>
      <c r="T169" s="161"/>
      <c r="AT169" s="156" t="s">
        <v>358</v>
      </c>
      <c r="AU169" s="156" t="s">
        <v>21</v>
      </c>
      <c r="AV169" s="12" t="s">
        <v>21</v>
      </c>
      <c r="AW169" s="12" t="s">
        <v>4</v>
      </c>
      <c r="AX169" s="12" t="s">
        <v>8</v>
      </c>
      <c r="AY169" s="156" t="s">
        <v>171</v>
      </c>
    </row>
    <row r="170" spans="2:65" s="1" customFormat="1" ht="24.2" customHeight="1">
      <c r="B170" s="33"/>
      <c r="C170" s="132" t="s">
        <v>300</v>
      </c>
      <c r="D170" s="132" t="s">
        <v>174</v>
      </c>
      <c r="E170" s="133" t="s">
        <v>904</v>
      </c>
      <c r="F170" s="134" t="s">
        <v>905</v>
      </c>
      <c r="G170" s="135" t="s">
        <v>402</v>
      </c>
      <c r="H170" s="136">
        <v>55.49</v>
      </c>
      <c r="I170" s="137"/>
      <c r="J170" s="136">
        <f>ROUND(I170*H170,0)</f>
        <v>0</v>
      </c>
      <c r="K170" s="134" t="s">
        <v>346</v>
      </c>
      <c r="L170" s="33"/>
      <c r="M170" s="138" t="s">
        <v>35</v>
      </c>
      <c r="N170" s="139" t="s">
        <v>52</v>
      </c>
      <c r="P170" s="140">
        <f>O170*H170</f>
        <v>0</v>
      </c>
      <c r="Q170" s="140">
        <v>0.00034</v>
      </c>
      <c r="R170" s="140">
        <f>Q170*H170</f>
        <v>0.0188666</v>
      </c>
      <c r="S170" s="140">
        <v>0</v>
      </c>
      <c r="T170" s="141">
        <f>S170*H170</f>
        <v>0</v>
      </c>
      <c r="AR170" s="142" t="s">
        <v>178</v>
      </c>
      <c r="AT170" s="142" t="s">
        <v>174</v>
      </c>
      <c r="AU170" s="142" t="s">
        <v>21</v>
      </c>
      <c r="AY170" s="17" t="s">
        <v>171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</v>
      </c>
      <c r="BK170" s="143">
        <f>ROUND(I170*H170,0)</f>
        <v>0</v>
      </c>
      <c r="BL170" s="17" t="s">
        <v>178</v>
      </c>
      <c r="BM170" s="142" t="s">
        <v>1193</v>
      </c>
    </row>
    <row r="171" spans="2:47" s="1" customFormat="1" ht="11.25">
      <c r="B171" s="33"/>
      <c r="D171" s="153" t="s">
        <v>347</v>
      </c>
      <c r="F171" s="154" t="s">
        <v>907</v>
      </c>
      <c r="I171" s="146"/>
      <c r="L171" s="33"/>
      <c r="M171" s="147"/>
      <c r="T171" s="54"/>
      <c r="AT171" s="17" t="s">
        <v>347</v>
      </c>
      <c r="AU171" s="17" t="s">
        <v>21</v>
      </c>
    </row>
    <row r="172" spans="2:65" s="1" customFormat="1" ht="24.2" customHeight="1">
      <c r="B172" s="33"/>
      <c r="C172" s="132" t="s">
        <v>304</v>
      </c>
      <c r="D172" s="132" t="s">
        <v>174</v>
      </c>
      <c r="E172" s="133" t="s">
        <v>909</v>
      </c>
      <c r="F172" s="134" t="s">
        <v>910</v>
      </c>
      <c r="G172" s="135" t="s">
        <v>402</v>
      </c>
      <c r="H172" s="136">
        <v>55.49</v>
      </c>
      <c r="I172" s="137"/>
      <c r="J172" s="136">
        <f>ROUND(I172*H172,0)</f>
        <v>0</v>
      </c>
      <c r="K172" s="134" t="s">
        <v>346</v>
      </c>
      <c r="L172" s="33"/>
      <c r="M172" s="138" t="s">
        <v>35</v>
      </c>
      <c r="N172" s="139" t="s">
        <v>52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178</v>
      </c>
      <c r="AT172" s="142" t="s">
        <v>174</v>
      </c>
      <c r="AU172" s="142" t="s">
        <v>21</v>
      </c>
      <c r="AY172" s="17" t="s">
        <v>171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</v>
      </c>
      <c r="BK172" s="143">
        <f>ROUND(I172*H172,0)</f>
        <v>0</v>
      </c>
      <c r="BL172" s="17" t="s">
        <v>178</v>
      </c>
      <c r="BM172" s="142" t="s">
        <v>1194</v>
      </c>
    </row>
    <row r="173" spans="2:47" s="1" customFormat="1" ht="11.25">
      <c r="B173" s="33"/>
      <c r="D173" s="153" t="s">
        <v>347</v>
      </c>
      <c r="F173" s="154" t="s">
        <v>912</v>
      </c>
      <c r="I173" s="146"/>
      <c r="L173" s="33"/>
      <c r="M173" s="147"/>
      <c r="T173" s="54"/>
      <c r="AT173" s="17" t="s">
        <v>347</v>
      </c>
      <c r="AU173" s="17" t="s">
        <v>21</v>
      </c>
    </row>
    <row r="174" spans="2:65" s="1" customFormat="1" ht="16.5" customHeight="1">
      <c r="B174" s="33"/>
      <c r="C174" s="132" t="s">
        <v>308</v>
      </c>
      <c r="D174" s="132" t="s">
        <v>174</v>
      </c>
      <c r="E174" s="133" t="s">
        <v>897</v>
      </c>
      <c r="F174" s="134" t="s">
        <v>898</v>
      </c>
      <c r="G174" s="135" t="s">
        <v>402</v>
      </c>
      <c r="H174" s="136">
        <v>55.49</v>
      </c>
      <c r="I174" s="137"/>
      <c r="J174" s="136">
        <f>ROUND(I174*H174,0)</f>
        <v>0</v>
      </c>
      <c r="K174" s="134" t="s">
        <v>346</v>
      </c>
      <c r="L174" s="33"/>
      <c r="M174" s="138" t="s">
        <v>35</v>
      </c>
      <c r="N174" s="139" t="s">
        <v>52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178</v>
      </c>
      <c r="AT174" s="142" t="s">
        <v>174</v>
      </c>
      <c r="AU174" s="142" t="s">
        <v>21</v>
      </c>
      <c r="AY174" s="17" t="s">
        <v>171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</v>
      </c>
      <c r="BK174" s="143">
        <f>ROUND(I174*H174,0)</f>
        <v>0</v>
      </c>
      <c r="BL174" s="17" t="s">
        <v>178</v>
      </c>
      <c r="BM174" s="142" t="s">
        <v>1195</v>
      </c>
    </row>
    <row r="175" spans="2:47" s="1" customFormat="1" ht="11.25">
      <c r="B175" s="33"/>
      <c r="D175" s="153" t="s">
        <v>347</v>
      </c>
      <c r="F175" s="154" t="s">
        <v>900</v>
      </c>
      <c r="I175" s="146"/>
      <c r="L175" s="33"/>
      <c r="M175" s="147"/>
      <c r="T175" s="54"/>
      <c r="AT175" s="17" t="s">
        <v>347</v>
      </c>
      <c r="AU175" s="17" t="s">
        <v>21</v>
      </c>
    </row>
    <row r="176" spans="2:51" s="12" customFormat="1" ht="11.25">
      <c r="B176" s="155"/>
      <c r="D176" s="144" t="s">
        <v>358</v>
      </c>
      <c r="E176" s="156" t="s">
        <v>35</v>
      </c>
      <c r="F176" s="157" t="s">
        <v>2165</v>
      </c>
      <c r="H176" s="158">
        <v>55.49</v>
      </c>
      <c r="I176" s="159"/>
      <c r="L176" s="155"/>
      <c r="M176" s="160"/>
      <c r="T176" s="161"/>
      <c r="AT176" s="156" t="s">
        <v>358</v>
      </c>
      <c r="AU176" s="156" t="s">
        <v>21</v>
      </c>
      <c r="AV176" s="12" t="s">
        <v>21</v>
      </c>
      <c r="AW176" s="12" t="s">
        <v>41</v>
      </c>
      <c r="AX176" s="12" t="s">
        <v>8</v>
      </c>
      <c r="AY176" s="156" t="s">
        <v>171</v>
      </c>
    </row>
    <row r="177" spans="2:65" s="1" customFormat="1" ht="37.9" customHeight="1">
      <c r="B177" s="33"/>
      <c r="C177" s="132" t="s">
        <v>314</v>
      </c>
      <c r="D177" s="132" t="s">
        <v>174</v>
      </c>
      <c r="E177" s="133" t="s">
        <v>957</v>
      </c>
      <c r="F177" s="134" t="s">
        <v>958</v>
      </c>
      <c r="G177" s="135" t="s">
        <v>355</v>
      </c>
      <c r="H177" s="136">
        <v>19.97</v>
      </c>
      <c r="I177" s="137"/>
      <c r="J177" s="136">
        <f>ROUND(I177*H177,0)</f>
        <v>0</v>
      </c>
      <c r="K177" s="134" t="s">
        <v>346</v>
      </c>
      <c r="L177" s="33"/>
      <c r="M177" s="138" t="s">
        <v>35</v>
      </c>
      <c r="N177" s="139" t="s">
        <v>52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178</v>
      </c>
      <c r="AT177" s="142" t="s">
        <v>174</v>
      </c>
      <c r="AU177" s="142" t="s">
        <v>21</v>
      </c>
      <c r="AY177" s="17" t="s">
        <v>171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</v>
      </c>
      <c r="BK177" s="143">
        <f>ROUND(I177*H177,0)</f>
        <v>0</v>
      </c>
      <c r="BL177" s="17" t="s">
        <v>178</v>
      </c>
      <c r="BM177" s="142" t="s">
        <v>2166</v>
      </c>
    </row>
    <row r="178" spans="2:47" s="1" customFormat="1" ht="11.25">
      <c r="B178" s="33"/>
      <c r="D178" s="153" t="s">
        <v>347</v>
      </c>
      <c r="F178" s="154" t="s">
        <v>960</v>
      </c>
      <c r="I178" s="146"/>
      <c r="L178" s="33"/>
      <c r="M178" s="147"/>
      <c r="T178" s="54"/>
      <c r="AT178" s="17" t="s">
        <v>347</v>
      </c>
      <c r="AU178" s="17" t="s">
        <v>21</v>
      </c>
    </row>
    <row r="179" spans="2:47" s="1" customFormat="1" ht="19.5">
      <c r="B179" s="33"/>
      <c r="D179" s="144" t="s">
        <v>180</v>
      </c>
      <c r="F179" s="145" t="s">
        <v>956</v>
      </c>
      <c r="I179" s="146"/>
      <c r="L179" s="33"/>
      <c r="M179" s="147"/>
      <c r="T179" s="54"/>
      <c r="AT179" s="17" t="s">
        <v>180</v>
      </c>
      <c r="AU179" s="17" t="s">
        <v>21</v>
      </c>
    </row>
    <row r="180" spans="2:63" s="11" customFormat="1" ht="22.9" customHeight="1">
      <c r="B180" s="120"/>
      <c r="D180" s="121" t="s">
        <v>80</v>
      </c>
      <c r="E180" s="130" t="s">
        <v>966</v>
      </c>
      <c r="F180" s="130" t="s">
        <v>967</v>
      </c>
      <c r="I180" s="123"/>
      <c r="J180" s="131">
        <f>BK180</f>
        <v>0</v>
      </c>
      <c r="L180" s="120"/>
      <c r="M180" s="125"/>
      <c r="P180" s="126">
        <f>SUM(P181:P192)</f>
        <v>0</v>
      </c>
      <c r="R180" s="126">
        <f>SUM(R181:R192)</f>
        <v>0</v>
      </c>
      <c r="T180" s="127">
        <f>SUM(T181:T192)</f>
        <v>0</v>
      </c>
      <c r="AR180" s="121" t="s">
        <v>8</v>
      </c>
      <c r="AT180" s="128" t="s">
        <v>80</v>
      </c>
      <c r="AU180" s="128" t="s">
        <v>8</v>
      </c>
      <c r="AY180" s="121" t="s">
        <v>171</v>
      </c>
      <c r="BK180" s="129">
        <f>SUM(BK181:BK192)</f>
        <v>0</v>
      </c>
    </row>
    <row r="181" spans="2:65" s="1" customFormat="1" ht="24.2" customHeight="1">
      <c r="B181" s="33"/>
      <c r="C181" s="132" t="s">
        <v>319</v>
      </c>
      <c r="D181" s="132" t="s">
        <v>174</v>
      </c>
      <c r="E181" s="133" t="s">
        <v>983</v>
      </c>
      <c r="F181" s="134" t="s">
        <v>984</v>
      </c>
      <c r="G181" s="135" t="s">
        <v>468</v>
      </c>
      <c r="H181" s="136">
        <v>5.1</v>
      </c>
      <c r="I181" s="137"/>
      <c r="J181" s="136">
        <f>ROUND(I181*H181,0)</f>
        <v>0</v>
      </c>
      <c r="K181" s="134" t="s">
        <v>346</v>
      </c>
      <c r="L181" s="33"/>
      <c r="M181" s="138" t="s">
        <v>35</v>
      </c>
      <c r="N181" s="139" t="s">
        <v>52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178</v>
      </c>
      <c r="AT181" s="142" t="s">
        <v>174</v>
      </c>
      <c r="AU181" s="142" t="s">
        <v>21</v>
      </c>
      <c r="AY181" s="17" t="s">
        <v>171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</v>
      </c>
      <c r="BK181" s="143">
        <f>ROUND(I181*H181,0)</f>
        <v>0</v>
      </c>
      <c r="BL181" s="17" t="s">
        <v>178</v>
      </c>
      <c r="BM181" s="142" t="s">
        <v>2167</v>
      </c>
    </row>
    <row r="182" spans="2:47" s="1" customFormat="1" ht="11.25">
      <c r="B182" s="33"/>
      <c r="D182" s="153" t="s">
        <v>347</v>
      </c>
      <c r="F182" s="154" t="s">
        <v>986</v>
      </c>
      <c r="I182" s="146"/>
      <c r="L182" s="33"/>
      <c r="M182" s="147"/>
      <c r="T182" s="54"/>
      <c r="AT182" s="17" t="s">
        <v>347</v>
      </c>
      <c r="AU182" s="17" t="s">
        <v>21</v>
      </c>
    </row>
    <row r="183" spans="2:51" s="12" customFormat="1" ht="11.25">
      <c r="B183" s="155"/>
      <c r="D183" s="144" t="s">
        <v>358</v>
      </c>
      <c r="E183" s="156" t="s">
        <v>35</v>
      </c>
      <c r="F183" s="157" t="s">
        <v>2168</v>
      </c>
      <c r="H183" s="158">
        <v>2.55</v>
      </c>
      <c r="I183" s="159"/>
      <c r="L183" s="155"/>
      <c r="M183" s="160"/>
      <c r="T183" s="161"/>
      <c r="AT183" s="156" t="s">
        <v>358</v>
      </c>
      <c r="AU183" s="156" t="s">
        <v>21</v>
      </c>
      <c r="AV183" s="12" t="s">
        <v>21</v>
      </c>
      <c r="AW183" s="12" t="s">
        <v>41</v>
      </c>
      <c r="AX183" s="12" t="s">
        <v>81</v>
      </c>
      <c r="AY183" s="156" t="s">
        <v>171</v>
      </c>
    </row>
    <row r="184" spans="2:51" s="12" customFormat="1" ht="11.25">
      <c r="B184" s="155"/>
      <c r="D184" s="144" t="s">
        <v>358</v>
      </c>
      <c r="E184" s="156" t="s">
        <v>35</v>
      </c>
      <c r="F184" s="157" t="s">
        <v>2169</v>
      </c>
      <c r="H184" s="158">
        <v>2.55</v>
      </c>
      <c r="I184" s="159"/>
      <c r="L184" s="155"/>
      <c r="M184" s="160"/>
      <c r="T184" s="161"/>
      <c r="AT184" s="156" t="s">
        <v>358</v>
      </c>
      <c r="AU184" s="156" t="s">
        <v>21</v>
      </c>
      <c r="AV184" s="12" t="s">
        <v>21</v>
      </c>
      <c r="AW184" s="12" t="s">
        <v>41</v>
      </c>
      <c r="AX184" s="12" t="s">
        <v>81</v>
      </c>
      <c r="AY184" s="156" t="s">
        <v>171</v>
      </c>
    </row>
    <row r="185" spans="2:51" s="13" customFormat="1" ht="11.25">
      <c r="B185" s="162"/>
      <c r="D185" s="144" t="s">
        <v>358</v>
      </c>
      <c r="E185" s="163" t="s">
        <v>35</v>
      </c>
      <c r="F185" s="164" t="s">
        <v>361</v>
      </c>
      <c r="H185" s="165">
        <v>5.1</v>
      </c>
      <c r="I185" s="166"/>
      <c r="L185" s="162"/>
      <c r="M185" s="167"/>
      <c r="T185" s="168"/>
      <c r="AT185" s="163" t="s">
        <v>358</v>
      </c>
      <c r="AU185" s="163" t="s">
        <v>21</v>
      </c>
      <c r="AV185" s="13" t="s">
        <v>178</v>
      </c>
      <c r="AW185" s="13" t="s">
        <v>41</v>
      </c>
      <c r="AX185" s="13" t="s">
        <v>8</v>
      </c>
      <c r="AY185" s="163" t="s">
        <v>171</v>
      </c>
    </row>
    <row r="186" spans="2:65" s="1" customFormat="1" ht="24.2" customHeight="1">
      <c r="B186" s="33"/>
      <c r="C186" s="132" t="s">
        <v>324</v>
      </c>
      <c r="D186" s="132" t="s">
        <v>174</v>
      </c>
      <c r="E186" s="133" t="s">
        <v>996</v>
      </c>
      <c r="F186" s="134" t="s">
        <v>978</v>
      </c>
      <c r="G186" s="135" t="s">
        <v>468</v>
      </c>
      <c r="H186" s="136">
        <v>30.6</v>
      </c>
      <c r="I186" s="137"/>
      <c r="J186" s="136">
        <f>ROUND(I186*H186,0)</f>
        <v>0</v>
      </c>
      <c r="K186" s="134" t="s">
        <v>346</v>
      </c>
      <c r="L186" s="33"/>
      <c r="M186" s="138" t="s">
        <v>35</v>
      </c>
      <c r="N186" s="139" t="s">
        <v>52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178</v>
      </c>
      <c r="AT186" s="142" t="s">
        <v>174</v>
      </c>
      <c r="AU186" s="142" t="s">
        <v>21</v>
      </c>
      <c r="AY186" s="17" t="s">
        <v>171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</v>
      </c>
      <c r="BK186" s="143">
        <f>ROUND(I186*H186,0)</f>
        <v>0</v>
      </c>
      <c r="BL186" s="17" t="s">
        <v>178</v>
      </c>
      <c r="BM186" s="142" t="s">
        <v>2170</v>
      </c>
    </row>
    <row r="187" spans="2:47" s="1" customFormat="1" ht="11.25">
      <c r="B187" s="33"/>
      <c r="D187" s="153" t="s">
        <v>347</v>
      </c>
      <c r="F187" s="154" t="s">
        <v>998</v>
      </c>
      <c r="I187" s="146"/>
      <c r="L187" s="33"/>
      <c r="M187" s="147"/>
      <c r="T187" s="54"/>
      <c r="AT187" s="17" t="s">
        <v>347</v>
      </c>
      <c r="AU187" s="17" t="s">
        <v>21</v>
      </c>
    </row>
    <row r="188" spans="2:47" s="1" customFormat="1" ht="19.5">
      <c r="B188" s="33"/>
      <c r="D188" s="144" t="s">
        <v>180</v>
      </c>
      <c r="F188" s="145" t="s">
        <v>461</v>
      </c>
      <c r="I188" s="146"/>
      <c r="L188" s="33"/>
      <c r="M188" s="147"/>
      <c r="T188" s="54"/>
      <c r="AT188" s="17" t="s">
        <v>180</v>
      </c>
      <c r="AU188" s="17" t="s">
        <v>21</v>
      </c>
    </row>
    <row r="189" spans="2:51" s="12" customFormat="1" ht="11.25">
      <c r="B189" s="155"/>
      <c r="D189" s="144" t="s">
        <v>358</v>
      </c>
      <c r="E189" s="156" t="s">
        <v>35</v>
      </c>
      <c r="F189" s="157" t="s">
        <v>2168</v>
      </c>
      <c r="H189" s="158">
        <v>2.55</v>
      </c>
      <c r="I189" s="159"/>
      <c r="L189" s="155"/>
      <c r="M189" s="160"/>
      <c r="T189" s="161"/>
      <c r="AT189" s="156" t="s">
        <v>358</v>
      </c>
      <c r="AU189" s="156" t="s">
        <v>21</v>
      </c>
      <c r="AV189" s="12" t="s">
        <v>21</v>
      </c>
      <c r="AW189" s="12" t="s">
        <v>41</v>
      </c>
      <c r="AX189" s="12" t="s">
        <v>8</v>
      </c>
      <c r="AY189" s="156" t="s">
        <v>171</v>
      </c>
    </row>
    <row r="190" spans="2:51" s="12" customFormat="1" ht="11.25">
      <c r="B190" s="155"/>
      <c r="D190" s="144" t="s">
        <v>358</v>
      </c>
      <c r="F190" s="157" t="s">
        <v>2171</v>
      </c>
      <c r="H190" s="158">
        <v>30.6</v>
      </c>
      <c r="I190" s="159"/>
      <c r="L190" s="155"/>
      <c r="M190" s="160"/>
      <c r="T190" s="161"/>
      <c r="AT190" s="156" t="s">
        <v>358</v>
      </c>
      <c r="AU190" s="156" t="s">
        <v>21</v>
      </c>
      <c r="AV190" s="12" t="s">
        <v>21</v>
      </c>
      <c r="AW190" s="12" t="s">
        <v>4</v>
      </c>
      <c r="AX190" s="12" t="s">
        <v>8</v>
      </c>
      <c r="AY190" s="156" t="s">
        <v>171</v>
      </c>
    </row>
    <row r="191" spans="2:65" s="1" customFormat="1" ht="24.2" customHeight="1">
      <c r="B191" s="33"/>
      <c r="C191" s="132" t="s">
        <v>331</v>
      </c>
      <c r="D191" s="132" t="s">
        <v>174</v>
      </c>
      <c r="E191" s="133" t="s">
        <v>1000</v>
      </c>
      <c r="F191" s="134" t="s">
        <v>1001</v>
      </c>
      <c r="G191" s="135" t="s">
        <v>468</v>
      </c>
      <c r="H191" s="136">
        <v>2.55</v>
      </c>
      <c r="I191" s="137"/>
      <c r="J191" s="136">
        <f>ROUND(I191*H191,0)</f>
        <v>0</v>
      </c>
      <c r="K191" s="134" t="s">
        <v>35</v>
      </c>
      <c r="L191" s="33"/>
      <c r="M191" s="138" t="s">
        <v>35</v>
      </c>
      <c r="N191" s="139" t="s">
        <v>52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178</v>
      </c>
      <c r="AT191" s="142" t="s">
        <v>174</v>
      </c>
      <c r="AU191" s="142" t="s">
        <v>21</v>
      </c>
      <c r="AY191" s="17" t="s">
        <v>171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</v>
      </c>
      <c r="BK191" s="143">
        <f>ROUND(I191*H191,0)</f>
        <v>0</v>
      </c>
      <c r="BL191" s="17" t="s">
        <v>178</v>
      </c>
      <c r="BM191" s="142" t="s">
        <v>2172</v>
      </c>
    </row>
    <row r="192" spans="2:51" s="12" customFormat="1" ht="11.25">
      <c r="B192" s="155"/>
      <c r="D192" s="144" t="s">
        <v>358</v>
      </c>
      <c r="E192" s="156" t="s">
        <v>35</v>
      </c>
      <c r="F192" s="157" t="s">
        <v>2168</v>
      </c>
      <c r="H192" s="158">
        <v>2.55</v>
      </c>
      <c r="I192" s="159"/>
      <c r="L192" s="155"/>
      <c r="M192" s="160"/>
      <c r="T192" s="161"/>
      <c r="AT192" s="156" t="s">
        <v>358</v>
      </c>
      <c r="AU192" s="156" t="s">
        <v>21</v>
      </c>
      <c r="AV192" s="12" t="s">
        <v>21</v>
      </c>
      <c r="AW192" s="12" t="s">
        <v>41</v>
      </c>
      <c r="AX192" s="12" t="s">
        <v>8</v>
      </c>
      <c r="AY192" s="156" t="s">
        <v>171</v>
      </c>
    </row>
    <row r="193" spans="2:63" s="11" customFormat="1" ht="22.9" customHeight="1">
      <c r="B193" s="120"/>
      <c r="D193" s="121" t="s">
        <v>80</v>
      </c>
      <c r="E193" s="130" t="s">
        <v>1009</v>
      </c>
      <c r="F193" s="130" t="s">
        <v>1010</v>
      </c>
      <c r="I193" s="123"/>
      <c r="J193" s="131">
        <f>BK193</f>
        <v>0</v>
      </c>
      <c r="L193" s="120"/>
      <c r="M193" s="125"/>
      <c r="P193" s="126">
        <f>SUM(P194:P197)</f>
        <v>0</v>
      </c>
      <c r="R193" s="126">
        <f>SUM(R194:R197)</f>
        <v>0</v>
      </c>
      <c r="T193" s="127">
        <f>SUM(T194:T197)</f>
        <v>0</v>
      </c>
      <c r="AR193" s="121" t="s">
        <v>8</v>
      </c>
      <c r="AT193" s="128" t="s">
        <v>80</v>
      </c>
      <c r="AU193" s="128" t="s">
        <v>8</v>
      </c>
      <c r="AY193" s="121" t="s">
        <v>171</v>
      </c>
      <c r="BK193" s="129">
        <f>SUM(BK194:BK197)</f>
        <v>0</v>
      </c>
    </row>
    <row r="194" spans="2:65" s="1" customFormat="1" ht="24.2" customHeight="1">
      <c r="B194" s="33"/>
      <c r="C194" s="132" t="s">
        <v>511</v>
      </c>
      <c r="D194" s="132" t="s">
        <v>174</v>
      </c>
      <c r="E194" s="133" t="s">
        <v>1012</v>
      </c>
      <c r="F194" s="134" t="s">
        <v>1013</v>
      </c>
      <c r="G194" s="135" t="s">
        <v>468</v>
      </c>
      <c r="H194" s="136">
        <v>249.25</v>
      </c>
      <c r="I194" s="137"/>
      <c r="J194" s="136">
        <f>ROUND(I194*H194,0)</f>
        <v>0</v>
      </c>
      <c r="K194" s="134" t="s">
        <v>346</v>
      </c>
      <c r="L194" s="33"/>
      <c r="M194" s="138" t="s">
        <v>35</v>
      </c>
      <c r="N194" s="139" t="s">
        <v>52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178</v>
      </c>
      <c r="AT194" s="142" t="s">
        <v>174</v>
      </c>
      <c r="AU194" s="142" t="s">
        <v>21</v>
      </c>
      <c r="AY194" s="17" t="s">
        <v>171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</v>
      </c>
      <c r="BK194" s="143">
        <f>ROUND(I194*H194,0)</f>
        <v>0</v>
      </c>
      <c r="BL194" s="17" t="s">
        <v>178</v>
      </c>
      <c r="BM194" s="142" t="s">
        <v>1211</v>
      </c>
    </row>
    <row r="195" spans="2:47" s="1" customFormat="1" ht="11.25">
      <c r="B195" s="33"/>
      <c r="D195" s="153" t="s">
        <v>347</v>
      </c>
      <c r="F195" s="154" t="s">
        <v>1015</v>
      </c>
      <c r="I195" s="146"/>
      <c r="L195" s="33"/>
      <c r="M195" s="147"/>
      <c r="T195" s="54"/>
      <c r="AT195" s="17" t="s">
        <v>347</v>
      </c>
      <c r="AU195" s="17" t="s">
        <v>21</v>
      </c>
    </row>
    <row r="196" spans="2:65" s="1" customFormat="1" ht="24.2" customHeight="1">
      <c r="B196" s="33"/>
      <c r="C196" s="132" t="s">
        <v>516</v>
      </c>
      <c r="D196" s="132" t="s">
        <v>174</v>
      </c>
      <c r="E196" s="133" t="s">
        <v>1016</v>
      </c>
      <c r="F196" s="134" t="s">
        <v>1017</v>
      </c>
      <c r="G196" s="135" t="s">
        <v>468</v>
      </c>
      <c r="H196" s="136">
        <v>249.25</v>
      </c>
      <c r="I196" s="137"/>
      <c r="J196" s="136">
        <f>ROUND(I196*H196,0)</f>
        <v>0</v>
      </c>
      <c r="K196" s="134" t="s">
        <v>346</v>
      </c>
      <c r="L196" s="33"/>
      <c r="M196" s="138" t="s">
        <v>35</v>
      </c>
      <c r="N196" s="139" t="s">
        <v>52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178</v>
      </c>
      <c r="AT196" s="142" t="s">
        <v>174</v>
      </c>
      <c r="AU196" s="142" t="s">
        <v>21</v>
      </c>
      <c r="AY196" s="17" t="s">
        <v>171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</v>
      </c>
      <c r="BK196" s="143">
        <f>ROUND(I196*H196,0)</f>
        <v>0</v>
      </c>
      <c r="BL196" s="17" t="s">
        <v>178</v>
      </c>
      <c r="BM196" s="142" t="s">
        <v>1212</v>
      </c>
    </row>
    <row r="197" spans="2:47" s="1" customFormat="1" ht="11.25">
      <c r="B197" s="33"/>
      <c r="D197" s="153" t="s">
        <v>347</v>
      </c>
      <c r="F197" s="154" t="s">
        <v>1019</v>
      </c>
      <c r="I197" s="146"/>
      <c r="L197" s="33"/>
      <c r="M197" s="185"/>
      <c r="N197" s="150"/>
      <c r="O197" s="150"/>
      <c r="P197" s="150"/>
      <c r="Q197" s="150"/>
      <c r="R197" s="150"/>
      <c r="S197" s="150"/>
      <c r="T197" s="186"/>
      <c r="AT197" s="17" t="s">
        <v>347</v>
      </c>
      <c r="AU197" s="17" t="s">
        <v>21</v>
      </c>
    </row>
    <row r="198" spans="2:12" s="1" customFormat="1" ht="6.95" customHeight="1"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33"/>
    </row>
  </sheetData>
  <sheetProtection algorithmName="SHA-512" hashValue="Oqy2t2anmksSqPU4mK3B84zA7/j8lrhPb6Mymp7/rN9GutcKvQxJRjJNO6ccpRyfFUh7u+rTr75sBa46tR3TFw==" saltValue="m+iuOljKuEuugPozsiiXI0qt+kXwnDinocc+HgN47F182ksh+anQHO7TM2ug3ThH0wI4aEoEsPRpXfhfoKfJeA==" spinCount="100000" sheet="1" objects="1" scenarios="1" formatColumns="0" formatRows="0" autoFilter="0"/>
  <autoFilter ref="C91:K19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3_01/113106132"/>
    <hyperlink ref="F99" r:id="rId2" display="https://podminky.urs.cz/item/CS_URS_2023_01/121151103"/>
    <hyperlink ref="F102" r:id="rId3" display="https://podminky.urs.cz/item/CS_URS_2023_01/122351104"/>
    <hyperlink ref="F107" r:id="rId4" display="https://podminky.urs.cz/item/CS_URS_2023_01/129001101"/>
    <hyperlink ref="F112" r:id="rId5" display="https://podminky.urs.cz/item/CS_URS_2023_01/162751117"/>
    <hyperlink ref="F114" r:id="rId6" display="https://podminky.urs.cz/item/CS_URS_2023_01/162751139"/>
    <hyperlink ref="F120" r:id="rId7" display="https://podminky.urs.cz/item/CS_URS_2023_01/171251201"/>
    <hyperlink ref="F123" r:id="rId8" display="https://podminky.urs.cz/item/CS_URS_2023_01/561121113"/>
    <hyperlink ref="F130" r:id="rId9" display="https://podminky.urs.cz/item/CS_URS_2023_01/564851111"/>
    <hyperlink ref="F135" r:id="rId10" display="https://podminky.urs.cz/item/CS_URS_2023_01/567132114"/>
    <hyperlink ref="F140" r:id="rId11" display="https://podminky.urs.cz/item/CS_URS_2023_01/567911111"/>
    <hyperlink ref="F143" r:id="rId12" display="https://podminky.urs.cz/item/CS_URS_2023_01/596212212"/>
    <hyperlink ref="F149" r:id="rId13" display="https://podminky.urs.cz/item/CS_URS_2023_01/899431111"/>
    <hyperlink ref="F154" r:id="rId14" display="https://podminky.urs.cz/item/CS_URS_2023_01/916131213"/>
    <hyperlink ref="F163" r:id="rId15" display="https://podminky.urs.cz/item/CS_URS_2023_01/916431111"/>
    <hyperlink ref="F171" r:id="rId16" display="https://podminky.urs.cz/item/CS_URS_2023_01/919122132"/>
    <hyperlink ref="F173" r:id="rId17" display="https://podminky.urs.cz/item/CS_URS_2023_01/919731121"/>
    <hyperlink ref="F175" r:id="rId18" display="https://podminky.urs.cz/item/CS_URS_2023_01/919735112"/>
    <hyperlink ref="F178" r:id="rId19" display="https://podminky.urs.cz/item/CS_URS_2023_01/979054442"/>
    <hyperlink ref="F182" r:id="rId20" display="https://podminky.urs.cz/item/CS_URS_2023_01/997221561"/>
    <hyperlink ref="F187" r:id="rId21" display="https://podminky.urs.cz/item/CS_URS_2023_01/997221569"/>
    <hyperlink ref="F195" r:id="rId22" display="https://podminky.urs.cz/item/CS_URS_2023_01/998223011"/>
    <hyperlink ref="F197" r:id="rId23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134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1918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2173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ROUND((SUM(BE97:BE227)),2)</f>
        <v>0</v>
      </c>
      <c r="I35" s="94">
        <v>0.21</v>
      </c>
      <c r="J35" s="84">
        <f>ROUND(((SUM(BE97:BE227))*I35),2)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ROUND((SUM(BF97:BF227)),2)</f>
        <v>0</v>
      </c>
      <c r="I36" s="94">
        <v>0.12</v>
      </c>
      <c r="J36" s="84">
        <f>ROUND(((SUM(BF97:BF227))*I36),2)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ROUND((SUM(BG97:BG227)),2)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ROUND((SUM(BH97:BH227)),2)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ROUND((SUM(BI97:BI227)),2)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1918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401.3 - Veřejné osvětlení - fáze C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J97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148</v>
      </c>
      <c r="E66" s="110"/>
      <c r="F66" s="110"/>
      <c r="G66" s="110"/>
      <c r="H66" s="110"/>
      <c r="I66" s="110"/>
      <c r="J66" s="111">
        <f>J107</f>
        <v>0</v>
      </c>
      <c r="L66" s="108"/>
    </row>
    <row r="67" spans="2:12" s="9" customFormat="1" ht="19.9" customHeight="1">
      <c r="B67" s="108"/>
      <c r="D67" s="109" t="s">
        <v>341</v>
      </c>
      <c r="E67" s="110"/>
      <c r="F67" s="110"/>
      <c r="G67" s="110"/>
      <c r="H67" s="110"/>
      <c r="I67" s="110"/>
      <c r="J67" s="111">
        <f>J110</f>
        <v>0</v>
      </c>
      <c r="L67" s="108"/>
    </row>
    <row r="68" spans="2:12" s="8" customFormat="1" ht="24.95" customHeight="1">
      <c r="B68" s="104"/>
      <c r="D68" s="105" t="s">
        <v>1214</v>
      </c>
      <c r="E68" s="106"/>
      <c r="F68" s="106"/>
      <c r="G68" s="106"/>
      <c r="H68" s="106"/>
      <c r="I68" s="106"/>
      <c r="J68" s="107">
        <f>J115</f>
        <v>0</v>
      </c>
      <c r="L68" s="104"/>
    </row>
    <row r="69" spans="2:12" s="9" customFormat="1" ht="19.9" customHeight="1">
      <c r="B69" s="108"/>
      <c r="D69" s="109" t="s">
        <v>1215</v>
      </c>
      <c r="E69" s="110"/>
      <c r="F69" s="110"/>
      <c r="G69" s="110"/>
      <c r="H69" s="110"/>
      <c r="I69" s="110"/>
      <c r="J69" s="111">
        <f>J116</f>
        <v>0</v>
      </c>
      <c r="L69" s="108"/>
    </row>
    <row r="70" spans="2:12" s="8" customFormat="1" ht="24.95" customHeight="1">
      <c r="B70" s="104"/>
      <c r="D70" s="105" t="s">
        <v>1216</v>
      </c>
      <c r="E70" s="106"/>
      <c r="F70" s="106"/>
      <c r="G70" s="106"/>
      <c r="H70" s="106"/>
      <c r="I70" s="106"/>
      <c r="J70" s="107">
        <f>J156</f>
        <v>0</v>
      </c>
      <c r="L70" s="104"/>
    </row>
    <row r="71" spans="2:12" s="9" customFormat="1" ht="19.9" customHeight="1">
      <c r="B71" s="108"/>
      <c r="D71" s="109" t="s">
        <v>1217</v>
      </c>
      <c r="E71" s="110"/>
      <c r="F71" s="110"/>
      <c r="G71" s="110"/>
      <c r="H71" s="110"/>
      <c r="I71" s="110"/>
      <c r="J71" s="111">
        <f>J157</f>
        <v>0</v>
      </c>
      <c r="L71" s="108"/>
    </row>
    <row r="72" spans="2:12" s="9" customFormat="1" ht="19.9" customHeight="1">
      <c r="B72" s="108"/>
      <c r="D72" s="109" t="s">
        <v>1218</v>
      </c>
      <c r="E72" s="110"/>
      <c r="F72" s="110"/>
      <c r="G72" s="110"/>
      <c r="H72" s="110"/>
      <c r="I72" s="110"/>
      <c r="J72" s="111">
        <f>J187</f>
        <v>0</v>
      </c>
      <c r="L72" s="108"/>
    </row>
    <row r="73" spans="2:12" s="9" customFormat="1" ht="19.9" customHeight="1">
      <c r="B73" s="108"/>
      <c r="D73" s="109" t="s">
        <v>1219</v>
      </c>
      <c r="E73" s="110"/>
      <c r="F73" s="110"/>
      <c r="G73" s="110"/>
      <c r="H73" s="110"/>
      <c r="I73" s="110"/>
      <c r="J73" s="111">
        <f>J190</f>
        <v>0</v>
      </c>
      <c r="L73" s="108"/>
    </row>
    <row r="74" spans="2:12" s="8" customFormat="1" ht="24.95" customHeight="1">
      <c r="B74" s="104"/>
      <c r="D74" s="105" t="s">
        <v>149</v>
      </c>
      <c r="E74" s="106"/>
      <c r="F74" s="106"/>
      <c r="G74" s="106"/>
      <c r="H74" s="106"/>
      <c r="I74" s="106"/>
      <c r="J74" s="107">
        <f>J223</f>
        <v>0</v>
      </c>
      <c r="L74" s="104"/>
    </row>
    <row r="75" spans="2:12" s="9" customFormat="1" ht="19.9" customHeight="1">
      <c r="B75" s="108"/>
      <c r="D75" s="109" t="s">
        <v>155</v>
      </c>
      <c r="E75" s="110"/>
      <c r="F75" s="110"/>
      <c r="G75" s="110"/>
      <c r="H75" s="110"/>
      <c r="I75" s="110"/>
      <c r="J75" s="111">
        <f>J224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1" t="s">
        <v>156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16</v>
      </c>
      <c r="L84" s="33"/>
    </row>
    <row r="85" spans="2:12" s="1" customFormat="1" ht="16.5" customHeight="1">
      <c r="B85" s="33"/>
      <c r="E85" s="313" t="str">
        <f>E7</f>
        <v>Nymburk - rekonstrukce chodníku a parkovacího stání</v>
      </c>
      <c r="F85" s="314"/>
      <c r="G85" s="314"/>
      <c r="H85" s="314"/>
      <c r="L85" s="33"/>
    </row>
    <row r="86" spans="2:12" ht="12" customHeight="1">
      <c r="B86" s="20"/>
      <c r="C86" s="27" t="s">
        <v>139</v>
      </c>
      <c r="L86" s="20"/>
    </row>
    <row r="87" spans="2:12" s="1" customFormat="1" ht="16.5" customHeight="1">
      <c r="B87" s="33"/>
      <c r="E87" s="313" t="s">
        <v>1918</v>
      </c>
      <c r="F87" s="315"/>
      <c r="G87" s="315"/>
      <c r="H87" s="315"/>
      <c r="L87" s="33"/>
    </row>
    <row r="88" spans="2:12" s="1" customFormat="1" ht="12" customHeight="1">
      <c r="B88" s="33"/>
      <c r="C88" s="27" t="s">
        <v>141</v>
      </c>
      <c r="L88" s="33"/>
    </row>
    <row r="89" spans="2:12" s="1" customFormat="1" ht="16.5" customHeight="1">
      <c r="B89" s="33"/>
      <c r="E89" s="277" t="str">
        <f>E11</f>
        <v>SO 401.3 - Veřejné osvětlení - fáze C</v>
      </c>
      <c r="F89" s="315"/>
      <c r="G89" s="315"/>
      <c r="H89" s="315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7" t="s">
        <v>22</v>
      </c>
      <c r="F91" s="25" t="str">
        <f>F14</f>
        <v>Nymburk</v>
      </c>
      <c r="I91" s="27" t="s">
        <v>24</v>
      </c>
      <c r="J91" s="50" t="str">
        <f>IF(J14="","",J14)</f>
        <v>7. 11. 2023</v>
      </c>
      <c r="L91" s="33"/>
    </row>
    <row r="92" spans="2:12" s="1" customFormat="1" ht="6.95" customHeight="1">
      <c r="B92" s="33"/>
      <c r="L92" s="33"/>
    </row>
    <row r="93" spans="2:12" s="1" customFormat="1" ht="40.15" customHeight="1">
      <c r="B93" s="33"/>
      <c r="C93" s="27" t="s">
        <v>30</v>
      </c>
      <c r="F93" s="25" t="str">
        <f>E17</f>
        <v>Měto Nymburk, nám. Přemyslovců 163/20, 288 02</v>
      </c>
      <c r="I93" s="27" t="s">
        <v>38</v>
      </c>
      <c r="J93" s="31" t="str">
        <f>E23</f>
        <v>Ing. arch. Martin Jirovský Ph.D, MBA, DiS.</v>
      </c>
      <c r="L93" s="33"/>
    </row>
    <row r="94" spans="2:12" s="1" customFormat="1" ht="40.15" customHeight="1">
      <c r="B94" s="33"/>
      <c r="C94" s="27" t="s">
        <v>36</v>
      </c>
      <c r="F94" s="25" t="str">
        <f>IF(E20="","",E20)</f>
        <v>Vyplň údaj</v>
      </c>
      <c r="I94" s="27" t="s">
        <v>42</v>
      </c>
      <c r="J94" s="31" t="str">
        <f>E26</f>
        <v>Ateliér M.A.A.T. s.r.o., Petra Stejskalová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157</v>
      </c>
      <c r="D96" s="114" t="s">
        <v>66</v>
      </c>
      <c r="E96" s="114" t="s">
        <v>62</v>
      </c>
      <c r="F96" s="114" t="s">
        <v>63</v>
      </c>
      <c r="G96" s="114" t="s">
        <v>158</v>
      </c>
      <c r="H96" s="114" t="s">
        <v>159</v>
      </c>
      <c r="I96" s="114" t="s">
        <v>160</v>
      </c>
      <c r="J96" s="114" t="s">
        <v>145</v>
      </c>
      <c r="K96" s="115" t="s">
        <v>161</v>
      </c>
      <c r="L96" s="112"/>
      <c r="M96" s="57" t="s">
        <v>35</v>
      </c>
      <c r="N96" s="58" t="s">
        <v>51</v>
      </c>
      <c r="O96" s="58" t="s">
        <v>162</v>
      </c>
      <c r="P96" s="58" t="s">
        <v>163</v>
      </c>
      <c r="Q96" s="58" t="s">
        <v>164</v>
      </c>
      <c r="R96" s="58" t="s">
        <v>165</v>
      </c>
      <c r="S96" s="58" t="s">
        <v>166</v>
      </c>
      <c r="T96" s="59" t="s">
        <v>167</v>
      </c>
    </row>
    <row r="97" spans="2:63" s="1" customFormat="1" ht="22.9" customHeight="1">
      <c r="B97" s="33"/>
      <c r="C97" s="62" t="s">
        <v>168</v>
      </c>
      <c r="J97" s="116">
        <f>BK97</f>
        <v>0</v>
      </c>
      <c r="L97" s="33"/>
      <c r="M97" s="60"/>
      <c r="N97" s="51"/>
      <c r="O97" s="51"/>
      <c r="P97" s="117">
        <f>P98+P115+P156+P223</f>
        <v>0</v>
      </c>
      <c r="Q97" s="51"/>
      <c r="R97" s="117">
        <f>R98+R115+R156+R223</f>
        <v>183.88675500000002</v>
      </c>
      <c r="S97" s="51"/>
      <c r="T97" s="118">
        <f>T98+T115+T156+T223</f>
        <v>0.135</v>
      </c>
      <c r="AT97" s="17" t="s">
        <v>80</v>
      </c>
      <c r="AU97" s="17" t="s">
        <v>146</v>
      </c>
      <c r="BK97" s="119">
        <f>BK98+BK115+BK156+BK223</f>
        <v>0</v>
      </c>
    </row>
    <row r="98" spans="2:63" s="11" customFormat="1" ht="25.9" customHeight="1">
      <c r="B98" s="120"/>
      <c r="D98" s="121" t="s">
        <v>80</v>
      </c>
      <c r="E98" s="122" t="s">
        <v>169</v>
      </c>
      <c r="F98" s="122" t="s">
        <v>170</v>
      </c>
      <c r="I98" s="123"/>
      <c r="J98" s="124">
        <f>BK98</f>
        <v>0</v>
      </c>
      <c r="L98" s="120"/>
      <c r="M98" s="125"/>
      <c r="P98" s="126">
        <f>P99+P107+P110</f>
        <v>0</v>
      </c>
      <c r="R98" s="126">
        <f>R99+R107+R110</f>
        <v>0.02808</v>
      </c>
      <c r="T98" s="127">
        <f>T99+T107+T110</f>
        <v>0</v>
      </c>
      <c r="AR98" s="121" t="s">
        <v>8</v>
      </c>
      <c r="AT98" s="128" t="s">
        <v>80</v>
      </c>
      <c r="AU98" s="128" t="s">
        <v>81</v>
      </c>
      <c r="AY98" s="121" t="s">
        <v>171</v>
      </c>
      <c r="BK98" s="129">
        <f>BK99+BK107+BK110</f>
        <v>0</v>
      </c>
    </row>
    <row r="99" spans="2:63" s="11" customFormat="1" ht="22.9" customHeight="1">
      <c r="B99" s="120"/>
      <c r="D99" s="121" t="s">
        <v>80</v>
      </c>
      <c r="E99" s="130" t="s">
        <v>8</v>
      </c>
      <c r="F99" s="130" t="s">
        <v>342</v>
      </c>
      <c r="I99" s="123"/>
      <c r="J99" s="131">
        <f>BK99</f>
        <v>0</v>
      </c>
      <c r="L99" s="120"/>
      <c r="M99" s="125"/>
      <c r="P99" s="126">
        <f>SUM(P100:P106)</f>
        <v>0</v>
      </c>
      <c r="R99" s="126">
        <f>SUM(R100:R106)</f>
        <v>0.02808</v>
      </c>
      <c r="T99" s="127">
        <f>SUM(T100:T106)</f>
        <v>0</v>
      </c>
      <c r="AR99" s="121" t="s">
        <v>8</v>
      </c>
      <c r="AT99" s="128" t="s">
        <v>80</v>
      </c>
      <c r="AU99" s="128" t="s">
        <v>8</v>
      </c>
      <c r="AY99" s="121" t="s">
        <v>171</v>
      </c>
      <c r="BK99" s="129">
        <f>SUM(BK100:BK106)</f>
        <v>0</v>
      </c>
    </row>
    <row r="100" spans="2:65" s="1" customFormat="1" ht="21.75" customHeight="1">
      <c r="B100" s="33"/>
      <c r="C100" s="132" t="s">
        <v>8</v>
      </c>
      <c r="D100" s="132" t="s">
        <v>174</v>
      </c>
      <c r="E100" s="133" t="s">
        <v>1220</v>
      </c>
      <c r="F100" s="134" t="s">
        <v>1221</v>
      </c>
      <c r="G100" s="135" t="s">
        <v>402</v>
      </c>
      <c r="H100" s="136">
        <v>36</v>
      </c>
      <c r="I100" s="137"/>
      <c r="J100" s="136">
        <f>ROUND(I100*H100,0)</f>
        <v>0</v>
      </c>
      <c r="K100" s="134" t="s">
        <v>346</v>
      </c>
      <c r="L100" s="33"/>
      <c r="M100" s="138" t="s">
        <v>35</v>
      </c>
      <c r="N100" s="139" t="s">
        <v>52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178</v>
      </c>
      <c r="AT100" s="142" t="s">
        <v>174</v>
      </c>
      <c r="AU100" s="142" t="s">
        <v>21</v>
      </c>
      <c r="AY100" s="17" t="s">
        <v>171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</v>
      </c>
      <c r="BK100" s="143">
        <f>ROUND(I100*H100,0)</f>
        <v>0</v>
      </c>
      <c r="BL100" s="17" t="s">
        <v>178</v>
      </c>
      <c r="BM100" s="142" t="s">
        <v>2174</v>
      </c>
    </row>
    <row r="101" spans="2:47" s="1" customFormat="1" ht="11.25">
      <c r="B101" s="33"/>
      <c r="D101" s="153" t="s">
        <v>347</v>
      </c>
      <c r="F101" s="154" t="s">
        <v>1223</v>
      </c>
      <c r="I101" s="146"/>
      <c r="L101" s="33"/>
      <c r="M101" s="147"/>
      <c r="T101" s="54"/>
      <c r="AT101" s="17" t="s">
        <v>347</v>
      </c>
      <c r="AU101" s="17" t="s">
        <v>21</v>
      </c>
    </row>
    <row r="102" spans="2:51" s="12" customFormat="1" ht="11.25">
      <c r="B102" s="155"/>
      <c r="D102" s="144" t="s">
        <v>358</v>
      </c>
      <c r="E102" s="156" t="s">
        <v>35</v>
      </c>
      <c r="F102" s="157" t="s">
        <v>1817</v>
      </c>
      <c r="H102" s="158">
        <v>10</v>
      </c>
      <c r="I102" s="159"/>
      <c r="L102" s="155"/>
      <c r="M102" s="160"/>
      <c r="T102" s="161"/>
      <c r="AT102" s="156" t="s">
        <v>358</v>
      </c>
      <c r="AU102" s="156" t="s">
        <v>21</v>
      </c>
      <c r="AV102" s="12" t="s">
        <v>21</v>
      </c>
      <c r="AW102" s="12" t="s">
        <v>41</v>
      </c>
      <c r="AX102" s="12" t="s">
        <v>81</v>
      </c>
      <c r="AY102" s="156" t="s">
        <v>171</v>
      </c>
    </row>
    <row r="103" spans="2:51" s="12" customFormat="1" ht="11.25">
      <c r="B103" s="155"/>
      <c r="D103" s="144" t="s">
        <v>358</v>
      </c>
      <c r="E103" s="156" t="s">
        <v>35</v>
      </c>
      <c r="F103" s="157" t="s">
        <v>2175</v>
      </c>
      <c r="H103" s="158">
        <v>12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2" customFormat="1" ht="11.25">
      <c r="B104" s="155"/>
      <c r="D104" s="144" t="s">
        <v>358</v>
      </c>
      <c r="E104" s="156" t="s">
        <v>35</v>
      </c>
      <c r="F104" s="157" t="s">
        <v>2176</v>
      </c>
      <c r="H104" s="158">
        <v>14</v>
      </c>
      <c r="I104" s="159"/>
      <c r="L104" s="155"/>
      <c r="M104" s="160"/>
      <c r="T104" s="161"/>
      <c r="AT104" s="156" t="s">
        <v>358</v>
      </c>
      <c r="AU104" s="156" t="s">
        <v>21</v>
      </c>
      <c r="AV104" s="12" t="s">
        <v>21</v>
      </c>
      <c r="AW104" s="12" t="s">
        <v>41</v>
      </c>
      <c r="AX104" s="12" t="s">
        <v>81</v>
      </c>
      <c r="AY104" s="156" t="s">
        <v>171</v>
      </c>
    </row>
    <row r="105" spans="2:51" s="13" customFormat="1" ht="11.25">
      <c r="B105" s="162"/>
      <c r="D105" s="144" t="s">
        <v>358</v>
      </c>
      <c r="E105" s="163" t="s">
        <v>35</v>
      </c>
      <c r="F105" s="164" t="s">
        <v>361</v>
      </c>
      <c r="H105" s="165">
        <v>36</v>
      </c>
      <c r="I105" s="166"/>
      <c r="L105" s="162"/>
      <c r="M105" s="167"/>
      <c r="T105" s="168"/>
      <c r="AT105" s="163" t="s">
        <v>358</v>
      </c>
      <c r="AU105" s="163" t="s">
        <v>21</v>
      </c>
      <c r="AV105" s="13" t="s">
        <v>178</v>
      </c>
      <c r="AW105" s="13" t="s">
        <v>41</v>
      </c>
      <c r="AX105" s="13" t="s">
        <v>8</v>
      </c>
      <c r="AY105" s="163" t="s">
        <v>171</v>
      </c>
    </row>
    <row r="106" spans="2:65" s="1" customFormat="1" ht="16.5" customHeight="1">
      <c r="B106" s="33"/>
      <c r="C106" s="169" t="s">
        <v>21</v>
      </c>
      <c r="D106" s="169" t="s">
        <v>488</v>
      </c>
      <c r="E106" s="170" t="s">
        <v>1226</v>
      </c>
      <c r="F106" s="171" t="s">
        <v>1227</v>
      </c>
      <c r="G106" s="172" t="s">
        <v>402</v>
      </c>
      <c r="H106" s="173">
        <v>36</v>
      </c>
      <c r="I106" s="174"/>
      <c r="J106" s="173">
        <f>ROUND(I106*H106,0)</f>
        <v>0</v>
      </c>
      <c r="K106" s="171" t="s">
        <v>346</v>
      </c>
      <c r="L106" s="175"/>
      <c r="M106" s="176" t="s">
        <v>35</v>
      </c>
      <c r="N106" s="177" t="s">
        <v>52</v>
      </c>
      <c r="P106" s="140">
        <f>O106*H106</f>
        <v>0</v>
      </c>
      <c r="Q106" s="140">
        <v>0.00078</v>
      </c>
      <c r="R106" s="140">
        <f>Q106*H106</f>
        <v>0.02808</v>
      </c>
      <c r="S106" s="140">
        <v>0</v>
      </c>
      <c r="T106" s="141">
        <f>S106*H106</f>
        <v>0</v>
      </c>
      <c r="AR106" s="142" t="s">
        <v>214</v>
      </c>
      <c r="AT106" s="142" t="s">
        <v>488</v>
      </c>
      <c r="AU106" s="142" t="s">
        <v>21</v>
      </c>
      <c r="AY106" s="17" t="s">
        <v>171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</v>
      </c>
      <c r="BK106" s="143">
        <f>ROUND(I106*H106,0)</f>
        <v>0</v>
      </c>
      <c r="BL106" s="17" t="s">
        <v>178</v>
      </c>
      <c r="BM106" s="142" t="s">
        <v>2177</v>
      </c>
    </row>
    <row r="107" spans="2:63" s="11" customFormat="1" ht="22.9" customHeight="1">
      <c r="B107" s="120"/>
      <c r="D107" s="121" t="s">
        <v>80</v>
      </c>
      <c r="E107" s="130" t="s">
        <v>172</v>
      </c>
      <c r="F107" s="130" t="s">
        <v>173</v>
      </c>
      <c r="I107" s="123"/>
      <c r="J107" s="131">
        <f>BK107</f>
        <v>0</v>
      </c>
      <c r="L107" s="120"/>
      <c r="M107" s="125"/>
      <c r="P107" s="126">
        <f>SUM(P108:P109)</f>
        <v>0</v>
      </c>
      <c r="R107" s="126">
        <f>SUM(R108:R109)</f>
        <v>0</v>
      </c>
      <c r="T107" s="127">
        <f>SUM(T108:T109)</f>
        <v>0</v>
      </c>
      <c r="AR107" s="121" t="s">
        <v>8</v>
      </c>
      <c r="AT107" s="128" t="s">
        <v>80</v>
      </c>
      <c r="AU107" s="128" t="s">
        <v>8</v>
      </c>
      <c r="AY107" s="121" t="s">
        <v>171</v>
      </c>
      <c r="BK107" s="129">
        <f>SUM(BK108:BK109)</f>
        <v>0</v>
      </c>
    </row>
    <row r="108" spans="2:65" s="1" customFormat="1" ht="21.75" customHeight="1">
      <c r="B108" s="33"/>
      <c r="C108" s="132" t="s">
        <v>191</v>
      </c>
      <c r="D108" s="132" t="s">
        <v>174</v>
      </c>
      <c r="E108" s="133" t="s">
        <v>1229</v>
      </c>
      <c r="F108" s="134" t="s">
        <v>1230</v>
      </c>
      <c r="G108" s="135" t="s">
        <v>1231</v>
      </c>
      <c r="H108" s="136">
        <v>18</v>
      </c>
      <c r="I108" s="137"/>
      <c r="J108" s="136">
        <f>ROUND(I108*H108,0)</f>
        <v>0</v>
      </c>
      <c r="K108" s="134" t="s">
        <v>346</v>
      </c>
      <c r="L108" s="33"/>
      <c r="M108" s="138" t="s">
        <v>35</v>
      </c>
      <c r="N108" s="139" t="s">
        <v>52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178</v>
      </c>
      <c r="AT108" s="142" t="s">
        <v>174</v>
      </c>
      <c r="AU108" s="142" t="s">
        <v>21</v>
      </c>
      <c r="AY108" s="17" t="s">
        <v>171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</v>
      </c>
      <c r="BK108" s="143">
        <f>ROUND(I108*H108,0)</f>
        <v>0</v>
      </c>
      <c r="BL108" s="17" t="s">
        <v>178</v>
      </c>
      <c r="BM108" s="142" t="s">
        <v>2178</v>
      </c>
    </row>
    <row r="109" spans="2:47" s="1" customFormat="1" ht="11.25">
      <c r="B109" s="33"/>
      <c r="D109" s="153" t="s">
        <v>347</v>
      </c>
      <c r="F109" s="154" t="s">
        <v>1233</v>
      </c>
      <c r="I109" s="146"/>
      <c r="L109" s="33"/>
      <c r="M109" s="147"/>
      <c r="T109" s="54"/>
      <c r="AT109" s="17" t="s">
        <v>347</v>
      </c>
      <c r="AU109" s="17" t="s">
        <v>21</v>
      </c>
    </row>
    <row r="110" spans="2:63" s="11" customFormat="1" ht="22.9" customHeight="1">
      <c r="B110" s="120"/>
      <c r="D110" s="121" t="s">
        <v>80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SUM(P111:P114)</f>
        <v>0</v>
      </c>
      <c r="R110" s="126">
        <f>SUM(R111:R114)</f>
        <v>0</v>
      </c>
      <c r="T110" s="127">
        <f>SUM(T111:T114)</f>
        <v>0</v>
      </c>
      <c r="AR110" s="121" t="s">
        <v>8</v>
      </c>
      <c r="AT110" s="128" t="s">
        <v>80</v>
      </c>
      <c r="AU110" s="128" t="s">
        <v>8</v>
      </c>
      <c r="AY110" s="121" t="s">
        <v>171</v>
      </c>
      <c r="BK110" s="129">
        <f>SUM(BK111:BK114)</f>
        <v>0</v>
      </c>
    </row>
    <row r="111" spans="2:65" s="1" customFormat="1" ht="24.2" customHeight="1">
      <c r="B111" s="33"/>
      <c r="C111" s="132" t="s">
        <v>178</v>
      </c>
      <c r="D111" s="132" t="s">
        <v>174</v>
      </c>
      <c r="E111" s="133" t="s">
        <v>1234</v>
      </c>
      <c r="F111" s="134" t="s">
        <v>1235</v>
      </c>
      <c r="G111" s="135" t="s">
        <v>468</v>
      </c>
      <c r="H111" s="136">
        <v>0.03</v>
      </c>
      <c r="I111" s="137"/>
      <c r="J111" s="136">
        <f>ROUND(I111*H111,0)</f>
        <v>0</v>
      </c>
      <c r="K111" s="134" t="s">
        <v>346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178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178</v>
      </c>
      <c r="BM111" s="142" t="s">
        <v>1821</v>
      </c>
    </row>
    <row r="112" spans="2:47" s="1" customFormat="1" ht="11.25">
      <c r="B112" s="33"/>
      <c r="D112" s="153" t="s">
        <v>347</v>
      </c>
      <c r="F112" s="154" t="s">
        <v>1237</v>
      </c>
      <c r="I112" s="146"/>
      <c r="L112" s="33"/>
      <c r="M112" s="147"/>
      <c r="T112" s="54"/>
      <c r="AT112" s="17" t="s">
        <v>347</v>
      </c>
      <c r="AU112" s="17" t="s">
        <v>21</v>
      </c>
    </row>
    <row r="113" spans="2:65" s="1" customFormat="1" ht="33" customHeight="1">
      <c r="B113" s="33"/>
      <c r="C113" s="132" t="s">
        <v>183</v>
      </c>
      <c r="D113" s="132" t="s">
        <v>174</v>
      </c>
      <c r="E113" s="133" t="s">
        <v>1822</v>
      </c>
      <c r="F113" s="134" t="s">
        <v>1823</v>
      </c>
      <c r="G113" s="135" t="s">
        <v>468</v>
      </c>
      <c r="H113" s="136">
        <v>0.03</v>
      </c>
      <c r="I113" s="137"/>
      <c r="J113" s="136">
        <f>ROUND(I113*H113,0)</f>
        <v>0</v>
      </c>
      <c r="K113" s="134" t="s">
        <v>346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178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178</v>
      </c>
      <c r="BM113" s="142" t="s">
        <v>1824</v>
      </c>
    </row>
    <row r="114" spans="2:47" s="1" customFormat="1" ht="11.25">
      <c r="B114" s="33"/>
      <c r="D114" s="153" t="s">
        <v>347</v>
      </c>
      <c r="F114" s="154" t="s">
        <v>1825</v>
      </c>
      <c r="I114" s="146"/>
      <c r="L114" s="33"/>
      <c r="M114" s="147"/>
      <c r="T114" s="54"/>
      <c r="AT114" s="17" t="s">
        <v>347</v>
      </c>
      <c r="AU114" s="17" t="s">
        <v>21</v>
      </c>
    </row>
    <row r="115" spans="2:63" s="11" customFormat="1" ht="25.9" customHeight="1">
      <c r="B115" s="120"/>
      <c r="D115" s="121" t="s">
        <v>80</v>
      </c>
      <c r="E115" s="122" t="s">
        <v>1242</v>
      </c>
      <c r="F115" s="122" t="s">
        <v>1243</v>
      </c>
      <c r="I115" s="123"/>
      <c r="J115" s="124">
        <f>BK115</f>
        <v>0</v>
      </c>
      <c r="L115" s="120"/>
      <c r="M115" s="125"/>
      <c r="P115" s="126">
        <f>P116</f>
        <v>0</v>
      </c>
      <c r="R115" s="126">
        <f>R116</f>
        <v>0.683775</v>
      </c>
      <c r="T115" s="127">
        <f>T116</f>
        <v>0.135</v>
      </c>
      <c r="AR115" s="121" t="s">
        <v>21</v>
      </c>
      <c r="AT115" s="128" t="s">
        <v>80</v>
      </c>
      <c r="AU115" s="128" t="s">
        <v>81</v>
      </c>
      <c r="AY115" s="121" t="s">
        <v>171</v>
      </c>
      <c r="BK115" s="129">
        <f>BK116</f>
        <v>0</v>
      </c>
    </row>
    <row r="116" spans="2:63" s="11" customFormat="1" ht="22.9" customHeight="1">
      <c r="B116" s="120"/>
      <c r="D116" s="121" t="s">
        <v>80</v>
      </c>
      <c r="E116" s="130" t="s">
        <v>1244</v>
      </c>
      <c r="F116" s="130" t="s">
        <v>1245</v>
      </c>
      <c r="I116" s="123"/>
      <c r="J116" s="131">
        <f>BK116</f>
        <v>0</v>
      </c>
      <c r="L116" s="120"/>
      <c r="M116" s="125"/>
      <c r="P116" s="126">
        <f>SUM(P117:P155)</f>
        <v>0</v>
      </c>
      <c r="R116" s="126">
        <f>SUM(R117:R155)</f>
        <v>0.683775</v>
      </c>
      <c r="T116" s="127">
        <f>SUM(T117:T155)</f>
        <v>0.135</v>
      </c>
      <c r="AR116" s="121" t="s">
        <v>21</v>
      </c>
      <c r="AT116" s="128" t="s">
        <v>80</v>
      </c>
      <c r="AU116" s="128" t="s">
        <v>8</v>
      </c>
      <c r="AY116" s="121" t="s">
        <v>171</v>
      </c>
      <c r="BK116" s="129">
        <f>SUM(BK117:BK155)</f>
        <v>0</v>
      </c>
    </row>
    <row r="117" spans="2:65" s="1" customFormat="1" ht="24.2" customHeight="1">
      <c r="B117" s="33"/>
      <c r="C117" s="132" t="s">
        <v>204</v>
      </c>
      <c r="D117" s="132" t="s">
        <v>174</v>
      </c>
      <c r="E117" s="133" t="s">
        <v>1442</v>
      </c>
      <c r="F117" s="134" t="s">
        <v>1443</v>
      </c>
      <c r="G117" s="135" t="s">
        <v>402</v>
      </c>
      <c r="H117" s="136">
        <v>290</v>
      </c>
      <c r="I117" s="137"/>
      <c r="J117" s="136">
        <f>ROUND(I117*H117,0)</f>
        <v>0</v>
      </c>
      <c r="K117" s="134" t="s">
        <v>346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255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255</v>
      </c>
      <c r="BM117" s="142" t="s">
        <v>1826</v>
      </c>
    </row>
    <row r="118" spans="2:47" s="1" customFormat="1" ht="11.25">
      <c r="B118" s="33"/>
      <c r="D118" s="153" t="s">
        <v>347</v>
      </c>
      <c r="F118" s="154" t="s">
        <v>1445</v>
      </c>
      <c r="I118" s="146"/>
      <c r="L118" s="33"/>
      <c r="M118" s="147"/>
      <c r="T118" s="54"/>
      <c r="AT118" s="17" t="s">
        <v>347</v>
      </c>
      <c r="AU118" s="17" t="s">
        <v>21</v>
      </c>
    </row>
    <row r="119" spans="2:65" s="1" customFormat="1" ht="16.5" customHeight="1">
      <c r="B119" s="33"/>
      <c r="C119" s="169" t="s">
        <v>209</v>
      </c>
      <c r="D119" s="169" t="s">
        <v>488</v>
      </c>
      <c r="E119" s="170" t="s">
        <v>1258</v>
      </c>
      <c r="F119" s="171" t="s">
        <v>1259</v>
      </c>
      <c r="G119" s="172" t="s">
        <v>402</v>
      </c>
      <c r="H119" s="173">
        <v>304.5</v>
      </c>
      <c r="I119" s="174"/>
      <c r="J119" s="173">
        <f>ROUND(I119*H119,0)</f>
        <v>0</v>
      </c>
      <c r="K119" s="171" t="s">
        <v>346</v>
      </c>
      <c r="L119" s="175"/>
      <c r="M119" s="176" t="s">
        <v>35</v>
      </c>
      <c r="N119" s="177" t="s">
        <v>52</v>
      </c>
      <c r="P119" s="140">
        <f>O119*H119</f>
        <v>0</v>
      </c>
      <c r="Q119" s="140">
        <v>0.00027</v>
      </c>
      <c r="R119" s="140">
        <f>Q119*H119</f>
        <v>0.082215</v>
      </c>
      <c r="S119" s="140">
        <v>0</v>
      </c>
      <c r="T119" s="141">
        <f>S119*H119</f>
        <v>0</v>
      </c>
      <c r="AR119" s="142" t="s">
        <v>511</v>
      </c>
      <c r="AT119" s="142" t="s">
        <v>488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255</v>
      </c>
      <c r="BM119" s="142" t="s">
        <v>1827</v>
      </c>
    </row>
    <row r="120" spans="2:51" s="12" customFormat="1" ht="11.25">
      <c r="B120" s="155"/>
      <c r="D120" s="144" t="s">
        <v>358</v>
      </c>
      <c r="F120" s="157" t="s">
        <v>2179</v>
      </c>
      <c r="H120" s="158">
        <v>304.5</v>
      </c>
      <c r="I120" s="159"/>
      <c r="L120" s="155"/>
      <c r="M120" s="160"/>
      <c r="T120" s="161"/>
      <c r="AT120" s="156" t="s">
        <v>358</v>
      </c>
      <c r="AU120" s="156" t="s">
        <v>21</v>
      </c>
      <c r="AV120" s="12" t="s">
        <v>21</v>
      </c>
      <c r="AW120" s="12" t="s">
        <v>4</v>
      </c>
      <c r="AX120" s="12" t="s">
        <v>8</v>
      </c>
      <c r="AY120" s="156" t="s">
        <v>171</v>
      </c>
    </row>
    <row r="121" spans="2:65" s="1" customFormat="1" ht="24.2" customHeight="1">
      <c r="B121" s="33"/>
      <c r="C121" s="132" t="s">
        <v>214</v>
      </c>
      <c r="D121" s="132" t="s">
        <v>174</v>
      </c>
      <c r="E121" s="133" t="s">
        <v>1246</v>
      </c>
      <c r="F121" s="134" t="s">
        <v>1247</v>
      </c>
      <c r="G121" s="135" t="s">
        <v>402</v>
      </c>
      <c r="H121" s="136">
        <v>18</v>
      </c>
      <c r="I121" s="137"/>
      <c r="J121" s="136">
        <f>ROUND(I121*H121,0)</f>
        <v>0</v>
      </c>
      <c r="K121" s="134" t="s">
        <v>346</v>
      </c>
      <c r="L121" s="33"/>
      <c r="M121" s="138" t="s">
        <v>35</v>
      </c>
      <c r="N121" s="139" t="s">
        <v>52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255</v>
      </c>
      <c r="AT121" s="142" t="s">
        <v>174</v>
      </c>
      <c r="AU121" s="142" t="s">
        <v>21</v>
      </c>
      <c r="AY121" s="17" t="s">
        <v>171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</v>
      </c>
      <c r="BK121" s="143">
        <f>ROUND(I121*H121,0)</f>
        <v>0</v>
      </c>
      <c r="BL121" s="17" t="s">
        <v>255</v>
      </c>
      <c r="BM121" s="142" t="s">
        <v>1829</v>
      </c>
    </row>
    <row r="122" spans="2:47" s="1" customFormat="1" ht="11.25">
      <c r="B122" s="33"/>
      <c r="D122" s="153" t="s">
        <v>347</v>
      </c>
      <c r="F122" s="154" t="s">
        <v>1249</v>
      </c>
      <c r="I122" s="146"/>
      <c r="L122" s="33"/>
      <c r="M122" s="147"/>
      <c r="T122" s="54"/>
      <c r="AT122" s="17" t="s">
        <v>347</v>
      </c>
      <c r="AU122" s="17" t="s">
        <v>21</v>
      </c>
    </row>
    <row r="123" spans="2:65" s="1" customFormat="1" ht="16.5" customHeight="1">
      <c r="B123" s="33"/>
      <c r="C123" s="169" t="s">
        <v>172</v>
      </c>
      <c r="D123" s="169" t="s">
        <v>488</v>
      </c>
      <c r="E123" s="170" t="s">
        <v>1250</v>
      </c>
      <c r="F123" s="171" t="s">
        <v>1251</v>
      </c>
      <c r="G123" s="172" t="s">
        <v>402</v>
      </c>
      <c r="H123" s="173">
        <v>18.9</v>
      </c>
      <c r="I123" s="174"/>
      <c r="J123" s="173">
        <f>ROUND(I123*H123,0)</f>
        <v>0</v>
      </c>
      <c r="K123" s="171" t="s">
        <v>346</v>
      </c>
      <c r="L123" s="175"/>
      <c r="M123" s="176" t="s">
        <v>35</v>
      </c>
      <c r="N123" s="177" t="s">
        <v>52</v>
      </c>
      <c r="P123" s="140">
        <f>O123*H123</f>
        <v>0</v>
      </c>
      <c r="Q123" s="140">
        <v>0.0032</v>
      </c>
      <c r="R123" s="140">
        <f>Q123*H123</f>
        <v>0.06048</v>
      </c>
      <c r="S123" s="140">
        <v>0</v>
      </c>
      <c r="T123" s="141">
        <f>S123*H123</f>
        <v>0</v>
      </c>
      <c r="AR123" s="142" t="s">
        <v>511</v>
      </c>
      <c r="AT123" s="142" t="s">
        <v>488</v>
      </c>
      <c r="AU123" s="142" t="s">
        <v>21</v>
      </c>
      <c r="AY123" s="17" t="s">
        <v>171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</v>
      </c>
      <c r="BK123" s="143">
        <f>ROUND(I123*H123,0)</f>
        <v>0</v>
      </c>
      <c r="BL123" s="17" t="s">
        <v>255</v>
      </c>
      <c r="BM123" s="142" t="s">
        <v>2180</v>
      </c>
    </row>
    <row r="124" spans="2:51" s="12" customFormat="1" ht="11.25">
      <c r="B124" s="155"/>
      <c r="D124" s="144" t="s">
        <v>358</v>
      </c>
      <c r="F124" s="157" t="s">
        <v>2181</v>
      </c>
      <c r="H124" s="158">
        <v>18.9</v>
      </c>
      <c r="I124" s="159"/>
      <c r="L124" s="155"/>
      <c r="M124" s="160"/>
      <c r="T124" s="161"/>
      <c r="AT124" s="156" t="s">
        <v>358</v>
      </c>
      <c r="AU124" s="156" t="s">
        <v>21</v>
      </c>
      <c r="AV124" s="12" t="s">
        <v>21</v>
      </c>
      <c r="AW124" s="12" t="s">
        <v>4</v>
      </c>
      <c r="AX124" s="12" t="s">
        <v>8</v>
      </c>
      <c r="AY124" s="156" t="s">
        <v>171</v>
      </c>
    </row>
    <row r="125" spans="2:65" s="1" customFormat="1" ht="24.2" customHeight="1">
      <c r="B125" s="33"/>
      <c r="C125" s="132" t="s">
        <v>223</v>
      </c>
      <c r="D125" s="132" t="s">
        <v>174</v>
      </c>
      <c r="E125" s="133" t="s">
        <v>1832</v>
      </c>
      <c r="F125" s="134" t="s">
        <v>1833</v>
      </c>
      <c r="G125" s="135" t="s">
        <v>402</v>
      </c>
      <c r="H125" s="136">
        <v>180</v>
      </c>
      <c r="I125" s="137"/>
      <c r="J125" s="136">
        <f>ROUND(I125*H125,0)</f>
        <v>0</v>
      </c>
      <c r="K125" s="134" t="s">
        <v>346</v>
      </c>
      <c r="L125" s="33"/>
      <c r="M125" s="138" t="s">
        <v>35</v>
      </c>
      <c r="N125" s="139" t="s">
        <v>52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255</v>
      </c>
      <c r="AT125" s="142" t="s">
        <v>174</v>
      </c>
      <c r="AU125" s="142" t="s">
        <v>21</v>
      </c>
      <c r="AY125" s="17" t="s">
        <v>171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</v>
      </c>
      <c r="BK125" s="143">
        <f>ROUND(I125*H125,0)</f>
        <v>0</v>
      </c>
      <c r="BL125" s="17" t="s">
        <v>255</v>
      </c>
      <c r="BM125" s="142" t="s">
        <v>1834</v>
      </c>
    </row>
    <row r="126" spans="2:47" s="1" customFormat="1" ht="11.25">
      <c r="B126" s="33"/>
      <c r="D126" s="153" t="s">
        <v>347</v>
      </c>
      <c r="F126" s="154" t="s">
        <v>1835</v>
      </c>
      <c r="I126" s="146"/>
      <c r="L126" s="33"/>
      <c r="M126" s="147"/>
      <c r="T126" s="54"/>
      <c r="AT126" s="17" t="s">
        <v>347</v>
      </c>
      <c r="AU126" s="17" t="s">
        <v>21</v>
      </c>
    </row>
    <row r="127" spans="2:65" s="1" customFormat="1" ht="16.5" customHeight="1">
      <c r="B127" s="33"/>
      <c r="C127" s="169" t="s">
        <v>228</v>
      </c>
      <c r="D127" s="169" t="s">
        <v>488</v>
      </c>
      <c r="E127" s="170" t="s">
        <v>1266</v>
      </c>
      <c r="F127" s="171" t="s">
        <v>1267</v>
      </c>
      <c r="G127" s="172" t="s">
        <v>402</v>
      </c>
      <c r="H127" s="173">
        <v>207</v>
      </c>
      <c r="I127" s="174"/>
      <c r="J127" s="173">
        <f>ROUND(I127*H127,0)</f>
        <v>0</v>
      </c>
      <c r="K127" s="171" t="s">
        <v>346</v>
      </c>
      <c r="L127" s="175"/>
      <c r="M127" s="176" t="s">
        <v>35</v>
      </c>
      <c r="N127" s="177" t="s">
        <v>52</v>
      </c>
      <c r="P127" s="140">
        <f>O127*H127</f>
        <v>0</v>
      </c>
      <c r="Q127" s="140">
        <v>0.00012</v>
      </c>
      <c r="R127" s="140">
        <f>Q127*H127</f>
        <v>0.02484</v>
      </c>
      <c r="S127" s="140">
        <v>0</v>
      </c>
      <c r="T127" s="141">
        <f>S127*H127</f>
        <v>0</v>
      </c>
      <c r="AR127" s="142" t="s">
        <v>511</v>
      </c>
      <c r="AT127" s="142" t="s">
        <v>488</v>
      </c>
      <c r="AU127" s="142" t="s">
        <v>21</v>
      </c>
      <c r="AY127" s="17" t="s">
        <v>171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7" t="s">
        <v>8</v>
      </c>
      <c r="BK127" s="143">
        <f>ROUND(I127*H127,0)</f>
        <v>0</v>
      </c>
      <c r="BL127" s="17" t="s">
        <v>255</v>
      </c>
      <c r="BM127" s="142" t="s">
        <v>1836</v>
      </c>
    </row>
    <row r="128" spans="2:51" s="12" customFormat="1" ht="11.25">
      <c r="B128" s="155"/>
      <c r="D128" s="144" t="s">
        <v>358</v>
      </c>
      <c r="F128" s="157" t="s">
        <v>2182</v>
      </c>
      <c r="H128" s="158">
        <v>207</v>
      </c>
      <c r="I128" s="159"/>
      <c r="L128" s="155"/>
      <c r="M128" s="160"/>
      <c r="T128" s="161"/>
      <c r="AT128" s="156" t="s">
        <v>358</v>
      </c>
      <c r="AU128" s="156" t="s">
        <v>21</v>
      </c>
      <c r="AV128" s="12" t="s">
        <v>21</v>
      </c>
      <c r="AW128" s="12" t="s">
        <v>4</v>
      </c>
      <c r="AX128" s="12" t="s">
        <v>8</v>
      </c>
      <c r="AY128" s="156" t="s">
        <v>171</v>
      </c>
    </row>
    <row r="129" spans="2:65" s="1" customFormat="1" ht="24.2" customHeight="1">
      <c r="B129" s="33"/>
      <c r="C129" s="132" t="s">
        <v>9</v>
      </c>
      <c r="D129" s="132" t="s">
        <v>174</v>
      </c>
      <c r="E129" s="133" t="s">
        <v>1839</v>
      </c>
      <c r="F129" s="134" t="s">
        <v>1840</v>
      </c>
      <c r="G129" s="135" t="s">
        <v>402</v>
      </c>
      <c r="H129" s="136">
        <v>340</v>
      </c>
      <c r="I129" s="137"/>
      <c r="J129" s="136">
        <f>ROUND(I129*H129,0)</f>
        <v>0</v>
      </c>
      <c r="K129" s="134" t="s">
        <v>346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255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255</v>
      </c>
      <c r="BM129" s="142" t="s">
        <v>1841</v>
      </c>
    </row>
    <row r="130" spans="2:47" s="1" customFormat="1" ht="11.25">
      <c r="B130" s="33"/>
      <c r="D130" s="153" t="s">
        <v>347</v>
      </c>
      <c r="F130" s="154" t="s">
        <v>1842</v>
      </c>
      <c r="I130" s="146"/>
      <c r="L130" s="33"/>
      <c r="M130" s="147"/>
      <c r="T130" s="54"/>
      <c r="AT130" s="17" t="s">
        <v>347</v>
      </c>
      <c r="AU130" s="17" t="s">
        <v>21</v>
      </c>
    </row>
    <row r="131" spans="2:65" s="1" customFormat="1" ht="16.5" customHeight="1">
      <c r="B131" s="33"/>
      <c r="C131" s="169" t="s">
        <v>239</v>
      </c>
      <c r="D131" s="169" t="s">
        <v>488</v>
      </c>
      <c r="E131" s="170" t="s">
        <v>1843</v>
      </c>
      <c r="F131" s="171" t="s">
        <v>1275</v>
      </c>
      <c r="G131" s="172" t="s">
        <v>402</v>
      </c>
      <c r="H131" s="173">
        <v>391</v>
      </c>
      <c r="I131" s="174"/>
      <c r="J131" s="173">
        <f>ROUND(I131*H131,0)</f>
        <v>0</v>
      </c>
      <c r="K131" s="171" t="s">
        <v>346</v>
      </c>
      <c r="L131" s="175"/>
      <c r="M131" s="176" t="s">
        <v>35</v>
      </c>
      <c r="N131" s="177" t="s">
        <v>52</v>
      </c>
      <c r="P131" s="140">
        <f>O131*H131</f>
        <v>0</v>
      </c>
      <c r="Q131" s="140">
        <v>0.00064</v>
      </c>
      <c r="R131" s="140">
        <f>Q131*H131</f>
        <v>0.25024</v>
      </c>
      <c r="S131" s="140">
        <v>0</v>
      </c>
      <c r="T131" s="141">
        <f>S131*H131</f>
        <v>0</v>
      </c>
      <c r="AR131" s="142" t="s">
        <v>511</v>
      </c>
      <c r="AT131" s="142" t="s">
        <v>488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255</v>
      </c>
      <c r="BM131" s="142" t="s">
        <v>1844</v>
      </c>
    </row>
    <row r="132" spans="2:51" s="12" customFormat="1" ht="11.25">
      <c r="B132" s="155"/>
      <c r="D132" s="144" t="s">
        <v>358</v>
      </c>
      <c r="F132" s="157" t="s">
        <v>2183</v>
      </c>
      <c r="H132" s="158">
        <v>391</v>
      </c>
      <c r="I132" s="159"/>
      <c r="L132" s="155"/>
      <c r="M132" s="160"/>
      <c r="T132" s="161"/>
      <c r="AT132" s="156" t="s">
        <v>358</v>
      </c>
      <c r="AU132" s="156" t="s">
        <v>21</v>
      </c>
      <c r="AV132" s="12" t="s">
        <v>21</v>
      </c>
      <c r="AW132" s="12" t="s">
        <v>4</v>
      </c>
      <c r="AX132" s="12" t="s">
        <v>8</v>
      </c>
      <c r="AY132" s="156" t="s">
        <v>171</v>
      </c>
    </row>
    <row r="133" spans="2:65" s="1" customFormat="1" ht="24.2" customHeight="1">
      <c r="B133" s="33"/>
      <c r="C133" s="132" t="s">
        <v>243</v>
      </c>
      <c r="D133" s="132" t="s">
        <v>174</v>
      </c>
      <c r="E133" s="133" t="s">
        <v>1278</v>
      </c>
      <c r="F133" s="134" t="s">
        <v>1279</v>
      </c>
      <c r="G133" s="135" t="s">
        <v>345</v>
      </c>
      <c r="H133" s="136">
        <v>180</v>
      </c>
      <c r="I133" s="137"/>
      <c r="J133" s="136">
        <f>ROUND(I133*H133,0)</f>
        <v>0</v>
      </c>
      <c r="K133" s="134" t="s">
        <v>35</v>
      </c>
      <c r="L133" s="33"/>
      <c r="M133" s="138" t="s">
        <v>35</v>
      </c>
      <c r="N133" s="139" t="s">
        <v>52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255</v>
      </c>
      <c r="AT133" s="142" t="s">
        <v>174</v>
      </c>
      <c r="AU133" s="142" t="s">
        <v>21</v>
      </c>
      <c r="AY133" s="17" t="s">
        <v>171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</v>
      </c>
      <c r="BK133" s="143">
        <f>ROUND(I133*H133,0)</f>
        <v>0</v>
      </c>
      <c r="BL133" s="17" t="s">
        <v>255</v>
      </c>
      <c r="BM133" s="142" t="s">
        <v>1847</v>
      </c>
    </row>
    <row r="134" spans="2:65" s="1" customFormat="1" ht="24.2" customHeight="1">
      <c r="B134" s="33"/>
      <c r="C134" s="132" t="s">
        <v>250</v>
      </c>
      <c r="D134" s="132" t="s">
        <v>174</v>
      </c>
      <c r="E134" s="133" t="s">
        <v>1282</v>
      </c>
      <c r="F134" s="134" t="s">
        <v>1283</v>
      </c>
      <c r="G134" s="135" t="s">
        <v>345</v>
      </c>
      <c r="H134" s="136">
        <v>142</v>
      </c>
      <c r="I134" s="137"/>
      <c r="J134" s="136">
        <f>ROUND(I134*H134,0)</f>
        <v>0</v>
      </c>
      <c r="K134" s="134" t="s">
        <v>346</v>
      </c>
      <c r="L134" s="33"/>
      <c r="M134" s="138" t="s">
        <v>35</v>
      </c>
      <c r="N134" s="139" t="s">
        <v>52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255</v>
      </c>
      <c r="AT134" s="142" t="s">
        <v>174</v>
      </c>
      <c r="AU134" s="142" t="s">
        <v>21</v>
      </c>
      <c r="AY134" s="17" t="s">
        <v>171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</v>
      </c>
      <c r="BK134" s="143">
        <f>ROUND(I134*H134,0)</f>
        <v>0</v>
      </c>
      <c r="BL134" s="17" t="s">
        <v>255</v>
      </c>
      <c r="BM134" s="142" t="s">
        <v>1284</v>
      </c>
    </row>
    <row r="135" spans="2:47" s="1" customFormat="1" ht="11.25">
      <c r="B135" s="33"/>
      <c r="D135" s="153" t="s">
        <v>347</v>
      </c>
      <c r="F135" s="154" t="s">
        <v>1285</v>
      </c>
      <c r="I135" s="146"/>
      <c r="L135" s="33"/>
      <c r="M135" s="147"/>
      <c r="T135" s="54"/>
      <c r="AT135" s="17" t="s">
        <v>347</v>
      </c>
      <c r="AU135" s="17" t="s">
        <v>21</v>
      </c>
    </row>
    <row r="136" spans="2:65" s="1" customFormat="1" ht="24.2" customHeight="1">
      <c r="B136" s="33"/>
      <c r="C136" s="132" t="s">
        <v>255</v>
      </c>
      <c r="D136" s="132" t="s">
        <v>174</v>
      </c>
      <c r="E136" s="133" t="s">
        <v>1848</v>
      </c>
      <c r="F136" s="134" t="s">
        <v>1849</v>
      </c>
      <c r="G136" s="135" t="s">
        <v>345</v>
      </c>
      <c r="H136" s="136">
        <v>1</v>
      </c>
      <c r="I136" s="137"/>
      <c r="J136" s="136">
        <f>ROUND(I136*H136,0)</f>
        <v>0</v>
      </c>
      <c r="K136" s="134" t="s">
        <v>35</v>
      </c>
      <c r="L136" s="33"/>
      <c r="M136" s="138" t="s">
        <v>35</v>
      </c>
      <c r="N136" s="139" t="s">
        <v>52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255</v>
      </c>
      <c r="AT136" s="142" t="s">
        <v>174</v>
      </c>
      <c r="AU136" s="142" t="s">
        <v>21</v>
      </c>
      <c r="AY136" s="17" t="s">
        <v>171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</v>
      </c>
      <c r="BK136" s="143">
        <f>ROUND(I136*H136,0)</f>
        <v>0</v>
      </c>
      <c r="BL136" s="17" t="s">
        <v>255</v>
      </c>
      <c r="BM136" s="142" t="s">
        <v>2184</v>
      </c>
    </row>
    <row r="137" spans="2:47" s="1" customFormat="1" ht="19.5">
      <c r="B137" s="33"/>
      <c r="D137" s="144" t="s">
        <v>180</v>
      </c>
      <c r="F137" s="145" t="s">
        <v>1851</v>
      </c>
      <c r="I137" s="146"/>
      <c r="L137" s="33"/>
      <c r="M137" s="147"/>
      <c r="T137" s="54"/>
      <c r="AT137" s="17" t="s">
        <v>180</v>
      </c>
      <c r="AU137" s="17" t="s">
        <v>21</v>
      </c>
    </row>
    <row r="138" spans="2:65" s="1" customFormat="1" ht="21.75" customHeight="1">
      <c r="B138" s="33"/>
      <c r="C138" s="132" t="s">
        <v>260</v>
      </c>
      <c r="D138" s="132" t="s">
        <v>174</v>
      </c>
      <c r="E138" s="133" t="s">
        <v>1852</v>
      </c>
      <c r="F138" s="134" t="s">
        <v>1853</v>
      </c>
      <c r="G138" s="135" t="s">
        <v>345</v>
      </c>
      <c r="H138" s="136">
        <v>1</v>
      </c>
      <c r="I138" s="137"/>
      <c r="J138" s="136">
        <f>ROUND(I138*H138,0)</f>
        <v>0</v>
      </c>
      <c r="K138" s="134" t="s">
        <v>35</v>
      </c>
      <c r="L138" s="33"/>
      <c r="M138" s="138" t="s">
        <v>35</v>
      </c>
      <c r="N138" s="139" t="s">
        <v>52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255</v>
      </c>
      <c r="AT138" s="142" t="s">
        <v>174</v>
      </c>
      <c r="AU138" s="142" t="s">
        <v>21</v>
      </c>
      <c r="AY138" s="17" t="s">
        <v>171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</v>
      </c>
      <c r="BK138" s="143">
        <f>ROUND(I138*H138,0)</f>
        <v>0</v>
      </c>
      <c r="BL138" s="17" t="s">
        <v>255</v>
      </c>
      <c r="BM138" s="142" t="s">
        <v>2185</v>
      </c>
    </row>
    <row r="139" spans="2:47" s="1" customFormat="1" ht="19.5">
      <c r="B139" s="33"/>
      <c r="D139" s="144" t="s">
        <v>180</v>
      </c>
      <c r="F139" s="145" t="s">
        <v>1851</v>
      </c>
      <c r="I139" s="146"/>
      <c r="L139" s="33"/>
      <c r="M139" s="147"/>
      <c r="T139" s="54"/>
      <c r="AT139" s="17" t="s">
        <v>180</v>
      </c>
      <c r="AU139" s="17" t="s">
        <v>21</v>
      </c>
    </row>
    <row r="140" spans="2:65" s="1" customFormat="1" ht="21.75" customHeight="1">
      <c r="B140" s="33"/>
      <c r="C140" s="132" t="s">
        <v>265</v>
      </c>
      <c r="D140" s="132" t="s">
        <v>174</v>
      </c>
      <c r="E140" s="133" t="s">
        <v>1286</v>
      </c>
      <c r="F140" s="134" t="s">
        <v>1287</v>
      </c>
      <c r="G140" s="135" t="s">
        <v>345</v>
      </c>
      <c r="H140" s="136">
        <v>18</v>
      </c>
      <c r="I140" s="137"/>
      <c r="J140" s="136">
        <f>ROUND(I140*H140,0)</f>
        <v>0</v>
      </c>
      <c r="K140" s="134" t="s">
        <v>346</v>
      </c>
      <c r="L140" s="33"/>
      <c r="M140" s="138" t="s">
        <v>35</v>
      </c>
      <c r="N140" s="139" t="s">
        <v>52</v>
      </c>
      <c r="P140" s="140">
        <f>O140*H140</f>
        <v>0</v>
      </c>
      <c r="Q140" s="140">
        <v>0</v>
      </c>
      <c r="R140" s="140">
        <f>Q140*H140</f>
        <v>0</v>
      </c>
      <c r="S140" s="140">
        <v>0.0075</v>
      </c>
      <c r="T140" s="141">
        <f>S140*H140</f>
        <v>0.135</v>
      </c>
      <c r="AR140" s="142" t="s">
        <v>255</v>
      </c>
      <c r="AT140" s="142" t="s">
        <v>174</v>
      </c>
      <c r="AU140" s="142" t="s">
        <v>21</v>
      </c>
      <c r="AY140" s="17" t="s">
        <v>171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</v>
      </c>
      <c r="BK140" s="143">
        <f>ROUND(I140*H140,0)</f>
        <v>0</v>
      </c>
      <c r="BL140" s="17" t="s">
        <v>255</v>
      </c>
      <c r="BM140" s="142" t="s">
        <v>2186</v>
      </c>
    </row>
    <row r="141" spans="2:47" s="1" customFormat="1" ht="11.25">
      <c r="B141" s="33"/>
      <c r="D141" s="153" t="s">
        <v>347</v>
      </c>
      <c r="F141" s="154" t="s">
        <v>1289</v>
      </c>
      <c r="I141" s="146"/>
      <c r="L141" s="33"/>
      <c r="M141" s="147"/>
      <c r="T141" s="54"/>
      <c r="AT141" s="17" t="s">
        <v>347</v>
      </c>
      <c r="AU141" s="17" t="s">
        <v>21</v>
      </c>
    </row>
    <row r="142" spans="2:65" s="1" customFormat="1" ht="24.2" customHeight="1">
      <c r="B142" s="33"/>
      <c r="C142" s="132" t="s">
        <v>270</v>
      </c>
      <c r="D142" s="132" t="s">
        <v>174</v>
      </c>
      <c r="E142" s="133" t="s">
        <v>1290</v>
      </c>
      <c r="F142" s="134" t="s">
        <v>1291</v>
      </c>
      <c r="G142" s="135" t="s">
        <v>402</v>
      </c>
      <c r="H142" s="136">
        <v>280</v>
      </c>
      <c r="I142" s="137"/>
      <c r="J142" s="136">
        <f>ROUND(I142*H142,0)</f>
        <v>0</v>
      </c>
      <c r="K142" s="134" t="s">
        <v>346</v>
      </c>
      <c r="L142" s="33"/>
      <c r="M142" s="138" t="s">
        <v>35</v>
      </c>
      <c r="N142" s="139" t="s">
        <v>52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255</v>
      </c>
      <c r="AT142" s="142" t="s">
        <v>174</v>
      </c>
      <c r="AU142" s="142" t="s">
        <v>21</v>
      </c>
      <c r="AY142" s="17" t="s">
        <v>171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</v>
      </c>
      <c r="BK142" s="143">
        <f>ROUND(I142*H142,0)</f>
        <v>0</v>
      </c>
      <c r="BL142" s="17" t="s">
        <v>255</v>
      </c>
      <c r="BM142" s="142" t="s">
        <v>1292</v>
      </c>
    </row>
    <row r="143" spans="2:47" s="1" customFormat="1" ht="11.25">
      <c r="B143" s="33"/>
      <c r="D143" s="153" t="s">
        <v>347</v>
      </c>
      <c r="F143" s="154" t="s">
        <v>1293</v>
      </c>
      <c r="I143" s="146"/>
      <c r="L143" s="33"/>
      <c r="M143" s="147"/>
      <c r="T143" s="54"/>
      <c r="AT143" s="17" t="s">
        <v>347</v>
      </c>
      <c r="AU143" s="17" t="s">
        <v>21</v>
      </c>
    </row>
    <row r="144" spans="2:65" s="1" customFormat="1" ht="16.5" customHeight="1">
      <c r="B144" s="33"/>
      <c r="C144" s="169" t="s">
        <v>275</v>
      </c>
      <c r="D144" s="169" t="s">
        <v>488</v>
      </c>
      <c r="E144" s="170" t="s">
        <v>1294</v>
      </c>
      <c r="F144" s="171" t="s">
        <v>1295</v>
      </c>
      <c r="G144" s="172" t="s">
        <v>502</v>
      </c>
      <c r="H144" s="173">
        <v>266</v>
      </c>
      <c r="I144" s="174"/>
      <c r="J144" s="173">
        <f>ROUND(I144*H144,0)</f>
        <v>0</v>
      </c>
      <c r="K144" s="171" t="s">
        <v>346</v>
      </c>
      <c r="L144" s="175"/>
      <c r="M144" s="176" t="s">
        <v>35</v>
      </c>
      <c r="N144" s="177" t="s">
        <v>52</v>
      </c>
      <c r="P144" s="140">
        <f>O144*H144</f>
        <v>0</v>
      </c>
      <c r="Q144" s="140">
        <v>0.001</v>
      </c>
      <c r="R144" s="140">
        <f>Q144*H144</f>
        <v>0.266</v>
      </c>
      <c r="S144" s="140">
        <v>0</v>
      </c>
      <c r="T144" s="141">
        <f>S144*H144</f>
        <v>0</v>
      </c>
      <c r="AR144" s="142" t="s">
        <v>511</v>
      </c>
      <c r="AT144" s="142" t="s">
        <v>488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255</v>
      </c>
      <c r="BM144" s="142" t="s">
        <v>1296</v>
      </c>
    </row>
    <row r="145" spans="2:51" s="12" customFormat="1" ht="11.25">
      <c r="B145" s="155"/>
      <c r="D145" s="144" t="s">
        <v>358</v>
      </c>
      <c r="E145" s="156" t="s">
        <v>35</v>
      </c>
      <c r="F145" s="157" t="s">
        <v>2187</v>
      </c>
      <c r="H145" s="158">
        <v>266</v>
      </c>
      <c r="I145" s="159"/>
      <c r="L145" s="155"/>
      <c r="M145" s="160"/>
      <c r="T145" s="161"/>
      <c r="AT145" s="156" t="s">
        <v>358</v>
      </c>
      <c r="AU145" s="156" t="s">
        <v>21</v>
      </c>
      <c r="AV145" s="12" t="s">
        <v>21</v>
      </c>
      <c r="AW145" s="12" t="s">
        <v>41</v>
      </c>
      <c r="AX145" s="12" t="s">
        <v>8</v>
      </c>
      <c r="AY145" s="156" t="s">
        <v>171</v>
      </c>
    </row>
    <row r="146" spans="2:65" s="1" customFormat="1" ht="24.2" customHeight="1">
      <c r="B146" s="33"/>
      <c r="C146" s="132" t="s">
        <v>7</v>
      </c>
      <c r="D146" s="132" t="s">
        <v>174</v>
      </c>
      <c r="E146" s="133" t="s">
        <v>2188</v>
      </c>
      <c r="F146" s="134" t="s">
        <v>2189</v>
      </c>
      <c r="G146" s="135" t="s">
        <v>345</v>
      </c>
      <c r="H146" s="136">
        <v>1</v>
      </c>
      <c r="I146" s="137"/>
      <c r="J146" s="136">
        <f>ROUND(I146*H146,0)</f>
        <v>0</v>
      </c>
      <c r="K146" s="134" t="s">
        <v>346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255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255</v>
      </c>
      <c r="BM146" s="142" t="s">
        <v>2190</v>
      </c>
    </row>
    <row r="147" spans="2:47" s="1" customFormat="1" ht="11.25">
      <c r="B147" s="33"/>
      <c r="D147" s="153" t="s">
        <v>347</v>
      </c>
      <c r="F147" s="154" t="s">
        <v>2191</v>
      </c>
      <c r="I147" s="146"/>
      <c r="L147" s="33"/>
      <c r="M147" s="147"/>
      <c r="T147" s="54"/>
      <c r="AT147" s="17" t="s">
        <v>347</v>
      </c>
      <c r="AU147" s="17" t="s">
        <v>21</v>
      </c>
    </row>
    <row r="148" spans="2:65" s="1" customFormat="1" ht="16.5" customHeight="1">
      <c r="B148" s="33"/>
      <c r="C148" s="132" t="s">
        <v>286</v>
      </c>
      <c r="D148" s="132" t="s">
        <v>174</v>
      </c>
      <c r="E148" s="133" t="s">
        <v>1858</v>
      </c>
      <c r="F148" s="134" t="s">
        <v>1859</v>
      </c>
      <c r="G148" s="135" t="s">
        <v>1304</v>
      </c>
      <c r="H148" s="136">
        <v>1</v>
      </c>
      <c r="I148" s="137"/>
      <c r="J148" s="136">
        <f>ROUND(I148*H148,0)</f>
        <v>0</v>
      </c>
      <c r="K148" s="134" t="s">
        <v>346</v>
      </c>
      <c r="L148" s="33"/>
      <c r="M148" s="138" t="s">
        <v>35</v>
      </c>
      <c r="N148" s="139" t="s">
        <v>52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255</v>
      </c>
      <c r="AT148" s="142" t="s">
        <v>174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255</v>
      </c>
      <c r="BM148" s="142" t="s">
        <v>1860</v>
      </c>
    </row>
    <row r="149" spans="2:47" s="1" customFormat="1" ht="11.25">
      <c r="B149" s="33"/>
      <c r="D149" s="153" t="s">
        <v>347</v>
      </c>
      <c r="F149" s="154" t="s">
        <v>1861</v>
      </c>
      <c r="I149" s="146"/>
      <c r="L149" s="33"/>
      <c r="M149" s="147"/>
      <c r="T149" s="54"/>
      <c r="AT149" s="17" t="s">
        <v>347</v>
      </c>
      <c r="AU149" s="17" t="s">
        <v>21</v>
      </c>
    </row>
    <row r="150" spans="2:65" s="1" customFormat="1" ht="16.5" customHeight="1">
      <c r="B150" s="33"/>
      <c r="C150" s="132" t="s">
        <v>291</v>
      </c>
      <c r="D150" s="132" t="s">
        <v>174</v>
      </c>
      <c r="E150" s="133" t="s">
        <v>1302</v>
      </c>
      <c r="F150" s="134" t="s">
        <v>1303</v>
      </c>
      <c r="G150" s="135" t="s">
        <v>1304</v>
      </c>
      <c r="H150" s="136">
        <v>1</v>
      </c>
      <c r="I150" s="137"/>
      <c r="J150" s="136">
        <f>ROUND(I150*H150,0)</f>
        <v>0</v>
      </c>
      <c r="K150" s="134" t="s">
        <v>346</v>
      </c>
      <c r="L150" s="33"/>
      <c r="M150" s="138" t="s">
        <v>35</v>
      </c>
      <c r="N150" s="139" t="s">
        <v>52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255</v>
      </c>
      <c r="AT150" s="142" t="s">
        <v>174</v>
      </c>
      <c r="AU150" s="142" t="s">
        <v>21</v>
      </c>
      <c r="AY150" s="17" t="s">
        <v>171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</v>
      </c>
      <c r="BK150" s="143">
        <f>ROUND(I150*H150,0)</f>
        <v>0</v>
      </c>
      <c r="BL150" s="17" t="s">
        <v>255</v>
      </c>
      <c r="BM150" s="142" t="s">
        <v>2192</v>
      </c>
    </row>
    <row r="151" spans="2:47" s="1" customFormat="1" ht="11.25">
      <c r="B151" s="33"/>
      <c r="D151" s="153" t="s">
        <v>347</v>
      </c>
      <c r="F151" s="154" t="s">
        <v>1306</v>
      </c>
      <c r="I151" s="146"/>
      <c r="L151" s="33"/>
      <c r="M151" s="147"/>
      <c r="T151" s="54"/>
      <c r="AT151" s="17" t="s">
        <v>347</v>
      </c>
      <c r="AU151" s="17" t="s">
        <v>21</v>
      </c>
    </row>
    <row r="152" spans="2:65" s="1" customFormat="1" ht="24.2" customHeight="1">
      <c r="B152" s="33"/>
      <c r="C152" s="132" t="s">
        <v>296</v>
      </c>
      <c r="D152" s="132" t="s">
        <v>174</v>
      </c>
      <c r="E152" s="133" t="s">
        <v>1311</v>
      </c>
      <c r="F152" s="134" t="s">
        <v>1312</v>
      </c>
      <c r="G152" s="135" t="s">
        <v>468</v>
      </c>
      <c r="H152" s="136">
        <v>0.68</v>
      </c>
      <c r="I152" s="137"/>
      <c r="J152" s="136">
        <f>ROUND(I152*H152,0)</f>
        <v>0</v>
      </c>
      <c r="K152" s="134" t="s">
        <v>346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255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255</v>
      </c>
      <c r="BM152" s="142" t="s">
        <v>2193</v>
      </c>
    </row>
    <row r="153" spans="2:47" s="1" customFormat="1" ht="11.25">
      <c r="B153" s="33"/>
      <c r="D153" s="153" t="s">
        <v>347</v>
      </c>
      <c r="F153" s="154" t="s">
        <v>1314</v>
      </c>
      <c r="I153" s="146"/>
      <c r="L153" s="33"/>
      <c r="M153" s="147"/>
      <c r="T153" s="54"/>
      <c r="AT153" s="17" t="s">
        <v>347</v>
      </c>
      <c r="AU153" s="17" t="s">
        <v>21</v>
      </c>
    </row>
    <row r="154" spans="2:65" s="1" customFormat="1" ht="24.2" customHeight="1">
      <c r="B154" s="33"/>
      <c r="C154" s="132" t="s">
        <v>300</v>
      </c>
      <c r="D154" s="132" t="s">
        <v>174</v>
      </c>
      <c r="E154" s="133" t="s">
        <v>1307</v>
      </c>
      <c r="F154" s="134" t="s">
        <v>1308</v>
      </c>
      <c r="G154" s="135" t="s">
        <v>468</v>
      </c>
      <c r="H154" s="136">
        <v>0.68</v>
      </c>
      <c r="I154" s="137"/>
      <c r="J154" s="136">
        <f>ROUND(I154*H154,0)</f>
        <v>0</v>
      </c>
      <c r="K154" s="134" t="s">
        <v>346</v>
      </c>
      <c r="L154" s="33"/>
      <c r="M154" s="138" t="s">
        <v>35</v>
      </c>
      <c r="N154" s="139" t="s">
        <v>52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255</v>
      </c>
      <c r="AT154" s="142" t="s">
        <v>174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255</v>
      </c>
      <c r="BM154" s="142" t="s">
        <v>2194</v>
      </c>
    </row>
    <row r="155" spans="2:47" s="1" customFormat="1" ht="11.25">
      <c r="B155" s="33"/>
      <c r="D155" s="153" t="s">
        <v>347</v>
      </c>
      <c r="F155" s="154" t="s">
        <v>1310</v>
      </c>
      <c r="I155" s="146"/>
      <c r="L155" s="33"/>
      <c r="M155" s="147"/>
      <c r="T155" s="54"/>
      <c r="AT155" s="17" t="s">
        <v>347</v>
      </c>
      <c r="AU155" s="17" t="s">
        <v>21</v>
      </c>
    </row>
    <row r="156" spans="2:63" s="11" customFormat="1" ht="25.9" customHeight="1">
      <c r="B156" s="120"/>
      <c r="D156" s="121" t="s">
        <v>80</v>
      </c>
      <c r="E156" s="122" t="s">
        <v>488</v>
      </c>
      <c r="F156" s="122" t="s">
        <v>1315</v>
      </c>
      <c r="I156" s="123"/>
      <c r="J156" s="124">
        <f>BK156</f>
        <v>0</v>
      </c>
      <c r="L156" s="120"/>
      <c r="M156" s="125"/>
      <c r="P156" s="126">
        <f>P157+P187+P190</f>
        <v>0</v>
      </c>
      <c r="R156" s="126">
        <f>R157+R187+R190</f>
        <v>183.1749</v>
      </c>
      <c r="T156" s="127">
        <f>T157+T187+T190</f>
        <v>0</v>
      </c>
      <c r="AR156" s="121" t="s">
        <v>191</v>
      </c>
      <c r="AT156" s="128" t="s">
        <v>80</v>
      </c>
      <c r="AU156" s="128" t="s">
        <v>81</v>
      </c>
      <c r="AY156" s="121" t="s">
        <v>171</v>
      </c>
      <c r="BK156" s="129">
        <f>BK157+BK187+BK190</f>
        <v>0</v>
      </c>
    </row>
    <row r="157" spans="2:63" s="11" customFormat="1" ht="22.9" customHeight="1">
      <c r="B157" s="120"/>
      <c r="D157" s="121" t="s">
        <v>80</v>
      </c>
      <c r="E157" s="130" t="s">
        <v>1316</v>
      </c>
      <c r="F157" s="130" t="s">
        <v>1317</v>
      </c>
      <c r="I157" s="123"/>
      <c r="J157" s="131">
        <f>BK157</f>
        <v>0</v>
      </c>
      <c r="L157" s="120"/>
      <c r="M157" s="125"/>
      <c r="P157" s="126">
        <f>SUM(P158:P186)</f>
        <v>0</v>
      </c>
      <c r="R157" s="126">
        <f>SUM(R158:R186)</f>
        <v>2.57044</v>
      </c>
      <c r="T157" s="127">
        <f>SUM(T158:T186)</f>
        <v>0</v>
      </c>
      <c r="AR157" s="121" t="s">
        <v>191</v>
      </c>
      <c r="AT157" s="128" t="s">
        <v>80</v>
      </c>
      <c r="AU157" s="128" t="s">
        <v>8</v>
      </c>
      <c r="AY157" s="121" t="s">
        <v>171</v>
      </c>
      <c r="BK157" s="129">
        <f>SUM(BK158:BK186)</f>
        <v>0</v>
      </c>
    </row>
    <row r="158" spans="2:65" s="1" customFormat="1" ht="16.5" customHeight="1">
      <c r="B158" s="33"/>
      <c r="C158" s="132" t="s">
        <v>304</v>
      </c>
      <c r="D158" s="132" t="s">
        <v>174</v>
      </c>
      <c r="E158" s="133" t="s">
        <v>1327</v>
      </c>
      <c r="F158" s="134" t="s">
        <v>1328</v>
      </c>
      <c r="G158" s="135" t="s">
        <v>345</v>
      </c>
      <c r="H158" s="136">
        <v>18</v>
      </c>
      <c r="I158" s="137"/>
      <c r="J158" s="136">
        <f>ROUND(I158*H158,0)</f>
        <v>0</v>
      </c>
      <c r="K158" s="134" t="s">
        <v>346</v>
      </c>
      <c r="L158" s="33"/>
      <c r="M158" s="138" t="s">
        <v>35</v>
      </c>
      <c r="N158" s="139" t="s">
        <v>52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626</v>
      </c>
      <c r="AT158" s="142" t="s">
        <v>174</v>
      </c>
      <c r="AU158" s="142" t="s">
        <v>21</v>
      </c>
      <c r="AY158" s="17" t="s">
        <v>171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</v>
      </c>
      <c r="BK158" s="143">
        <f>ROUND(I158*H158,0)</f>
        <v>0</v>
      </c>
      <c r="BL158" s="17" t="s">
        <v>626</v>
      </c>
      <c r="BM158" s="142" t="s">
        <v>2195</v>
      </c>
    </row>
    <row r="159" spans="2:47" s="1" customFormat="1" ht="11.25">
      <c r="B159" s="33"/>
      <c r="D159" s="153" t="s">
        <v>347</v>
      </c>
      <c r="F159" s="154" t="s">
        <v>1330</v>
      </c>
      <c r="I159" s="146"/>
      <c r="L159" s="33"/>
      <c r="M159" s="147"/>
      <c r="T159" s="54"/>
      <c r="AT159" s="17" t="s">
        <v>347</v>
      </c>
      <c r="AU159" s="17" t="s">
        <v>21</v>
      </c>
    </row>
    <row r="160" spans="2:65" s="1" customFormat="1" ht="16.5" customHeight="1">
      <c r="B160" s="33"/>
      <c r="C160" s="169" t="s">
        <v>308</v>
      </c>
      <c r="D160" s="169" t="s">
        <v>488</v>
      </c>
      <c r="E160" s="170" t="s">
        <v>1331</v>
      </c>
      <c r="F160" s="171" t="s">
        <v>1332</v>
      </c>
      <c r="G160" s="172" t="s">
        <v>345</v>
      </c>
      <c r="H160" s="173">
        <v>6</v>
      </c>
      <c r="I160" s="174"/>
      <c r="J160" s="173">
        <f>ROUND(I160*H160,0)</f>
        <v>0</v>
      </c>
      <c r="K160" s="171" t="s">
        <v>35</v>
      </c>
      <c r="L160" s="175"/>
      <c r="M160" s="176" t="s">
        <v>35</v>
      </c>
      <c r="N160" s="177" t="s">
        <v>52</v>
      </c>
      <c r="P160" s="140">
        <f>O160*H160</f>
        <v>0</v>
      </c>
      <c r="Q160" s="140">
        <v>0.00408</v>
      </c>
      <c r="R160" s="140">
        <f>Q160*H160</f>
        <v>0.024480000000000002</v>
      </c>
      <c r="S160" s="140">
        <v>0</v>
      </c>
      <c r="T160" s="141">
        <f>S160*H160</f>
        <v>0</v>
      </c>
      <c r="AR160" s="142" t="s">
        <v>511</v>
      </c>
      <c r="AT160" s="142" t="s">
        <v>488</v>
      </c>
      <c r="AU160" s="142" t="s">
        <v>21</v>
      </c>
      <c r="AY160" s="17" t="s">
        <v>171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</v>
      </c>
      <c r="BK160" s="143">
        <f>ROUND(I160*H160,0)</f>
        <v>0</v>
      </c>
      <c r="BL160" s="17" t="s">
        <v>255</v>
      </c>
      <c r="BM160" s="142" t="s">
        <v>2196</v>
      </c>
    </row>
    <row r="161" spans="2:47" s="1" customFormat="1" ht="19.5">
      <c r="B161" s="33"/>
      <c r="D161" s="144" t="s">
        <v>180</v>
      </c>
      <c r="F161" s="145" t="s">
        <v>1334</v>
      </c>
      <c r="I161" s="146"/>
      <c r="L161" s="33"/>
      <c r="M161" s="147"/>
      <c r="T161" s="54"/>
      <c r="AT161" s="17" t="s">
        <v>180</v>
      </c>
      <c r="AU161" s="17" t="s">
        <v>21</v>
      </c>
    </row>
    <row r="162" spans="2:65" s="1" customFormat="1" ht="16.5" customHeight="1">
      <c r="B162" s="33"/>
      <c r="C162" s="169" t="s">
        <v>314</v>
      </c>
      <c r="D162" s="169" t="s">
        <v>488</v>
      </c>
      <c r="E162" s="170" t="s">
        <v>1867</v>
      </c>
      <c r="F162" s="171" t="s">
        <v>1868</v>
      </c>
      <c r="G162" s="172" t="s">
        <v>345</v>
      </c>
      <c r="H162" s="173">
        <v>1</v>
      </c>
      <c r="I162" s="174"/>
      <c r="J162" s="173">
        <f>ROUND(I162*H162,0)</f>
        <v>0</v>
      </c>
      <c r="K162" s="171" t="s">
        <v>35</v>
      </c>
      <c r="L162" s="175"/>
      <c r="M162" s="176" t="s">
        <v>35</v>
      </c>
      <c r="N162" s="177" t="s">
        <v>52</v>
      </c>
      <c r="P162" s="140">
        <f>O162*H162</f>
        <v>0</v>
      </c>
      <c r="Q162" s="140">
        <v>0.00408</v>
      </c>
      <c r="R162" s="140">
        <f>Q162*H162</f>
        <v>0.00408</v>
      </c>
      <c r="S162" s="140">
        <v>0</v>
      </c>
      <c r="T162" s="141">
        <f>S162*H162</f>
        <v>0</v>
      </c>
      <c r="AR162" s="142" t="s">
        <v>511</v>
      </c>
      <c r="AT162" s="142" t="s">
        <v>488</v>
      </c>
      <c r="AU162" s="142" t="s">
        <v>21</v>
      </c>
      <c r="AY162" s="17" t="s">
        <v>171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</v>
      </c>
      <c r="BK162" s="143">
        <f>ROUND(I162*H162,0)</f>
        <v>0</v>
      </c>
      <c r="BL162" s="17" t="s">
        <v>255</v>
      </c>
      <c r="BM162" s="142" t="s">
        <v>2197</v>
      </c>
    </row>
    <row r="163" spans="2:65" s="1" customFormat="1" ht="16.5" customHeight="1">
      <c r="B163" s="33"/>
      <c r="C163" s="169" t="s">
        <v>319</v>
      </c>
      <c r="D163" s="169" t="s">
        <v>488</v>
      </c>
      <c r="E163" s="170" t="s">
        <v>1870</v>
      </c>
      <c r="F163" s="171" t="s">
        <v>1871</v>
      </c>
      <c r="G163" s="172" t="s">
        <v>345</v>
      </c>
      <c r="H163" s="173">
        <v>6</v>
      </c>
      <c r="I163" s="174"/>
      <c r="J163" s="173">
        <f>ROUND(I163*H163,0)</f>
        <v>0</v>
      </c>
      <c r="K163" s="171" t="s">
        <v>35</v>
      </c>
      <c r="L163" s="175"/>
      <c r="M163" s="176" t="s">
        <v>35</v>
      </c>
      <c r="N163" s="177" t="s">
        <v>52</v>
      </c>
      <c r="P163" s="140">
        <f>O163*H163</f>
        <v>0</v>
      </c>
      <c r="Q163" s="140">
        <v>0.00408</v>
      </c>
      <c r="R163" s="140">
        <f>Q163*H163</f>
        <v>0.024480000000000002</v>
      </c>
      <c r="S163" s="140">
        <v>0</v>
      </c>
      <c r="T163" s="141">
        <f>S163*H163</f>
        <v>0</v>
      </c>
      <c r="AR163" s="142" t="s">
        <v>511</v>
      </c>
      <c r="AT163" s="142" t="s">
        <v>488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255</v>
      </c>
      <c r="BM163" s="142" t="s">
        <v>2198</v>
      </c>
    </row>
    <row r="164" spans="2:65" s="1" customFormat="1" ht="16.5" customHeight="1">
      <c r="B164" s="33"/>
      <c r="C164" s="169" t="s">
        <v>324</v>
      </c>
      <c r="D164" s="169" t="s">
        <v>488</v>
      </c>
      <c r="E164" s="170" t="s">
        <v>2199</v>
      </c>
      <c r="F164" s="171" t="s">
        <v>2200</v>
      </c>
      <c r="G164" s="172" t="s">
        <v>345</v>
      </c>
      <c r="H164" s="173">
        <v>5</v>
      </c>
      <c r="I164" s="174"/>
      <c r="J164" s="173">
        <f>ROUND(I164*H164,0)</f>
        <v>0</v>
      </c>
      <c r="K164" s="171" t="s">
        <v>35</v>
      </c>
      <c r="L164" s="175"/>
      <c r="M164" s="176" t="s">
        <v>35</v>
      </c>
      <c r="N164" s="177" t="s">
        <v>52</v>
      </c>
      <c r="P164" s="140">
        <f>O164*H164</f>
        <v>0</v>
      </c>
      <c r="Q164" s="140">
        <v>0.00408</v>
      </c>
      <c r="R164" s="140">
        <f>Q164*H164</f>
        <v>0.0204</v>
      </c>
      <c r="S164" s="140">
        <v>0</v>
      </c>
      <c r="T164" s="141">
        <f>S164*H164</f>
        <v>0</v>
      </c>
      <c r="AR164" s="142" t="s">
        <v>511</v>
      </c>
      <c r="AT164" s="142" t="s">
        <v>488</v>
      </c>
      <c r="AU164" s="142" t="s">
        <v>21</v>
      </c>
      <c r="AY164" s="17" t="s">
        <v>171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</v>
      </c>
      <c r="BK164" s="143">
        <f>ROUND(I164*H164,0)</f>
        <v>0</v>
      </c>
      <c r="BL164" s="17" t="s">
        <v>255</v>
      </c>
      <c r="BM164" s="142" t="s">
        <v>2201</v>
      </c>
    </row>
    <row r="165" spans="2:65" s="1" customFormat="1" ht="24.2" customHeight="1">
      <c r="B165" s="33"/>
      <c r="C165" s="132" t="s">
        <v>331</v>
      </c>
      <c r="D165" s="132" t="s">
        <v>174</v>
      </c>
      <c r="E165" s="133" t="s">
        <v>2202</v>
      </c>
      <c r="F165" s="134" t="s">
        <v>2203</v>
      </c>
      <c r="G165" s="135" t="s">
        <v>345</v>
      </c>
      <c r="H165" s="136">
        <v>18</v>
      </c>
      <c r="I165" s="137"/>
      <c r="J165" s="136">
        <f>ROUND(I165*H165,0)</f>
        <v>0</v>
      </c>
      <c r="K165" s="134" t="s">
        <v>346</v>
      </c>
      <c r="L165" s="33"/>
      <c r="M165" s="138" t="s">
        <v>35</v>
      </c>
      <c r="N165" s="139" t="s">
        <v>52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255</v>
      </c>
      <c r="AT165" s="142" t="s">
        <v>174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255</v>
      </c>
      <c r="BM165" s="142" t="s">
        <v>2204</v>
      </c>
    </row>
    <row r="166" spans="2:47" s="1" customFormat="1" ht="11.25">
      <c r="B166" s="33"/>
      <c r="D166" s="153" t="s">
        <v>347</v>
      </c>
      <c r="F166" s="154" t="s">
        <v>2205</v>
      </c>
      <c r="I166" s="146"/>
      <c r="L166" s="33"/>
      <c r="M166" s="147"/>
      <c r="T166" s="54"/>
      <c r="AT166" s="17" t="s">
        <v>347</v>
      </c>
      <c r="AU166" s="17" t="s">
        <v>21</v>
      </c>
    </row>
    <row r="167" spans="2:47" s="1" customFormat="1" ht="19.5">
      <c r="B167" s="33"/>
      <c r="D167" s="144" t="s">
        <v>180</v>
      </c>
      <c r="F167" s="145" t="s">
        <v>2206</v>
      </c>
      <c r="I167" s="146"/>
      <c r="L167" s="33"/>
      <c r="M167" s="147"/>
      <c r="T167" s="54"/>
      <c r="AT167" s="17" t="s">
        <v>180</v>
      </c>
      <c r="AU167" s="17" t="s">
        <v>21</v>
      </c>
    </row>
    <row r="168" spans="2:65" s="1" customFormat="1" ht="16.5" customHeight="1">
      <c r="B168" s="33"/>
      <c r="C168" s="169" t="s">
        <v>511</v>
      </c>
      <c r="D168" s="169" t="s">
        <v>488</v>
      </c>
      <c r="E168" s="170" t="s">
        <v>1339</v>
      </c>
      <c r="F168" s="171" t="s">
        <v>1340</v>
      </c>
      <c r="G168" s="172" t="s">
        <v>345</v>
      </c>
      <c r="H168" s="173">
        <v>6</v>
      </c>
      <c r="I168" s="174"/>
      <c r="J168" s="173">
        <f>ROUND(I168*H168,0)</f>
        <v>0</v>
      </c>
      <c r="K168" s="171" t="s">
        <v>346</v>
      </c>
      <c r="L168" s="175"/>
      <c r="M168" s="176" t="s">
        <v>35</v>
      </c>
      <c r="N168" s="177" t="s">
        <v>52</v>
      </c>
      <c r="P168" s="140">
        <f>O168*H168</f>
        <v>0</v>
      </c>
      <c r="Q168" s="140">
        <v>0.115</v>
      </c>
      <c r="R168" s="140">
        <f>Q168*H168</f>
        <v>0.6900000000000001</v>
      </c>
      <c r="S168" s="140">
        <v>0</v>
      </c>
      <c r="T168" s="141">
        <f>S168*H168</f>
        <v>0</v>
      </c>
      <c r="AR168" s="142" t="s">
        <v>511</v>
      </c>
      <c r="AT168" s="142" t="s">
        <v>488</v>
      </c>
      <c r="AU168" s="142" t="s">
        <v>21</v>
      </c>
      <c r="AY168" s="17" t="s">
        <v>171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</v>
      </c>
      <c r="BK168" s="143">
        <f>ROUND(I168*H168,0)</f>
        <v>0</v>
      </c>
      <c r="BL168" s="17" t="s">
        <v>255</v>
      </c>
      <c r="BM168" s="142" t="s">
        <v>1341</v>
      </c>
    </row>
    <row r="169" spans="2:65" s="1" customFormat="1" ht="16.5" customHeight="1">
      <c r="B169" s="33"/>
      <c r="C169" s="169" t="s">
        <v>516</v>
      </c>
      <c r="D169" s="169" t="s">
        <v>488</v>
      </c>
      <c r="E169" s="170" t="s">
        <v>1880</v>
      </c>
      <c r="F169" s="171" t="s">
        <v>1881</v>
      </c>
      <c r="G169" s="172" t="s">
        <v>345</v>
      </c>
      <c r="H169" s="173">
        <v>12</v>
      </c>
      <c r="I169" s="174"/>
      <c r="J169" s="173">
        <f>ROUND(I169*H169,0)</f>
        <v>0</v>
      </c>
      <c r="K169" s="171" t="s">
        <v>346</v>
      </c>
      <c r="L169" s="175"/>
      <c r="M169" s="176" t="s">
        <v>35</v>
      </c>
      <c r="N169" s="177" t="s">
        <v>52</v>
      </c>
      <c r="P169" s="140">
        <f>O169*H169</f>
        <v>0</v>
      </c>
      <c r="Q169" s="140">
        <v>0.127</v>
      </c>
      <c r="R169" s="140">
        <f>Q169*H169</f>
        <v>1.524</v>
      </c>
      <c r="S169" s="140">
        <v>0</v>
      </c>
      <c r="T169" s="141">
        <f>S169*H169</f>
        <v>0</v>
      </c>
      <c r="AR169" s="142" t="s">
        <v>511</v>
      </c>
      <c r="AT169" s="142" t="s">
        <v>488</v>
      </c>
      <c r="AU169" s="142" t="s">
        <v>21</v>
      </c>
      <c r="AY169" s="17" t="s">
        <v>171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</v>
      </c>
      <c r="BK169" s="143">
        <f>ROUND(I169*H169,0)</f>
        <v>0</v>
      </c>
      <c r="BL169" s="17" t="s">
        <v>255</v>
      </c>
      <c r="BM169" s="142" t="s">
        <v>2207</v>
      </c>
    </row>
    <row r="170" spans="2:65" s="1" customFormat="1" ht="24.2" customHeight="1">
      <c r="B170" s="33"/>
      <c r="C170" s="132" t="s">
        <v>514</v>
      </c>
      <c r="D170" s="132" t="s">
        <v>174</v>
      </c>
      <c r="E170" s="133" t="s">
        <v>2208</v>
      </c>
      <c r="F170" s="134" t="s">
        <v>2203</v>
      </c>
      <c r="G170" s="135" t="s">
        <v>345</v>
      </c>
      <c r="H170" s="136">
        <v>15</v>
      </c>
      <c r="I170" s="137"/>
      <c r="J170" s="136">
        <f>ROUND(I170*H170,0)</f>
        <v>0</v>
      </c>
      <c r="K170" s="134" t="s">
        <v>346</v>
      </c>
      <c r="L170" s="33"/>
      <c r="M170" s="138" t="s">
        <v>35</v>
      </c>
      <c r="N170" s="139" t="s">
        <v>52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255</v>
      </c>
      <c r="AT170" s="142" t="s">
        <v>174</v>
      </c>
      <c r="AU170" s="142" t="s">
        <v>21</v>
      </c>
      <c r="AY170" s="17" t="s">
        <v>171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</v>
      </c>
      <c r="BK170" s="143">
        <f>ROUND(I170*H170,0)</f>
        <v>0</v>
      </c>
      <c r="BL170" s="17" t="s">
        <v>255</v>
      </c>
      <c r="BM170" s="142" t="s">
        <v>2209</v>
      </c>
    </row>
    <row r="171" spans="2:47" s="1" customFormat="1" ht="11.25">
      <c r="B171" s="33"/>
      <c r="D171" s="153" t="s">
        <v>347</v>
      </c>
      <c r="F171" s="154" t="s">
        <v>2210</v>
      </c>
      <c r="I171" s="146"/>
      <c r="L171" s="33"/>
      <c r="M171" s="147"/>
      <c r="T171" s="54"/>
      <c r="AT171" s="17" t="s">
        <v>347</v>
      </c>
      <c r="AU171" s="17" t="s">
        <v>21</v>
      </c>
    </row>
    <row r="172" spans="2:47" s="1" customFormat="1" ht="19.5">
      <c r="B172" s="33"/>
      <c r="D172" s="144" t="s">
        <v>180</v>
      </c>
      <c r="F172" s="145" t="s">
        <v>2211</v>
      </c>
      <c r="I172" s="146"/>
      <c r="L172" s="33"/>
      <c r="M172" s="147"/>
      <c r="T172" s="54"/>
      <c r="AT172" s="17" t="s">
        <v>180</v>
      </c>
      <c r="AU172" s="17" t="s">
        <v>21</v>
      </c>
    </row>
    <row r="173" spans="2:65" s="1" customFormat="1" ht="16.5" customHeight="1">
      <c r="B173" s="33"/>
      <c r="C173" s="169" t="s">
        <v>524</v>
      </c>
      <c r="D173" s="169" t="s">
        <v>488</v>
      </c>
      <c r="E173" s="170" t="s">
        <v>1349</v>
      </c>
      <c r="F173" s="171" t="s">
        <v>1350</v>
      </c>
      <c r="G173" s="172" t="s">
        <v>345</v>
      </c>
      <c r="H173" s="173">
        <v>4</v>
      </c>
      <c r="I173" s="174"/>
      <c r="J173" s="173">
        <f>ROUND(I173*H173,0)</f>
        <v>0</v>
      </c>
      <c r="K173" s="171" t="s">
        <v>346</v>
      </c>
      <c r="L173" s="175"/>
      <c r="M173" s="176" t="s">
        <v>35</v>
      </c>
      <c r="N173" s="177" t="s">
        <v>52</v>
      </c>
      <c r="P173" s="140">
        <f>O173*H173</f>
        <v>0</v>
      </c>
      <c r="Q173" s="140">
        <v>0.0128</v>
      </c>
      <c r="R173" s="140">
        <f>Q173*H173</f>
        <v>0.0512</v>
      </c>
      <c r="S173" s="140">
        <v>0</v>
      </c>
      <c r="T173" s="141">
        <f>S173*H173</f>
        <v>0</v>
      </c>
      <c r="AR173" s="142" t="s">
        <v>511</v>
      </c>
      <c r="AT173" s="142" t="s">
        <v>488</v>
      </c>
      <c r="AU173" s="142" t="s">
        <v>21</v>
      </c>
      <c r="AY173" s="17" t="s">
        <v>171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8</v>
      </c>
      <c r="BK173" s="143">
        <f>ROUND(I173*H173,0)</f>
        <v>0</v>
      </c>
      <c r="BL173" s="17" t="s">
        <v>255</v>
      </c>
      <c r="BM173" s="142" t="s">
        <v>1351</v>
      </c>
    </row>
    <row r="174" spans="2:47" s="1" customFormat="1" ht="19.5">
      <c r="B174" s="33"/>
      <c r="D174" s="144" t="s">
        <v>180</v>
      </c>
      <c r="F174" s="145" t="s">
        <v>1352</v>
      </c>
      <c r="I174" s="146"/>
      <c r="L174" s="33"/>
      <c r="M174" s="147"/>
      <c r="T174" s="54"/>
      <c r="AT174" s="17" t="s">
        <v>180</v>
      </c>
      <c r="AU174" s="17" t="s">
        <v>21</v>
      </c>
    </row>
    <row r="175" spans="2:65" s="1" customFormat="1" ht="16.5" customHeight="1">
      <c r="B175" s="33"/>
      <c r="C175" s="169" t="s">
        <v>519</v>
      </c>
      <c r="D175" s="169" t="s">
        <v>488</v>
      </c>
      <c r="E175" s="170" t="s">
        <v>2212</v>
      </c>
      <c r="F175" s="171" t="s">
        <v>2213</v>
      </c>
      <c r="G175" s="172" t="s">
        <v>345</v>
      </c>
      <c r="H175" s="173">
        <v>3</v>
      </c>
      <c r="I175" s="174"/>
      <c r="J175" s="173">
        <f>ROUND(I175*H175,0)</f>
        <v>0</v>
      </c>
      <c r="K175" s="171" t="s">
        <v>346</v>
      </c>
      <c r="L175" s="175"/>
      <c r="M175" s="176" t="s">
        <v>35</v>
      </c>
      <c r="N175" s="177" t="s">
        <v>52</v>
      </c>
      <c r="P175" s="140">
        <f>O175*H175</f>
        <v>0</v>
      </c>
      <c r="Q175" s="140">
        <v>0.0173</v>
      </c>
      <c r="R175" s="140">
        <f>Q175*H175</f>
        <v>0.0519</v>
      </c>
      <c r="S175" s="140">
        <v>0</v>
      </c>
      <c r="T175" s="141">
        <f>S175*H175</f>
        <v>0</v>
      </c>
      <c r="AR175" s="142" t="s">
        <v>511</v>
      </c>
      <c r="AT175" s="142" t="s">
        <v>488</v>
      </c>
      <c r="AU175" s="142" t="s">
        <v>21</v>
      </c>
      <c r="AY175" s="17" t="s">
        <v>171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</v>
      </c>
      <c r="BK175" s="143">
        <f>ROUND(I175*H175,0)</f>
        <v>0</v>
      </c>
      <c r="BL175" s="17" t="s">
        <v>255</v>
      </c>
      <c r="BM175" s="142" t="s">
        <v>2214</v>
      </c>
    </row>
    <row r="176" spans="2:47" s="1" customFormat="1" ht="19.5">
      <c r="B176" s="33"/>
      <c r="D176" s="144" t="s">
        <v>180</v>
      </c>
      <c r="F176" s="145" t="s">
        <v>1352</v>
      </c>
      <c r="I176" s="146"/>
      <c r="L176" s="33"/>
      <c r="M176" s="147"/>
      <c r="T176" s="54"/>
      <c r="AT176" s="17" t="s">
        <v>180</v>
      </c>
      <c r="AU176" s="17" t="s">
        <v>21</v>
      </c>
    </row>
    <row r="177" spans="2:65" s="1" customFormat="1" ht="16.5" customHeight="1">
      <c r="B177" s="33"/>
      <c r="C177" s="169" t="s">
        <v>536</v>
      </c>
      <c r="D177" s="169" t="s">
        <v>488</v>
      </c>
      <c r="E177" s="170" t="s">
        <v>2215</v>
      </c>
      <c r="F177" s="171" t="s">
        <v>2216</v>
      </c>
      <c r="G177" s="172" t="s">
        <v>345</v>
      </c>
      <c r="H177" s="173">
        <v>5</v>
      </c>
      <c r="I177" s="174"/>
      <c r="J177" s="173">
        <f aca="true" t="shared" si="0" ref="J177:J182">ROUND(I177*H177,0)</f>
        <v>0</v>
      </c>
      <c r="K177" s="171" t="s">
        <v>346</v>
      </c>
      <c r="L177" s="175"/>
      <c r="M177" s="176" t="s">
        <v>35</v>
      </c>
      <c r="N177" s="177" t="s">
        <v>52</v>
      </c>
      <c r="P177" s="140">
        <f aca="true" t="shared" si="1" ref="P177:P182">O177*H177</f>
        <v>0</v>
      </c>
      <c r="Q177" s="140">
        <v>0.0238</v>
      </c>
      <c r="R177" s="140">
        <f aca="true" t="shared" si="2" ref="R177:R182">Q177*H177</f>
        <v>0.11900000000000001</v>
      </c>
      <c r="S177" s="140">
        <v>0</v>
      </c>
      <c r="T177" s="141">
        <f aca="true" t="shared" si="3" ref="T177:T182">S177*H177</f>
        <v>0</v>
      </c>
      <c r="AR177" s="142" t="s">
        <v>511</v>
      </c>
      <c r="AT177" s="142" t="s">
        <v>488</v>
      </c>
      <c r="AU177" s="142" t="s">
        <v>21</v>
      </c>
      <c r="AY177" s="17" t="s">
        <v>171</v>
      </c>
      <c r="BE177" s="143">
        <f aca="true" t="shared" si="4" ref="BE177:BE182">IF(N177="základní",J177,0)</f>
        <v>0</v>
      </c>
      <c r="BF177" s="143">
        <f aca="true" t="shared" si="5" ref="BF177:BF182">IF(N177="snížená",J177,0)</f>
        <v>0</v>
      </c>
      <c r="BG177" s="143">
        <f aca="true" t="shared" si="6" ref="BG177:BG182">IF(N177="zákl. přenesená",J177,0)</f>
        <v>0</v>
      </c>
      <c r="BH177" s="143">
        <f aca="true" t="shared" si="7" ref="BH177:BH182">IF(N177="sníž. přenesená",J177,0)</f>
        <v>0</v>
      </c>
      <c r="BI177" s="143">
        <f aca="true" t="shared" si="8" ref="BI177:BI182">IF(N177="nulová",J177,0)</f>
        <v>0</v>
      </c>
      <c r="BJ177" s="17" t="s">
        <v>8</v>
      </c>
      <c r="BK177" s="143">
        <f aca="true" t="shared" si="9" ref="BK177:BK182">ROUND(I177*H177,0)</f>
        <v>0</v>
      </c>
      <c r="BL177" s="17" t="s">
        <v>255</v>
      </c>
      <c r="BM177" s="142" t="s">
        <v>2217</v>
      </c>
    </row>
    <row r="178" spans="2:65" s="1" customFormat="1" ht="16.5" customHeight="1">
      <c r="B178" s="33"/>
      <c r="C178" s="169" t="s">
        <v>522</v>
      </c>
      <c r="D178" s="169" t="s">
        <v>488</v>
      </c>
      <c r="E178" s="170" t="s">
        <v>1886</v>
      </c>
      <c r="F178" s="171" t="s">
        <v>1887</v>
      </c>
      <c r="G178" s="172" t="s">
        <v>345</v>
      </c>
      <c r="H178" s="173">
        <v>2</v>
      </c>
      <c r="I178" s="174"/>
      <c r="J178" s="173">
        <f t="shared" si="0"/>
        <v>0</v>
      </c>
      <c r="K178" s="171" t="s">
        <v>346</v>
      </c>
      <c r="L178" s="175"/>
      <c r="M178" s="176" t="s">
        <v>35</v>
      </c>
      <c r="N178" s="177" t="s">
        <v>52</v>
      </c>
      <c r="P178" s="140">
        <f t="shared" si="1"/>
        <v>0</v>
      </c>
      <c r="Q178" s="140">
        <v>0.0185</v>
      </c>
      <c r="R178" s="140">
        <f t="shared" si="2"/>
        <v>0.037</v>
      </c>
      <c r="S178" s="140">
        <v>0</v>
      </c>
      <c r="T178" s="141">
        <f t="shared" si="3"/>
        <v>0</v>
      </c>
      <c r="AR178" s="142" t="s">
        <v>511</v>
      </c>
      <c r="AT178" s="142" t="s">
        <v>488</v>
      </c>
      <c r="AU178" s="142" t="s">
        <v>21</v>
      </c>
      <c r="AY178" s="17" t="s">
        <v>171</v>
      </c>
      <c r="BE178" s="143">
        <f t="shared" si="4"/>
        <v>0</v>
      </c>
      <c r="BF178" s="143">
        <f t="shared" si="5"/>
        <v>0</v>
      </c>
      <c r="BG178" s="143">
        <f t="shared" si="6"/>
        <v>0</v>
      </c>
      <c r="BH178" s="143">
        <f t="shared" si="7"/>
        <v>0</v>
      </c>
      <c r="BI178" s="143">
        <f t="shared" si="8"/>
        <v>0</v>
      </c>
      <c r="BJ178" s="17" t="s">
        <v>8</v>
      </c>
      <c r="BK178" s="143">
        <f t="shared" si="9"/>
        <v>0</v>
      </c>
      <c r="BL178" s="17" t="s">
        <v>255</v>
      </c>
      <c r="BM178" s="142" t="s">
        <v>1888</v>
      </c>
    </row>
    <row r="179" spans="2:65" s="1" customFormat="1" ht="16.5" customHeight="1">
      <c r="B179" s="33"/>
      <c r="C179" s="169" t="s">
        <v>552</v>
      </c>
      <c r="D179" s="169" t="s">
        <v>488</v>
      </c>
      <c r="E179" s="170" t="s">
        <v>1889</v>
      </c>
      <c r="F179" s="171" t="s">
        <v>1890</v>
      </c>
      <c r="G179" s="172" t="s">
        <v>345</v>
      </c>
      <c r="H179" s="173">
        <v>1</v>
      </c>
      <c r="I179" s="174"/>
      <c r="J179" s="173">
        <f t="shared" si="0"/>
        <v>0</v>
      </c>
      <c r="K179" s="171" t="s">
        <v>35</v>
      </c>
      <c r="L179" s="175"/>
      <c r="M179" s="176" t="s">
        <v>35</v>
      </c>
      <c r="N179" s="177" t="s">
        <v>52</v>
      </c>
      <c r="P179" s="140">
        <f t="shared" si="1"/>
        <v>0</v>
      </c>
      <c r="Q179" s="140">
        <v>0.0185</v>
      </c>
      <c r="R179" s="140">
        <f t="shared" si="2"/>
        <v>0.0185</v>
      </c>
      <c r="S179" s="140">
        <v>0</v>
      </c>
      <c r="T179" s="141">
        <f t="shared" si="3"/>
        <v>0</v>
      </c>
      <c r="AR179" s="142" t="s">
        <v>511</v>
      </c>
      <c r="AT179" s="142" t="s">
        <v>488</v>
      </c>
      <c r="AU179" s="142" t="s">
        <v>21</v>
      </c>
      <c r="AY179" s="17" t="s">
        <v>171</v>
      </c>
      <c r="BE179" s="143">
        <f t="shared" si="4"/>
        <v>0</v>
      </c>
      <c r="BF179" s="143">
        <f t="shared" si="5"/>
        <v>0</v>
      </c>
      <c r="BG179" s="143">
        <f t="shared" si="6"/>
        <v>0</v>
      </c>
      <c r="BH179" s="143">
        <f t="shared" si="7"/>
        <v>0</v>
      </c>
      <c r="BI179" s="143">
        <f t="shared" si="8"/>
        <v>0</v>
      </c>
      <c r="BJ179" s="17" t="s">
        <v>8</v>
      </c>
      <c r="BK179" s="143">
        <f t="shared" si="9"/>
        <v>0</v>
      </c>
      <c r="BL179" s="17" t="s">
        <v>255</v>
      </c>
      <c r="BM179" s="142" t="s">
        <v>2218</v>
      </c>
    </row>
    <row r="180" spans="2:65" s="1" customFormat="1" ht="16.5" customHeight="1">
      <c r="B180" s="33"/>
      <c r="C180" s="132" t="s">
        <v>558</v>
      </c>
      <c r="D180" s="132" t="s">
        <v>174</v>
      </c>
      <c r="E180" s="133" t="s">
        <v>1356</v>
      </c>
      <c r="F180" s="134" t="s">
        <v>1357</v>
      </c>
      <c r="G180" s="135" t="s">
        <v>345</v>
      </c>
      <c r="H180" s="136">
        <v>18</v>
      </c>
      <c r="I180" s="137"/>
      <c r="J180" s="136">
        <f t="shared" si="0"/>
        <v>0</v>
      </c>
      <c r="K180" s="134" t="s">
        <v>35</v>
      </c>
      <c r="L180" s="33"/>
      <c r="M180" s="138" t="s">
        <v>35</v>
      </c>
      <c r="N180" s="139" t="s">
        <v>52</v>
      </c>
      <c r="P180" s="140">
        <f t="shared" si="1"/>
        <v>0</v>
      </c>
      <c r="Q180" s="140">
        <v>0</v>
      </c>
      <c r="R180" s="140">
        <f t="shared" si="2"/>
        <v>0</v>
      </c>
      <c r="S180" s="140">
        <v>0</v>
      </c>
      <c r="T180" s="141">
        <f t="shared" si="3"/>
        <v>0</v>
      </c>
      <c r="AR180" s="142" t="s">
        <v>626</v>
      </c>
      <c r="AT180" s="142" t="s">
        <v>174</v>
      </c>
      <c r="AU180" s="142" t="s">
        <v>21</v>
      </c>
      <c r="AY180" s="17" t="s">
        <v>171</v>
      </c>
      <c r="BE180" s="143">
        <f t="shared" si="4"/>
        <v>0</v>
      </c>
      <c r="BF180" s="143">
        <f t="shared" si="5"/>
        <v>0</v>
      </c>
      <c r="BG180" s="143">
        <f t="shared" si="6"/>
        <v>0</v>
      </c>
      <c r="BH180" s="143">
        <f t="shared" si="7"/>
        <v>0</v>
      </c>
      <c r="BI180" s="143">
        <f t="shared" si="8"/>
        <v>0</v>
      </c>
      <c r="BJ180" s="17" t="s">
        <v>8</v>
      </c>
      <c r="BK180" s="143">
        <f t="shared" si="9"/>
        <v>0</v>
      </c>
      <c r="BL180" s="17" t="s">
        <v>626</v>
      </c>
      <c r="BM180" s="142" t="s">
        <v>2219</v>
      </c>
    </row>
    <row r="181" spans="2:65" s="1" customFormat="1" ht="16.5" customHeight="1">
      <c r="B181" s="33"/>
      <c r="C181" s="169" t="s">
        <v>567</v>
      </c>
      <c r="D181" s="169" t="s">
        <v>488</v>
      </c>
      <c r="E181" s="170" t="s">
        <v>1360</v>
      </c>
      <c r="F181" s="171" t="s">
        <v>1361</v>
      </c>
      <c r="G181" s="172" t="s">
        <v>345</v>
      </c>
      <c r="H181" s="173">
        <v>18</v>
      </c>
      <c r="I181" s="174"/>
      <c r="J181" s="173">
        <f t="shared" si="0"/>
        <v>0</v>
      </c>
      <c r="K181" s="171" t="s">
        <v>346</v>
      </c>
      <c r="L181" s="175"/>
      <c r="M181" s="176" t="s">
        <v>35</v>
      </c>
      <c r="N181" s="177" t="s">
        <v>52</v>
      </c>
      <c r="P181" s="140">
        <f t="shared" si="1"/>
        <v>0</v>
      </c>
      <c r="Q181" s="140">
        <v>0.0003</v>
      </c>
      <c r="R181" s="140">
        <f t="shared" si="2"/>
        <v>0.005399999999999999</v>
      </c>
      <c r="S181" s="140">
        <v>0</v>
      </c>
      <c r="T181" s="141">
        <f t="shared" si="3"/>
        <v>0</v>
      </c>
      <c r="AR181" s="142" t="s">
        <v>868</v>
      </c>
      <c r="AT181" s="142" t="s">
        <v>488</v>
      </c>
      <c r="AU181" s="142" t="s">
        <v>21</v>
      </c>
      <c r="AY181" s="17" t="s">
        <v>171</v>
      </c>
      <c r="BE181" s="143">
        <f t="shared" si="4"/>
        <v>0</v>
      </c>
      <c r="BF181" s="143">
        <f t="shared" si="5"/>
        <v>0</v>
      </c>
      <c r="BG181" s="143">
        <f t="shared" si="6"/>
        <v>0</v>
      </c>
      <c r="BH181" s="143">
        <f t="shared" si="7"/>
        <v>0</v>
      </c>
      <c r="BI181" s="143">
        <f t="shared" si="8"/>
        <v>0</v>
      </c>
      <c r="BJ181" s="17" t="s">
        <v>8</v>
      </c>
      <c r="BK181" s="143">
        <f t="shared" si="9"/>
        <v>0</v>
      </c>
      <c r="BL181" s="17" t="s">
        <v>868</v>
      </c>
      <c r="BM181" s="142" t="s">
        <v>2220</v>
      </c>
    </row>
    <row r="182" spans="2:65" s="1" customFormat="1" ht="16.5" customHeight="1">
      <c r="B182" s="33"/>
      <c r="C182" s="132" t="s">
        <v>29</v>
      </c>
      <c r="D182" s="132" t="s">
        <v>174</v>
      </c>
      <c r="E182" s="133" t="s">
        <v>1363</v>
      </c>
      <c r="F182" s="134" t="s">
        <v>1364</v>
      </c>
      <c r="G182" s="135" t="s">
        <v>345</v>
      </c>
      <c r="H182" s="136">
        <v>1</v>
      </c>
      <c r="I182" s="137"/>
      <c r="J182" s="136">
        <f t="shared" si="0"/>
        <v>0</v>
      </c>
      <c r="K182" s="134" t="s">
        <v>346</v>
      </c>
      <c r="L182" s="33"/>
      <c r="M182" s="138" t="s">
        <v>35</v>
      </c>
      <c r="N182" s="139" t="s">
        <v>52</v>
      </c>
      <c r="P182" s="140">
        <f t="shared" si="1"/>
        <v>0</v>
      </c>
      <c r="Q182" s="140">
        <v>0</v>
      </c>
      <c r="R182" s="140">
        <f t="shared" si="2"/>
        <v>0</v>
      </c>
      <c r="S182" s="140">
        <v>0</v>
      </c>
      <c r="T182" s="141">
        <f t="shared" si="3"/>
        <v>0</v>
      </c>
      <c r="AR182" s="142" t="s">
        <v>626</v>
      </c>
      <c r="AT182" s="142" t="s">
        <v>174</v>
      </c>
      <c r="AU182" s="142" t="s">
        <v>21</v>
      </c>
      <c r="AY182" s="17" t="s">
        <v>171</v>
      </c>
      <c r="BE182" s="143">
        <f t="shared" si="4"/>
        <v>0</v>
      </c>
      <c r="BF182" s="143">
        <f t="shared" si="5"/>
        <v>0</v>
      </c>
      <c r="BG182" s="143">
        <f t="shared" si="6"/>
        <v>0</v>
      </c>
      <c r="BH182" s="143">
        <f t="shared" si="7"/>
        <v>0</v>
      </c>
      <c r="BI182" s="143">
        <f t="shared" si="8"/>
        <v>0</v>
      </c>
      <c r="BJ182" s="17" t="s">
        <v>8</v>
      </c>
      <c r="BK182" s="143">
        <f t="shared" si="9"/>
        <v>0</v>
      </c>
      <c r="BL182" s="17" t="s">
        <v>626</v>
      </c>
      <c r="BM182" s="142" t="s">
        <v>2221</v>
      </c>
    </row>
    <row r="183" spans="2:47" s="1" customFormat="1" ht="11.25">
      <c r="B183" s="33"/>
      <c r="D183" s="153" t="s">
        <v>347</v>
      </c>
      <c r="F183" s="154" t="s">
        <v>1366</v>
      </c>
      <c r="I183" s="146"/>
      <c r="L183" s="33"/>
      <c r="M183" s="147"/>
      <c r="T183" s="54"/>
      <c r="AT183" s="17" t="s">
        <v>347</v>
      </c>
      <c r="AU183" s="17" t="s">
        <v>21</v>
      </c>
    </row>
    <row r="184" spans="2:47" s="1" customFormat="1" ht="19.5">
      <c r="B184" s="33"/>
      <c r="D184" s="144" t="s">
        <v>180</v>
      </c>
      <c r="F184" s="145" t="s">
        <v>1367</v>
      </c>
      <c r="I184" s="146"/>
      <c r="L184" s="33"/>
      <c r="M184" s="147"/>
      <c r="T184" s="54"/>
      <c r="AT184" s="17" t="s">
        <v>180</v>
      </c>
      <c r="AU184" s="17" t="s">
        <v>21</v>
      </c>
    </row>
    <row r="185" spans="2:65" s="1" customFormat="1" ht="16.5" customHeight="1">
      <c r="B185" s="33"/>
      <c r="C185" s="132" t="s">
        <v>581</v>
      </c>
      <c r="D185" s="132" t="s">
        <v>174</v>
      </c>
      <c r="E185" s="133" t="s">
        <v>1368</v>
      </c>
      <c r="F185" s="134" t="s">
        <v>1369</v>
      </c>
      <c r="G185" s="135" t="s">
        <v>345</v>
      </c>
      <c r="H185" s="136">
        <v>18</v>
      </c>
      <c r="I185" s="137"/>
      <c r="J185" s="136">
        <f>ROUND(I185*H185,0)</f>
        <v>0</v>
      </c>
      <c r="K185" s="134" t="s">
        <v>346</v>
      </c>
      <c r="L185" s="33"/>
      <c r="M185" s="138" t="s">
        <v>35</v>
      </c>
      <c r="N185" s="139" t="s">
        <v>52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626</v>
      </c>
      <c r="AT185" s="142" t="s">
        <v>174</v>
      </c>
      <c r="AU185" s="142" t="s">
        <v>21</v>
      </c>
      <c r="AY185" s="17" t="s">
        <v>171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</v>
      </c>
      <c r="BK185" s="143">
        <f>ROUND(I185*H185,0)</f>
        <v>0</v>
      </c>
      <c r="BL185" s="17" t="s">
        <v>626</v>
      </c>
      <c r="BM185" s="142" t="s">
        <v>2222</v>
      </c>
    </row>
    <row r="186" spans="2:47" s="1" customFormat="1" ht="11.25">
      <c r="B186" s="33"/>
      <c r="D186" s="153" t="s">
        <v>347</v>
      </c>
      <c r="F186" s="154" t="s">
        <v>1371</v>
      </c>
      <c r="I186" s="146"/>
      <c r="L186" s="33"/>
      <c r="M186" s="147"/>
      <c r="T186" s="54"/>
      <c r="AT186" s="17" t="s">
        <v>347</v>
      </c>
      <c r="AU186" s="17" t="s">
        <v>21</v>
      </c>
    </row>
    <row r="187" spans="2:63" s="11" customFormat="1" ht="22.9" customHeight="1">
      <c r="B187" s="120"/>
      <c r="D187" s="121" t="s">
        <v>80</v>
      </c>
      <c r="E187" s="130" t="s">
        <v>1372</v>
      </c>
      <c r="F187" s="130" t="s">
        <v>1373</v>
      </c>
      <c r="I187" s="123"/>
      <c r="J187" s="131">
        <f>BK187</f>
        <v>0</v>
      </c>
      <c r="L187" s="120"/>
      <c r="M187" s="125"/>
      <c r="P187" s="126">
        <f>SUM(P188:P189)</f>
        <v>0</v>
      </c>
      <c r="R187" s="126">
        <f>SUM(R188:R189)</f>
        <v>0</v>
      </c>
      <c r="T187" s="127">
        <f>SUM(T188:T189)</f>
        <v>0</v>
      </c>
      <c r="AR187" s="121" t="s">
        <v>191</v>
      </c>
      <c r="AT187" s="128" t="s">
        <v>80</v>
      </c>
      <c r="AU187" s="128" t="s">
        <v>8</v>
      </c>
      <c r="AY187" s="121" t="s">
        <v>171</v>
      </c>
      <c r="BK187" s="129">
        <f>SUM(BK188:BK189)</f>
        <v>0</v>
      </c>
    </row>
    <row r="188" spans="2:65" s="1" customFormat="1" ht="16.5" customHeight="1">
      <c r="B188" s="33"/>
      <c r="C188" s="132" t="s">
        <v>568</v>
      </c>
      <c r="D188" s="132" t="s">
        <v>174</v>
      </c>
      <c r="E188" s="133" t="s">
        <v>1374</v>
      </c>
      <c r="F188" s="134" t="s">
        <v>1375</v>
      </c>
      <c r="G188" s="135" t="s">
        <v>345</v>
      </c>
      <c r="H188" s="136">
        <v>18</v>
      </c>
      <c r="I188" s="137"/>
      <c r="J188" s="136">
        <f>ROUND(I188*H188,0)</f>
        <v>0</v>
      </c>
      <c r="K188" s="134" t="s">
        <v>35</v>
      </c>
      <c r="L188" s="33"/>
      <c r="M188" s="138" t="s">
        <v>35</v>
      </c>
      <c r="N188" s="139" t="s">
        <v>52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178</v>
      </c>
      <c r="AT188" s="142" t="s">
        <v>174</v>
      </c>
      <c r="AU188" s="142" t="s">
        <v>21</v>
      </c>
      <c r="AY188" s="17" t="s">
        <v>171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</v>
      </c>
      <c r="BK188" s="143">
        <f>ROUND(I188*H188,0)</f>
        <v>0</v>
      </c>
      <c r="BL188" s="17" t="s">
        <v>178</v>
      </c>
      <c r="BM188" s="142" t="s">
        <v>2223</v>
      </c>
    </row>
    <row r="189" spans="2:65" s="1" customFormat="1" ht="16.5" customHeight="1">
      <c r="B189" s="33"/>
      <c r="C189" s="169" t="s">
        <v>591</v>
      </c>
      <c r="D189" s="169" t="s">
        <v>488</v>
      </c>
      <c r="E189" s="170" t="s">
        <v>1378</v>
      </c>
      <c r="F189" s="171" t="s">
        <v>1379</v>
      </c>
      <c r="G189" s="172" t="s">
        <v>345</v>
      </c>
      <c r="H189" s="173">
        <v>18</v>
      </c>
      <c r="I189" s="174"/>
      <c r="J189" s="173">
        <f>ROUND(I189*H189,0)</f>
        <v>0</v>
      </c>
      <c r="K189" s="171" t="s">
        <v>346</v>
      </c>
      <c r="L189" s="175"/>
      <c r="M189" s="176" t="s">
        <v>35</v>
      </c>
      <c r="N189" s="177" t="s">
        <v>52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214</v>
      </c>
      <c r="AT189" s="142" t="s">
        <v>488</v>
      </c>
      <c r="AU189" s="142" t="s">
        <v>21</v>
      </c>
      <c r="AY189" s="17" t="s">
        <v>171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</v>
      </c>
      <c r="BK189" s="143">
        <f>ROUND(I189*H189,0)</f>
        <v>0</v>
      </c>
      <c r="BL189" s="17" t="s">
        <v>178</v>
      </c>
      <c r="BM189" s="142" t="s">
        <v>2224</v>
      </c>
    </row>
    <row r="190" spans="2:63" s="11" customFormat="1" ht="22.9" customHeight="1">
      <c r="B190" s="120"/>
      <c r="D190" s="121" t="s">
        <v>80</v>
      </c>
      <c r="E190" s="130" t="s">
        <v>1381</v>
      </c>
      <c r="F190" s="130" t="s">
        <v>1382</v>
      </c>
      <c r="I190" s="123"/>
      <c r="J190" s="131">
        <f>BK190</f>
        <v>0</v>
      </c>
      <c r="L190" s="120"/>
      <c r="M190" s="125"/>
      <c r="P190" s="126">
        <f>SUM(P191:P222)</f>
        <v>0</v>
      </c>
      <c r="R190" s="126">
        <f>SUM(R191:R222)</f>
        <v>180.60446000000002</v>
      </c>
      <c r="T190" s="127">
        <f>SUM(T191:T222)</f>
        <v>0</v>
      </c>
      <c r="AR190" s="121" t="s">
        <v>191</v>
      </c>
      <c r="AT190" s="128" t="s">
        <v>80</v>
      </c>
      <c r="AU190" s="128" t="s">
        <v>8</v>
      </c>
      <c r="AY190" s="121" t="s">
        <v>171</v>
      </c>
      <c r="BK190" s="129">
        <f>SUM(BK191:BK222)</f>
        <v>0</v>
      </c>
    </row>
    <row r="191" spans="2:65" s="1" customFormat="1" ht="33" customHeight="1">
      <c r="B191" s="33"/>
      <c r="C191" s="132" t="s">
        <v>577</v>
      </c>
      <c r="D191" s="132" t="s">
        <v>174</v>
      </c>
      <c r="E191" s="133" t="s">
        <v>1383</v>
      </c>
      <c r="F191" s="134" t="s">
        <v>1384</v>
      </c>
      <c r="G191" s="135" t="s">
        <v>407</v>
      </c>
      <c r="H191" s="136">
        <v>27.6</v>
      </c>
      <c r="I191" s="137"/>
      <c r="J191" s="136">
        <f>ROUND(I191*H191,0)</f>
        <v>0</v>
      </c>
      <c r="K191" s="134" t="s">
        <v>346</v>
      </c>
      <c r="L191" s="33"/>
      <c r="M191" s="138" t="s">
        <v>35</v>
      </c>
      <c r="N191" s="139" t="s">
        <v>52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626</v>
      </c>
      <c r="AT191" s="142" t="s">
        <v>174</v>
      </c>
      <c r="AU191" s="142" t="s">
        <v>21</v>
      </c>
      <c r="AY191" s="17" t="s">
        <v>171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</v>
      </c>
      <c r="BK191" s="143">
        <f>ROUND(I191*H191,0)</f>
        <v>0</v>
      </c>
      <c r="BL191" s="17" t="s">
        <v>626</v>
      </c>
      <c r="BM191" s="142" t="s">
        <v>2225</v>
      </c>
    </row>
    <row r="192" spans="2:47" s="1" customFormat="1" ht="11.25">
      <c r="B192" s="33"/>
      <c r="D192" s="153" t="s">
        <v>347</v>
      </c>
      <c r="F192" s="154" t="s">
        <v>1386</v>
      </c>
      <c r="I192" s="146"/>
      <c r="L192" s="33"/>
      <c r="M192" s="147"/>
      <c r="T192" s="54"/>
      <c r="AT192" s="17" t="s">
        <v>347</v>
      </c>
      <c r="AU192" s="17" t="s">
        <v>21</v>
      </c>
    </row>
    <row r="193" spans="2:51" s="12" customFormat="1" ht="11.25">
      <c r="B193" s="155"/>
      <c r="D193" s="144" t="s">
        <v>358</v>
      </c>
      <c r="E193" s="156" t="s">
        <v>35</v>
      </c>
      <c r="F193" s="157" t="s">
        <v>2226</v>
      </c>
      <c r="H193" s="158">
        <v>20.4</v>
      </c>
      <c r="I193" s="159"/>
      <c r="L193" s="155"/>
      <c r="M193" s="160"/>
      <c r="T193" s="161"/>
      <c r="AT193" s="156" t="s">
        <v>358</v>
      </c>
      <c r="AU193" s="156" t="s">
        <v>21</v>
      </c>
      <c r="AV193" s="12" t="s">
        <v>21</v>
      </c>
      <c r="AW193" s="12" t="s">
        <v>41</v>
      </c>
      <c r="AX193" s="12" t="s">
        <v>81</v>
      </c>
      <c r="AY193" s="156" t="s">
        <v>171</v>
      </c>
    </row>
    <row r="194" spans="2:51" s="12" customFormat="1" ht="11.25">
      <c r="B194" s="155"/>
      <c r="D194" s="144" t="s">
        <v>358</v>
      </c>
      <c r="E194" s="156" t="s">
        <v>35</v>
      </c>
      <c r="F194" s="157" t="s">
        <v>2227</v>
      </c>
      <c r="H194" s="158">
        <v>7.2</v>
      </c>
      <c r="I194" s="159"/>
      <c r="L194" s="155"/>
      <c r="M194" s="160"/>
      <c r="T194" s="161"/>
      <c r="AT194" s="156" t="s">
        <v>358</v>
      </c>
      <c r="AU194" s="156" t="s">
        <v>21</v>
      </c>
      <c r="AV194" s="12" t="s">
        <v>21</v>
      </c>
      <c r="AW194" s="12" t="s">
        <v>41</v>
      </c>
      <c r="AX194" s="12" t="s">
        <v>81</v>
      </c>
      <c r="AY194" s="156" t="s">
        <v>171</v>
      </c>
    </row>
    <row r="195" spans="2:51" s="13" customFormat="1" ht="11.25">
      <c r="B195" s="162"/>
      <c r="D195" s="144" t="s">
        <v>358</v>
      </c>
      <c r="E195" s="163" t="s">
        <v>35</v>
      </c>
      <c r="F195" s="164" t="s">
        <v>361</v>
      </c>
      <c r="H195" s="165">
        <v>27.6</v>
      </c>
      <c r="I195" s="166"/>
      <c r="L195" s="162"/>
      <c r="M195" s="167"/>
      <c r="T195" s="168"/>
      <c r="AT195" s="163" t="s">
        <v>358</v>
      </c>
      <c r="AU195" s="163" t="s">
        <v>21</v>
      </c>
      <c r="AV195" s="13" t="s">
        <v>178</v>
      </c>
      <c r="AW195" s="13" t="s">
        <v>41</v>
      </c>
      <c r="AX195" s="13" t="s">
        <v>8</v>
      </c>
      <c r="AY195" s="163" t="s">
        <v>171</v>
      </c>
    </row>
    <row r="196" spans="2:65" s="1" customFormat="1" ht="37.9" customHeight="1">
      <c r="B196" s="33"/>
      <c r="C196" s="132" t="s">
        <v>602</v>
      </c>
      <c r="D196" s="132" t="s">
        <v>174</v>
      </c>
      <c r="E196" s="133" t="s">
        <v>1389</v>
      </c>
      <c r="F196" s="134" t="s">
        <v>1390</v>
      </c>
      <c r="G196" s="135" t="s">
        <v>402</v>
      </c>
      <c r="H196" s="136">
        <v>290</v>
      </c>
      <c r="I196" s="137"/>
      <c r="J196" s="136">
        <f>ROUND(I196*H196,0)</f>
        <v>0</v>
      </c>
      <c r="K196" s="134" t="s">
        <v>346</v>
      </c>
      <c r="L196" s="33"/>
      <c r="M196" s="138" t="s">
        <v>35</v>
      </c>
      <c r="N196" s="139" t="s">
        <v>52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626</v>
      </c>
      <c r="AT196" s="142" t="s">
        <v>174</v>
      </c>
      <c r="AU196" s="142" t="s">
        <v>21</v>
      </c>
      <c r="AY196" s="17" t="s">
        <v>171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</v>
      </c>
      <c r="BK196" s="143">
        <f>ROUND(I196*H196,0)</f>
        <v>0</v>
      </c>
      <c r="BL196" s="17" t="s">
        <v>626</v>
      </c>
      <c r="BM196" s="142" t="s">
        <v>2228</v>
      </c>
    </row>
    <row r="197" spans="2:47" s="1" customFormat="1" ht="11.25">
      <c r="B197" s="33"/>
      <c r="D197" s="153" t="s">
        <v>347</v>
      </c>
      <c r="F197" s="154" t="s">
        <v>1392</v>
      </c>
      <c r="I197" s="146"/>
      <c r="L197" s="33"/>
      <c r="M197" s="147"/>
      <c r="T197" s="54"/>
      <c r="AT197" s="17" t="s">
        <v>347</v>
      </c>
      <c r="AU197" s="17" t="s">
        <v>21</v>
      </c>
    </row>
    <row r="198" spans="2:65" s="1" customFormat="1" ht="24.2" customHeight="1">
      <c r="B198" s="33"/>
      <c r="C198" s="132" t="s">
        <v>584</v>
      </c>
      <c r="D198" s="132" t="s">
        <v>174</v>
      </c>
      <c r="E198" s="133" t="s">
        <v>1393</v>
      </c>
      <c r="F198" s="134" t="s">
        <v>1394</v>
      </c>
      <c r="G198" s="135" t="s">
        <v>407</v>
      </c>
      <c r="H198" s="136">
        <v>61</v>
      </c>
      <c r="I198" s="137"/>
      <c r="J198" s="136">
        <f>ROUND(I198*H198,0)</f>
        <v>0</v>
      </c>
      <c r="K198" s="134" t="s">
        <v>346</v>
      </c>
      <c r="L198" s="33"/>
      <c r="M198" s="138" t="s">
        <v>35</v>
      </c>
      <c r="N198" s="139" t="s">
        <v>52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626</v>
      </c>
      <c r="AT198" s="142" t="s">
        <v>174</v>
      </c>
      <c r="AU198" s="142" t="s">
        <v>21</v>
      </c>
      <c r="AY198" s="17" t="s">
        <v>171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</v>
      </c>
      <c r="BK198" s="143">
        <f>ROUND(I198*H198,0)</f>
        <v>0</v>
      </c>
      <c r="BL198" s="17" t="s">
        <v>626</v>
      </c>
      <c r="BM198" s="142" t="s">
        <v>2229</v>
      </c>
    </row>
    <row r="199" spans="2:47" s="1" customFormat="1" ht="11.25">
      <c r="B199" s="33"/>
      <c r="D199" s="153" t="s">
        <v>347</v>
      </c>
      <c r="F199" s="154" t="s">
        <v>1396</v>
      </c>
      <c r="I199" s="146"/>
      <c r="L199" s="33"/>
      <c r="M199" s="147"/>
      <c r="T199" s="54"/>
      <c r="AT199" s="17" t="s">
        <v>347</v>
      </c>
      <c r="AU199" s="17" t="s">
        <v>21</v>
      </c>
    </row>
    <row r="200" spans="2:51" s="12" customFormat="1" ht="11.25">
      <c r="B200" s="155"/>
      <c r="D200" s="144" t="s">
        <v>358</v>
      </c>
      <c r="E200" s="156" t="s">
        <v>35</v>
      </c>
      <c r="F200" s="157" t="s">
        <v>2230</v>
      </c>
      <c r="H200" s="158">
        <v>61</v>
      </c>
      <c r="I200" s="159"/>
      <c r="L200" s="155"/>
      <c r="M200" s="160"/>
      <c r="T200" s="161"/>
      <c r="AT200" s="156" t="s">
        <v>358</v>
      </c>
      <c r="AU200" s="156" t="s">
        <v>21</v>
      </c>
      <c r="AV200" s="12" t="s">
        <v>21</v>
      </c>
      <c r="AW200" s="12" t="s">
        <v>41</v>
      </c>
      <c r="AX200" s="12" t="s">
        <v>8</v>
      </c>
      <c r="AY200" s="156" t="s">
        <v>171</v>
      </c>
    </row>
    <row r="201" spans="2:65" s="1" customFormat="1" ht="33" customHeight="1">
      <c r="B201" s="33"/>
      <c r="C201" s="132" t="s">
        <v>611</v>
      </c>
      <c r="D201" s="132" t="s">
        <v>174</v>
      </c>
      <c r="E201" s="133" t="s">
        <v>1398</v>
      </c>
      <c r="F201" s="134" t="s">
        <v>1399</v>
      </c>
      <c r="G201" s="135" t="s">
        <v>407</v>
      </c>
      <c r="H201" s="136">
        <v>732</v>
      </c>
      <c r="I201" s="137"/>
      <c r="J201" s="136">
        <f>ROUND(I201*H201,0)</f>
        <v>0</v>
      </c>
      <c r="K201" s="134" t="s">
        <v>346</v>
      </c>
      <c r="L201" s="33"/>
      <c r="M201" s="138" t="s">
        <v>35</v>
      </c>
      <c r="N201" s="139" t="s">
        <v>52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626</v>
      </c>
      <c r="AT201" s="142" t="s">
        <v>174</v>
      </c>
      <c r="AU201" s="142" t="s">
        <v>21</v>
      </c>
      <c r="AY201" s="17" t="s">
        <v>171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</v>
      </c>
      <c r="BK201" s="143">
        <f>ROUND(I201*H201,0)</f>
        <v>0</v>
      </c>
      <c r="BL201" s="17" t="s">
        <v>626</v>
      </c>
      <c r="BM201" s="142" t="s">
        <v>2231</v>
      </c>
    </row>
    <row r="202" spans="2:47" s="1" customFormat="1" ht="11.25">
      <c r="B202" s="33"/>
      <c r="D202" s="153" t="s">
        <v>347</v>
      </c>
      <c r="F202" s="154" t="s">
        <v>1401</v>
      </c>
      <c r="I202" s="146"/>
      <c r="L202" s="33"/>
      <c r="M202" s="147"/>
      <c r="T202" s="54"/>
      <c r="AT202" s="17" t="s">
        <v>347</v>
      </c>
      <c r="AU202" s="17" t="s">
        <v>21</v>
      </c>
    </row>
    <row r="203" spans="2:47" s="1" customFormat="1" ht="19.5">
      <c r="B203" s="33"/>
      <c r="D203" s="144" t="s">
        <v>180</v>
      </c>
      <c r="F203" s="145" t="s">
        <v>461</v>
      </c>
      <c r="I203" s="146"/>
      <c r="L203" s="33"/>
      <c r="M203" s="147"/>
      <c r="T203" s="54"/>
      <c r="AT203" s="17" t="s">
        <v>180</v>
      </c>
      <c r="AU203" s="17" t="s">
        <v>21</v>
      </c>
    </row>
    <row r="204" spans="2:51" s="12" customFormat="1" ht="11.25">
      <c r="B204" s="155"/>
      <c r="D204" s="144" t="s">
        <v>358</v>
      </c>
      <c r="F204" s="157" t="s">
        <v>2232</v>
      </c>
      <c r="H204" s="158">
        <v>732</v>
      </c>
      <c r="I204" s="159"/>
      <c r="L204" s="155"/>
      <c r="M204" s="160"/>
      <c r="T204" s="161"/>
      <c r="AT204" s="156" t="s">
        <v>358</v>
      </c>
      <c r="AU204" s="156" t="s">
        <v>21</v>
      </c>
      <c r="AV204" s="12" t="s">
        <v>21</v>
      </c>
      <c r="AW204" s="12" t="s">
        <v>4</v>
      </c>
      <c r="AX204" s="12" t="s">
        <v>8</v>
      </c>
      <c r="AY204" s="156" t="s">
        <v>171</v>
      </c>
    </row>
    <row r="205" spans="2:65" s="1" customFormat="1" ht="24.2" customHeight="1">
      <c r="B205" s="33"/>
      <c r="C205" s="132" t="s">
        <v>588</v>
      </c>
      <c r="D205" s="132" t="s">
        <v>174</v>
      </c>
      <c r="E205" s="133" t="s">
        <v>1403</v>
      </c>
      <c r="F205" s="134" t="s">
        <v>1404</v>
      </c>
      <c r="G205" s="135" t="s">
        <v>468</v>
      </c>
      <c r="H205" s="136">
        <v>122</v>
      </c>
      <c r="I205" s="137"/>
      <c r="J205" s="136">
        <f>ROUND(I205*H205,0)</f>
        <v>0</v>
      </c>
      <c r="K205" s="134" t="s">
        <v>35</v>
      </c>
      <c r="L205" s="33"/>
      <c r="M205" s="138" t="s">
        <v>35</v>
      </c>
      <c r="N205" s="139" t="s">
        <v>52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626</v>
      </c>
      <c r="AT205" s="142" t="s">
        <v>174</v>
      </c>
      <c r="AU205" s="142" t="s">
        <v>21</v>
      </c>
      <c r="AY205" s="17" t="s">
        <v>171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</v>
      </c>
      <c r="BK205" s="143">
        <f>ROUND(I205*H205,0)</f>
        <v>0</v>
      </c>
      <c r="BL205" s="17" t="s">
        <v>626</v>
      </c>
      <c r="BM205" s="142" t="s">
        <v>2233</v>
      </c>
    </row>
    <row r="206" spans="2:51" s="12" customFormat="1" ht="11.25">
      <c r="B206" s="155"/>
      <c r="D206" s="144" t="s">
        <v>358</v>
      </c>
      <c r="F206" s="157" t="s">
        <v>2234</v>
      </c>
      <c r="H206" s="158">
        <v>122</v>
      </c>
      <c r="I206" s="159"/>
      <c r="L206" s="155"/>
      <c r="M206" s="160"/>
      <c r="T206" s="161"/>
      <c r="AT206" s="156" t="s">
        <v>358</v>
      </c>
      <c r="AU206" s="156" t="s">
        <v>21</v>
      </c>
      <c r="AV206" s="12" t="s">
        <v>21</v>
      </c>
      <c r="AW206" s="12" t="s">
        <v>4</v>
      </c>
      <c r="AX206" s="12" t="s">
        <v>8</v>
      </c>
      <c r="AY206" s="156" t="s">
        <v>171</v>
      </c>
    </row>
    <row r="207" spans="2:65" s="1" customFormat="1" ht="24.2" customHeight="1">
      <c r="B207" s="33"/>
      <c r="C207" s="132" t="s">
        <v>623</v>
      </c>
      <c r="D207" s="132" t="s">
        <v>174</v>
      </c>
      <c r="E207" s="133" t="s">
        <v>1407</v>
      </c>
      <c r="F207" s="134" t="s">
        <v>1408</v>
      </c>
      <c r="G207" s="135" t="s">
        <v>407</v>
      </c>
      <c r="H207" s="136">
        <v>7.2</v>
      </c>
      <c r="I207" s="137"/>
      <c r="J207" s="136">
        <f>ROUND(I207*H207,0)</f>
        <v>0</v>
      </c>
      <c r="K207" s="134" t="s">
        <v>346</v>
      </c>
      <c r="L207" s="33"/>
      <c r="M207" s="138" t="s">
        <v>35</v>
      </c>
      <c r="N207" s="139" t="s">
        <v>52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626</v>
      </c>
      <c r="AT207" s="142" t="s">
        <v>174</v>
      </c>
      <c r="AU207" s="142" t="s">
        <v>21</v>
      </c>
      <c r="AY207" s="17" t="s">
        <v>171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7" t="s">
        <v>8</v>
      </c>
      <c r="BK207" s="143">
        <f>ROUND(I207*H207,0)</f>
        <v>0</v>
      </c>
      <c r="BL207" s="17" t="s">
        <v>626</v>
      </c>
      <c r="BM207" s="142" t="s">
        <v>2235</v>
      </c>
    </row>
    <row r="208" spans="2:47" s="1" customFormat="1" ht="11.25">
      <c r="B208" s="33"/>
      <c r="D208" s="153" t="s">
        <v>347</v>
      </c>
      <c r="F208" s="154" t="s">
        <v>1410</v>
      </c>
      <c r="I208" s="146"/>
      <c r="L208" s="33"/>
      <c r="M208" s="147"/>
      <c r="T208" s="54"/>
      <c r="AT208" s="17" t="s">
        <v>347</v>
      </c>
      <c r="AU208" s="17" t="s">
        <v>21</v>
      </c>
    </row>
    <row r="209" spans="2:51" s="12" customFormat="1" ht="11.25">
      <c r="B209" s="155"/>
      <c r="D209" s="144" t="s">
        <v>358</v>
      </c>
      <c r="E209" s="156" t="s">
        <v>35</v>
      </c>
      <c r="F209" s="157" t="s">
        <v>2227</v>
      </c>
      <c r="H209" s="158">
        <v>7.2</v>
      </c>
      <c r="I209" s="159"/>
      <c r="L209" s="155"/>
      <c r="M209" s="160"/>
      <c r="T209" s="161"/>
      <c r="AT209" s="156" t="s">
        <v>358</v>
      </c>
      <c r="AU209" s="156" t="s">
        <v>21</v>
      </c>
      <c r="AV209" s="12" t="s">
        <v>21</v>
      </c>
      <c r="AW209" s="12" t="s">
        <v>41</v>
      </c>
      <c r="AX209" s="12" t="s">
        <v>8</v>
      </c>
      <c r="AY209" s="156" t="s">
        <v>171</v>
      </c>
    </row>
    <row r="210" spans="2:65" s="1" customFormat="1" ht="33" customHeight="1">
      <c r="B210" s="33"/>
      <c r="C210" s="132" t="s">
        <v>594</v>
      </c>
      <c r="D210" s="132" t="s">
        <v>174</v>
      </c>
      <c r="E210" s="133" t="s">
        <v>1411</v>
      </c>
      <c r="F210" s="134" t="s">
        <v>1412</v>
      </c>
      <c r="G210" s="135" t="s">
        <v>402</v>
      </c>
      <c r="H210" s="136">
        <v>520.000000000001</v>
      </c>
      <c r="I210" s="137"/>
      <c r="J210" s="136">
        <f>ROUND(I210*H210,0)</f>
        <v>0</v>
      </c>
      <c r="K210" s="134" t="s">
        <v>346</v>
      </c>
      <c r="L210" s="33"/>
      <c r="M210" s="138" t="s">
        <v>35</v>
      </c>
      <c r="N210" s="139" t="s">
        <v>52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626</v>
      </c>
      <c r="AT210" s="142" t="s">
        <v>174</v>
      </c>
      <c r="AU210" s="142" t="s">
        <v>21</v>
      </c>
      <c r="AY210" s="17" t="s">
        <v>171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</v>
      </c>
      <c r="BK210" s="143">
        <f>ROUND(I210*H210,0)</f>
        <v>0</v>
      </c>
      <c r="BL210" s="17" t="s">
        <v>626</v>
      </c>
      <c r="BM210" s="142" t="s">
        <v>2236</v>
      </c>
    </row>
    <row r="211" spans="2:47" s="1" customFormat="1" ht="11.25">
      <c r="B211" s="33"/>
      <c r="D211" s="153" t="s">
        <v>347</v>
      </c>
      <c r="F211" s="154" t="s">
        <v>1414</v>
      </c>
      <c r="I211" s="146"/>
      <c r="L211" s="33"/>
      <c r="M211" s="147"/>
      <c r="T211" s="54"/>
      <c r="AT211" s="17" t="s">
        <v>347</v>
      </c>
      <c r="AU211" s="17" t="s">
        <v>21</v>
      </c>
    </row>
    <row r="212" spans="2:65" s="1" customFormat="1" ht="16.5" customHeight="1">
      <c r="B212" s="33"/>
      <c r="C212" s="169" t="s">
        <v>631</v>
      </c>
      <c r="D212" s="169" t="s">
        <v>488</v>
      </c>
      <c r="E212" s="170" t="s">
        <v>489</v>
      </c>
      <c r="F212" s="171" t="s">
        <v>490</v>
      </c>
      <c r="G212" s="172" t="s">
        <v>468</v>
      </c>
      <c r="H212" s="173">
        <v>81.16</v>
      </c>
      <c r="I212" s="174"/>
      <c r="J212" s="173">
        <f>ROUND(I212*H212,0)</f>
        <v>0</v>
      </c>
      <c r="K212" s="171" t="s">
        <v>346</v>
      </c>
      <c r="L212" s="175"/>
      <c r="M212" s="176" t="s">
        <v>35</v>
      </c>
      <c r="N212" s="177" t="s">
        <v>52</v>
      </c>
      <c r="P212" s="140">
        <f>O212*H212</f>
        <v>0</v>
      </c>
      <c r="Q212" s="140">
        <v>1</v>
      </c>
      <c r="R212" s="140">
        <f>Q212*H212</f>
        <v>81.16</v>
      </c>
      <c r="S212" s="140">
        <v>0</v>
      </c>
      <c r="T212" s="141">
        <f>S212*H212</f>
        <v>0</v>
      </c>
      <c r="AR212" s="142" t="s">
        <v>1415</v>
      </c>
      <c r="AT212" s="142" t="s">
        <v>488</v>
      </c>
      <c r="AU212" s="142" t="s">
        <v>21</v>
      </c>
      <c r="AY212" s="17" t="s">
        <v>171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</v>
      </c>
      <c r="BK212" s="143">
        <f>ROUND(I212*H212,0)</f>
        <v>0</v>
      </c>
      <c r="BL212" s="17" t="s">
        <v>626</v>
      </c>
      <c r="BM212" s="142" t="s">
        <v>2237</v>
      </c>
    </row>
    <row r="213" spans="2:51" s="12" customFormat="1" ht="11.25">
      <c r="B213" s="155"/>
      <c r="D213" s="144" t="s">
        <v>358</v>
      </c>
      <c r="E213" s="156" t="s">
        <v>35</v>
      </c>
      <c r="F213" s="157" t="s">
        <v>1417</v>
      </c>
      <c r="H213" s="158">
        <v>40.58</v>
      </c>
      <c r="I213" s="159"/>
      <c r="L213" s="155"/>
      <c r="M213" s="160"/>
      <c r="T213" s="161"/>
      <c r="AT213" s="156" t="s">
        <v>358</v>
      </c>
      <c r="AU213" s="156" t="s">
        <v>21</v>
      </c>
      <c r="AV213" s="12" t="s">
        <v>21</v>
      </c>
      <c r="AW213" s="12" t="s">
        <v>41</v>
      </c>
      <c r="AX213" s="12" t="s">
        <v>8</v>
      </c>
      <c r="AY213" s="156" t="s">
        <v>171</v>
      </c>
    </row>
    <row r="214" spans="2:51" s="12" customFormat="1" ht="11.25">
      <c r="B214" s="155"/>
      <c r="D214" s="144" t="s">
        <v>358</v>
      </c>
      <c r="F214" s="157" t="s">
        <v>1418</v>
      </c>
      <c r="H214" s="158">
        <v>81.16</v>
      </c>
      <c r="I214" s="159"/>
      <c r="L214" s="155"/>
      <c r="M214" s="160"/>
      <c r="T214" s="161"/>
      <c r="AT214" s="156" t="s">
        <v>358</v>
      </c>
      <c r="AU214" s="156" t="s">
        <v>21</v>
      </c>
      <c r="AV214" s="12" t="s">
        <v>21</v>
      </c>
      <c r="AW214" s="12" t="s">
        <v>4</v>
      </c>
      <c r="AX214" s="12" t="s">
        <v>8</v>
      </c>
      <c r="AY214" s="156" t="s">
        <v>171</v>
      </c>
    </row>
    <row r="215" spans="2:65" s="1" customFormat="1" ht="16.5" customHeight="1">
      <c r="B215" s="33"/>
      <c r="C215" s="132" t="s">
        <v>599</v>
      </c>
      <c r="D215" s="132" t="s">
        <v>174</v>
      </c>
      <c r="E215" s="133" t="s">
        <v>1419</v>
      </c>
      <c r="F215" s="134" t="s">
        <v>1420</v>
      </c>
      <c r="G215" s="135" t="s">
        <v>407</v>
      </c>
      <c r="H215" s="136">
        <v>18</v>
      </c>
      <c r="I215" s="137"/>
      <c r="J215" s="136">
        <f>ROUND(I215*H215,0)</f>
        <v>0</v>
      </c>
      <c r="K215" s="134" t="s">
        <v>346</v>
      </c>
      <c r="L215" s="33"/>
      <c r="M215" s="138" t="s">
        <v>35</v>
      </c>
      <c r="N215" s="139" t="s">
        <v>52</v>
      </c>
      <c r="P215" s="140">
        <f>O215*H215</f>
        <v>0</v>
      </c>
      <c r="Q215" s="140">
        <v>2.30102</v>
      </c>
      <c r="R215" s="140">
        <f>Q215*H215</f>
        <v>41.41836</v>
      </c>
      <c r="S215" s="140">
        <v>0</v>
      </c>
      <c r="T215" s="141">
        <f>S215*H215</f>
        <v>0</v>
      </c>
      <c r="AR215" s="142" t="s">
        <v>626</v>
      </c>
      <c r="AT215" s="142" t="s">
        <v>174</v>
      </c>
      <c r="AU215" s="142" t="s">
        <v>21</v>
      </c>
      <c r="AY215" s="17" t="s">
        <v>171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</v>
      </c>
      <c r="BK215" s="143">
        <f>ROUND(I215*H215,0)</f>
        <v>0</v>
      </c>
      <c r="BL215" s="17" t="s">
        <v>626</v>
      </c>
      <c r="BM215" s="142" t="s">
        <v>2238</v>
      </c>
    </row>
    <row r="216" spans="2:47" s="1" customFormat="1" ht="11.25">
      <c r="B216" s="33"/>
      <c r="D216" s="153" t="s">
        <v>347</v>
      </c>
      <c r="F216" s="154" t="s">
        <v>1422</v>
      </c>
      <c r="I216" s="146"/>
      <c r="L216" s="33"/>
      <c r="M216" s="147"/>
      <c r="T216" s="54"/>
      <c r="AT216" s="17" t="s">
        <v>347</v>
      </c>
      <c r="AU216" s="17" t="s">
        <v>21</v>
      </c>
    </row>
    <row r="217" spans="2:65" s="1" customFormat="1" ht="24.2" customHeight="1">
      <c r="B217" s="33"/>
      <c r="C217" s="132" t="s">
        <v>643</v>
      </c>
      <c r="D217" s="132" t="s">
        <v>174</v>
      </c>
      <c r="E217" s="133" t="s">
        <v>1423</v>
      </c>
      <c r="F217" s="134" t="s">
        <v>1424</v>
      </c>
      <c r="G217" s="135" t="s">
        <v>402</v>
      </c>
      <c r="H217" s="136">
        <v>290</v>
      </c>
      <c r="I217" s="137"/>
      <c r="J217" s="136">
        <f>ROUND(I217*H217,0)</f>
        <v>0</v>
      </c>
      <c r="K217" s="134" t="s">
        <v>346</v>
      </c>
      <c r="L217" s="33"/>
      <c r="M217" s="138" t="s">
        <v>35</v>
      </c>
      <c r="N217" s="139" t="s">
        <v>52</v>
      </c>
      <c r="P217" s="140">
        <f>O217*H217</f>
        <v>0</v>
      </c>
      <c r="Q217" s="140">
        <v>0.2</v>
      </c>
      <c r="R217" s="140">
        <f>Q217*H217</f>
        <v>58</v>
      </c>
      <c r="S217" s="140">
        <v>0</v>
      </c>
      <c r="T217" s="141">
        <f>S217*H217</f>
        <v>0</v>
      </c>
      <c r="AR217" s="142" t="s">
        <v>626</v>
      </c>
      <c r="AT217" s="142" t="s">
        <v>174</v>
      </c>
      <c r="AU217" s="142" t="s">
        <v>21</v>
      </c>
      <c r="AY217" s="17" t="s">
        <v>171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</v>
      </c>
      <c r="BK217" s="143">
        <f>ROUND(I217*H217,0)</f>
        <v>0</v>
      </c>
      <c r="BL217" s="17" t="s">
        <v>626</v>
      </c>
      <c r="BM217" s="142" t="s">
        <v>2239</v>
      </c>
    </row>
    <row r="218" spans="2:47" s="1" customFormat="1" ht="11.25">
      <c r="B218" s="33"/>
      <c r="D218" s="153" t="s">
        <v>347</v>
      </c>
      <c r="F218" s="154" t="s">
        <v>1426</v>
      </c>
      <c r="I218" s="146"/>
      <c r="L218" s="33"/>
      <c r="M218" s="147"/>
      <c r="T218" s="54"/>
      <c r="AT218" s="17" t="s">
        <v>347</v>
      </c>
      <c r="AU218" s="17" t="s">
        <v>21</v>
      </c>
    </row>
    <row r="219" spans="2:65" s="1" customFormat="1" ht="21.75" customHeight="1">
      <c r="B219" s="33"/>
      <c r="C219" s="132" t="s">
        <v>605</v>
      </c>
      <c r="D219" s="132" t="s">
        <v>174</v>
      </c>
      <c r="E219" s="133" t="s">
        <v>1427</v>
      </c>
      <c r="F219" s="134" t="s">
        <v>1428</v>
      </c>
      <c r="G219" s="135" t="s">
        <v>402</v>
      </c>
      <c r="H219" s="136">
        <v>290</v>
      </c>
      <c r="I219" s="137"/>
      <c r="J219" s="136">
        <f>ROUND(I219*H219,0)</f>
        <v>0</v>
      </c>
      <c r="K219" s="134" t="s">
        <v>346</v>
      </c>
      <c r="L219" s="33"/>
      <c r="M219" s="138" t="s">
        <v>35</v>
      </c>
      <c r="N219" s="139" t="s">
        <v>52</v>
      </c>
      <c r="P219" s="140">
        <f>O219*H219</f>
        <v>0</v>
      </c>
      <c r="Q219" s="140">
        <v>9E-05</v>
      </c>
      <c r="R219" s="140">
        <f>Q219*H219</f>
        <v>0.0261</v>
      </c>
      <c r="S219" s="140">
        <v>0</v>
      </c>
      <c r="T219" s="141">
        <f>S219*H219</f>
        <v>0</v>
      </c>
      <c r="AR219" s="142" t="s">
        <v>626</v>
      </c>
      <c r="AT219" s="142" t="s">
        <v>174</v>
      </c>
      <c r="AU219" s="142" t="s">
        <v>21</v>
      </c>
      <c r="AY219" s="17" t="s">
        <v>171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</v>
      </c>
      <c r="BK219" s="143">
        <f>ROUND(I219*H219,0)</f>
        <v>0</v>
      </c>
      <c r="BL219" s="17" t="s">
        <v>626</v>
      </c>
      <c r="BM219" s="142" t="s">
        <v>2240</v>
      </c>
    </row>
    <row r="220" spans="2:47" s="1" customFormat="1" ht="11.25">
      <c r="B220" s="33"/>
      <c r="D220" s="153" t="s">
        <v>347</v>
      </c>
      <c r="F220" s="154" t="s">
        <v>1430</v>
      </c>
      <c r="I220" s="146"/>
      <c r="L220" s="33"/>
      <c r="M220" s="147"/>
      <c r="T220" s="54"/>
      <c r="AT220" s="17" t="s">
        <v>347</v>
      </c>
      <c r="AU220" s="17" t="s">
        <v>21</v>
      </c>
    </row>
    <row r="221" spans="2:65" s="1" customFormat="1" ht="16.5" customHeight="1">
      <c r="B221" s="33"/>
      <c r="C221" s="132" t="s">
        <v>657</v>
      </c>
      <c r="D221" s="132" t="s">
        <v>174</v>
      </c>
      <c r="E221" s="133" t="s">
        <v>1431</v>
      </c>
      <c r="F221" s="134" t="s">
        <v>1432</v>
      </c>
      <c r="G221" s="135" t="s">
        <v>468</v>
      </c>
      <c r="H221" s="136">
        <v>180.6</v>
      </c>
      <c r="I221" s="137"/>
      <c r="J221" s="136">
        <f>ROUND(I221*H221,0)</f>
        <v>0</v>
      </c>
      <c r="K221" s="134" t="s">
        <v>346</v>
      </c>
      <c r="L221" s="33"/>
      <c r="M221" s="138" t="s">
        <v>35</v>
      </c>
      <c r="N221" s="139" t="s">
        <v>52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626</v>
      </c>
      <c r="AT221" s="142" t="s">
        <v>174</v>
      </c>
      <c r="AU221" s="142" t="s">
        <v>21</v>
      </c>
      <c r="AY221" s="17" t="s">
        <v>171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</v>
      </c>
      <c r="BK221" s="143">
        <f>ROUND(I221*H221,0)</f>
        <v>0</v>
      </c>
      <c r="BL221" s="17" t="s">
        <v>626</v>
      </c>
      <c r="BM221" s="142" t="s">
        <v>2241</v>
      </c>
    </row>
    <row r="222" spans="2:47" s="1" customFormat="1" ht="11.25">
      <c r="B222" s="33"/>
      <c r="D222" s="153" t="s">
        <v>347</v>
      </c>
      <c r="F222" s="154" t="s">
        <v>1434</v>
      </c>
      <c r="I222" s="146"/>
      <c r="L222" s="33"/>
      <c r="M222" s="147"/>
      <c r="T222" s="54"/>
      <c r="AT222" s="17" t="s">
        <v>347</v>
      </c>
      <c r="AU222" s="17" t="s">
        <v>21</v>
      </c>
    </row>
    <row r="223" spans="2:63" s="11" customFormat="1" ht="25.9" customHeight="1">
      <c r="B223" s="120"/>
      <c r="D223" s="121" t="s">
        <v>80</v>
      </c>
      <c r="E223" s="122" t="s">
        <v>182</v>
      </c>
      <c r="F223" s="122" t="s">
        <v>91</v>
      </c>
      <c r="I223" s="123"/>
      <c r="J223" s="124">
        <f>BK223</f>
        <v>0</v>
      </c>
      <c r="L223" s="120"/>
      <c r="M223" s="125"/>
      <c r="P223" s="126">
        <f>P224</f>
        <v>0</v>
      </c>
      <c r="R223" s="126">
        <f>R224</f>
        <v>0</v>
      </c>
      <c r="T223" s="127">
        <f>T224</f>
        <v>0</v>
      </c>
      <c r="AR223" s="121" t="s">
        <v>183</v>
      </c>
      <c r="AT223" s="128" t="s">
        <v>80</v>
      </c>
      <c r="AU223" s="128" t="s">
        <v>81</v>
      </c>
      <c r="AY223" s="121" t="s">
        <v>171</v>
      </c>
      <c r="BK223" s="129">
        <f>BK224</f>
        <v>0</v>
      </c>
    </row>
    <row r="224" spans="2:63" s="11" customFormat="1" ht="22.9" customHeight="1">
      <c r="B224" s="120"/>
      <c r="D224" s="121" t="s">
        <v>80</v>
      </c>
      <c r="E224" s="130" t="s">
        <v>329</v>
      </c>
      <c r="F224" s="130" t="s">
        <v>330</v>
      </c>
      <c r="I224" s="123"/>
      <c r="J224" s="131">
        <f>BK224</f>
        <v>0</v>
      </c>
      <c r="L224" s="120"/>
      <c r="M224" s="125"/>
      <c r="P224" s="126">
        <f>SUM(P225:P227)</f>
        <v>0</v>
      </c>
      <c r="R224" s="126">
        <f>SUM(R225:R227)</f>
        <v>0</v>
      </c>
      <c r="T224" s="127">
        <f>SUM(T225:T227)</f>
        <v>0</v>
      </c>
      <c r="AR224" s="121" t="s">
        <v>183</v>
      </c>
      <c r="AT224" s="128" t="s">
        <v>80</v>
      </c>
      <c r="AU224" s="128" t="s">
        <v>8</v>
      </c>
      <c r="AY224" s="121" t="s">
        <v>171</v>
      </c>
      <c r="BK224" s="129">
        <f>SUM(BK225:BK227)</f>
        <v>0</v>
      </c>
    </row>
    <row r="225" spans="2:65" s="1" customFormat="1" ht="16.5" customHeight="1">
      <c r="B225" s="33"/>
      <c r="C225" s="132" t="s">
        <v>614</v>
      </c>
      <c r="D225" s="132" t="s">
        <v>174</v>
      </c>
      <c r="E225" s="133" t="s">
        <v>1435</v>
      </c>
      <c r="F225" s="134" t="s">
        <v>1436</v>
      </c>
      <c r="G225" s="135" t="s">
        <v>177</v>
      </c>
      <c r="H225" s="136">
        <v>1</v>
      </c>
      <c r="I225" s="137"/>
      <c r="J225" s="136">
        <f>ROUND(I225*H225,0)</f>
        <v>0</v>
      </c>
      <c r="K225" s="134" t="s">
        <v>346</v>
      </c>
      <c r="L225" s="33"/>
      <c r="M225" s="138" t="s">
        <v>35</v>
      </c>
      <c r="N225" s="139" t="s">
        <v>52</v>
      </c>
      <c r="P225" s="140">
        <f>O225*H225</f>
        <v>0</v>
      </c>
      <c r="Q225" s="140">
        <v>0</v>
      </c>
      <c r="R225" s="140">
        <f>Q225*H225</f>
        <v>0</v>
      </c>
      <c r="S225" s="140">
        <v>0</v>
      </c>
      <c r="T225" s="141">
        <f>S225*H225</f>
        <v>0</v>
      </c>
      <c r="AR225" s="142" t="s">
        <v>188</v>
      </c>
      <c r="AT225" s="142" t="s">
        <v>174</v>
      </c>
      <c r="AU225" s="142" t="s">
        <v>21</v>
      </c>
      <c r="AY225" s="17" t="s">
        <v>171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</v>
      </c>
      <c r="BK225" s="143">
        <f>ROUND(I225*H225,0)</f>
        <v>0</v>
      </c>
      <c r="BL225" s="17" t="s">
        <v>188</v>
      </c>
      <c r="BM225" s="142" t="s">
        <v>2242</v>
      </c>
    </row>
    <row r="226" spans="2:47" s="1" customFormat="1" ht="11.25">
      <c r="B226" s="33"/>
      <c r="D226" s="153" t="s">
        <v>347</v>
      </c>
      <c r="F226" s="154" t="s">
        <v>1438</v>
      </c>
      <c r="I226" s="146"/>
      <c r="L226" s="33"/>
      <c r="M226" s="147"/>
      <c r="T226" s="54"/>
      <c r="AT226" s="17" t="s">
        <v>347</v>
      </c>
      <c r="AU226" s="17" t="s">
        <v>21</v>
      </c>
    </row>
    <row r="227" spans="2:47" s="1" customFormat="1" ht="19.5">
      <c r="B227" s="33"/>
      <c r="D227" s="144" t="s">
        <v>180</v>
      </c>
      <c r="F227" s="145" t="s">
        <v>1439</v>
      </c>
      <c r="I227" s="146"/>
      <c r="L227" s="33"/>
      <c r="M227" s="185"/>
      <c r="N227" s="150"/>
      <c r="O227" s="150"/>
      <c r="P227" s="150"/>
      <c r="Q227" s="150"/>
      <c r="R227" s="150"/>
      <c r="S227" s="150"/>
      <c r="T227" s="186"/>
      <c r="AT227" s="17" t="s">
        <v>180</v>
      </c>
      <c r="AU227" s="17" t="s">
        <v>21</v>
      </c>
    </row>
    <row r="228" spans="2:12" s="1" customFormat="1" ht="6.95" customHeight="1"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33"/>
    </row>
  </sheetData>
  <sheetProtection algorithmName="SHA-512" hashValue="k6TbK0Q/89PJcg2YwXUu3x+1ly5yCfpDb1l8RWsZfxsJw3SJd273d1TJReBEQ//Kw5OTmKCTAzEQQ1f/c3oTEg==" saltValue="B2yrl+ajz+1bH7K8n6KqxHIKl+HJhQFI18RNsJwTkqyhBaz3gpexpE2mfP7BMPxBr75FSzaVhmfzWwcLbu6lOQ==" spinCount="100000" sheet="1" objects="1" scenarios="1" formatColumns="0" formatRows="0" autoFilter="0"/>
  <autoFilter ref="C96:K227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141720015"/>
    <hyperlink ref="F109" r:id="rId2" display="https://podminky.urs.cz/item/CS_URS_2023_01/945421110"/>
    <hyperlink ref="F112" r:id="rId3" display="https://podminky.urs.cz/item/CS_URS_2023_01/998276101"/>
    <hyperlink ref="F114" r:id="rId4" display="https://podminky.urs.cz/item/CS_URS_2023_01/998276125"/>
    <hyperlink ref="F118" r:id="rId5" display="https://podminky.urs.cz/item/CS_URS_2023_01/741110302"/>
    <hyperlink ref="F122" r:id="rId6" display="https://podminky.urs.cz/item/CS_URS_2023_01/741110304"/>
    <hyperlink ref="F126" r:id="rId7" display="https://podminky.urs.cz/item/CS_URS_2023_01/741122611"/>
    <hyperlink ref="F130" r:id="rId8" display="https://podminky.urs.cz/item/CS_URS_2023_01/741122623"/>
    <hyperlink ref="F135" r:id="rId9" display="https://podminky.urs.cz/item/CS_URS_2023_01/741130024"/>
    <hyperlink ref="F141" r:id="rId10" display="https://podminky.urs.cz/item/CS_URS_2023_01/741372833"/>
    <hyperlink ref="F143" r:id="rId11" display="https://podminky.urs.cz/item/CS_URS_2023_01/741410001"/>
    <hyperlink ref="F147" r:id="rId12" display="https://podminky.urs.cz/item/CS_URS_2023_01/741810002"/>
    <hyperlink ref="F149" r:id="rId13" display="https://podminky.urs.cz/item/CS_URS_2023_01/741820101"/>
    <hyperlink ref="F151" r:id="rId14" display="https://podminky.urs.cz/item/CS_URS_2023_01/741820102"/>
    <hyperlink ref="F153" r:id="rId15" display="https://podminky.urs.cz/item/CS_URS_2023_01/998741193"/>
    <hyperlink ref="F155" r:id="rId16" display="https://podminky.urs.cz/item/CS_URS_2023_01/998741101"/>
    <hyperlink ref="F159" r:id="rId17" display="https://podminky.urs.cz/item/CS_URS_2023_01/210203901"/>
    <hyperlink ref="F166" r:id="rId18" display="https://podminky.urs.cz/item/CS_URS_2023_01/741910513"/>
    <hyperlink ref="F171" r:id="rId19" display="https://podminky.urs.cz/item/CS_URS_2023_01/741910513R00"/>
    <hyperlink ref="F183" r:id="rId20" display="https://podminky.urs.cz/item/CS_URS_2023_01/210280131"/>
    <hyperlink ref="F186" r:id="rId21" display="https://podminky.urs.cz/item/CS_URS_2023_01/218204011"/>
    <hyperlink ref="F192" r:id="rId22" display="https://podminky.urs.cz/item/CS_URS_2023_01/460141112"/>
    <hyperlink ref="F197" r:id="rId23" display="https://podminky.urs.cz/item/CS_URS_2023_01/460171182"/>
    <hyperlink ref="F199" r:id="rId24" display="https://podminky.urs.cz/item/CS_URS_2023_01/460341113"/>
    <hyperlink ref="F202" r:id="rId25" display="https://podminky.urs.cz/item/CS_URS_2023_01/460341121"/>
    <hyperlink ref="F208" r:id="rId26" display="https://podminky.urs.cz/item/CS_URS_2023_01/460411122"/>
    <hyperlink ref="F211" r:id="rId27" display="https://podminky.urs.cz/item/CS_URS_2023_01/460451192"/>
    <hyperlink ref="F216" r:id="rId28" display="https://podminky.urs.cz/item/CS_URS_2023_01/460641113"/>
    <hyperlink ref="F218" r:id="rId29" display="https://podminky.urs.cz/item/CS_URS_2023_01/460661112"/>
    <hyperlink ref="F220" r:id="rId30" display="https://podminky.urs.cz/item/CS_URS_2023_01/460671113"/>
    <hyperlink ref="F222" r:id="rId31" display="https://podminky.urs.cz/item/CS_URS_2023_01/469981111"/>
    <hyperlink ref="F226" r:id="rId32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137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1918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2243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ROUND((SUM(BE90:BE127)),2)</f>
        <v>0</v>
      </c>
      <c r="I35" s="94">
        <v>0.21</v>
      </c>
      <c r="J35" s="84">
        <f>ROUND(((SUM(BE90:BE127))*I35),2)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ROUND((SUM(BF90:BF127)),2)</f>
        <v>0</v>
      </c>
      <c r="I36" s="94">
        <v>0.12</v>
      </c>
      <c r="J36" s="84">
        <f>ROUND(((SUM(BF90:BF127))*I36),2)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ROUND((SUM(BG90:BG127)),2)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ROUND((SUM(BH90:BH127)),2)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ROUND((SUM(BI90:BI127)),2)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1918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402.2 - Přeložka SEK - fáze C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J90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1214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1215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1441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8" customFormat="1" ht="24.95" customHeight="1">
      <c r="B67" s="104"/>
      <c r="D67" s="105" t="s">
        <v>1216</v>
      </c>
      <c r="E67" s="106"/>
      <c r="F67" s="106"/>
      <c r="G67" s="106"/>
      <c r="H67" s="106"/>
      <c r="I67" s="106"/>
      <c r="J67" s="107">
        <f>J104</f>
        <v>0</v>
      </c>
      <c r="L67" s="104"/>
    </row>
    <row r="68" spans="2:12" s="9" customFormat="1" ht="19.9" customHeight="1">
      <c r="B68" s="108"/>
      <c r="D68" s="109" t="s">
        <v>1219</v>
      </c>
      <c r="E68" s="110"/>
      <c r="F68" s="110"/>
      <c r="G68" s="110"/>
      <c r="H68" s="110"/>
      <c r="I68" s="110"/>
      <c r="J68" s="111">
        <f>J105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1" t="s">
        <v>156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16.5" customHeight="1">
      <c r="B78" s="33"/>
      <c r="E78" s="313" t="str">
        <f>E7</f>
        <v>Nymburk - rekonstrukce chodníku a parkovacího stání</v>
      </c>
      <c r="F78" s="314"/>
      <c r="G78" s="314"/>
      <c r="H78" s="314"/>
      <c r="L78" s="33"/>
    </row>
    <row r="79" spans="2:12" ht="12" customHeight="1">
      <c r="B79" s="20"/>
      <c r="C79" s="27" t="s">
        <v>139</v>
      </c>
      <c r="L79" s="20"/>
    </row>
    <row r="80" spans="2:12" s="1" customFormat="1" ht="16.5" customHeight="1">
      <c r="B80" s="33"/>
      <c r="E80" s="313" t="s">
        <v>1918</v>
      </c>
      <c r="F80" s="315"/>
      <c r="G80" s="315"/>
      <c r="H80" s="315"/>
      <c r="L80" s="33"/>
    </row>
    <row r="81" spans="2:12" s="1" customFormat="1" ht="12" customHeight="1">
      <c r="B81" s="33"/>
      <c r="C81" s="27" t="s">
        <v>141</v>
      </c>
      <c r="L81" s="33"/>
    </row>
    <row r="82" spans="2:12" s="1" customFormat="1" ht="16.5" customHeight="1">
      <c r="B82" s="33"/>
      <c r="E82" s="277" t="str">
        <f>E11</f>
        <v>SO 402.2 - Přeložka SEK - fáze C</v>
      </c>
      <c r="F82" s="315"/>
      <c r="G82" s="315"/>
      <c r="H82" s="315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22</v>
      </c>
      <c r="F84" s="25" t="str">
        <f>F14</f>
        <v>Nymburk</v>
      </c>
      <c r="I84" s="27" t="s">
        <v>24</v>
      </c>
      <c r="J84" s="50" t="str">
        <f>IF(J14="","",J14)</f>
        <v>7. 11. 2023</v>
      </c>
      <c r="L84" s="33"/>
    </row>
    <row r="85" spans="2:12" s="1" customFormat="1" ht="6.95" customHeight="1">
      <c r="B85" s="33"/>
      <c r="L85" s="33"/>
    </row>
    <row r="86" spans="2:12" s="1" customFormat="1" ht="40.15" customHeight="1">
      <c r="B86" s="33"/>
      <c r="C86" s="27" t="s">
        <v>30</v>
      </c>
      <c r="F86" s="25" t="str">
        <f>E17</f>
        <v>Měto Nymburk, nám. Přemyslovců 163/20, 288 02</v>
      </c>
      <c r="I86" s="27" t="s">
        <v>38</v>
      </c>
      <c r="J86" s="31" t="str">
        <f>E23</f>
        <v>Ing. arch. Martin Jirovský Ph.D, MBA, DiS.</v>
      </c>
      <c r="L86" s="33"/>
    </row>
    <row r="87" spans="2:12" s="1" customFormat="1" ht="40.15" customHeight="1">
      <c r="B87" s="33"/>
      <c r="C87" s="27" t="s">
        <v>36</v>
      </c>
      <c r="F87" s="25" t="str">
        <f>IF(E20="","",E20)</f>
        <v>Vyplň údaj</v>
      </c>
      <c r="I87" s="27" t="s">
        <v>42</v>
      </c>
      <c r="J87" s="31" t="str">
        <f>E26</f>
        <v>Ateliér M.A.A.T. s.r.o., Petra Stejskalová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157</v>
      </c>
      <c r="D89" s="114" t="s">
        <v>66</v>
      </c>
      <c r="E89" s="114" t="s">
        <v>62</v>
      </c>
      <c r="F89" s="114" t="s">
        <v>63</v>
      </c>
      <c r="G89" s="114" t="s">
        <v>158</v>
      </c>
      <c r="H89" s="114" t="s">
        <v>159</v>
      </c>
      <c r="I89" s="114" t="s">
        <v>160</v>
      </c>
      <c r="J89" s="114" t="s">
        <v>145</v>
      </c>
      <c r="K89" s="115" t="s">
        <v>161</v>
      </c>
      <c r="L89" s="112"/>
      <c r="M89" s="57" t="s">
        <v>35</v>
      </c>
      <c r="N89" s="58" t="s">
        <v>51</v>
      </c>
      <c r="O89" s="58" t="s">
        <v>162</v>
      </c>
      <c r="P89" s="58" t="s">
        <v>163</v>
      </c>
      <c r="Q89" s="58" t="s">
        <v>164</v>
      </c>
      <c r="R89" s="58" t="s">
        <v>165</v>
      </c>
      <c r="S89" s="58" t="s">
        <v>166</v>
      </c>
      <c r="T89" s="59" t="s">
        <v>167</v>
      </c>
    </row>
    <row r="90" spans="2:63" s="1" customFormat="1" ht="22.9" customHeight="1">
      <c r="B90" s="33"/>
      <c r="C90" s="62" t="s">
        <v>168</v>
      </c>
      <c r="J90" s="116">
        <f>BK90</f>
        <v>0</v>
      </c>
      <c r="L90" s="33"/>
      <c r="M90" s="60"/>
      <c r="N90" s="51"/>
      <c r="O90" s="51"/>
      <c r="P90" s="117">
        <f>P91+P104</f>
        <v>0</v>
      </c>
      <c r="Q90" s="51"/>
      <c r="R90" s="117">
        <f>R91+R104</f>
        <v>9.948217000000001</v>
      </c>
      <c r="S90" s="51"/>
      <c r="T90" s="118">
        <f>T91+T104</f>
        <v>0</v>
      </c>
      <c r="AT90" s="17" t="s">
        <v>80</v>
      </c>
      <c r="AU90" s="17" t="s">
        <v>146</v>
      </c>
      <c r="BK90" s="119">
        <f>BK91+BK104</f>
        <v>0</v>
      </c>
    </row>
    <row r="91" spans="2:63" s="11" customFormat="1" ht="25.9" customHeight="1">
      <c r="B91" s="120"/>
      <c r="D91" s="121" t="s">
        <v>80</v>
      </c>
      <c r="E91" s="122" t="s">
        <v>1242</v>
      </c>
      <c r="F91" s="122" t="s">
        <v>1243</v>
      </c>
      <c r="I91" s="123"/>
      <c r="J91" s="124">
        <f>BK91</f>
        <v>0</v>
      </c>
      <c r="L91" s="120"/>
      <c r="M91" s="125"/>
      <c r="P91" s="126">
        <f>P92+P99</f>
        <v>0</v>
      </c>
      <c r="R91" s="126">
        <f>R92+R99</f>
        <v>0.006237</v>
      </c>
      <c r="T91" s="127">
        <f>T92+T99</f>
        <v>0</v>
      </c>
      <c r="AR91" s="121" t="s">
        <v>21</v>
      </c>
      <c r="AT91" s="128" t="s">
        <v>80</v>
      </c>
      <c r="AU91" s="128" t="s">
        <v>81</v>
      </c>
      <c r="AY91" s="121" t="s">
        <v>171</v>
      </c>
      <c r="BK91" s="129">
        <f>BK92+BK99</f>
        <v>0</v>
      </c>
    </row>
    <row r="92" spans="2:63" s="11" customFormat="1" ht="22.9" customHeight="1">
      <c r="B92" s="120"/>
      <c r="D92" s="121" t="s">
        <v>80</v>
      </c>
      <c r="E92" s="130" t="s">
        <v>1244</v>
      </c>
      <c r="F92" s="130" t="s">
        <v>1245</v>
      </c>
      <c r="I92" s="123"/>
      <c r="J92" s="131">
        <f>BK92</f>
        <v>0</v>
      </c>
      <c r="L92" s="120"/>
      <c r="M92" s="125"/>
      <c r="P92" s="126">
        <f>SUM(P93:P98)</f>
        <v>0</v>
      </c>
      <c r="R92" s="126">
        <f>SUM(R93:R98)</f>
        <v>0.006237</v>
      </c>
      <c r="T92" s="127">
        <f>SUM(T93:T98)</f>
        <v>0</v>
      </c>
      <c r="AR92" s="121" t="s">
        <v>21</v>
      </c>
      <c r="AT92" s="128" t="s">
        <v>80</v>
      </c>
      <c r="AU92" s="128" t="s">
        <v>8</v>
      </c>
      <c r="AY92" s="121" t="s">
        <v>171</v>
      </c>
      <c r="BK92" s="129">
        <f>SUM(BK93:BK98)</f>
        <v>0</v>
      </c>
    </row>
    <row r="93" spans="2:65" s="1" customFormat="1" ht="24.2" customHeight="1">
      <c r="B93" s="33"/>
      <c r="C93" s="132" t="s">
        <v>8</v>
      </c>
      <c r="D93" s="132" t="s">
        <v>174</v>
      </c>
      <c r="E93" s="133" t="s">
        <v>1442</v>
      </c>
      <c r="F93" s="134" t="s">
        <v>1443</v>
      </c>
      <c r="G93" s="135" t="s">
        <v>402</v>
      </c>
      <c r="H93" s="136">
        <v>22</v>
      </c>
      <c r="I93" s="137"/>
      <c r="J93" s="136">
        <f>ROUND(I93*H93,0)</f>
        <v>0</v>
      </c>
      <c r="K93" s="134" t="s">
        <v>346</v>
      </c>
      <c r="L93" s="33"/>
      <c r="M93" s="138" t="s">
        <v>35</v>
      </c>
      <c r="N93" s="139" t="s">
        <v>52</v>
      </c>
      <c r="P93" s="140">
        <f>O93*H93</f>
        <v>0</v>
      </c>
      <c r="Q93" s="140">
        <v>0</v>
      </c>
      <c r="R93" s="140">
        <f>Q93*H93</f>
        <v>0</v>
      </c>
      <c r="S93" s="140">
        <v>0</v>
      </c>
      <c r="T93" s="141">
        <f>S93*H93</f>
        <v>0</v>
      </c>
      <c r="AR93" s="142" t="s">
        <v>255</v>
      </c>
      <c r="AT93" s="142" t="s">
        <v>174</v>
      </c>
      <c r="AU93" s="142" t="s">
        <v>21</v>
      </c>
      <c r="AY93" s="17" t="s">
        <v>171</v>
      </c>
      <c r="BE93" s="143">
        <f>IF(N93="základní",J93,0)</f>
        <v>0</v>
      </c>
      <c r="BF93" s="143">
        <f>IF(N93="snížená",J93,0)</f>
        <v>0</v>
      </c>
      <c r="BG93" s="143">
        <f>IF(N93="zákl. přenesená",J93,0)</f>
        <v>0</v>
      </c>
      <c r="BH93" s="143">
        <f>IF(N93="sníž. přenesená",J93,0)</f>
        <v>0</v>
      </c>
      <c r="BI93" s="143">
        <f>IF(N93="nulová",J93,0)</f>
        <v>0</v>
      </c>
      <c r="BJ93" s="17" t="s">
        <v>8</v>
      </c>
      <c r="BK93" s="143">
        <f>ROUND(I93*H93,0)</f>
        <v>0</v>
      </c>
      <c r="BL93" s="17" t="s">
        <v>255</v>
      </c>
      <c r="BM93" s="142" t="s">
        <v>1444</v>
      </c>
    </row>
    <row r="94" spans="2:47" s="1" customFormat="1" ht="11.25">
      <c r="B94" s="33"/>
      <c r="D94" s="153" t="s">
        <v>347</v>
      </c>
      <c r="F94" s="154" t="s">
        <v>1445</v>
      </c>
      <c r="I94" s="146"/>
      <c r="L94" s="33"/>
      <c r="M94" s="147"/>
      <c r="T94" s="54"/>
      <c r="AT94" s="17" t="s">
        <v>347</v>
      </c>
      <c r="AU94" s="17" t="s">
        <v>21</v>
      </c>
    </row>
    <row r="95" spans="2:65" s="1" customFormat="1" ht="16.5" customHeight="1">
      <c r="B95" s="33"/>
      <c r="C95" s="169" t="s">
        <v>21</v>
      </c>
      <c r="D95" s="169" t="s">
        <v>488</v>
      </c>
      <c r="E95" s="170" t="s">
        <v>1258</v>
      </c>
      <c r="F95" s="171" t="s">
        <v>1259</v>
      </c>
      <c r="G95" s="172" t="s">
        <v>402</v>
      </c>
      <c r="H95" s="173">
        <v>23.1</v>
      </c>
      <c r="I95" s="174"/>
      <c r="J95" s="173">
        <f>ROUND(I95*H95,0)</f>
        <v>0</v>
      </c>
      <c r="K95" s="171" t="s">
        <v>346</v>
      </c>
      <c r="L95" s="175"/>
      <c r="M95" s="176" t="s">
        <v>35</v>
      </c>
      <c r="N95" s="177" t="s">
        <v>52</v>
      </c>
      <c r="P95" s="140">
        <f>O95*H95</f>
        <v>0</v>
      </c>
      <c r="Q95" s="140">
        <v>0.00027</v>
      </c>
      <c r="R95" s="140">
        <f>Q95*H95</f>
        <v>0.006237</v>
      </c>
      <c r="S95" s="140">
        <v>0</v>
      </c>
      <c r="T95" s="141">
        <f>S95*H95</f>
        <v>0</v>
      </c>
      <c r="AR95" s="142" t="s">
        <v>511</v>
      </c>
      <c r="AT95" s="142" t="s">
        <v>488</v>
      </c>
      <c r="AU95" s="142" t="s">
        <v>21</v>
      </c>
      <c r="AY95" s="17" t="s">
        <v>171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</v>
      </c>
      <c r="BK95" s="143">
        <f>ROUND(I95*H95,0)</f>
        <v>0</v>
      </c>
      <c r="BL95" s="17" t="s">
        <v>255</v>
      </c>
      <c r="BM95" s="142" t="s">
        <v>1446</v>
      </c>
    </row>
    <row r="96" spans="2:51" s="12" customFormat="1" ht="11.25">
      <c r="B96" s="155"/>
      <c r="D96" s="144" t="s">
        <v>358</v>
      </c>
      <c r="F96" s="157" t="s">
        <v>2244</v>
      </c>
      <c r="H96" s="158">
        <v>23.1</v>
      </c>
      <c r="I96" s="159"/>
      <c r="L96" s="155"/>
      <c r="M96" s="160"/>
      <c r="T96" s="161"/>
      <c r="AT96" s="156" t="s">
        <v>358</v>
      </c>
      <c r="AU96" s="156" t="s">
        <v>21</v>
      </c>
      <c r="AV96" s="12" t="s">
        <v>21</v>
      </c>
      <c r="AW96" s="12" t="s">
        <v>4</v>
      </c>
      <c r="AX96" s="12" t="s">
        <v>8</v>
      </c>
      <c r="AY96" s="156" t="s">
        <v>171</v>
      </c>
    </row>
    <row r="97" spans="2:65" s="1" customFormat="1" ht="24.2" customHeight="1">
      <c r="B97" s="33"/>
      <c r="C97" s="132" t="s">
        <v>191</v>
      </c>
      <c r="D97" s="132" t="s">
        <v>174</v>
      </c>
      <c r="E97" s="133" t="s">
        <v>2245</v>
      </c>
      <c r="F97" s="134" t="s">
        <v>2246</v>
      </c>
      <c r="G97" s="135" t="s">
        <v>2247</v>
      </c>
      <c r="H97" s="137"/>
      <c r="I97" s="137"/>
      <c r="J97" s="136">
        <f>ROUND(I97*H97,0)</f>
        <v>0</v>
      </c>
      <c r="K97" s="134" t="s">
        <v>346</v>
      </c>
      <c r="L97" s="33"/>
      <c r="M97" s="138" t="s">
        <v>35</v>
      </c>
      <c r="N97" s="139" t="s">
        <v>52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255</v>
      </c>
      <c r="AT97" s="142" t="s">
        <v>174</v>
      </c>
      <c r="AU97" s="142" t="s">
        <v>21</v>
      </c>
      <c r="AY97" s="17" t="s">
        <v>171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</v>
      </c>
      <c r="BK97" s="143">
        <f>ROUND(I97*H97,0)</f>
        <v>0</v>
      </c>
      <c r="BL97" s="17" t="s">
        <v>255</v>
      </c>
      <c r="BM97" s="142" t="s">
        <v>2248</v>
      </c>
    </row>
    <row r="98" spans="2:47" s="1" customFormat="1" ht="11.25">
      <c r="B98" s="33"/>
      <c r="D98" s="153" t="s">
        <v>347</v>
      </c>
      <c r="F98" s="154" t="s">
        <v>2249</v>
      </c>
      <c r="I98" s="146"/>
      <c r="L98" s="33"/>
      <c r="M98" s="147"/>
      <c r="T98" s="54"/>
      <c r="AT98" s="17" t="s">
        <v>347</v>
      </c>
      <c r="AU98" s="17" t="s">
        <v>21</v>
      </c>
    </row>
    <row r="99" spans="2:63" s="11" customFormat="1" ht="22.9" customHeight="1">
      <c r="B99" s="120"/>
      <c r="D99" s="121" t="s">
        <v>80</v>
      </c>
      <c r="E99" s="130" t="s">
        <v>1449</v>
      </c>
      <c r="F99" s="130" t="s">
        <v>1450</v>
      </c>
      <c r="I99" s="123"/>
      <c r="J99" s="131">
        <f>BK99</f>
        <v>0</v>
      </c>
      <c r="L99" s="120"/>
      <c r="M99" s="125"/>
      <c r="P99" s="126">
        <f>SUM(P100:P103)</f>
        <v>0</v>
      </c>
      <c r="R99" s="126">
        <f>SUM(R100:R103)</f>
        <v>0</v>
      </c>
      <c r="T99" s="127">
        <f>SUM(T100:T103)</f>
        <v>0</v>
      </c>
      <c r="AR99" s="121" t="s">
        <v>21</v>
      </c>
      <c r="AT99" s="128" t="s">
        <v>80</v>
      </c>
      <c r="AU99" s="128" t="s">
        <v>8</v>
      </c>
      <c r="AY99" s="121" t="s">
        <v>171</v>
      </c>
      <c r="BK99" s="129">
        <f>SUM(BK100:BK103)</f>
        <v>0</v>
      </c>
    </row>
    <row r="100" spans="2:65" s="1" customFormat="1" ht="16.5" customHeight="1">
      <c r="B100" s="33"/>
      <c r="C100" s="132" t="s">
        <v>178</v>
      </c>
      <c r="D100" s="132" t="s">
        <v>174</v>
      </c>
      <c r="E100" s="133" t="s">
        <v>1451</v>
      </c>
      <c r="F100" s="134" t="s">
        <v>1452</v>
      </c>
      <c r="G100" s="135" t="s">
        <v>402</v>
      </c>
      <c r="H100" s="136">
        <v>22</v>
      </c>
      <c r="I100" s="137"/>
      <c r="J100" s="136">
        <f>ROUND(I100*H100,0)</f>
        <v>0</v>
      </c>
      <c r="K100" s="134" t="s">
        <v>35</v>
      </c>
      <c r="L100" s="33"/>
      <c r="M100" s="138" t="s">
        <v>35</v>
      </c>
      <c r="N100" s="139" t="s">
        <v>52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255</v>
      </c>
      <c r="AT100" s="142" t="s">
        <v>174</v>
      </c>
      <c r="AU100" s="142" t="s">
        <v>21</v>
      </c>
      <c r="AY100" s="17" t="s">
        <v>171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</v>
      </c>
      <c r="BK100" s="143">
        <f>ROUND(I100*H100,0)</f>
        <v>0</v>
      </c>
      <c r="BL100" s="17" t="s">
        <v>255</v>
      </c>
      <c r="BM100" s="142" t="s">
        <v>2250</v>
      </c>
    </row>
    <row r="101" spans="2:47" s="1" customFormat="1" ht="19.5">
      <c r="B101" s="33"/>
      <c r="D101" s="144" t="s">
        <v>180</v>
      </c>
      <c r="F101" s="145" t="s">
        <v>1454</v>
      </c>
      <c r="I101" s="146"/>
      <c r="L101" s="33"/>
      <c r="M101" s="147"/>
      <c r="T101" s="54"/>
      <c r="AT101" s="17" t="s">
        <v>180</v>
      </c>
      <c r="AU101" s="17" t="s">
        <v>21</v>
      </c>
    </row>
    <row r="102" spans="2:65" s="1" customFormat="1" ht="24.2" customHeight="1">
      <c r="B102" s="33"/>
      <c r="C102" s="132" t="s">
        <v>183</v>
      </c>
      <c r="D102" s="132" t="s">
        <v>174</v>
      </c>
      <c r="E102" s="133" t="s">
        <v>2251</v>
      </c>
      <c r="F102" s="134" t="s">
        <v>2252</v>
      </c>
      <c r="G102" s="135" t="s">
        <v>2247</v>
      </c>
      <c r="H102" s="137"/>
      <c r="I102" s="137"/>
      <c r="J102" s="136">
        <f>ROUND(I102*H102,0)</f>
        <v>0</v>
      </c>
      <c r="K102" s="134" t="s">
        <v>346</v>
      </c>
      <c r="L102" s="33"/>
      <c r="M102" s="138" t="s">
        <v>35</v>
      </c>
      <c r="N102" s="139" t="s">
        <v>52</v>
      </c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42" t="s">
        <v>255</v>
      </c>
      <c r="AT102" s="142" t="s">
        <v>174</v>
      </c>
      <c r="AU102" s="142" t="s">
        <v>21</v>
      </c>
      <c r="AY102" s="17" t="s">
        <v>171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</v>
      </c>
      <c r="BK102" s="143">
        <f>ROUND(I102*H102,0)</f>
        <v>0</v>
      </c>
      <c r="BL102" s="17" t="s">
        <v>255</v>
      </c>
      <c r="BM102" s="142" t="s">
        <v>2253</v>
      </c>
    </row>
    <row r="103" spans="2:47" s="1" customFormat="1" ht="11.25">
      <c r="B103" s="33"/>
      <c r="D103" s="153" t="s">
        <v>347</v>
      </c>
      <c r="F103" s="154" t="s">
        <v>2254</v>
      </c>
      <c r="I103" s="146"/>
      <c r="L103" s="33"/>
      <c r="M103" s="147"/>
      <c r="T103" s="54"/>
      <c r="AT103" s="17" t="s">
        <v>347</v>
      </c>
      <c r="AU103" s="17" t="s">
        <v>21</v>
      </c>
    </row>
    <row r="104" spans="2:63" s="11" customFormat="1" ht="25.9" customHeight="1">
      <c r="B104" s="120"/>
      <c r="D104" s="121" t="s">
        <v>80</v>
      </c>
      <c r="E104" s="122" t="s">
        <v>488</v>
      </c>
      <c r="F104" s="122" t="s">
        <v>1315</v>
      </c>
      <c r="I104" s="123"/>
      <c r="J104" s="124">
        <f>BK104</f>
        <v>0</v>
      </c>
      <c r="L104" s="120"/>
      <c r="M104" s="125"/>
      <c r="P104" s="126">
        <f>P105</f>
        <v>0</v>
      </c>
      <c r="R104" s="126">
        <f>R105</f>
        <v>9.941980000000001</v>
      </c>
      <c r="T104" s="127">
        <f>T105</f>
        <v>0</v>
      </c>
      <c r="AR104" s="121" t="s">
        <v>191</v>
      </c>
      <c r="AT104" s="128" t="s">
        <v>80</v>
      </c>
      <c r="AU104" s="128" t="s">
        <v>81</v>
      </c>
      <c r="AY104" s="121" t="s">
        <v>171</v>
      </c>
      <c r="BK104" s="129">
        <f>BK105</f>
        <v>0</v>
      </c>
    </row>
    <row r="105" spans="2:63" s="11" customFormat="1" ht="22.9" customHeight="1">
      <c r="B105" s="120"/>
      <c r="D105" s="121" t="s">
        <v>80</v>
      </c>
      <c r="E105" s="130" t="s">
        <v>1381</v>
      </c>
      <c r="F105" s="130" t="s">
        <v>1382</v>
      </c>
      <c r="I105" s="123"/>
      <c r="J105" s="131">
        <f>BK105</f>
        <v>0</v>
      </c>
      <c r="L105" s="120"/>
      <c r="M105" s="125"/>
      <c r="P105" s="126">
        <f>SUM(P106:P127)</f>
        <v>0</v>
      </c>
      <c r="R105" s="126">
        <f>SUM(R106:R127)</f>
        <v>9.941980000000001</v>
      </c>
      <c r="T105" s="127">
        <f>SUM(T106:T127)</f>
        <v>0</v>
      </c>
      <c r="AR105" s="121" t="s">
        <v>191</v>
      </c>
      <c r="AT105" s="128" t="s">
        <v>80</v>
      </c>
      <c r="AU105" s="128" t="s">
        <v>8</v>
      </c>
      <c r="AY105" s="121" t="s">
        <v>171</v>
      </c>
      <c r="BK105" s="129">
        <f>SUM(BK106:BK127)</f>
        <v>0</v>
      </c>
    </row>
    <row r="106" spans="2:65" s="1" customFormat="1" ht="37.9" customHeight="1">
      <c r="B106" s="33"/>
      <c r="C106" s="132" t="s">
        <v>204</v>
      </c>
      <c r="D106" s="132" t="s">
        <v>174</v>
      </c>
      <c r="E106" s="133" t="s">
        <v>1389</v>
      </c>
      <c r="F106" s="134" t="s">
        <v>1390</v>
      </c>
      <c r="G106" s="135" t="s">
        <v>402</v>
      </c>
      <c r="H106" s="136">
        <v>22</v>
      </c>
      <c r="I106" s="137"/>
      <c r="J106" s="136">
        <f>ROUND(I106*H106,0)</f>
        <v>0</v>
      </c>
      <c r="K106" s="134" t="s">
        <v>346</v>
      </c>
      <c r="L106" s="33"/>
      <c r="M106" s="138" t="s">
        <v>35</v>
      </c>
      <c r="N106" s="139" t="s">
        <v>52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626</v>
      </c>
      <c r="AT106" s="142" t="s">
        <v>174</v>
      </c>
      <c r="AU106" s="142" t="s">
        <v>21</v>
      </c>
      <c r="AY106" s="17" t="s">
        <v>171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</v>
      </c>
      <c r="BK106" s="143">
        <f>ROUND(I106*H106,0)</f>
        <v>0</v>
      </c>
      <c r="BL106" s="17" t="s">
        <v>626</v>
      </c>
      <c r="BM106" s="142" t="s">
        <v>2255</v>
      </c>
    </row>
    <row r="107" spans="2:47" s="1" customFormat="1" ht="11.25">
      <c r="B107" s="33"/>
      <c r="D107" s="153" t="s">
        <v>347</v>
      </c>
      <c r="F107" s="154" t="s">
        <v>1392</v>
      </c>
      <c r="I107" s="146"/>
      <c r="L107" s="33"/>
      <c r="M107" s="147"/>
      <c r="T107" s="54"/>
      <c r="AT107" s="17" t="s">
        <v>347</v>
      </c>
      <c r="AU107" s="17" t="s">
        <v>21</v>
      </c>
    </row>
    <row r="108" spans="2:65" s="1" customFormat="1" ht="24.2" customHeight="1">
      <c r="B108" s="33"/>
      <c r="C108" s="132" t="s">
        <v>209</v>
      </c>
      <c r="D108" s="132" t="s">
        <v>174</v>
      </c>
      <c r="E108" s="133" t="s">
        <v>1393</v>
      </c>
      <c r="F108" s="134" t="s">
        <v>1394</v>
      </c>
      <c r="G108" s="135" t="s">
        <v>407</v>
      </c>
      <c r="H108" s="136">
        <v>3.08</v>
      </c>
      <c r="I108" s="137"/>
      <c r="J108" s="136">
        <f>ROUND(I108*H108,0)</f>
        <v>0</v>
      </c>
      <c r="K108" s="134" t="s">
        <v>346</v>
      </c>
      <c r="L108" s="33"/>
      <c r="M108" s="138" t="s">
        <v>35</v>
      </c>
      <c r="N108" s="139" t="s">
        <v>52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626</v>
      </c>
      <c r="AT108" s="142" t="s">
        <v>174</v>
      </c>
      <c r="AU108" s="142" t="s">
        <v>21</v>
      </c>
      <c r="AY108" s="17" t="s">
        <v>171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</v>
      </c>
      <c r="BK108" s="143">
        <f>ROUND(I108*H108,0)</f>
        <v>0</v>
      </c>
      <c r="BL108" s="17" t="s">
        <v>626</v>
      </c>
      <c r="BM108" s="142" t="s">
        <v>2256</v>
      </c>
    </row>
    <row r="109" spans="2:47" s="1" customFormat="1" ht="11.25">
      <c r="B109" s="33"/>
      <c r="D109" s="153" t="s">
        <v>347</v>
      </c>
      <c r="F109" s="154" t="s">
        <v>1396</v>
      </c>
      <c r="I109" s="146"/>
      <c r="L109" s="33"/>
      <c r="M109" s="147"/>
      <c r="T109" s="54"/>
      <c r="AT109" s="17" t="s">
        <v>347</v>
      </c>
      <c r="AU109" s="17" t="s">
        <v>21</v>
      </c>
    </row>
    <row r="110" spans="2:51" s="12" customFormat="1" ht="11.25">
      <c r="B110" s="155"/>
      <c r="D110" s="144" t="s">
        <v>358</v>
      </c>
      <c r="E110" s="156" t="s">
        <v>35</v>
      </c>
      <c r="F110" s="157" t="s">
        <v>2257</v>
      </c>
      <c r="H110" s="158">
        <v>3.08</v>
      </c>
      <c r="I110" s="159"/>
      <c r="L110" s="155"/>
      <c r="M110" s="160"/>
      <c r="T110" s="161"/>
      <c r="AT110" s="156" t="s">
        <v>358</v>
      </c>
      <c r="AU110" s="156" t="s">
        <v>21</v>
      </c>
      <c r="AV110" s="12" t="s">
        <v>21</v>
      </c>
      <c r="AW110" s="12" t="s">
        <v>41</v>
      </c>
      <c r="AX110" s="12" t="s">
        <v>8</v>
      </c>
      <c r="AY110" s="156" t="s">
        <v>171</v>
      </c>
    </row>
    <row r="111" spans="2:65" s="1" customFormat="1" ht="33" customHeight="1">
      <c r="B111" s="33"/>
      <c r="C111" s="132" t="s">
        <v>214</v>
      </c>
      <c r="D111" s="132" t="s">
        <v>174</v>
      </c>
      <c r="E111" s="133" t="s">
        <v>1398</v>
      </c>
      <c r="F111" s="134" t="s">
        <v>1399</v>
      </c>
      <c r="G111" s="135" t="s">
        <v>407</v>
      </c>
      <c r="H111" s="136">
        <v>36.96</v>
      </c>
      <c r="I111" s="137"/>
      <c r="J111" s="136">
        <f>ROUND(I111*H111,0)</f>
        <v>0</v>
      </c>
      <c r="K111" s="134" t="s">
        <v>346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626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626</v>
      </c>
      <c r="BM111" s="142" t="s">
        <v>2258</v>
      </c>
    </row>
    <row r="112" spans="2:47" s="1" customFormat="1" ht="11.25">
      <c r="B112" s="33"/>
      <c r="D112" s="153" t="s">
        <v>347</v>
      </c>
      <c r="F112" s="154" t="s">
        <v>1401</v>
      </c>
      <c r="I112" s="146"/>
      <c r="L112" s="33"/>
      <c r="M112" s="147"/>
      <c r="T112" s="54"/>
      <c r="AT112" s="17" t="s">
        <v>347</v>
      </c>
      <c r="AU112" s="17" t="s">
        <v>21</v>
      </c>
    </row>
    <row r="113" spans="2:47" s="1" customFormat="1" ht="19.5">
      <c r="B113" s="33"/>
      <c r="D113" s="144" t="s">
        <v>180</v>
      </c>
      <c r="F113" s="145" t="s">
        <v>461</v>
      </c>
      <c r="I113" s="146"/>
      <c r="L113" s="33"/>
      <c r="M113" s="147"/>
      <c r="T113" s="54"/>
      <c r="AT113" s="17" t="s">
        <v>180</v>
      </c>
      <c r="AU113" s="17" t="s">
        <v>21</v>
      </c>
    </row>
    <row r="114" spans="2:51" s="12" customFormat="1" ht="11.25">
      <c r="B114" s="155"/>
      <c r="D114" s="144" t="s">
        <v>358</v>
      </c>
      <c r="F114" s="157" t="s">
        <v>2259</v>
      </c>
      <c r="H114" s="158">
        <v>36.96</v>
      </c>
      <c r="I114" s="159"/>
      <c r="L114" s="155"/>
      <c r="M114" s="160"/>
      <c r="T114" s="161"/>
      <c r="AT114" s="156" t="s">
        <v>358</v>
      </c>
      <c r="AU114" s="156" t="s">
        <v>21</v>
      </c>
      <c r="AV114" s="12" t="s">
        <v>21</v>
      </c>
      <c r="AW114" s="12" t="s">
        <v>4</v>
      </c>
      <c r="AX114" s="12" t="s">
        <v>8</v>
      </c>
      <c r="AY114" s="156" t="s">
        <v>171</v>
      </c>
    </row>
    <row r="115" spans="2:65" s="1" customFormat="1" ht="24.2" customHeight="1">
      <c r="B115" s="33"/>
      <c r="C115" s="132" t="s">
        <v>172</v>
      </c>
      <c r="D115" s="132" t="s">
        <v>174</v>
      </c>
      <c r="E115" s="133" t="s">
        <v>1403</v>
      </c>
      <c r="F115" s="134" t="s">
        <v>1404</v>
      </c>
      <c r="G115" s="135" t="s">
        <v>468</v>
      </c>
      <c r="H115" s="136">
        <v>6.16</v>
      </c>
      <c r="I115" s="137"/>
      <c r="J115" s="136">
        <f>ROUND(I115*H115,0)</f>
        <v>0</v>
      </c>
      <c r="K115" s="134" t="s">
        <v>35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626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626</v>
      </c>
      <c r="BM115" s="142" t="s">
        <v>2260</v>
      </c>
    </row>
    <row r="116" spans="2:51" s="12" customFormat="1" ht="11.25">
      <c r="B116" s="155"/>
      <c r="D116" s="144" t="s">
        <v>358</v>
      </c>
      <c r="F116" s="157" t="s">
        <v>2261</v>
      </c>
      <c r="H116" s="158">
        <v>6.16</v>
      </c>
      <c r="I116" s="159"/>
      <c r="L116" s="155"/>
      <c r="M116" s="160"/>
      <c r="T116" s="161"/>
      <c r="AT116" s="156" t="s">
        <v>358</v>
      </c>
      <c r="AU116" s="156" t="s">
        <v>21</v>
      </c>
      <c r="AV116" s="12" t="s">
        <v>21</v>
      </c>
      <c r="AW116" s="12" t="s">
        <v>4</v>
      </c>
      <c r="AX116" s="12" t="s">
        <v>8</v>
      </c>
      <c r="AY116" s="156" t="s">
        <v>171</v>
      </c>
    </row>
    <row r="117" spans="2:65" s="1" customFormat="1" ht="33" customHeight="1">
      <c r="B117" s="33"/>
      <c r="C117" s="132" t="s">
        <v>223</v>
      </c>
      <c r="D117" s="132" t="s">
        <v>174</v>
      </c>
      <c r="E117" s="133" t="s">
        <v>1411</v>
      </c>
      <c r="F117" s="134" t="s">
        <v>1412</v>
      </c>
      <c r="G117" s="135" t="s">
        <v>402</v>
      </c>
      <c r="H117" s="136">
        <v>22</v>
      </c>
      <c r="I117" s="137"/>
      <c r="J117" s="136">
        <f>ROUND(I117*H117,0)</f>
        <v>0</v>
      </c>
      <c r="K117" s="134" t="s">
        <v>346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626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626</v>
      </c>
      <c r="BM117" s="142" t="s">
        <v>2262</v>
      </c>
    </row>
    <row r="118" spans="2:47" s="1" customFormat="1" ht="11.25">
      <c r="B118" s="33"/>
      <c r="D118" s="153" t="s">
        <v>347</v>
      </c>
      <c r="F118" s="154" t="s">
        <v>1414</v>
      </c>
      <c r="I118" s="146"/>
      <c r="L118" s="33"/>
      <c r="M118" s="147"/>
      <c r="T118" s="54"/>
      <c r="AT118" s="17" t="s">
        <v>347</v>
      </c>
      <c r="AU118" s="17" t="s">
        <v>21</v>
      </c>
    </row>
    <row r="119" spans="2:65" s="1" customFormat="1" ht="16.5" customHeight="1">
      <c r="B119" s="33"/>
      <c r="C119" s="169" t="s">
        <v>228</v>
      </c>
      <c r="D119" s="169" t="s">
        <v>488</v>
      </c>
      <c r="E119" s="170" t="s">
        <v>489</v>
      </c>
      <c r="F119" s="171" t="s">
        <v>490</v>
      </c>
      <c r="G119" s="172" t="s">
        <v>468</v>
      </c>
      <c r="H119" s="173">
        <v>5.54</v>
      </c>
      <c r="I119" s="174"/>
      <c r="J119" s="173">
        <f>ROUND(I119*H119,0)</f>
        <v>0</v>
      </c>
      <c r="K119" s="171" t="s">
        <v>346</v>
      </c>
      <c r="L119" s="175"/>
      <c r="M119" s="176" t="s">
        <v>35</v>
      </c>
      <c r="N119" s="177" t="s">
        <v>52</v>
      </c>
      <c r="P119" s="140">
        <f>O119*H119</f>
        <v>0</v>
      </c>
      <c r="Q119" s="140">
        <v>1</v>
      </c>
      <c r="R119" s="140">
        <f>Q119*H119</f>
        <v>5.54</v>
      </c>
      <c r="S119" s="140">
        <v>0</v>
      </c>
      <c r="T119" s="141">
        <f>S119*H119</f>
        <v>0</v>
      </c>
      <c r="AR119" s="142" t="s">
        <v>1415</v>
      </c>
      <c r="AT119" s="142" t="s">
        <v>488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626</v>
      </c>
      <c r="BM119" s="142" t="s">
        <v>2263</v>
      </c>
    </row>
    <row r="120" spans="2:51" s="12" customFormat="1" ht="11.25">
      <c r="B120" s="155"/>
      <c r="D120" s="144" t="s">
        <v>358</v>
      </c>
      <c r="E120" s="156" t="s">
        <v>35</v>
      </c>
      <c r="F120" s="157" t="s">
        <v>2264</v>
      </c>
      <c r="H120" s="158">
        <v>3.08</v>
      </c>
      <c r="I120" s="159"/>
      <c r="L120" s="155"/>
      <c r="M120" s="160"/>
      <c r="T120" s="161"/>
      <c r="AT120" s="156" t="s">
        <v>358</v>
      </c>
      <c r="AU120" s="156" t="s">
        <v>21</v>
      </c>
      <c r="AV120" s="12" t="s">
        <v>21</v>
      </c>
      <c r="AW120" s="12" t="s">
        <v>41</v>
      </c>
      <c r="AX120" s="12" t="s">
        <v>8</v>
      </c>
      <c r="AY120" s="156" t="s">
        <v>171</v>
      </c>
    </row>
    <row r="121" spans="2:51" s="12" customFormat="1" ht="11.25">
      <c r="B121" s="155"/>
      <c r="D121" s="144" t="s">
        <v>358</v>
      </c>
      <c r="F121" s="157" t="s">
        <v>2265</v>
      </c>
      <c r="H121" s="158">
        <v>5.54</v>
      </c>
      <c r="I121" s="159"/>
      <c r="L121" s="155"/>
      <c r="M121" s="160"/>
      <c r="T121" s="161"/>
      <c r="AT121" s="156" t="s">
        <v>358</v>
      </c>
      <c r="AU121" s="156" t="s">
        <v>21</v>
      </c>
      <c r="AV121" s="12" t="s">
        <v>21</v>
      </c>
      <c r="AW121" s="12" t="s">
        <v>4</v>
      </c>
      <c r="AX121" s="12" t="s">
        <v>8</v>
      </c>
      <c r="AY121" s="156" t="s">
        <v>171</v>
      </c>
    </row>
    <row r="122" spans="2:65" s="1" customFormat="1" ht="24.2" customHeight="1">
      <c r="B122" s="33"/>
      <c r="C122" s="132" t="s">
        <v>9</v>
      </c>
      <c r="D122" s="132" t="s">
        <v>174</v>
      </c>
      <c r="E122" s="133" t="s">
        <v>1423</v>
      </c>
      <c r="F122" s="134" t="s">
        <v>1424</v>
      </c>
      <c r="G122" s="135" t="s">
        <v>402</v>
      </c>
      <c r="H122" s="136">
        <v>22</v>
      </c>
      <c r="I122" s="137"/>
      <c r="J122" s="136">
        <f>ROUND(I122*H122,0)</f>
        <v>0</v>
      </c>
      <c r="K122" s="134" t="s">
        <v>346</v>
      </c>
      <c r="L122" s="33"/>
      <c r="M122" s="138" t="s">
        <v>35</v>
      </c>
      <c r="N122" s="139" t="s">
        <v>52</v>
      </c>
      <c r="P122" s="140">
        <f>O122*H122</f>
        <v>0</v>
      </c>
      <c r="Q122" s="140">
        <v>0.2</v>
      </c>
      <c r="R122" s="140">
        <f>Q122*H122</f>
        <v>4.4</v>
      </c>
      <c r="S122" s="140">
        <v>0</v>
      </c>
      <c r="T122" s="141">
        <f>S122*H122</f>
        <v>0</v>
      </c>
      <c r="AR122" s="142" t="s">
        <v>626</v>
      </c>
      <c r="AT122" s="142" t="s">
        <v>174</v>
      </c>
      <c r="AU122" s="142" t="s">
        <v>21</v>
      </c>
      <c r="AY122" s="17" t="s">
        <v>171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</v>
      </c>
      <c r="BK122" s="143">
        <f>ROUND(I122*H122,0)</f>
        <v>0</v>
      </c>
      <c r="BL122" s="17" t="s">
        <v>626</v>
      </c>
      <c r="BM122" s="142" t="s">
        <v>2266</v>
      </c>
    </row>
    <row r="123" spans="2:47" s="1" customFormat="1" ht="11.25">
      <c r="B123" s="33"/>
      <c r="D123" s="153" t="s">
        <v>347</v>
      </c>
      <c r="F123" s="154" t="s">
        <v>1426</v>
      </c>
      <c r="I123" s="146"/>
      <c r="L123" s="33"/>
      <c r="M123" s="147"/>
      <c r="T123" s="54"/>
      <c r="AT123" s="17" t="s">
        <v>347</v>
      </c>
      <c r="AU123" s="17" t="s">
        <v>21</v>
      </c>
    </row>
    <row r="124" spans="2:65" s="1" customFormat="1" ht="21.75" customHeight="1">
      <c r="B124" s="33"/>
      <c r="C124" s="132" t="s">
        <v>239</v>
      </c>
      <c r="D124" s="132" t="s">
        <v>174</v>
      </c>
      <c r="E124" s="133" t="s">
        <v>1427</v>
      </c>
      <c r="F124" s="134" t="s">
        <v>1428</v>
      </c>
      <c r="G124" s="135" t="s">
        <v>402</v>
      </c>
      <c r="H124" s="136">
        <v>22</v>
      </c>
      <c r="I124" s="137"/>
      <c r="J124" s="136">
        <f>ROUND(I124*H124,0)</f>
        <v>0</v>
      </c>
      <c r="K124" s="134" t="s">
        <v>346</v>
      </c>
      <c r="L124" s="33"/>
      <c r="M124" s="138" t="s">
        <v>35</v>
      </c>
      <c r="N124" s="139" t="s">
        <v>52</v>
      </c>
      <c r="P124" s="140">
        <f>O124*H124</f>
        <v>0</v>
      </c>
      <c r="Q124" s="140">
        <v>9E-05</v>
      </c>
      <c r="R124" s="140">
        <f>Q124*H124</f>
        <v>0.00198</v>
      </c>
      <c r="S124" s="140">
        <v>0</v>
      </c>
      <c r="T124" s="141">
        <f>S124*H124</f>
        <v>0</v>
      </c>
      <c r="AR124" s="142" t="s">
        <v>626</v>
      </c>
      <c r="AT124" s="142" t="s">
        <v>174</v>
      </c>
      <c r="AU124" s="142" t="s">
        <v>21</v>
      </c>
      <c r="AY124" s="17" t="s">
        <v>171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</v>
      </c>
      <c r="BK124" s="143">
        <f>ROUND(I124*H124,0)</f>
        <v>0</v>
      </c>
      <c r="BL124" s="17" t="s">
        <v>626</v>
      </c>
      <c r="BM124" s="142" t="s">
        <v>2267</v>
      </c>
    </row>
    <row r="125" spans="2:47" s="1" customFormat="1" ht="11.25">
      <c r="B125" s="33"/>
      <c r="D125" s="153" t="s">
        <v>347</v>
      </c>
      <c r="F125" s="154" t="s">
        <v>1430</v>
      </c>
      <c r="I125" s="146"/>
      <c r="L125" s="33"/>
      <c r="M125" s="147"/>
      <c r="T125" s="54"/>
      <c r="AT125" s="17" t="s">
        <v>347</v>
      </c>
      <c r="AU125" s="17" t="s">
        <v>21</v>
      </c>
    </row>
    <row r="126" spans="2:65" s="1" customFormat="1" ht="16.5" customHeight="1">
      <c r="B126" s="33"/>
      <c r="C126" s="132" t="s">
        <v>243</v>
      </c>
      <c r="D126" s="132" t="s">
        <v>174</v>
      </c>
      <c r="E126" s="133" t="s">
        <v>1431</v>
      </c>
      <c r="F126" s="134" t="s">
        <v>1432</v>
      </c>
      <c r="G126" s="135" t="s">
        <v>468</v>
      </c>
      <c r="H126" s="136">
        <v>9.94</v>
      </c>
      <c r="I126" s="137"/>
      <c r="J126" s="136">
        <f>ROUND(I126*H126,0)</f>
        <v>0</v>
      </c>
      <c r="K126" s="134" t="s">
        <v>346</v>
      </c>
      <c r="L126" s="33"/>
      <c r="M126" s="138" t="s">
        <v>35</v>
      </c>
      <c r="N126" s="139" t="s">
        <v>52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626</v>
      </c>
      <c r="AT126" s="142" t="s">
        <v>174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626</v>
      </c>
      <c r="BM126" s="142" t="s">
        <v>2268</v>
      </c>
    </row>
    <row r="127" spans="2:47" s="1" customFormat="1" ht="11.25">
      <c r="B127" s="33"/>
      <c r="D127" s="153" t="s">
        <v>347</v>
      </c>
      <c r="F127" s="154" t="s">
        <v>1434</v>
      </c>
      <c r="I127" s="146"/>
      <c r="L127" s="33"/>
      <c r="M127" s="185"/>
      <c r="N127" s="150"/>
      <c r="O127" s="150"/>
      <c r="P127" s="150"/>
      <c r="Q127" s="150"/>
      <c r="R127" s="150"/>
      <c r="S127" s="150"/>
      <c r="T127" s="186"/>
      <c r="AT127" s="17" t="s">
        <v>347</v>
      </c>
      <c r="AU127" s="17" t="s">
        <v>21</v>
      </c>
    </row>
    <row r="128" spans="2:12" s="1" customFormat="1" ht="6.95" customHeight="1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33"/>
    </row>
  </sheetData>
  <sheetProtection algorithmName="SHA-512" hashValue="/6rMMXYejvgyRVYQhPThFH8KtcpYGfte5qqAhd/fK0jgoU191Xgyvm9L2kAwuUYOm5S2BWDjWqauvsXetxvSqw==" saltValue="eyDuqHhvB0v3jBLfX7+MA4KxfgdW3rVDLg1bckDwYNt2AR5J4QzO4o+N+2hR/LxV91dZaDlLVKD+sXJ6fL0HIw==" spinCount="100000" sheet="1" objects="1" scenarios="1" formatColumns="0" formatRows="0" autoFilter="0"/>
  <autoFilter ref="C89:K12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1/741110302"/>
    <hyperlink ref="F98" r:id="rId2" display="https://podminky.urs.cz/item/CS_URS_2023_01/998741201"/>
    <hyperlink ref="F103" r:id="rId3" display="https://podminky.urs.cz/item/CS_URS_2023_01/998742201"/>
    <hyperlink ref="F107" r:id="rId4" display="https://podminky.urs.cz/item/CS_URS_2023_01/460171182"/>
    <hyperlink ref="F109" r:id="rId5" display="https://podminky.urs.cz/item/CS_URS_2023_01/460341113"/>
    <hyperlink ref="F112" r:id="rId6" display="https://podminky.urs.cz/item/CS_URS_2023_01/460341121"/>
    <hyperlink ref="F118" r:id="rId7" display="https://podminky.urs.cz/item/CS_URS_2023_01/460451192"/>
    <hyperlink ref="F123" r:id="rId8" display="https://podminky.urs.cz/item/CS_URS_2023_01/460661112"/>
    <hyperlink ref="F125" r:id="rId9" display="https://podminky.urs.cz/item/CS_URS_2023_01/460671113"/>
    <hyperlink ref="F127" r:id="rId10" display="https://podminky.urs.cz/item/CS_URS_2023_01/46998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7" customWidth="1"/>
    <col min="2" max="2" width="1.7109375" style="187" customWidth="1"/>
    <col min="3" max="4" width="5.00390625" style="187" customWidth="1"/>
    <col min="5" max="5" width="11.7109375" style="187" customWidth="1"/>
    <col min="6" max="6" width="9.140625" style="187" customWidth="1"/>
    <col min="7" max="7" width="5.00390625" style="187" customWidth="1"/>
    <col min="8" max="8" width="77.8515625" style="187" customWidth="1"/>
    <col min="9" max="10" width="20.00390625" style="187" customWidth="1"/>
    <col min="11" max="11" width="1.710937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5" customFormat="1" ht="45" customHeight="1">
      <c r="B3" s="191"/>
      <c r="C3" s="319" t="s">
        <v>2269</v>
      </c>
      <c r="D3" s="319"/>
      <c r="E3" s="319"/>
      <c r="F3" s="319"/>
      <c r="G3" s="319"/>
      <c r="H3" s="319"/>
      <c r="I3" s="319"/>
      <c r="J3" s="319"/>
      <c r="K3" s="192"/>
    </row>
    <row r="4" spans="2:11" ht="25.5" customHeight="1">
      <c r="B4" s="193"/>
      <c r="C4" s="318" t="s">
        <v>2270</v>
      </c>
      <c r="D4" s="318"/>
      <c r="E4" s="318"/>
      <c r="F4" s="318"/>
      <c r="G4" s="318"/>
      <c r="H4" s="318"/>
      <c r="I4" s="318"/>
      <c r="J4" s="318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17" t="s">
        <v>2271</v>
      </c>
      <c r="D6" s="317"/>
      <c r="E6" s="317"/>
      <c r="F6" s="317"/>
      <c r="G6" s="317"/>
      <c r="H6" s="317"/>
      <c r="I6" s="317"/>
      <c r="J6" s="317"/>
      <c r="K6" s="194"/>
    </row>
    <row r="7" spans="2:11" ht="15" customHeight="1">
      <c r="B7" s="197"/>
      <c r="C7" s="317" t="s">
        <v>2272</v>
      </c>
      <c r="D7" s="317"/>
      <c r="E7" s="317"/>
      <c r="F7" s="317"/>
      <c r="G7" s="317"/>
      <c r="H7" s="317"/>
      <c r="I7" s="317"/>
      <c r="J7" s="317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17" t="s">
        <v>2273</v>
      </c>
      <c r="D9" s="317"/>
      <c r="E9" s="317"/>
      <c r="F9" s="317"/>
      <c r="G9" s="317"/>
      <c r="H9" s="317"/>
      <c r="I9" s="317"/>
      <c r="J9" s="317"/>
      <c r="K9" s="194"/>
    </row>
    <row r="10" spans="2:11" ht="15" customHeight="1">
      <c r="B10" s="197"/>
      <c r="C10" s="196"/>
      <c r="D10" s="317" t="s">
        <v>2274</v>
      </c>
      <c r="E10" s="317"/>
      <c r="F10" s="317"/>
      <c r="G10" s="317"/>
      <c r="H10" s="317"/>
      <c r="I10" s="317"/>
      <c r="J10" s="317"/>
      <c r="K10" s="194"/>
    </row>
    <row r="11" spans="2:11" ht="15" customHeight="1">
      <c r="B11" s="197"/>
      <c r="C11" s="198"/>
      <c r="D11" s="317" t="s">
        <v>2275</v>
      </c>
      <c r="E11" s="317"/>
      <c r="F11" s="317"/>
      <c r="G11" s="317"/>
      <c r="H11" s="317"/>
      <c r="I11" s="317"/>
      <c r="J11" s="317"/>
      <c r="K11" s="194"/>
    </row>
    <row r="12" spans="2:11" ht="15" customHeight="1">
      <c r="B12" s="197"/>
      <c r="C12" s="198"/>
      <c r="D12" s="196"/>
      <c r="E12" s="196"/>
      <c r="F12" s="196"/>
      <c r="G12" s="196"/>
      <c r="H12" s="196"/>
      <c r="I12" s="196"/>
      <c r="J12" s="196"/>
      <c r="K12" s="194"/>
    </row>
    <row r="13" spans="2:11" ht="15" customHeight="1">
      <c r="B13" s="197"/>
      <c r="C13" s="198"/>
      <c r="D13" s="199" t="s">
        <v>2276</v>
      </c>
      <c r="E13" s="196"/>
      <c r="F13" s="196"/>
      <c r="G13" s="196"/>
      <c r="H13" s="196"/>
      <c r="I13" s="196"/>
      <c r="J13" s="196"/>
      <c r="K13" s="194"/>
    </row>
    <row r="14" spans="2:11" ht="12.7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4"/>
    </row>
    <row r="15" spans="2:11" ht="15" customHeight="1">
      <c r="B15" s="197"/>
      <c r="C15" s="198"/>
      <c r="D15" s="317" t="s">
        <v>2277</v>
      </c>
      <c r="E15" s="317"/>
      <c r="F15" s="317"/>
      <c r="G15" s="317"/>
      <c r="H15" s="317"/>
      <c r="I15" s="317"/>
      <c r="J15" s="317"/>
      <c r="K15" s="194"/>
    </row>
    <row r="16" spans="2:11" ht="15" customHeight="1">
      <c r="B16" s="197"/>
      <c r="C16" s="198"/>
      <c r="D16" s="317" t="s">
        <v>2278</v>
      </c>
      <c r="E16" s="317"/>
      <c r="F16" s="317"/>
      <c r="G16" s="317"/>
      <c r="H16" s="317"/>
      <c r="I16" s="317"/>
      <c r="J16" s="317"/>
      <c r="K16" s="194"/>
    </row>
    <row r="17" spans="2:11" ht="15" customHeight="1">
      <c r="B17" s="197"/>
      <c r="C17" s="198"/>
      <c r="D17" s="317" t="s">
        <v>2279</v>
      </c>
      <c r="E17" s="317"/>
      <c r="F17" s="317"/>
      <c r="G17" s="317"/>
      <c r="H17" s="317"/>
      <c r="I17" s="317"/>
      <c r="J17" s="317"/>
      <c r="K17" s="194"/>
    </row>
    <row r="18" spans="2:11" ht="15" customHeight="1">
      <c r="B18" s="197"/>
      <c r="C18" s="198"/>
      <c r="D18" s="198"/>
      <c r="E18" s="200" t="s">
        <v>87</v>
      </c>
      <c r="F18" s="317" t="s">
        <v>2280</v>
      </c>
      <c r="G18" s="317"/>
      <c r="H18" s="317"/>
      <c r="I18" s="317"/>
      <c r="J18" s="317"/>
      <c r="K18" s="194"/>
    </row>
    <row r="19" spans="2:11" ht="15" customHeight="1">
      <c r="B19" s="197"/>
      <c r="C19" s="198"/>
      <c r="D19" s="198"/>
      <c r="E19" s="200" t="s">
        <v>2281</v>
      </c>
      <c r="F19" s="317" t="s">
        <v>2282</v>
      </c>
      <c r="G19" s="317"/>
      <c r="H19" s="317"/>
      <c r="I19" s="317"/>
      <c r="J19" s="317"/>
      <c r="K19" s="194"/>
    </row>
    <row r="20" spans="2:11" ht="15" customHeight="1">
      <c r="B20" s="197"/>
      <c r="C20" s="198"/>
      <c r="D20" s="198"/>
      <c r="E20" s="200" t="s">
        <v>2283</v>
      </c>
      <c r="F20" s="317" t="s">
        <v>2284</v>
      </c>
      <c r="G20" s="317"/>
      <c r="H20" s="317"/>
      <c r="I20" s="317"/>
      <c r="J20" s="317"/>
      <c r="K20" s="194"/>
    </row>
    <row r="21" spans="2:11" ht="15" customHeight="1">
      <c r="B21" s="197"/>
      <c r="C21" s="198"/>
      <c r="D21" s="198"/>
      <c r="E21" s="200" t="s">
        <v>2285</v>
      </c>
      <c r="F21" s="317" t="s">
        <v>2286</v>
      </c>
      <c r="G21" s="317"/>
      <c r="H21" s="317"/>
      <c r="I21" s="317"/>
      <c r="J21" s="317"/>
      <c r="K21" s="194"/>
    </row>
    <row r="22" spans="2:11" ht="15" customHeight="1">
      <c r="B22" s="197"/>
      <c r="C22" s="198"/>
      <c r="D22" s="198"/>
      <c r="E22" s="200" t="s">
        <v>2287</v>
      </c>
      <c r="F22" s="317" t="s">
        <v>2288</v>
      </c>
      <c r="G22" s="317"/>
      <c r="H22" s="317"/>
      <c r="I22" s="317"/>
      <c r="J22" s="317"/>
      <c r="K22" s="194"/>
    </row>
    <row r="23" spans="2:11" ht="15" customHeight="1">
      <c r="B23" s="197"/>
      <c r="C23" s="198"/>
      <c r="D23" s="198"/>
      <c r="E23" s="200" t="s">
        <v>92</v>
      </c>
      <c r="F23" s="317" t="s">
        <v>2289</v>
      </c>
      <c r="G23" s="317"/>
      <c r="H23" s="317"/>
      <c r="I23" s="317"/>
      <c r="J23" s="317"/>
      <c r="K23" s="194"/>
    </row>
    <row r="24" spans="2:11" ht="12.75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4"/>
    </row>
    <row r="25" spans="2:11" ht="15" customHeight="1">
      <c r="B25" s="197"/>
      <c r="C25" s="317" t="s">
        <v>2290</v>
      </c>
      <c r="D25" s="317"/>
      <c r="E25" s="317"/>
      <c r="F25" s="317"/>
      <c r="G25" s="317"/>
      <c r="H25" s="317"/>
      <c r="I25" s="317"/>
      <c r="J25" s="317"/>
      <c r="K25" s="194"/>
    </row>
    <row r="26" spans="2:11" ht="15" customHeight="1">
      <c r="B26" s="197"/>
      <c r="C26" s="317" t="s">
        <v>2291</v>
      </c>
      <c r="D26" s="317"/>
      <c r="E26" s="317"/>
      <c r="F26" s="317"/>
      <c r="G26" s="317"/>
      <c r="H26" s="317"/>
      <c r="I26" s="317"/>
      <c r="J26" s="317"/>
      <c r="K26" s="194"/>
    </row>
    <row r="27" spans="2:11" ht="15" customHeight="1">
      <c r="B27" s="197"/>
      <c r="C27" s="196"/>
      <c r="D27" s="317" t="s">
        <v>2292</v>
      </c>
      <c r="E27" s="317"/>
      <c r="F27" s="317"/>
      <c r="G27" s="317"/>
      <c r="H27" s="317"/>
      <c r="I27" s="317"/>
      <c r="J27" s="317"/>
      <c r="K27" s="194"/>
    </row>
    <row r="28" spans="2:11" ht="15" customHeight="1">
      <c r="B28" s="197"/>
      <c r="C28" s="198"/>
      <c r="D28" s="317" t="s">
        <v>2293</v>
      </c>
      <c r="E28" s="317"/>
      <c r="F28" s="317"/>
      <c r="G28" s="317"/>
      <c r="H28" s="317"/>
      <c r="I28" s="317"/>
      <c r="J28" s="317"/>
      <c r="K28" s="194"/>
    </row>
    <row r="29" spans="2:11" ht="12.7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4"/>
    </row>
    <row r="30" spans="2:11" ht="15" customHeight="1">
      <c r="B30" s="197"/>
      <c r="C30" s="198"/>
      <c r="D30" s="317" t="s">
        <v>2294</v>
      </c>
      <c r="E30" s="317"/>
      <c r="F30" s="317"/>
      <c r="G30" s="317"/>
      <c r="H30" s="317"/>
      <c r="I30" s="317"/>
      <c r="J30" s="317"/>
      <c r="K30" s="194"/>
    </row>
    <row r="31" spans="2:11" ht="15" customHeight="1">
      <c r="B31" s="197"/>
      <c r="C31" s="198"/>
      <c r="D31" s="317" t="s">
        <v>2295</v>
      </c>
      <c r="E31" s="317"/>
      <c r="F31" s="317"/>
      <c r="G31" s="317"/>
      <c r="H31" s="317"/>
      <c r="I31" s="317"/>
      <c r="J31" s="317"/>
      <c r="K31" s="194"/>
    </row>
    <row r="32" spans="2:11" ht="12.7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4"/>
    </row>
    <row r="33" spans="2:11" ht="15" customHeight="1">
      <c r="B33" s="197"/>
      <c r="C33" s="198"/>
      <c r="D33" s="317" t="s">
        <v>2296</v>
      </c>
      <c r="E33" s="317"/>
      <c r="F33" s="317"/>
      <c r="G33" s="317"/>
      <c r="H33" s="317"/>
      <c r="I33" s="317"/>
      <c r="J33" s="317"/>
      <c r="K33" s="194"/>
    </row>
    <row r="34" spans="2:11" ht="15" customHeight="1">
      <c r="B34" s="197"/>
      <c r="C34" s="198"/>
      <c r="D34" s="317" t="s">
        <v>2297</v>
      </c>
      <c r="E34" s="317"/>
      <c r="F34" s="317"/>
      <c r="G34" s="317"/>
      <c r="H34" s="317"/>
      <c r="I34" s="317"/>
      <c r="J34" s="317"/>
      <c r="K34" s="194"/>
    </row>
    <row r="35" spans="2:11" ht="15" customHeight="1">
      <c r="B35" s="197"/>
      <c r="C35" s="198"/>
      <c r="D35" s="317" t="s">
        <v>2298</v>
      </c>
      <c r="E35" s="317"/>
      <c r="F35" s="317"/>
      <c r="G35" s="317"/>
      <c r="H35" s="317"/>
      <c r="I35" s="317"/>
      <c r="J35" s="317"/>
      <c r="K35" s="194"/>
    </row>
    <row r="36" spans="2:11" ht="15" customHeight="1">
      <c r="B36" s="197"/>
      <c r="C36" s="198"/>
      <c r="D36" s="196"/>
      <c r="E36" s="199" t="s">
        <v>157</v>
      </c>
      <c r="F36" s="196"/>
      <c r="G36" s="317" t="s">
        <v>2299</v>
      </c>
      <c r="H36" s="317"/>
      <c r="I36" s="317"/>
      <c r="J36" s="317"/>
      <c r="K36" s="194"/>
    </row>
    <row r="37" spans="2:11" ht="30.75" customHeight="1">
      <c r="B37" s="197"/>
      <c r="C37" s="198"/>
      <c r="D37" s="196"/>
      <c r="E37" s="199" t="s">
        <v>2300</v>
      </c>
      <c r="F37" s="196"/>
      <c r="G37" s="317" t="s">
        <v>2301</v>
      </c>
      <c r="H37" s="317"/>
      <c r="I37" s="317"/>
      <c r="J37" s="317"/>
      <c r="K37" s="194"/>
    </row>
    <row r="38" spans="2:11" ht="15" customHeight="1">
      <c r="B38" s="197"/>
      <c r="C38" s="198"/>
      <c r="D38" s="196"/>
      <c r="E38" s="199" t="s">
        <v>62</v>
      </c>
      <c r="F38" s="196"/>
      <c r="G38" s="317" t="s">
        <v>2302</v>
      </c>
      <c r="H38" s="317"/>
      <c r="I38" s="317"/>
      <c r="J38" s="317"/>
      <c r="K38" s="194"/>
    </row>
    <row r="39" spans="2:11" ht="15" customHeight="1">
      <c r="B39" s="197"/>
      <c r="C39" s="198"/>
      <c r="D39" s="196"/>
      <c r="E39" s="199" t="s">
        <v>63</v>
      </c>
      <c r="F39" s="196"/>
      <c r="G39" s="317" t="s">
        <v>2303</v>
      </c>
      <c r="H39" s="317"/>
      <c r="I39" s="317"/>
      <c r="J39" s="317"/>
      <c r="K39" s="194"/>
    </row>
    <row r="40" spans="2:11" ht="15" customHeight="1">
      <c r="B40" s="197"/>
      <c r="C40" s="198"/>
      <c r="D40" s="196"/>
      <c r="E40" s="199" t="s">
        <v>158</v>
      </c>
      <c r="F40" s="196"/>
      <c r="G40" s="317" t="s">
        <v>2304</v>
      </c>
      <c r="H40" s="317"/>
      <c r="I40" s="317"/>
      <c r="J40" s="317"/>
      <c r="K40" s="194"/>
    </row>
    <row r="41" spans="2:11" ht="15" customHeight="1">
      <c r="B41" s="197"/>
      <c r="C41" s="198"/>
      <c r="D41" s="196"/>
      <c r="E41" s="199" t="s">
        <v>159</v>
      </c>
      <c r="F41" s="196"/>
      <c r="G41" s="317" t="s">
        <v>2305</v>
      </c>
      <c r="H41" s="317"/>
      <c r="I41" s="317"/>
      <c r="J41" s="317"/>
      <c r="K41" s="194"/>
    </row>
    <row r="42" spans="2:11" ht="15" customHeight="1">
      <c r="B42" s="197"/>
      <c r="C42" s="198"/>
      <c r="D42" s="196"/>
      <c r="E42" s="199" t="s">
        <v>2306</v>
      </c>
      <c r="F42" s="196"/>
      <c r="G42" s="317" t="s">
        <v>2307</v>
      </c>
      <c r="H42" s="317"/>
      <c r="I42" s="317"/>
      <c r="J42" s="317"/>
      <c r="K42" s="194"/>
    </row>
    <row r="43" spans="2:11" ht="15" customHeight="1">
      <c r="B43" s="197"/>
      <c r="C43" s="198"/>
      <c r="D43" s="196"/>
      <c r="E43" s="199"/>
      <c r="F43" s="196"/>
      <c r="G43" s="317" t="s">
        <v>2308</v>
      </c>
      <c r="H43" s="317"/>
      <c r="I43" s="317"/>
      <c r="J43" s="317"/>
      <c r="K43" s="194"/>
    </row>
    <row r="44" spans="2:11" ht="15" customHeight="1">
      <c r="B44" s="197"/>
      <c r="C44" s="198"/>
      <c r="D44" s="196"/>
      <c r="E44" s="199" t="s">
        <v>2309</v>
      </c>
      <c r="F44" s="196"/>
      <c r="G44" s="317" t="s">
        <v>2310</v>
      </c>
      <c r="H44" s="317"/>
      <c r="I44" s="317"/>
      <c r="J44" s="317"/>
      <c r="K44" s="194"/>
    </row>
    <row r="45" spans="2:11" ht="15" customHeight="1">
      <c r="B45" s="197"/>
      <c r="C45" s="198"/>
      <c r="D45" s="196"/>
      <c r="E45" s="199" t="s">
        <v>161</v>
      </c>
      <c r="F45" s="196"/>
      <c r="G45" s="317" t="s">
        <v>2311</v>
      </c>
      <c r="H45" s="317"/>
      <c r="I45" s="317"/>
      <c r="J45" s="317"/>
      <c r="K45" s="194"/>
    </row>
    <row r="46" spans="2:11" ht="12.75" customHeight="1">
      <c r="B46" s="197"/>
      <c r="C46" s="198"/>
      <c r="D46" s="196"/>
      <c r="E46" s="196"/>
      <c r="F46" s="196"/>
      <c r="G46" s="196"/>
      <c r="H46" s="196"/>
      <c r="I46" s="196"/>
      <c r="J46" s="196"/>
      <c r="K46" s="194"/>
    </row>
    <row r="47" spans="2:11" ht="15" customHeight="1">
      <c r="B47" s="197"/>
      <c r="C47" s="198"/>
      <c r="D47" s="317" t="s">
        <v>2312</v>
      </c>
      <c r="E47" s="317"/>
      <c r="F47" s="317"/>
      <c r="G47" s="317"/>
      <c r="H47" s="317"/>
      <c r="I47" s="317"/>
      <c r="J47" s="317"/>
      <c r="K47" s="194"/>
    </row>
    <row r="48" spans="2:11" ht="15" customHeight="1">
      <c r="B48" s="197"/>
      <c r="C48" s="198"/>
      <c r="D48" s="198"/>
      <c r="E48" s="317" t="s">
        <v>2313</v>
      </c>
      <c r="F48" s="317"/>
      <c r="G48" s="317"/>
      <c r="H48" s="317"/>
      <c r="I48" s="317"/>
      <c r="J48" s="317"/>
      <c r="K48" s="194"/>
    </row>
    <row r="49" spans="2:11" ht="15" customHeight="1">
      <c r="B49" s="197"/>
      <c r="C49" s="198"/>
      <c r="D49" s="198"/>
      <c r="E49" s="317" t="s">
        <v>2314</v>
      </c>
      <c r="F49" s="317"/>
      <c r="G49" s="317"/>
      <c r="H49" s="317"/>
      <c r="I49" s="317"/>
      <c r="J49" s="317"/>
      <c r="K49" s="194"/>
    </row>
    <row r="50" spans="2:11" ht="15" customHeight="1">
      <c r="B50" s="197"/>
      <c r="C50" s="198"/>
      <c r="D50" s="198"/>
      <c r="E50" s="317" t="s">
        <v>2315</v>
      </c>
      <c r="F50" s="317"/>
      <c r="G50" s="317"/>
      <c r="H50" s="317"/>
      <c r="I50" s="317"/>
      <c r="J50" s="317"/>
      <c r="K50" s="194"/>
    </row>
    <row r="51" spans="2:11" ht="15" customHeight="1">
      <c r="B51" s="197"/>
      <c r="C51" s="198"/>
      <c r="D51" s="317" t="s">
        <v>2316</v>
      </c>
      <c r="E51" s="317"/>
      <c r="F51" s="317"/>
      <c r="G51" s="317"/>
      <c r="H51" s="317"/>
      <c r="I51" s="317"/>
      <c r="J51" s="317"/>
      <c r="K51" s="194"/>
    </row>
    <row r="52" spans="2:11" ht="25.5" customHeight="1">
      <c r="B52" s="193"/>
      <c r="C52" s="318" t="s">
        <v>2317</v>
      </c>
      <c r="D52" s="318"/>
      <c r="E52" s="318"/>
      <c r="F52" s="318"/>
      <c r="G52" s="318"/>
      <c r="H52" s="318"/>
      <c r="I52" s="318"/>
      <c r="J52" s="318"/>
      <c r="K52" s="194"/>
    </row>
    <row r="53" spans="2:1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ht="15" customHeight="1">
      <c r="B54" s="193"/>
      <c r="C54" s="317" t="s">
        <v>2318</v>
      </c>
      <c r="D54" s="317"/>
      <c r="E54" s="317"/>
      <c r="F54" s="317"/>
      <c r="G54" s="317"/>
      <c r="H54" s="317"/>
      <c r="I54" s="317"/>
      <c r="J54" s="317"/>
      <c r="K54" s="194"/>
    </row>
    <row r="55" spans="2:11" ht="15" customHeight="1">
      <c r="B55" s="193"/>
      <c r="C55" s="317" t="s">
        <v>2319</v>
      </c>
      <c r="D55" s="317"/>
      <c r="E55" s="317"/>
      <c r="F55" s="317"/>
      <c r="G55" s="317"/>
      <c r="H55" s="317"/>
      <c r="I55" s="317"/>
      <c r="J55" s="317"/>
      <c r="K55" s="194"/>
    </row>
    <row r="56" spans="2:1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ht="15" customHeight="1">
      <c r="B57" s="193"/>
      <c r="C57" s="317" t="s">
        <v>2320</v>
      </c>
      <c r="D57" s="317"/>
      <c r="E57" s="317"/>
      <c r="F57" s="317"/>
      <c r="G57" s="317"/>
      <c r="H57" s="317"/>
      <c r="I57" s="317"/>
      <c r="J57" s="317"/>
      <c r="K57" s="194"/>
    </row>
    <row r="58" spans="2:11" ht="15" customHeight="1">
      <c r="B58" s="193"/>
      <c r="C58" s="198"/>
      <c r="D58" s="317" t="s">
        <v>2321</v>
      </c>
      <c r="E58" s="317"/>
      <c r="F58" s="317"/>
      <c r="G58" s="317"/>
      <c r="H58" s="317"/>
      <c r="I58" s="317"/>
      <c r="J58" s="317"/>
      <c r="K58" s="194"/>
    </row>
    <row r="59" spans="2:11" ht="15" customHeight="1">
      <c r="B59" s="193"/>
      <c r="C59" s="198"/>
      <c r="D59" s="317" t="s">
        <v>2322</v>
      </c>
      <c r="E59" s="317"/>
      <c r="F59" s="317"/>
      <c r="G59" s="317"/>
      <c r="H59" s="317"/>
      <c r="I59" s="317"/>
      <c r="J59" s="317"/>
      <c r="K59" s="194"/>
    </row>
    <row r="60" spans="2:11" ht="15" customHeight="1">
      <c r="B60" s="193"/>
      <c r="C60" s="198"/>
      <c r="D60" s="317" t="s">
        <v>2323</v>
      </c>
      <c r="E60" s="317"/>
      <c r="F60" s="317"/>
      <c r="G60" s="317"/>
      <c r="H60" s="317"/>
      <c r="I60" s="317"/>
      <c r="J60" s="317"/>
      <c r="K60" s="194"/>
    </row>
    <row r="61" spans="2:11" ht="15" customHeight="1">
      <c r="B61" s="193"/>
      <c r="C61" s="198"/>
      <c r="D61" s="317" t="s">
        <v>2324</v>
      </c>
      <c r="E61" s="317"/>
      <c r="F61" s="317"/>
      <c r="G61" s="317"/>
      <c r="H61" s="317"/>
      <c r="I61" s="317"/>
      <c r="J61" s="317"/>
      <c r="K61" s="194"/>
    </row>
    <row r="62" spans="2:11" ht="15" customHeight="1">
      <c r="B62" s="193"/>
      <c r="C62" s="198"/>
      <c r="D62" s="320" t="s">
        <v>2325</v>
      </c>
      <c r="E62" s="320"/>
      <c r="F62" s="320"/>
      <c r="G62" s="320"/>
      <c r="H62" s="320"/>
      <c r="I62" s="320"/>
      <c r="J62" s="320"/>
      <c r="K62" s="194"/>
    </row>
    <row r="63" spans="2:11" ht="15" customHeight="1">
      <c r="B63" s="193"/>
      <c r="C63" s="198"/>
      <c r="D63" s="317" t="s">
        <v>2326</v>
      </c>
      <c r="E63" s="317"/>
      <c r="F63" s="317"/>
      <c r="G63" s="317"/>
      <c r="H63" s="317"/>
      <c r="I63" s="317"/>
      <c r="J63" s="317"/>
      <c r="K63" s="194"/>
    </row>
    <row r="64" spans="2:11" ht="12.75" customHeight="1">
      <c r="B64" s="193"/>
      <c r="C64" s="198"/>
      <c r="D64" s="198"/>
      <c r="E64" s="201"/>
      <c r="F64" s="198"/>
      <c r="G64" s="198"/>
      <c r="H64" s="198"/>
      <c r="I64" s="198"/>
      <c r="J64" s="198"/>
      <c r="K64" s="194"/>
    </row>
    <row r="65" spans="2:11" ht="15" customHeight="1">
      <c r="B65" s="193"/>
      <c r="C65" s="198"/>
      <c r="D65" s="317" t="s">
        <v>2327</v>
      </c>
      <c r="E65" s="317"/>
      <c r="F65" s="317"/>
      <c r="G65" s="317"/>
      <c r="H65" s="317"/>
      <c r="I65" s="317"/>
      <c r="J65" s="317"/>
      <c r="K65" s="194"/>
    </row>
    <row r="66" spans="2:11" ht="15" customHeight="1">
      <c r="B66" s="193"/>
      <c r="C66" s="198"/>
      <c r="D66" s="320" t="s">
        <v>2328</v>
      </c>
      <c r="E66" s="320"/>
      <c r="F66" s="320"/>
      <c r="G66" s="320"/>
      <c r="H66" s="320"/>
      <c r="I66" s="320"/>
      <c r="J66" s="320"/>
      <c r="K66" s="194"/>
    </row>
    <row r="67" spans="2:11" ht="15" customHeight="1">
      <c r="B67" s="193"/>
      <c r="C67" s="198"/>
      <c r="D67" s="317" t="s">
        <v>2329</v>
      </c>
      <c r="E67" s="317"/>
      <c r="F67" s="317"/>
      <c r="G67" s="317"/>
      <c r="H67" s="317"/>
      <c r="I67" s="317"/>
      <c r="J67" s="317"/>
      <c r="K67" s="194"/>
    </row>
    <row r="68" spans="2:11" ht="15" customHeight="1">
      <c r="B68" s="193"/>
      <c r="C68" s="198"/>
      <c r="D68" s="317" t="s">
        <v>2330</v>
      </c>
      <c r="E68" s="317"/>
      <c r="F68" s="317"/>
      <c r="G68" s="317"/>
      <c r="H68" s="317"/>
      <c r="I68" s="317"/>
      <c r="J68" s="317"/>
      <c r="K68" s="194"/>
    </row>
    <row r="69" spans="2:11" ht="15" customHeight="1">
      <c r="B69" s="193"/>
      <c r="C69" s="198"/>
      <c r="D69" s="317" t="s">
        <v>2331</v>
      </c>
      <c r="E69" s="317"/>
      <c r="F69" s="317"/>
      <c r="G69" s="317"/>
      <c r="H69" s="317"/>
      <c r="I69" s="317"/>
      <c r="J69" s="317"/>
      <c r="K69" s="194"/>
    </row>
    <row r="70" spans="2:11" ht="15" customHeight="1">
      <c r="B70" s="193"/>
      <c r="C70" s="198"/>
      <c r="D70" s="317" t="s">
        <v>2332</v>
      </c>
      <c r="E70" s="317"/>
      <c r="F70" s="317"/>
      <c r="G70" s="317"/>
      <c r="H70" s="317"/>
      <c r="I70" s="317"/>
      <c r="J70" s="317"/>
      <c r="K70" s="194"/>
    </row>
    <row r="71" spans="2:11" ht="12.75" customHeight="1">
      <c r="B71" s="202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2:11" ht="18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ht="18.7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 ht="7.5" customHeight="1">
      <c r="B74" s="207"/>
      <c r="C74" s="208"/>
      <c r="D74" s="208"/>
      <c r="E74" s="208"/>
      <c r="F74" s="208"/>
      <c r="G74" s="208"/>
      <c r="H74" s="208"/>
      <c r="I74" s="208"/>
      <c r="J74" s="208"/>
      <c r="K74" s="209"/>
    </row>
    <row r="75" spans="2:11" ht="45" customHeight="1">
      <c r="B75" s="210"/>
      <c r="C75" s="321" t="s">
        <v>2333</v>
      </c>
      <c r="D75" s="321"/>
      <c r="E75" s="321"/>
      <c r="F75" s="321"/>
      <c r="G75" s="321"/>
      <c r="H75" s="321"/>
      <c r="I75" s="321"/>
      <c r="J75" s="321"/>
      <c r="K75" s="211"/>
    </row>
    <row r="76" spans="2:11" ht="17.25" customHeight="1">
      <c r="B76" s="210"/>
      <c r="C76" s="212" t="s">
        <v>2334</v>
      </c>
      <c r="D76" s="212"/>
      <c r="E76" s="212"/>
      <c r="F76" s="212" t="s">
        <v>2335</v>
      </c>
      <c r="G76" s="213"/>
      <c r="H76" s="212" t="s">
        <v>63</v>
      </c>
      <c r="I76" s="212" t="s">
        <v>66</v>
      </c>
      <c r="J76" s="212" t="s">
        <v>2336</v>
      </c>
      <c r="K76" s="211"/>
    </row>
    <row r="77" spans="2:11" ht="17.25" customHeight="1">
      <c r="B77" s="210"/>
      <c r="C77" s="214" t="s">
        <v>2337</v>
      </c>
      <c r="D77" s="214"/>
      <c r="E77" s="214"/>
      <c r="F77" s="215" t="s">
        <v>2338</v>
      </c>
      <c r="G77" s="216"/>
      <c r="H77" s="214"/>
      <c r="I77" s="214"/>
      <c r="J77" s="214" t="s">
        <v>2339</v>
      </c>
      <c r="K77" s="211"/>
    </row>
    <row r="78" spans="2:11" ht="5.25" customHeight="1">
      <c r="B78" s="210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ht="15" customHeight="1">
      <c r="B79" s="210"/>
      <c r="C79" s="199" t="s">
        <v>62</v>
      </c>
      <c r="D79" s="219"/>
      <c r="E79" s="219"/>
      <c r="F79" s="220" t="s">
        <v>2340</v>
      </c>
      <c r="G79" s="221"/>
      <c r="H79" s="199" t="s">
        <v>2341</v>
      </c>
      <c r="I79" s="199" t="s">
        <v>2342</v>
      </c>
      <c r="J79" s="199">
        <v>20</v>
      </c>
      <c r="K79" s="211"/>
    </row>
    <row r="80" spans="2:11" ht="15" customHeight="1">
      <c r="B80" s="210"/>
      <c r="C80" s="199" t="s">
        <v>2343</v>
      </c>
      <c r="D80" s="199"/>
      <c r="E80" s="199"/>
      <c r="F80" s="220" t="s">
        <v>2340</v>
      </c>
      <c r="G80" s="221"/>
      <c r="H80" s="199" t="s">
        <v>2344</v>
      </c>
      <c r="I80" s="199" t="s">
        <v>2342</v>
      </c>
      <c r="J80" s="199">
        <v>120</v>
      </c>
      <c r="K80" s="211"/>
    </row>
    <row r="81" spans="2:11" ht="15" customHeight="1">
      <c r="B81" s="222"/>
      <c r="C81" s="199" t="s">
        <v>2345</v>
      </c>
      <c r="D81" s="199"/>
      <c r="E81" s="199"/>
      <c r="F81" s="220" t="s">
        <v>2346</v>
      </c>
      <c r="G81" s="221"/>
      <c r="H81" s="199" t="s">
        <v>2347</v>
      </c>
      <c r="I81" s="199" t="s">
        <v>2342</v>
      </c>
      <c r="J81" s="199">
        <v>50</v>
      </c>
      <c r="K81" s="211"/>
    </row>
    <row r="82" spans="2:11" ht="15" customHeight="1">
      <c r="B82" s="222"/>
      <c r="C82" s="199" t="s">
        <v>2348</v>
      </c>
      <c r="D82" s="199"/>
      <c r="E82" s="199"/>
      <c r="F82" s="220" t="s">
        <v>2340</v>
      </c>
      <c r="G82" s="221"/>
      <c r="H82" s="199" t="s">
        <v>2349</v>
      </c>
      <c r="I82" s="199" t="s">
        <v>2350</v>
      </c>
      <c r="J82" s="199"/>
      <c r="K82" s="211"/>
    </row>
    <row r="83" spans="2:11" ht="15" customHeight="1">
      <c r="B83" s="222"/>
      <c r="C83" s="199" t="s">
        <v>2351</v>
      </c>
      <c r="D83" s="199"/>
      <c r="E83" s="199"/>
      <c r="F83" s="220" t="s">
        <v>2346</v>
      </c>
      <c r="G83" s="199"/>
      <c r="H83" s="199" t="s">
        <v>2352</v>
      </c>
      <c r="I83" s="199" t="s">
        <v>2342</v>
      </c>
      <c r="J83" s="199">
        <v>15</v>
      </c>
      <c r="K83" s="211"/>
    </row>
    <row r="84" spans="2:11" ht="15" customHeight="1">
      <c r="B84" s="222"/>
      <c r="C84" s="199" t="s">
        <v>2353</v>
      </c>
      <c r="D84" s="199"/>
      <c r="E84" s="199"/>
      <c r="F84" s="220" t="s">
        <v>2346</v>
      </c>
      <c r="G84" s="199"/>
      <c r="H84" s="199" t="s">
        <v>2354</v>
      </c>
      <c r="I84" s="199" t="s">
        <v>2342</v>
      </c>
      <c r="J84" s="199">
        <v>15</v>
      </c>
      <c r="K84" s="211"/>
    </row>
    <row r="85" spans="2:11" ht="15" customHeight="1">
      <c r="B85" s="222"/>
      <c r="C85" s="199" t="s">
        <v>2355</v>
      </c>
      <c r="D85" s="199"/>
      <c r="E85" s="199"/>
      <c r="F85" s="220" t="s">
        <v>2346</v>
      </c>
      <c r="G85" s="199"/>
      <c r="H85" s="199" t="s">
        <v>2356</v>
      </c>
      <c r="I85" s="199" t="s">
        <v>2342</v>
      </c>
      <c r="J85" s="199">
        <v>20</v>
      </c>
      <c r="K85" s="211"/>
    </row>
    <row r="86" spans="2:11" ht="15" customHeight="1">
      <c r="B86" s="222"/>
      <c r="C86" s="199" t="s">
        <v>2357</v>
      </c>
      <c r="D86" s="199"/>
      <c r="E86" s="199"/>
      <c r="F86" s="220" t="s">
        <v>2346</v>
      </c>
      <c r="G86" s="199"/>
      <c r="H86" s="199" t="s">
        <v>2358</v>
      </c>
      <c r="I86" s="199" t="s">
        <v>2342</v>
      </c>
      <c r="J86" s="199">
        <v>20</v>
      </c>
      <c r="K86" s="211"/>
    </row>
    <row r="87" spans="2:11" ht="15" customHeight="1">
      <c r="B87" s="222"/>
      <c r="C87" s="199" t="s">
        <v>2359</v>
      </c>
      <c r="D87" s="199"/>
      <c r="E87" s="199"/>
      <c r="F87" s="220" t="s">
        <v>2346</v>
      </c>
      <c r="G87" s="221"/>
      <c r="H87" s="199" t="s">
        <v>2360</v>
      </c>
      <c r="I87" s="199" t="s">
        <v>2342</v>
      </c>
      <c r="J87" s="199">
        <v>50</v>
      </c>
      <c r="K87" s="211"/>
    </row>
    <row r="88" spans="2:11" ht="15" customHeight="1">
      <c r="B88" s="222"/>
      <c r="C88" s="199" t="s">
        <v>2361</v>
      </c>
      <c r="D88" s="199"/>
      <c r="E88" s="199"/>
      <c r="F88" s="220" t="s">
        <v>2346</v>
      </c>
      <c r="G88" s="221"/>
      <c r="H88" s="199" t="s">
        <v>2362</v>
      </c>
      <c r="I88" s="199" t="s">
        <v>2342</v>
      </c>
      <c r="J88" s="199">
        <v>20</v>
      </c>
      <c r="K88" s="211"/>
    </row>
    <row r="89" spans="2:11" ht="15" customHeight="1">
      <c r="B89" s="222"/>
      <c r="C89" s="199" t="s">
        <v>2363</v>
      </c>
      <c r="D89" s="199"/>
      <c r="E89" s="199"/>
      <c r="F89" s="220" t="s">
        <v>2346</v>
      </c>
      <c r="G89" s="221"/>
      <c r="H89" s="199" t="s">
        <v>2364</v>
      </c>
      <c r="I89" s="199" t="s">
        <v>2342</v>
      </c>
      <c r="J89" s="199">
        <v>20</v>
      </c>
      <c r="K89" s="211"/>
    </row>
    <row r="90" spans="2:11" ht="15" customHeight="1">
      <c r="B90" s="222"/>
      <c r="C90" s="199" t="s">
        <v>2365</v>
      </c>
      <c r="D90" s="199"/>
      <c r="E90" s="199"/>
      <c r="F90" s="220" t="s">
        <v>2346</v>
      </c>
      <c r="G90" s="221"/>
      <c r="H90" s="199" t="s">
        <v>2366</v>
      </c>
      <c r="I90" s="199" t="s">
        <v>2342</v>
      </c>
      <c r="J90" s="199">
        <v>50</v>
      </c>
      <c r="K90" s="211"/>
    </row>
    <row r="91" spans="2:11" ht="15" customHeight="1">
      <c r="B91" s="222"/>
      <c r="C91" s="199" t="s">
        <v>2367</v>
      </c>
      <c r="D91" s="199"/>
      <c r="E91" s="199"/>
      <c r="F91" s="220" t="s">
        <v>2346</v>
      </c>
      <c r="G91" s="221"/>
      <c r="H91" s="199" t="s">
        <v>2367</v>
      </c>
      <c r="I91" s="199" t="s">
        <v>2342</v>
      </c>
      <c r="J91" s="199">
        <v>50</v>
      </c>
      <c r="K91" s="211"/>
    </row>
    <row r="92" spans="2:11" ht="15" customHeight="1">
      <c r="B92" s="222"/>
      <c r="C92" s="199" t="s">
        <v>2368</v>
      </c>
      <c r="D92" s="199"/>
      <c r="E92" s="199"/>
      <c r="F92" s="220" t="s">
        <v>2346</v>
      </c>
      <c r="G92" s="221"/>
      <c r="H92" s="199" t="s">
        <v>2369</v>
      </c>
      <c r="I92" s="199" t="s">
        <v>2342</v>
      </c>
      <c r="J92" s="199">
        <v>255</v>
      </c>
      <c r="K92" s="211"/>
    </row>
    <row r="93" spans="2:11" ht="15" customHeight="1">
      <c r="B93" s="222"/>
      <c r="C93" s="199" t="s">
        <v>2370</v>
      </c>
      <c r="D93" s="199"/>
      <c r="E93" s="199"/>
      <c r="F93" s="220" t="s">
        <v>2340</v>
      </c>
      <c r="G93" s="221"/>
      <c r="H93" s="199" t="s">
        <v>2371</v>
      </c>
      <c r="I93" s="199" t="s">
        <v>2372</v>
      </c>
      <c r="J93" s="199"/>
      <c r="K93" s="211"/>
    </row>
    <row r="94" spans="2:11" ht="15" customHeight="1">
      <c r="B94" s="222"/>
      <c r="C94" s="199" t="s">
        <v>2373</v>
      </c>
      <c r="D94" s="199"/>
      <c r="E94" s="199"/>
      <c r="F94" s="220" t="s">
        <v>2340</v>
      </c>
      <c r="G94" s="221"/>
      <c r="H94" s="199" t="s">
        <v>2374</v>
      </c>
      <c r="I94" s="199" t="s">
        <v>2375</v>
      </c>
      <c r="J94" s="199"/>
      <c r="K94" s="211"/>
    </row>
    <row r="95" spans="2:11" ht="15" customHeight="1">
      <c r="B95" s="222"/>
      <c r="C95" s="199" t="s">
        <v>2376</v>
      </c>
      <c r="D95" s="199"/>
      <c r="E95" s="199"/>
      <c r="F95" s="220" t="s">
        <v>2340</v>
      </c>
      <c r="G95" s="221"/>
      <c r="H95" s="199" t="s">
        <v>2376</v>
      </c>
      <c r="I95" s="199" t="s">
        <v>2375</v>
      </c>
      <c r="J95" s="199"/>
      <c r="K95" s="211"/>
    </row>
    <row r="96" spans="2:11" ht="15" customHeight="1">
      <c r="B96" s="222"/>
      <c r="C96" s="199" t="s">
        <v>47</v>
      </c>
      <c r="D96" s="199"/>
      <c r="E96" s="199"/>
      <c r="F96" s="220" t="s">
        <v>2340</v>
      </c>
      <c r="G96" s="221"/>
      <c r="H96" s="199" t="s">
        <v>2377</v>
      </c>
      <c r="I96" s="199" t="s">
        <v>2375</v>
      </c>
      <c r="J96" s="199"/>
      <c r="K96" s="211"/>
    </row>
    <row r="97" spans="2:11" ht="15" customHeight="1">
      <c r="B97" s="222"/>
      <c r="C97" s="199" t="s">
        <v>57</v>
      </c>
      <c r="D97" s="199"/>
      <c r="E97" s="199"/>
      <c r="F97" s="220" t="s">
        <v>2340</v>
      </c>
      <c r="G97" s="221"/>
      <c r="H97" s="199" t="s">
        <v>2378</v>
      </c>
      <c r="I97" s="199" t="s">
        <v>2375</v>
      </c>
      <c r="J97" s="199"/>
      <c r="K97" s="211"/>
    </row>
    <row r="98" spans="2:11" ht="15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5"/>
    </row>
    <row r="99" spans="2:11" ht="18.7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6"/>
    </row>
    <row r="100" spans="2:11" ht="18.7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 ht="7.5" customHeight="1">
      <c r="B101" s="207"/>
      <c r="C101" s="208"/>
      <c r="D101" s="208"/>
      <c r="E101" s="208"/>
      <c r="F101" s="208"/>
      <c r="G101" s="208"/>
      <c r="H101" s="208"/>
      <c r="I101" s="208"/>
      <c r="J101" s="208"/>
      <c r="K101" s="209"/>
    </row>
    <row r="102" spans="2:11" ht="45" customHeight="1">
      <c r="B102" s="210"/>
      <c r="C102" s="321" t="s">
        <v>2379</v>
      </c>
      <c r="D102" s="321"/>
      <c r="E102" s="321"/>
      <c r="F102" s="321"/>
      <c r="G102" s="321"/>
      <c r="H102" s="321"/>
      <c r="I102" s="321"/>
      <c r="J102" s="321"/>
      <c r="K102" s="211"/>
    </row>
    <row r="103" spans="2:11" ht="17.25" customHeight="1">
      <c r="B103" s="210"/>
      <c r="C103" s="212" t="s">
        <v>2334</v>
      </c>
      <c r="D103" s="212"/>
      <c r="E103" s="212"/>
      <c r="F103" s="212" t="s">
        <v>2335</v>
      </c>
      <c r="G103" s="213"/>
      <c r="H103" s="212" t="s">
        <v>63</v>
      </c>
      <c r="I103" s="212" t="s">
        <v>66</v>
      </c>
      <c r="J103" s="212" t="s">
        <v>2336</v>
      </c>
      <c r="K103" s="211"/>
    </row>
    <row r="104" spans="2:11" ht="17.25" customHeight="1">
      <c r="B104" s="210"/>
      <c r="C104" s="214" t="s">
        <v>2337</v>
      </c>
      <c r="D104" s="214"/>
      <c r="E104" s="214"/>
      <c r="F104" s="215" t="s">
        <v>2338</v>
      </c>
      <c r="G104" s="216"/>
      <c r="H104" s="214"/>
      <c r="I104" s="214"/>
      <c r="J104" s="214" t="s">
        <v>2339</v>
      </c>
      <c r="K104" s="211"/>
    </row>
    <row r="105" spans="2:11" ht="5.25" customHeight="1">
      <c r="B105" s="210"/>
      <c r="C105" s="212"/>
      <c r="D105" s="212"/>
      <c r="E105" s="212"/>
      <c r="F105" s="212"/>
      <c r="G105" s="228"/>
      <c r="H105" s="212"/>
      <c r="I105" s="212"/>
      <c r="J105" s="212"/>
      <c r="K105" s="211"/>
    </row>
    <row r="106" spans="2:11" ht="15" customHeight="1">
      <c r="B106" s="210"/>
      <c r="C106" s="199" t="s">
        <v>62</v>
      </c>
      <c r="D106" s="219"/>
      <c r="E106" s="219"/>
      <c r="F106" s="220" t="s">
        <v>2340</v>
      </c>
      <c r="G106" s="199"/>
      <c r="H106" s="199" t="s">
        <v>2380</v>
      </c>
      <c r="I106" s="199" t="s">
        <v>2342</v>
      </c>
      <c r="J106" s="199">
        <v>20</v>
      </c>
      <c r="K106" s="211"/>
    </row>
    <row r="107" spans="2:11" ht="15" customHeight="1">
      <c r="B107" s="210"/>
      <c r="C107" s="199" t="s">
        <v>2343</v>
      </c>
      <c r="D107" s="199"/>
      <c r="E107" s="199"/>
      <c r="F107" s="220" t="s">
        <v>2340</v>
      </c>
      <c r="G107" s="199"/>
      <c r="H107" s="199" t="s">
        <v>2380</v>
      </c>
      <c r="I107" s="199" t="s">
        <v>2342</v>
      </c>
      <c r="J107" s="199">
        <v>120</v>
      </c>
      <c r="K107" s="211"/>
    </row>
    <row r="108" spans="2:11" ht="15" customHeight="1">
      <c r="B108" s="222"/>
      <c r="C108" s="199" t="s">
        <v>2345</v>
      </c>
      <c r="D108" s="199"/>
      <c r="E108" s="199"/>
      <c r="F108" s="220" t="s">
        <v>2346</v>
      </c>
      <c r="G108" s="199"/>
      <c r="H108" s="199" t="s">
        <v>2380</v>
      </c>
      <c r="I108" s="199" t="s">
        <v>2342</v>
      </c>
      <c r="J108" s="199">
        <v>50</v>
      </c>
      <c r="K108" s="211"/>
    </row>
    <row r="109" spans="2:11" ht="15" customHeight="1">
      <c r="B109" s="222"/>
      <c r="C109" s="199" t="s">
        <v>2348</v>
      </c>
      <c r="D109" s="199"/>
      <c r="E109" s="199"/>
      <c r="F109" s="220" t="s">
        <v>2340</v>
      </c>
      <c r="G109" s="199"/>
      <c r="H109" s="199" t="s">
        <v>2380</v>
      </c>
      <c r="I109" s="199" t="s">
        <v>2350</v>
      </c>
      <c r="J109" s="199"/>
      <c r="K109" s="211"/>
    </row>
    <row r="110" spans="2:11" ht="15" customHeight="1">
      <c r="B110" s="222"/>
      <c r="C110" s="199" t="s">
        <v>2359</v>
      </c>
      <c r="D110" s="199"/>
      <c r="E110" s="199"/>
      <c r="F110" s="220" t="s">
        <v>2346</v>
      </c>
      <c r="G110" s="199"/>
      <c r="H110" s="199" t="s">
        <v>2380</v>
      </c>
      <c r="I110" s="199" t="s">
        <v>2342</v>
      </c>
      <c r="J110" s="199">
        <v>50</v>
      </c>
      <c r="K110" s="211"/>
    </row>
    <row r="111" spans="2:11" ht="15" customHeight="1">
      <c r="B111" s="222"/>
      <c r="C111" s="199" t="s">
        <v>2367</v>
      </c>
      <c r="D111" s="199"/>
      <c r="E111" s="199"/>
      <c r="F111" s="220" t="s">
        <v>2346</v>
      </c>
      <c r="G111" s="199"/>
      <c r="H111" s="199" t="s">
        <v>2380</v>
      </c>
      <c r="I111" s="199" t="s">
        <v>2342</v>
      </c>
      <c r="J111" s="199">
        <v>50</v>
      </c>
      <c r="K111" s="211"/>
    </row>
    <row r="112" spans="2:11" ht="15" customHeight="1">
      <c r="B112" s="222"/>
      <c r="C112" s="199" t="s">
        <v>2365</v>
      </c>
      <c r="D112" s="199"/>
      <c r="E112" s="199"/>
      <c r="F112" s="220" t="s">
        <v>2346</v>
      </c>
      <c r="G112" s="199"/>
      <c r="H112" s="199" t="s">
        <v>2380</v>
      </c>
      <c r="I112" s="199" t="s">
        <v>2342</v>
      </c>
      <c r="J112" s="199">
        <v>50</v>
      </c>
      <c r="K112" s="211"/>
    </row>
    <row r="113" spans="2:11" ht="15" customHeight="1">
      <c r="B113" s="222"/>
      <c r="C113" s="199" t="s">
        <v>62</v>
      </c>
      <c r="D113" s="199"/>
      <c r="E113" s="199"/>
      <c r="F113" s="220" t="s">
        <v>2340</v>
      </c>
      <c r="G113" s="199"/>
      <c r="H113" s="199" t="s">
        <v>2381</v>
      </c>
      <c r="I113" s="199" t="s">
        <v>2342</v>
      </c>
      <c r="J113" s="199">
        <v>20</v>
      </c>
      <c r="K113" s="211"/>
    </row>
    <row r="114" spans="2:11" ht="15" customHeight="1">
      <c r="B114" s="222"/>
      <c r="C114" s="199" t="s">
        <v>2382</v>
      </c>
      <c r="D114" s="199"/>
      <c r="E114" s="199"/>
      <c r="F114" s="220" t="s">
        <v>2340</v>
      </c>
      <c r="G114" s="199"/>
      <c r="H114" s="199" t="s">
        <v>2383</v>
      </c>
      <c r="I114" s="199" t="s">
        <v>2342</v>
      </c>
      <c r="J114" s="199">
        <v>120</v>
      </c>
      <c r="K114" s="211"/>
    </row>
    <row r="115" spans="2:11" ht="15" customHeight="1">
      <c r="B115" s="222"/>
      <c r="C115" s="199" t="s">
        <v>47</v>
      </c>
      <c r="D115" s="199"/>
      <c r="E115" s="199"/>
      <c r="F115" s="220" t="s">
        <v>2340</v>
      </c>
      <c r="G115" s="199"/>
      <c r="H115" s="199" t="s">
        <v>2384</v>
      </c>
      <c r="I115" s="199" t="s">
        <v>2375</v>
      </c>
      <c r="J115" s="199"/>
      <c r="K115" s="211"/>
    </row>
    <row r="116" spans="2:11" ht="15" customHeight="1">
      <c r="B116" s="222"/>
      <c r="C116" s="199" t="s">
        <v>57</v>
      </c>
      <c r="D116" s="199"/>
      <c r="E116" s="199"/>
      <c r="F116" s="220" t="s">
        <v>2340</v>
      </c>
      <c r="G116" s="199"/>
      <c r="H116" s="199" t="s">
        <v>2385</v>
      </c>
      <c r="I116" s="199" t="s">
        <v>2375</v>
      </c>
      <c r="J116" s="199"/>
      <c r="K116" s="211"/>
    </row>
    <row r="117" spans="2:11" ht="15" customHeight="1">
      <c r="B117" s="222"/>
      <c r="C117" s="199" t="s">
        <v>66</v>
      </c>
      <c r="D117" s="199"/>
      <c r="E117" s="199"/>
      <c r="F117" s="220" t="s">
        <v>2340</v>
      </c>
      <c r="G117" s="199"/>
      <c r="H117" s="199" t="s">
        <v>2386</v>
      </c>
      <c r="I117" s="199" t="s">
        <v>2387</v>
      </c>
      <c r="J117" s="199"/>
      <c r="K117" s="211"/>
    </row>
    <row r="118" spans="2:11" ht="15" customHeight="1">
      <c r="B118" s="223"/>
      <c r="C118" s="229"/>
      <c r="D118" s="229"/>
      <c r="E118" s="229"/>
      <c r="F118" s="229"/>
      <c r="G118" s="229"/>
      <c r="H118" s="229"/>
      <c r="I118" s="229"/>
      <c r="J118" s="229"/>
      <c r="K118" s="225"/>
    </row>
    <row r="119" spans="2:11" ht="18.75" customHeight="1">
      <c r="B119" s="230"/>
      <c r="C119" s="231"/>
      <c r="D119" s="231"/>
      <c r="E119" s="231"/>
      <c r="F119" s="232"/>
      <c r="G119" s="231"/>
      <c r="H119" s="231"/>
      <c r="I119" s="231"/>
      <c r="J119" s="231"/>
      <c r="K119" s="230"/>
    </row>
    <row r="120" spans="2:11" ht="18.7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2:1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ht="45" customHeight="1">
      <c r="B122" s="236"/>
      <c r="C122" s="319" t="s">
        <v>2388</v>
      </c>
      <c r="D122" s="319"/>
      <c r="E122" s="319"/>
      <c r="F122" s="319"/>
      <c r="G122" s="319"/>
      <c r="H122" s="319"/>
      <c r="I122" s="319"/>
      <c r="J122" s="319"/>
      <c r="K122" s="237"/>
    </row>
    <row r="123" spans="2:11" ht="17.25" customHeight="1">
      <c r="B123" s="238"/>
      <c r="C123" s="212" t="s">
        <v>2334</v>
      </c>
      <c r="D123" s="212"/>
      <c r="E123" s="212"/>
      <c r="F123" s="212" t="s">
        <v>2335</v>
      </c>
      <c r="G123" s="213"/>
      <c r="H123" s="212" t="s">
        <v>63</v>
      </c>
      <c r="I123" s="212" t="s">
        <v>66</v>
      </c>
      <c r="J123" s="212" t="s">
        <v>2336</v>
      </c>
      <c r="K123" s="239"/>
    </row>
    <row r="124" spans="2:11" ht="17.25" customHeight="1">
      <c r="B124" s="238"/>
      <c r="C124" s="214" t="s">
        <v>2337</v>
      </c>
      <c r="D124" s="214"/>
      <c r="E124" s="214"/>
      <c r="F124" s="215" t="s">
        <v>2338</v>
      </c>
      <c r="G124" s="216"/>
      <c r="H124" s="214"/>
      <c r="I124" s="214"/>
      <c r="J124" s="214" t="s">
        <v>2339</v>
      </c>
      <c r="K124" s="239"/>
    </row>
    <row r="125" spans="2:11" ht="5.25" customHeight="1">
      <c r="B125" s="240"/>
      <c r="C125" s="217"/>
      <c r="D125" s="217"/>
      <c r="E125" s="217"/>
      <c r="F125" s="217"/>
      <c r="G125" s="241"/>
      <c r="H125" s="217"/>
      <c r="I125" s="217"/>
      <c r="J125" s="217"/>
      <c r="K125" s="242"/>
    </row>
    <row r="126" spans="2:11" ht="15" customHeight="1">
      <c r="B126" s="240"/>
      <c r="C126" s="199" t="s">
        <v>2343</v>
      </c>
      <c r="D126" s="219"/>
      <c r="E126" s="219"/>
      <c r="F126" s="220" t="s">
        <v>2340</v>
      </c>
      <c r="G126" s="199"/>
      <c r="H126" s="199" t="s">
        <v>2380</v>
      </c>
      <c r="I126" s="199" t="s">
        <v>2342</v>
      </c>
      <c r="J126" s="199">
        <v>120</v>
      </c>
      <c r="K126" s="243"/>
    </row>
    <row r="127" spans="2:11" ht="15" customHeight="1">
      <c r="B127" s="240"/>
      <c r="C127" s="199" t="s">
        <v>2389</v>
      </c>
      <c r="D127" s="199"/>
      <c r="E127" s="199"/>
      <c r="F127" s="220" t="s">
        <v>2340</v>
      </c>
      <c r="G127" s="199"/>
      <c r="H127" s="199" t="s">
        <v>2390</v>
      </c>
      <c r="I127" s="199" t="s">
        <v>2342</v>
      </c>
      <c r="J127" s="199" t="s">
        <v>2391</v>
      </c>
      <c r="K127" s="243"/>
    </row>
    <row r="128" spans="2:11" ht="15" customHeight="1">
      <c r="B128" s="240"/>
      <c r="C128" s="199" t="s">
        <v>92</v>
      </c>
      <c r="D128" s="199"/>
      <c r="E128" s="199"/>
      <c r="F128" s="220" t="s">
        <v>2340</v>
      </c>
      <c r="G128" s="199"/>
      <c r="H128" s="199" t="s">
        <v>2392</v>
      </c>
      <c r="I128" s="199" t="s">
        <v>2342</v>
      </c>
      <c r="J128" s="199" t="s">
        <v>2391</v>
      </c>
      <c r="K128" s="243"/>
    </row>
    <row r="129" spans="2:11" ht="15" customHeight="1">
      <c r="B129" s="240"/>
      <c r="C129" s="199" t="s">
        <v>2351</v>
      </c>
      <c r="D129" s="199"/>
      <c r="E129" s="199"/>
      <c r="F129" s="220" t="s">
        <v>2346</v>
      </c>
      <c r="G129" s="199"/>
      <c r="H129" s="199" t="s">
        <v>2352</v>
      </c>
      <c r="I129" s="199" t="s">
        <v>2342</v>
      </c>
      <c r="J129" s="199">
        <v>15</v>
      </c>
      <c r="K129" s="243"/>
    </row>
    <row r="130" spans="2:11" ht="15" customHeight="1">
      <c r="B130" s="240"/>
      <c r="C130" s="199" t="s">
        <v>2353</v>
      </c>
      <c r="D130" s="199"/>
      <c r="E130" s="199"/>
      <c r="F130" s="220" t="s">
        <v>2346</v>
      </c>
      <c r="G130" s="199"/>
      <c r="H130" s="199" t="s">
        <v>2354</v>
      </c>
      <c r="I130" s="199" t="s">
        <v>2342</v>
      </c>
      <c r="J130" s="199">
        <v>15</v>
      </c>
      <c r="K130" s="243"/>
    </row>
    <row r="131" spans="2:11" ht="15" customHeight="1">
      <c r="B131" s="240"/>
      <c r="C131" s="199" t="s">
        <v>2355</v>
      </c>
      <c r="D131" s="199"/>
      <c r="E131" s="199"/>
      <c r="F131" s="220" t="s">
        <v>2346</v>
      </c>
      <c r="G131" s="199"/>
      <c r="H131" s="199" t="s">
        <v>2356</v>
      </c>
      <c r="I131" s="199" t="s">
        <v>2342</v>
      </c>
      <c r="J131" s="199">
        <v>20</v>
      </c>
      <c r="K131" s="243"/>
    </row>
    <row r="132" spans="2:11" ht="15" customHeight="1">
      <c r="B132" s="240"/>
      <c r="C132" s="199" t="s">
        <v>2357</v>
      </c>
      <c r="D132" s="199"/>
      <c r="E132" s="199"/>
      <c r="F132" s="220" t="s">
        <v>2346</v>
      </c>
      <c r="G132" s="199"/>
      <c r="H132" s="199" t="s">
        <v>2358</v>
      </c>
      <c r="I132" s="199" t="s">
        <v>2342</v>
      </c>
      <c r="J132" s="199">
        <v>20</v>
      </c>
      <c r="K132" s="243"/>
    </row>
    <row r="133" spans="2:11" ht="15" customHeight="1">
      <c r="B133" s="240"/>
      <c r="C133" s="199" t="s">
        <v>2345</v>
      </c>
      <c r="D133" s="199"/>
      <c r="E133" s="199"/>
      <c r="F133" s="220" t="s">
        <v>2346</v>
      </c>
      <c r="G133" s="199"/>
      <c r="H133" s="199" t="s">
        <v>2380</v>
      </c>
      <c r="I133" s="199" t="s">
        <v>2342</v>
      </c>
      <c r="J133" s="199">
        <v>50</v>
      </c>
      <c r="K133" s="243"/>
    </row>
    <row r="134" spans="2:11" ht="15" customHeight="1">
      <c r="B134" s="240"/>
      <c r="C134" s="199" t="s">
        <v>2359</v>
      </c>
      <c r="D134" s="199"/>
      <c r="E134" s="199"/>
      <c r="F134" s="220" t="s">
        <v>2346</v>
      </c>
      <c r="G134" s="199"/>
      <c r="H134" s="199" t="s">
        <v>2380</v>
      </c>
      <c r="I134" s="199" t="s">
        <v>2342</v>
      </c>
      <c r="J134" s="199">
        <v>50</v>
      </c>
      <c r="K134" s="243"/>
    </row>
    <row r="135" spans="2:11" ht="15" customHeight="1">
      <c r="B135" s="240"/>
      <c r="C135" s="199" t="s">
        <v>2365</v>
      </c>
      <c r="D135" s="199"/>
      <c r="E135" s="199"/>
      <c r="F135" s="220" t="s">
        <v>2346</v>
      </c>
      <c r="G135" s="199"/>
      <c r="H135" s="199" t="s">
        <v>2380</v>
      </c>
      <c r="I135" s="199" t="s">
        <v>2342</v>
      </c>
      <c r="J135" s="199">
        <v>50</v>
      </c>
      <c r="K135" s="243"/>
    </row>
    <row r="136" spans="2:11" ht="15" customHeight="1">
      <c r="B136" s="240"/>
      <c r="C136" s="199" t="s">
        <v>2367</v>
      </c>
      <c r="D136" s="199"/>
      <c r="E136" s="199"/>
      <c r="F136" s="220" t="s">
        <v>2346</v>
      </c>
      <c r="G136" s="199"/>
      <c r="H136" s="199" t="s">
        <v>2380</v>
      </c>
      <c r="I136" s="199" t="s">
        <v>2342</v>
      </c>
      <c r="J136" s="199">
        <v>50</v>
      </c>
      <c r="K136" s="243"/>
    </row>
    <row r="137" spans="2:11" ht="15" customHeight="1">
      <c r="B137" s="240"/>
      <c r="C137" s="199" t="s">
        <v>2368</v>
      </c>
      <c r="D137" s="199"/>
      <c r="E137" s="199"/>
      <c r="F137" s="220" t="s">
        <v>2346</v>
      </c>
      <c r="G137" s="199"/>
      <c r="H137" s="199" t="s">
        <v>2393</v>
      </c>
      <c r="I137" s="199" t="s">
        <v>2342</v>
      </c>
      <c r="J137" s="199">
        <v>255</v>
      </c>
      <c r="K137" s="243"/>
    </row>
    <row r="138" spans="2:11" ht="15" customHeight="1">
      <c r="B138" s="240"/>
      <c r="C138" s="199" t="s">
        <v>2370</v>
      </c>
      <c r="D138" s="199"/>
      <c r="E138" s="199"/>
      <c r="F138" s="220" t="s">
        <v>2340</v>
      </c>
      <c r="G138" s="199"/>
      <c r="H138" s="199" t="s">
        <v>2394</v>
      </c>
      <c r="I138" s="199" t="s">
        <v>2372</v>
      </c>
      <c r="J138" s="199"/>
      <c r="K138" s="243"/>
    </row>
    <row r="139" spans="2:11" ht="15" customHeight="1">
      <c r="B139" s="240"/>
      <c r="C139" s="199" t="s">
        <v>2373</v>
      </c>
      <c r="D139" s="199"/>
      <c r="E139" s="199"/>
      <c r="F139" s="220" t="s">
        <v>2340</v>
      </c>
      <c r="G139" s="199"/>
      <c r="H139" s="199" t="s">
        <v>2395</v>
      </c>
      <c r="I139" s="199" t="s">
        <v>2375</v>
      </c>
      <c r="J139" s="199"/>
      <c r="K139" s="243"/>
    </row>
    <row r="140" spans="2:11" ht="15" customHeight="1">
      <c r="B140" s="240"/>
      <c r="C140" s="199" t="s">
        <v>2376</v>
      </c>
      <c r="D140" s="199"/>
      <c r="E140" s="199"/>
      <c r="F140" s="220" t="s">
        <v>2340</v>
      </c>
      <c r="G140" s="199"/>
      <c r="H140" s="199" t="s">
        <v>2376</v>
      </c>
      <c r="I140" s="199" t="s">
        <v>2375</v>
      </c>
      <c r="J140" s="199"/>
      <c r="K140" s="243"/>
    </row>
    <row r="141" spans="2:11" ht="15" customHeight="1">
      <c r="B141" s="240"/>
      <c r="C141" s="199" t="s">
        <v>47</v>
      </c>
      <c r="D141" s="199"/>
      <c r="E141" s="199"/>
      <c r="F141" s="220" t="s">
        <v>2340</v>
      </c>
      <c r="G141" s="199"/>
      <c r="H141" s="199" t="s">
        <v>2396</v>
      </c>
      <c r="I141" s="199" t="s">
        <v>2375</v>
      </c>
      <c r="J141" s="199"/>
      <c r="K141" s="243"/>
    </row>
    <row r="142" spans="2:11" ht="15" customHeight="1">
      <c r="B142" s="240"/>
      <c r="C142" s="199" t="s">
        <v>2397</v>
      </c>
      <c r="D142" s="199"/>
      <c r="E142" s="199"/>
      <c r="F142" s="220" t="s">
        <v>2340</v>
      </c>
      <c r="G142" s="199"/>
      <c r="H142" s="199" t="s">
        <v>2398</v>
      </c>
      <c r="I142" s="199" t="s">
        <v>2375</v>
      </c>
      <c r="J142" s="199"/>
      <c r="K142" s="243"/>
    </row>
    <row r="143" spans="2:11" ht="15" customHeight="1">
      <c r="B143" s="244"/>
      <c r="C143" s="245"/>
      <c r="D143" s="245"/>
      <c r="E143" s="245"/>
      <c r="F143" s="245"/>
      <c r="G143" s="245"/>
      <c r="H143" s="245"/>
      <c r="I143" s="245"/>
      <c r="J143" s="245"/>
      <c r="K143" s="246"/>
    </row>
    <row r="144" spans="2:11" ht="18.75" customHeight="1">
      <c r="B144" s="231"/>
      <c r="C144" s="231"/>
      <c r="D144" s="231"/>
      <c r="E144" s="231"/>
      <c r="F144" s="232"/>
      <c r="G144" s="231"/>
      <c r="H144" s="231"/>
      <c r="I144" s="231"/>
      <c r="J144" s="231"/>
      <c r="K144" s="231"/>
    </row>
    <row r="145" spans="2:11" ht="18.75" customHeight="1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</row>
    <row r="146" spans="2:11" ht="7.5" customHeight="1">
      <c r="B146" s="207"/>
      <c r="C146" s="208"/>
      <c r="D146" s="208"/>
      <c r="E146" s="208"/>
      <c r="F146" s="208"/>
      <c r="G146" s="208"/>
      <c r="H146" s="208"/>
      <c r="I146" s="208"/>
      <c r="J146" s="208"/>
      <c r="K146" s="209"/>
    </row>
    <row r="147" spans="2:11" ht="45" customHeight="1">
      <c r="B147" s="210"/>
      <c r="C147" s="321" t="s">
        <v>2399</v>
      </c>
      <c r="D147" s="321"/>
      <c r="E147" s="321"/>
      <c r="F147" s="321"/>
      <c r="G147" s="321"/>
      <c r="H147" s="321"/>
      <c r="I147" s="321"/>
      <c r="J147" s="321"/>
      <c r="K147" s="211"/>
    </row>
    <row r="148" spans="2:11" ht="17.25" customHeight="1">
      <c r="B148" s="210"/>
      <c r="C148" s="212" t="s">
        <v>2334</v>
      </c>
      <c r="D148" s="212"/>
      <c r="E148" s="212"/>
      <c r="F148" s="212" t="s">
        <v>2335</v>
      </c>
      <c r="G148" s="213"/>
      <c r="H148" s="212" t="s">
        <v>63</v>
      </c>
      <c r="I148" s="212" t="s">
        <v>66</v>
      </c>
      <c r="J148" s="212" t="s">
        <v>2336</v>
      </c>
      <c r="K148" s="211"/>
    </row>
    <row r="149" spans="2:11" ht="17.25" customHeight="1">
      <c r="B149" s="210"/>
      <c r="C149" s="214" t="s">
        <v>2337</v>
      </c>
      <c r="D149" s="214"/>
      <c r="E149" s="214"/>
      <c r="F149" s="215" t="s">
        <v>2338</v>
      </c>
      <c r="G149" s="216"/>
      <c r="H149" s="214"/>
      <c r="I149" s="214"/>
      <c r="J149" s="214" t="s">
        <v>2339</v>
      </c>
      <c r="K149" s="211"/>
    </row>
    <row r="150" spans="2:1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3"/>
    </row>
    <row r="151" spans="2:11" ht="15" customHeight="1">
      <c r="B151" s="222"/>
      <c r="C151" s="247" t="s">
        <v>2343</v>
      </c>
      <c r="D151" s="199"/>
      <c r="E151" s="199"/>
      <c r="F151" s="248" t="s">
        <v>2340</v>
      </c>
      <c r="G151" s="199"/>
      <c r="H151" s="247" t="s">
        <v>2380</v>
      </c>
      <c r="I151" s="247" t="s">
        <v>2342</v>
      </c>
      <c r="J151" s="247">
        <v>120</v>
      </c>
      <c r="K151" s="243"/>
    </row>
    <row r="152" spans="2:11" ht="15" customHeight="1">
      <c r="B152" s="222"/>
      <c r="C152" s="247" t="s">
        <v>2389</v>
      </c>
      <c r="D152" s="199"/>
      <c r="E152" s="199"/>
      <c r="F152" s="248" t="s">
        <v>2340</v>
      </c>
      <c r="G152" s="199"/>
      <c r="H152" s="247" t="s">
        <v>2400</v>
      </c>
      <c r="I152" s="247" t="s">
        <v>2342</v>
      </c>
      <c r="J152" s="247" t="s">
        <v>2391</v>
      </c>
      <c r="K152" s="243"/>
    </row>
    <row r="153" spans="2:11" ht="15" customHeight="1">
      <c r="B153" s="222"/>
      <c r="C153" s="247" t="s">
        <v>92</v>
      </c>
      <c r="D153" s="199"/>
      <c r="E153" s="199"/>
      <c r="F153" s="248" t="s">
        <v>2340</v>
      </c>
      <c r="G153" s="199"/>
      <c r="H153" s="247" t="s">
        <v>2401</v>
      </c>
      <c r="I153" s="247" t="s">
        <v>2342</v>
      </c>
      <c r="J153" s="247" t="s">
        <v>2391</v>
      </c>
      <c r="K153" s="243"/>
    </row>
    <row r="154" spans="2:11" ht="15" customHeight="1">
      <c r="B154" s="222"/>
      <c r="C154" s="247" t="s">
        <v>2345</v>
      </c>
      <c r="D154" s="199"/>
      <c r="E154" s="199"/>
      <c r="F154" s="248" t="s">
        <v>2346</v>
      </c>
      <c r="G154" s="199"/>
      <c r="H154" s="247" t="s">
        <v>2380</v>
      </c>
      <c r="I154" s="247" t="s">
        <v>2342</v>
      </c>
      <c r="J154" s="247">
        <v>50</v>
      </c>
      <c r="K154" s="243"/>
    </row>
    <row r="155" spans="2:11" ht="15" customHeight="1">
      <c r="B155" s="222"/>
      <c r="C155" s="247" t="s">
        <v>2348</v>
      </c>
      <c r="D155" s="199"/>
      <c r="E155" s="199"/>
      <c r="F155" s="248" t="s">
        <v>2340</v>
      </c>
      <c r="G155" s="199"/>
      <c r="H155" s="247" t="s">
        <v>2380</v>
      </c>
      <c r="I155" s="247" t="s">
        <v>2350</v>
      </c>
      <c r="J155" s="247"/>
      <c r="K155" s="243"/>
    </row>
    <row r="156" spans="2:11" ht="15" customHeight="1">
      <c r="B156" s="222"/>
      <c r="C156" s="247" t="s">
        <v>2359</v>
      </c>
      <c r="D156" s="199"/>
      <c r="E156" s="199"/>
      <c r="F156" s="248" t="s">
        <v>2346</v>
      </c>
      <c r="G156" s="199"/>
      <c r="H156" s="247" t="s">
        <v>2380</v>
      </c>
      <c r="I156" s="247" t="s">
        <v>2342</v>
      </c>
      <c r="J156" s="247">
        <v>50</v>
      </c>
      <c r="K156" s="243"/>
    </row>
    <row r="157" spans="2:11" ht="15" customHeight="1">
      <c r="B157" s="222"/>
      <c r="C157" s="247" t="s">
        <v>2367</v>
      </c>
      <c r="D157" s="199"/>
      <c r="E157" s="199"/>
      <c r="F157" s="248" t="s">
        <v>2346</v>
      </c>
      <c r="G157" s="199"/>
      <c r="H157" s="247" t="s">
        <v>2380</v>
      </c>
      <c r="I157" s="247" t="s">
        <v>2342</v>
      </c>
      <c r="J157" s="247">
        <v>50</v>
      </c>
      <c r="K157" s="243"/>
    </row>
    <row r="158" spans="2:11" ht="15" customHeight="1">
      <c r="B158" s="222"/>
      <c r="C158" s="247" t="s">
        <v>2365</v>
      </c>
      <c r="D158" s="199"/>
      <c r="E158" s="199"/>
      <c r="F158" s="248" t="s">
        <v>2346</v>
      </c>
      <c r="G158" s="199"/>
      <c r="H158" s="247" t="s">
        <v>2380</v>
      </c>
      <c r="I158" s="247" t="s">
        <v>2342</v>
      </c>
      <c r="J158" s="247">
        <v>50</v>
      </c>
      <c r="K158" s="243"/>
    </row>
    <row r="159" spans="2:11" ht="15" customHeight="1">
      <c r="B159" s="222"/>
      <c r="C159" s="247" t="s">
        <v>144</v>
      </c>
      <c r="D159" s="199"/>
      <c r="E159" s="199"/>
      <c r="F159" s="248" t="s">
        <v>2340</v>
      </c>
      <c r="G159" s="199"/>
      <c r="H159" s="247" t="s">
        <v>2402</v>
      </c>
      <c r="I159" s="247" t="s">
        <v>2342</v>
      </c>
      <c r="J159" s="247" t="s">
        <v>2403</v>
      </c>
      <c r="K159" s="243"/>
    </row>
    <row r="160" spans="2:11" ht="15" customHeight="1">
      <c r="B160" s="222"/>
      <c r="C160" s="247" t="s">
        <v>2404</v>
      </c>
      <c r="D160" s="199"/>
      <c r="E160" s="199"/>
      <c r="F160" s="248" t="s">
        <v>2340</v>
      </c>
      <c r="G160" s="199"/>
      <c r="H160" s="247" t="s">
        <v>2405</v>
      </c>
      <c r="I160" s="247" t="s">
        <v>2375</v>
      </c>
      <c r="J160" s="247"/>
      <c r="K160" s="243"/>
    </row>
    <row r="161" spans="2:11" ht="15" customHeight="1">
      <c r="B161" s="249"/>
      <c r="C161" s="229"/>
      <c r="D161" s="229"/>
      <c r="E161" s="229"/>
      <c r="F161" s="229"/>
      <c r="G161" s="229"/>
      <c r="H161" s="229"/>
      <c r="I161" s="229"/>
      <c r="J161" s="229"/>
      <c r="K161" s="250"/>
    </row>
    <row r="162" spans="2:11" ht="18.75" customHeight="1">
      <c r="B162" s="231"/>
      <c r="C162" s="241"/>
      <c r="D162" s="241"/>
      <c r="E162" s="241"/>
      <c r="F162" s="251"/>
      <c r="G162" s="241"/>
      <c r="H162" s="241"/>
      <c r="I162" s="241"/>
      <c r="J162" s="241"/>
      <c r="K162" s="231"/>
    </row>
    <row r="163" spans="2:11" ht="18.75" customHeight="1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2:11" ht="7.5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</row>
    <row r="165" spans="2:11" ht="45" customHeight="1">
      <c r="B165" s="191"/>
      <c r="C165" s="319" t="s">
        <v>2406</v>
      </c>
      <c r="D165" s="319"/>
      <c r="E165" s="319"/>
      <c r="F165" s="319"/>
      <c r="G165" s="319"/>
      <c r="H165" s="319"/>
      <c r="I165" s="319"/>
      <c r="J165" s="319"/>
      <c r="K165" s="192"/>
    </row>
    <row r="166" spans="2:11" ht="17.25" customHeight="1">
      <c r="B166" s="191"/>
      <c r="C166" s="212" t="s">
        <v>2334</v>
      </c>
      <c r="D166" s="212"/>
      <c r="E166" s="212"/>
      <c r="F166" s="212" t="s">
        <v>2335</v>
      </c>
      <c r="G166" s="252"/>
      <c r="H166" s="253" t="s">
        <v>63</v>
      </c>
      <c r="I166" s="253" t="s">
        <v>66</v>
      </c>
      <c r="J166" s="212" t="s">
        <v>2336</v>
      </c>
      <c r="K166" s="192"/>
    </row>
    <row r="167" spans="2:11" ht="17.25" customHeight="1">
      <c r="B167" s="193"/>
      <c r="C167" s="214" t="s">
        <v>2337</v>
      </c>
      <c r="D167" s="214"/>
      <c r="E167" s="214"/>
      <c r="F167" s="215" t="s">
        <v>2338</v>
      </c>
      <c r="G167" s="254"/>
      <c r="H167" s="255"/>
      <c r="I167" s="255"/>
      <c r="J167" s="214" t="s">
        <v>2339</v>
      </c>
      <c r="K167" s="194"/>
    </row>
    <row r="168" spans="2:1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3"/>
    </row>
    <row r="169" spans="2:11" ht="15" customHeight="1">
      <c r="B169" s="222"/>
      <c r="C169" s="199" t="s">
        <v>2343</v>
      </c>
      <c r="D169" s="199"/>
      <c r="E169" s="199"/>
      <c r="F169" s="220" t="s">
        <v>2340</v>
      </c>
      <c r="G169" s="199"/>
      <c r="H169" s="199" t="s">
        <v>2380</v>
      </c>
      <c r="I169" s="199" t="s">
        <v>2342</v>
      </c>
      <c r="J169" s="199">
        <v>120</v>
      </c>
      <c r="K169" s="243"/>
    </row>
    <row r="170" spans="2:11" ht="15" customHeight="1">
      <c r="B170" s="222"/>
      <c r="C170" s="199" t="s">
        <v>2389</v>
      </c>
      <c r="D170" s="199"/>
      <c r="E170" s="199"/>
      <c r="F170" s="220" t="s">
        <v>2340</v>
      </c>
      <c r="G170" s="199"/>
      <c r="H170" s="199" t="s">
        <v>2390</v>
      </c>
      <c r="I170" s="199" t="s">
        <v>2342</v>
      </c>
      <c r="J170" s="199" t="s">
        <v>2391</v>
      </c>
      <c r="K170" s="243"/>
    </row>
    <row r="171" spans="2:11" ht="15" customHeight="1">
      <c r="B171" s="222"/>
      <c r="C171" s="199" t="s">
        <v>92</v>
      </c>
      <c r="D171" s="199"/>
      <c r="E171" s="199"/>
      <c r="F171" s="220" t="s">
        <v>2340</v>
      </c>
      <c r="G171" s="199"/>
      <c r="H171" s="199" t="s">
        <v>2407</v>
      </c>
      <c r="I171" s="199" t="s">
        <v>2342</v>
      </c>
      <c r="J171" s="199" t="s">
        <v>2391</v>
      </c>
      <c r="K171" s="243"/>
    </row>
    <row r="172" spans="2:11" ht="15" customHeight="1">
      <c r="B172" s="222"/>
      <c r="C172" s="199" t="s">
        <v>2345</v>
      </c>
      <c r="D172" s="199"/>
      <c r="E172" s="199"/>
      <c r="F172" s="220" t="s">
        <v>2346</v>
      </c>
      <c r="G172" s="199"/>
      <c r="H172" s="199" t="s">
        <v>2407</v>
      </c>
      <c r="I172" s="199" t="s">
        <v>2342</v>
      </c>
      <c r="J172" s="199">
        <v>50</v>
      </c>
      <c r="K172" s="243"/>
    </row>
    <row r="173" spans="2:11" ht="15" customHeight="1">
      <c r="B173" s="222"/>
      <c r="C173" s="199" t="s">
        <v>2348</v>
      </c>
      <c r="D173" s="199"/>
      <c r="E173" s="199"/>
      <c r="F173" s="220" t="s">
        <v>2340</v>
      </c>
      <c r="G173" s="199"/>
      <c r="H173" s="199" t="s">
        <v>2407</v>
      </c>
      <c r="I173" s="199" t="s">
        <v>2350</v>
      </c>
      <c r="J173" s="199"/>
      <c r="K173" s="243"/>
    </row>
    <row r="174" spans="2:11" ht="15" customHeight="1">
      <c r="B174" s="222"/>
      <c r="C174" s="199" t="s">
        <v>2359</v>
      </c>
      <c r="D174" s="199"/>
      <c r="E174" s="199"/>
      <c r="F174" s="220" t="s">
        <v>2346</v>
      </c>
      <c r="G174" s="199"/>
      <c r="H174" s="199" t="s">
        <v>2407</v>
      </c>
      <c r="I174" s="199" t="s">
        <v>2342</v>
      </c>
      <c r="J174" s="199">
        <v>50</v>
      </c>
      <c r="K174" s="243"/>
    </row>
    <row r="175" spans="2:11" ht="15" customHeight="1">
      <c r="B175" s="222"/>
      <c r="C175" s="199" t="s">
        <v>2367</v>
      </c>
      <c r="D175" s="199"/>
      <c r="E175" s="199"/>
      <c r="F175" s="220" t="s">
        <v>2346</v>
      </c>
      <c r="G175" s="199"/>
      <c r="H175" s="199" t="s">
        <v>2407</v>
      </c>
      <c r="I175" s="199" t="s">
        <v>2342</v>
      </c>
      <c r="J175" s="199">
        <v>50</v>
      </c>
      <c r="K175" s="243"/>
    </row>
    <row r="176" spans="2:11" ht="15" customHeight="1">
      <c r="B176" s="222"/>
      <c r="C176" s="199" t="s">
        <v>2365</v>
      </c>
      <c r="D176" s="199"/>
      <c r="E176" s="199"/>
      <c r="F176" s="220" t="s">
        <v>2346</v>
      </c>
      <c r="G176" s="199"/>
      <c r="H176" s="199" t="s">
        <v>2407</v>
      </c>
      <c r="I176" s="199" t="s">
        <v>2342</v>
      </c>
      <c r="J176" s="199">
        <v>50</v>
      </c>
      <c r="K176" s="243"/>
    </row>
    <row r="177" spans="2:11" ht="15" customHeight="1">
      <c r="B177" s="222"/>
      <c r="C177" s="199" t="s">
        <v>157</v>
      </c>
      <c r="D177" s="199"/>
      <c r="E177" s="199"/>
      <c r="F177" s="220" t="s">
        <v>2340</v>
      </c>
      <c r="G177" s="199"/>
      <c r="H177" s="199" t="s">
        <v>2408</v>
      </c>
      <c r="I177" s="199" t="s">
        <v>2409</v>
      </c>
      <c r="J177" s="199"/>
      <c r="K177" s="243"/>
    </row>
    <row r="178" spans="2:11" ht="15" customHeight="1">
      <c r="B178" s="222"/>
      <c r="C178" s="199" t="s">
        <v>66</v>
      </c>
      <c r="D178" s="199"/>
      <c r="E178" s="199"/>
      <c r="F178" s="220" t="s">
        <v>2340</v>
      </c>
      <c r="G178" s="199"/>
      <c r="H178" s="199" t="s">
        <v>2410</v>
      </c>
      <c r="I178" s="199" t="s">
        <v>2411</v>
      </c>
      <c r="J178" s="199">
        <v>1</v>
      </c>
      <c r="K178" s="243"/>
    </row>
    <row r="179" spans="2:11" ht="15" customHeight="1">
      <c r="B179" s="222"/>
      <c r="C179" s="199" t="s">
        <v>62</v>
      </c>
      <c r="D179" s="199"/>
      <c r="E179" s="199"/>
      <c r="F179" s="220" t="s">
        <v>2340</v>
      </c>
      <c r="G179" s="199"/>
      <c r="H179" s="199" t="s">
        <v>2412</v>
      </c>
      <c r="I179" s="199" t="s">
        <v>2342</v>
      </c>
      <c r="J179" s="199">
        <v>20</v>
      </c>
      <c r="K179" s="243"/>
    </row>
    <row r="180" spans="2:11" ht="15" customHeight="1">
      <c r="B180" s="222"/>
      <c r="C180" s="199" t="s">
        <v>63</v>
      </c>
      <c r="D180" s="199"/>
      <c r="E180" s="199"/>
      <c r="F180" s="220" t="s">
        <v>2340</v>
      </c>
      <c r="G180" s="199"/>
      <c r="H180" s="199" t="s">
        <v>2413</v>
      </c>
      <c r="I180" s="199" t="s">
        <v>2342</v>
      </c>
      <c r="J180" s="199">
        <v>255</v>
      </c>
      <c r="K180" s="243"/>
    </row>
    <row r="181" spans="2:11" ht="15" customHeight="1">
      <c r="B181" s="222"/>
      <c r="C181" s="199" t="s">
        <v>158</v>
      </c>
      <c r="D181" s="199"/>
      <c r="E181" s="199"/>
      <c r="F181" s="220" t="s">
        <v>2340</v>
      </c>
      <c r="G181" s="199"/>
      <c r="H181" s="199" t="s">
        <v>2304</v>
      </c>
      <c r="I181" s="199" t="s">
        <v>2342</v>
      </c>
      <c r="J181" s="199">
        <v>10</v>
      </c>
      <c r="K181" s="243"/>
    </row>
    <row r="182" spans="2:11" ht="15" customHeight="1">
      <c r="B182" s="222"/>
      <c r="C182" s="199" t="s">
        <v>159</v>
      </c>
      <c r="D182" s="199"/>
      <c r="E182" s="199"/>
      <c r="F182" s="220" t="s">
        <v>2340</v>
      </c>
      <c r="G182" s="199"/>
      <c r="H182" s="199" t="s">
        <v>2414</v>
      </c>
      <c r="I182" s="199" t="s">
        <v>2375</v>
      </c>
      <c r="J182" s="199"/>
      <c r="K182" s="243"/>
    </row>
    <row r="183" spans="2:11" ht="15" customHeight="1">
      <c r="B183" s="222"/>
      <c r="C183" s="199" t="s">
        <v>2415</v>
      </c>
      <c r="D183" s="199"/>
      <c r="E183" s="199"/>
      <c r="F183" s="220" t="s">
        <v>2340</v>
      </c>
      <c r="G183" s="199"/>
      <c r="H183" s="199" t="s">
        <v>2416</v>
      </c>
      <c r="I183" s="199" t="s">
        <v>2375</v>
      </c>
      <c r="J183" s="199"/>
      <c r="K183" s="243"/>
    </row>
    <row r="184" spans="2:11" ht="15" customHeight="1">
      <c r="B184" s="222"/>
      <c r="C184" s="199" t="s">
        <v>2404</v>
      </c>
      <c r="D184" s="199"/>
      <c r="E184" s="199"/>
      <c r="F184" s="220" t="s">
        <v>2340</v>
      </c>
      <c r="G184" s="199"/>
      <c r="H184" s="199" t="s">
        <v>2417</v>
      </c>
      <c r="I184" s="199" t="s">
        <v>2375</v>
      </c>
      <c r="J184" s="199"/>
      <c r="K184" s="243"/>
    </row>
    <row r="185" spans="2:11" ht="15" customHeight="1">
      <c r="B185" s="222"/>
      <c r="C185" s="199" t="s">
        <v>161</v>
      </c>
      <c r="D185" s="199"/>
      <c r="E185" s="199"/>
      <c r="F185" s="220" t="s">
        <v>2346</v>
      </c>
      <c r="G185" s="199"/>
      <c r="H185" s="199" t="s">
        <v>2418</v>
      </c>
      <c r="I185" s="199" t="s">
        <v>2342</v>
      </c>
      <c r="J185" s="199">
        <v>50</v>
      </c>
      <c r="K185" s="243"/>
    </row>
    <row r="186" spans="2:11" ht="15" customHeight="1">
      <c r="B186" s="222"/>
      <c r="C186" s="199" t="s">
        <v>2419</v>
      </c>
      <c r="D186" s="199"/>
      <c r="E186" s="199"/>
      <c r="F186" s="220" t="s">
        <v>2346</v>
      </c>
      <c r="G186" s="199"/>
      <c r="H186" s="199" t="s">
        <v>2420</v>
      </c>
      <c r="I186" s="199" t="s">
        <v>2421</v>
      </c>
      <c r="J186" s="199"/>
      <c r="K186" s="243"/>
    </row>
    <row r="187" spans="2:11" ht="15" customHeight="1">
      <c r="B187" s="222"/>
      <c r="C187" s="199" t="s">
        <v>2422</v>
      </c>
      <c r="D187" s="199"/>
      <c r="E187" s="199"/>
      <c r="F187" s="220" t="s">
        <v>2346</v>
      </c>
      <c r="G187" s="199"/>
      <c r="H187" s="199" t="s">
        <v>2423</v>
      </c>
      <c r="I187" s="199" t="s">
        <v>2421</v>
      </c>
      <c r="J187" s="199"/>
      <c r="K187" s="243"/>
    </row>
    <row r="188" spans="2:11" ht="15" customHeight="1">
      <c r="B188" s="222"/>
      <c r="C188" s="199" t="s">
        <v>2424</v>
      </c>
      <c r="D188" s="199"/>
      <c r="E188" s="199"/>
      <c r="F188" s="220" t="s">
        <v>2346</v>
      </c>
      <c r="G188" s="199"/>
      <c r="H188" s="199" t="s">
        <v>2425</v>
      </c>
      <c r="I188" s="199" t="s">
        <v>2421</v>
      </c>
      <c r="J188" s="199"/>
      <c r="K188" s="243"/>
    </row>
    <row r="189" spans="2:11" ht="15" customHeight="1">
      <c r="B189" s="222"/>
      <c r="C189" s="256" t="s">
        <v>2426</v>
      </c>
      <c r="D189" s="199"/>
      <c r="E189" s="199"/>
      <c r="F189" s="220" t="s">
        <v>2346</v>
      </c>
      <c r="G189" s="199"/>
      <c r="H189" s="199" t="s">
        <v>2427</v>
      </c>
      <c r="I189" s="199" t="s">
        <v>2428</v>
      </c>
      <c r="J189" s="257" t="s">
        <v>2429</v>
      </c>
      <c r="K189" s="243"/>
    </row>
    <row r="190" spans="2:11" ht="15" customHeight="1">
      <c r="B190" s="258"/>
      <c r="C190" s="259" t="s">
        <v>2430</v>
      </c>
      <c r="D190" s="260"/>
      <c r="E190" s="260"/>
      <c r="F190" s="261" t="s">
        <v>2346</v>
      </c>
      <c r="G190" s="260"/>
      <c r="H190" s="260" t="s">
        <v>2431</v>
      </c>
      <c r="I190" s="260" t="s">
        <v>2428</v>
      </c>
      <c r="J190" s="262" t="s">
        <v>2429</v>
      </c>
      <c r="K190" s="263"/>
    </row>
    <row r="191" spans="2:11" ht="15" customHeight="1">
      <c r="B191" s="222"/>
      <c r="C191" s="256" t="s">
        <v>51</v>
      </c>
      <c r="D191" s="199"/>
      <c r="E191" s="199"/>
      <c r="F191" s="220" t="s">
        <v>2340</v>
      </c>
      <c r="G191" s="199"/>
      <c r="H191" s="196" t="s">
        <v>2432</v>
      </c>
      <c r="I191" s="199" t="s">
        <v>2433</v>
      </c>
      <c r="J191" s="199"/>
      <c r="K191" s="243"/>
    </row>
    <row r="192" spans="2:11" ht="15" customHeight="1">
      <c r="B192" s="222"/>
      <c r="C192" s="256" t="s">
        <v>2434</v>
      </c>
      <c r="D192" s="199"/>
      <c r="E192" s="199"/>
      <c r="F192" s="220" t="s">
        <v>2340</v>
      </c>
      <c r="G192" s="199"/>
      <c r="H192" s="199" t="s">
        <v>2435</v>
      </c>
      <c r="I192" s="199" t="s">
        <v>2375</v>
      </c>
      <c r="J192" s="199"/>
      <c r="K192" s="243"/>
    </row>
    <row r="193" spans="2:11" ht="15" customHeight="1">
      <c r="B193" s="222"/>
      <c r="C193" s="256" t="s">
        <v>2436</v>
      </c>
      <c r="D193" s="199"/>
      <c r="E193" s="199"/>
      <c r="F193" s="220" t="s">
        <v>2340</v>
      </c>
      <c r="G193" s="199"/>
      <c r="H193" s="199" t="s">
        <v>2437</v>
      </c>
      <c r="I193" s="199" t="s">
        <v>2375</v>
      </c>
      <c r="J193" s="199"/>
      <c r="K193" s="243"/>
    </row>
    <row r="194" spans="2:11" ht="15" customHeight="1">
      <c r="B194" s="222"/>
      <c r="C194" s="256" t="s">
        <v>2438</v>
      </c>
      <c r="D194" s="199"/>
      <c r="E194" s="199"/>
      <c r="F194" s="220" t="s">
        <v>2346</v>
      </c>
      <c r="G194" s="199"/>
      <c r="H194" s="199" t="s">
        <v>2439</v>
      </c>
      <c r="I194" s="199" t="s">
        <v>2375</v>
      </c>
      <c r="J194" s="199"/>
      <c r="K194" s="243"/>
    </row>
    <row r="195" spans="2:11" ht="15" customHeight="1">
      <c r="B195" s="249"/>
      <c r="C195" s="264"/>
      <c r="D195" s="229"/>
      <c r="E195" s="229"/>
      <c r="F195" s="229"/>
      <c r="G195" s="229"/>
      <c r="H195" s="229"/>
      <c r="I195" s="229"/>
      <c r="J195" s="229"/>
      <c r="K195" s="250"/>
    </row>
    <row r="196" spans="2:11" ht="18.75" customHeight="1">
      <c r="B196" s="231"/>
      <c r="C196" s="241"/>
      <c r="D196" s="241"/>
      <c r="E196" s="241"/>
      <c r="F196" s="251"/>
      <c r="G196" s="241"/>
      <c r="H196" s="241"/>
      <c r="I196" s="241"/>
      <c r="J196" s="241"/>
      <c r="K196" s="231"/>
    </row>
    <row r="197" spans="2:11" ht="18.75" customHeight="1">
      <c r="B197" s="231"/>
      <c r="C197" s="241"/>
      <c r="D197" s="241"/>
      <c r="E197" s="241"/>
      <c r="F197" s="251"/>
      <c r="G197" s="241"/>
      <c r="H197" s="241"/>
      <c r="I197" s="241"/>
      <c r="J197" s="241"/>
      <c r="K197" s="231"/>
    </row>
    <row r="198" spans="2:11" ht="18.75" customHeight="1"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</row>
    <row r="199" spans="2:11" ht="13.5">
      <c r="B199" s="188"/>
      <c r="C199" s="189"/>
      <c r="D199" s="189"/>
      <c r="E199" s="189"/>
      <c r="F199" s="189"/>
      <c r="G199" s="189"/>
      <c r="H199" s="189"/>
      <c r="I199" s="189"/>
      <c r="J199" s="189"/>
      <c r="K199" s="190"/>
    </row>
    <row r="200" spans="2:11" ht="21">
      <c r="B200" s="191"/>
      <c r="C200" s="319" t="s">
        <v>2440</v>
      </c>
      <c r="D200" s="319"/>
      <c r="E200" s="319"/>
      <c r="F200" s="319"/>
      <c r="G200" s="319"/>
      <c r="H200" s="319"/>
      <c r="I200" s="319"/>
      <c r="J200" s="319"/>
      <c r="K200" s="192"/>
    </row>
    <row r="201" spans="2:11" ht="25.5" customHeight="1">
      <c r="B201" s="191"/>
      <c r="C201" s="265" t="s">
        <v>2441</v>
      </c>
      <c r="D201" s="265"/>
      <c r="E201" s="265"/>
      <c r="F201" s="265" t="s">
        <v>2442</v>
      </c>
      <c r="G201" s="266"/>
      <c r="H201" s="322" t="s">
        <v>2443</v>
      </c>
      <c r="I201" s="322"/>
      <c r="J201" s="322"/>
      <c r="K201" s="192"/>
    </row>
    <row r="202" spans="2:11" ht="5.25" customHeight="1">
      <c r="B202" s="222"/>
      <c r="C202" s="217"/>
      <c r="D202" s="217"/>
      <c r="E202" s="217"/>
      <c r="F202" s="217"/>
      <c r="G202" s="241"/>
      <c r="H202" s="217"/>
      <c r="I202" s="217"/>
      <c r="J202" s="217"/>
      <c r="K202" s="243"/>
    </row>
    <row r="203" spans="2:11" ht="15" customHeight="1">
      <c r="B203" s="222"/>
      <c r="C203" s="199" t="s">
        <v>2433</v>
      </c>
      <c r="D203" s="199"/>
      <c r="E203" s="199"/>
      <c r="F203" s="220" t="s">
        <v>52</v>
      </c>
      <c r="G203" s="199"/>
      <c r="H203" s="323" t="s">
        <v>2444</v>
      </c>
      <c r="I203" s="323"/>
      <c r="J203" s="323"/>
      <c r="K203" s="243"/>
    </row>
    <row r="204" spans="2:11" ht="15" customHeight="1">
      <c r="B204" s="222"/>
      <c r="C204" s="199"/>
      <c r="D204" s="199"/>
      <c r="E204" s="199"/>
      <c r="F204" s="220" t="s">
        <v>53</v>
      </c>
      <c r="G204" s="199"/>
      <c r="H204" s="323" t="s">
        <v>2445</v>
      </c>
      <c r="I204" s="323"/>
      <c r="J204" s="323"/>
      <c r="K204" s="243"/>
    </row>
    <row r="205" spans="2:11" ht="15" customHeight="1">
      <c r="B205" s="222"/>
      <c r="C205" s="199"/>
      <c r="D205" s="199"/>
      <c r="E205" s="199"/>
      <c r="F205" s="220" t="s">
        <v>56</v>
      </c>
      <c r="G205" s="199"/>
      <c r="H205" s="323" t="s">
        <v>2446</v>
      </c>
      <c r="I205" s="323"/>
      <c r="J205" s="323"/>
      <c r="K205" s="243"/>
    </row>
    <row r="206" spans="2:11" ht="15" customHeight="1">
      <c r="B206" s="222"/>
      <c r="C206" s="199"/>
      <c r="D206" s="199"/>
      <c r="E206" s="199"/>
      <c r="F206" s="220" t="s">
        <v>54</v>
      </c>
      <c r="G206" s="199"/>
      <c r="H206" s="323" t="s">
        <v>2447</v>
      </c>
      <c r="I206" s="323"/>
      <c r="J206" s="323"/>
      <c r="K206" s="243"/>
    </row>
    <row r="207" spans="2:11" ht="15" customHeight="1">
      <c r="B207" s="222"/>
      <c r="C207" s="199"/>
      <c r="D207" s="199"/>
      <c r="E207" s="199"/>
      <c r="F207" s="220" t="s">
        <v>55</v>
      </c>
      <c r="G207" s="199"/>
      <c r="H207" s="323" t="s">
        <v>2448</v>
      </c>
      <c r="I207" s="323"/>
      <c r="J207" s="323"/>
      <c r="K207" s="243"/>
    </row>
    <row r="208" spans="2:11" ht="15" customHeight="1">
      <c r="B208" s="222"/>
      <c r="C208" s="199"/>
      <c r="D208" s="199"/>
      <c r="E208" s="199"/>
      <c r="F208" s="220"/>
      <c r="G208" s="199"/>
      <c r="H208" s="199"/>
      <c r="I208" s="199"/>
      <c r="J208" s="199"/>
      <c r="K208" s="243"/>
    </row>
    <row r="209" spans="2:11" ht="15" customHeight="1">
      <c r="B209" s="222"/>
      <c r="C209" s="199" t="s">
        <v>2387</v>
      </c>
      <c r="D209" s="199"/>
      <c r="E209" s="199"/>
      <c r="F209" s="220" t="s">
        <v>87</v>
      </c>
      <c r="G209" s="199"/>
      <c r="H209" s="323" t="s">
        <v>2449</v>
      </c>
      <c r="I209" s="323"/>
      <c r="J209" s="323"/>
      <c r="K209" s="243"/>
    </row>
    <row r="210" spans="2:11" ht="15" customHeight="1">
      <c r="B210" s="222"/>
      <c r="C210" s="199"/>
      <c r="D210" s="199"/>
      <c r="E210" s="199"/>
      <c r="F210" s="220" t="s">
        <v>2283</v>
      </c>
      <c r="G210" s="199"/>
      <c r="H210" s="323" t="s">
        <v>2284</v>
      </c>
      <c r="I210" s="323"/>
      <c r="J210" s="323"/>
      <c r="K210" s="243"/>
    </row>
    <row r="211" spans="2:11" ht="15" customHeight="1">
      <c r="B211" s="222"/>
      <c r="C211" s="199"/>
      <c r="D211" s="199"/>
      <c r="E211" s="199"/>
      <c r="F211" s="220" t="s">
        <v>2281</v>
      </c>
      <c r="G211" s="199"/>
      <c r="H211" s="323" t="s">
        <v>2450</v>
      </c>
      <c r="I211" s="323"/>
      <c r="J211" s="323"/>
      <c r="K211" s="243"/>
    </row>
    <row r="212" spans="2:11" ht="15" customHeight="1">
      <c r="B212" s="267"/>
      <c r="C212" s="199"/>
      <c r="D212" s="199"/>
      <c r="E212" s="199"/>
      <c r="F212" s="220" t="s">
        <v>2285</v>
      </c>
      <c r="G212" s="256"/>
      <c r="H212" s="324" t="s">
        <v>2286</v>
      </c>
      <c r="I212" s="324"/>
      <c r="J212" s="324"/>
      <c r="K212" s="268"/>
    </row>
    <row r="213" spans="2:11" ht="15" customHeight="1">
      <c r="B213" s="267"/>
      <c r="C213" s="199"/>
      <c r="D213" s="199"/>
      <c r="E213" s="199"/>
      <c r="F213" s="220" t="s">
        <v>2287</v>
      </c>
      <c r="G213" s="256"/>
      <c r="H213" s="324" t="s">
        <v>330</v>
      </c>
      <c r="I213" s="324"/>
      <c r="J213" s="324"/>
      <c r="K213" s="268"/>
    </row>
    <row r="214" spans="2:11" ht="15" customHeight="1">
      <c r="B214" s="267"/>
      <c r="C214" s="199"/>
      <c r="D214" s="199"/>
      <c r="E214" s="199"/>
      <c r="F214" s="220"/>
      <c r="G214" s="256"/>
      <c r="H214" s="247"/>
      <c r="I214" s="247"/>
      <c r="J214" s="247"/>
      <c r="K214" s="268"/>
    </row>
    <row r="215" spans="2:11" ht="15" customHeight="1">
      <c r="B215" s="267"/>
      <c r="C215" s="199" t="s">
        <v>2411</v>
      </c>
      <c r="D215" s="199"/>
      <c r="E215" s="199"/>
      <c r="F215" s="220">
        <v>1</v>
      </c>
      <c r="G215" s="256"/>
      <c r="H215" s="324" t="s">
        <v>2451</v>
      </c>
      <c r="I215" s="324"/>
      <c r="J215" s="324"/>
      <c r="K215" s="268"/>
    </row>
    <row r="216" spans="2:11" ht="15" customHeight="1">
      <c r="B216" s="267"/>
      <c r="C216" s="199"/>
      <c r="D216" s="199"/>
      <c r="E216" s="199"/>
      <c r="F216" s="220">
        <v>2</v>
      </c>
      <c r="G216" s="256"/>
      <c r="H216" s="324" t="s">
        <v>2452</v>
      </c>
      <c r="I216" s="324"/>
      <c r="J216" s="324"/>
      <c r="K216" s="268"/>
    </row>
    <row r="217" spans="2:11" ht="15" customHeight="1">
      <c r="B217" s="267"/>
      <c r="C217" s="199"/>
      <c r="D217" s="199"/>
      <c r="E217" s="199"/>
      <c r="F217" s="220">
        <v>3</v>
      </c>
      <c r="G217" s="256"/>
      <c r="H217" s="324" t="s">
        <v>2453</v>
      </c>
      <c r="I217" s="324"/>
      <c r="J217" s="324"/>
      <c r="K217" s="268"/>
    </row>
    <row r="218" spans="2:11" ht="15" customHeight="1">
      <c r="B218" s="267"/>
      <c r="C218" s="199"/>
      <c r="D218" s="199"/>
      <c r="E218" s="199"/>
      <c r="F218" s="220">
        <v>4</v>
      </c>
      <c r="G218" s="256"/>
      <c r="H218" s="324" t="s">
        <v>2454</v>
      </c>
      <c r="I218" s="324"/>
      <c r="J218" s="324"/>
      <c r="K218" s="268"/>
    </row>
    <row r="219" spans="2:11" ht="12.75" customHeight="1">
      <c r="B219" s="269"/>
      <c r="C219" s="270"/>
      <c r="D219" s="270"/>
      <c r="E219" s="270"/>
      <c r="F219" s="270"/>
      <c r="G219" s="270"/>
      <c r="H219" s="270"/>
      <c r="I219" s="270"/>
      <c r="J219" s="270"/>
      <c r="K219" s="27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140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142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ROUND(J94,2)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ROUND((SUM(BE94:BE164)),2)</f>
        <v>0</v>
      </c>
      <c r="I35" s="94">
        <v>0.21</v>
      </c>
      <c r="J35" s="84">
        <f>ROUND(((SUM(BE94:BE164))*I35),2)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ROUND((SUM(BF94:BF164)),2)</f>
        <v>0</v>
      </c>
      <c r="I36" s="94">
        <v>0.12</v>
      </c>
      <c r="J36" s="84">
        <f>ROUND(((SUM(BF94:BF164))*I36),2)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ROUND((SUM(BG94:BG164)),2)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ROUND((SUM(BH94:BH164)),2)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ROUND((SUM(BI94:BI164)),2)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140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001 - Vedlejší rozpočtové náklady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J94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9" customFormat="1" ht="19.9" customHeight="1">
      <c r="B65" s="108"/>
      <c r="D65" s="109" t="s">
        <v>148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8" customFormat="1" ht="24.95" customHeight="1">
      <c r="B66" s="104"/>
      <c r="D66" s="105" t="s">
        <v>149</v>
      </c>
      <c r="E66" s="106"/>
      <c r="F66" s="106"/>
      <c r="G66" s="106"/>
      <c r="H66" s="106"/>
      <c r="I66" s="106"/>
      <c r="J66" s="107">
        <f>J99</f>
        <v>0</v>
      </c>
      <c r="L66" s="104"/>
    </row>
    <row r="67" spans="2:12" s="9" customFormat="1" ht="19.9" customHeight="1">
      <c r="B67" s="108"/>
      <c r="D67" s="109" t="s">
        <v>150</v>
      </c>
      <c r="E67" s="110"/>
      <c r="F67" s="110"/>
      <c r="G67" s="110"/>
      <c r="H67" s="110"/>
      <c r="I67" s="110"/>
      <c r="J67" s="111">
        <f>J100</f>
        <v>0</v>
      </c>
      <c r="L67" s="108"/>
    </row>
    <row r="68" spans="2:12" s="9" customFormat="1" ht="19.9" customHeight="1">
      <c r="B68" s="108"/>
      <c r="D68" s="109" t="s">
        <v>151</v>
      </c>
      <c r="E68" s="110"/>
      <c r="F68" s="110"/>
      <c r="G68" s="110"/>
      <c r="H68" s="110"/>
      <c r="I68" s="110"/>
      <c r="J68" s="111">
        <f>J123</f>
        <v>0</v>
      </c>
      <c r="L68" s="108"/>
    </row>
    <row r="69" spans="2:12" s="9" customFormat="1" ht="19.9" customHeight="1">
      <c r="B69" s="108"/>
      <c r="D69" s="109" t="s">
        <v>152</v>
      </c>
      <c r="E69" s="110"/>
      <c r="F69" s="110"/>
      <c r="G69" s="110"/>
      <c r="H69" s="110"/>
      <c r="I69" s="110"/>
      <c r="J69" s="111">
        <f>J128</f>
        <v>0</v>
      </c>
      <c r="L69" s="108"/>
    </row>
    <row r="70" spans="2:12" s="9" customFormat="1" ht="19.9" customHeight="1">
      <c r="B70" s="108"/>
      <c r="D70" s="109" t="s">
        <v>153</v>
      </c>
      <c r="E70" s="110"/>
      <c r="F70" s="110"/>
      <c r="G70" s="110"/>
      <c r="H70" s="110"/>
      <c r="I70" s="110"/>
      <c r="J70" s="111">
        <f>J141</f>
        <v>0</v>
      </c>
      <c r="L70" s="108"/>
    </row>
    <row r="71" spans="2:12" s="9" customFormat="1" ht="19.9" customHeight="1">
      <c r="B71" s="108"/>
      <c r="D71" s="109" t="s">
        <v>154</v>
      </c>
      <c r="E71" s="110"/>
      <c r="F71" s="110"/>
      <c r="G71" s="110"/>
      <c r="H71" s="110"/>
      <c r="I71" s="110"/>
      <c r="J71" s="111">
        <f>J156</f>
        <v>0</v>
      </c>
      <c r="L71" s="108"/>
    </row>
    <row r="72" spans="2:12" s="9" customFormat="1" ht="19.9" customHeight="1">
      <c r="B72" s="108"/>
      <c r="D72" s="109" t="s">
        <v>155</v>
      </c>
      <c r="E72" s="110"/>
      <c r="F72" s="110"/>
      <c r="G72" s="110"/>
      <c r="H72" s="110"/>
      <c r="I72" s="110"/>
      <c r="J72" s="111">
        <f>J163</f>
        <v>0</v>
      </c>
      <c r="L72" s="108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1" t="s">
        <v>156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7" t="s">
        <v>16</v>
      </c>
      <c r="L81" s="33"/>
    </row>
    <row r="82" spans="2:12" s="1" customFormat="1" ht="16.5" customHeight="1">
      <c r="B82" s="33"/>
      <c r="E82" s="313" t="str">
        <f>E7</f>
        <v>Nymburk - rekonstrukce chodníku a parkovacího stání</v>
      </c>
      <c r="F82" s="314"/>
      <c r="G82" s="314"/>
      <c r="H82" s="314"/>
      <c r="L82" s="33"/>
    </row>
    <row r="83" spans="2:12" ht="12" customHeight="1">
      <c r="B83" s="20"/>
      <c r="C83" s="27" t="s">
        <v>139</v>
      </c>
      <c r="L83" s="20"/>
    </row>
    <row r="84" spans="2:12" s="1" customFormat="1" ht="16.5" customHeight="1">
      <c r="B84" s="33"/>
      <c r="E84" s="313" t="s">
        <v>140</v>
      </c>
      <c r="F84" s="315"/>
      <c r="G84" s="315"/>
      <c r="H84" s="315"/>
      <c r="L84" s="33"/>
    </row>
    <row r="85" spans="2:12" s="1" customFormat="1" ht="12" customHeight="1">
      <c r="B85" s="33"/>
      <c r="C85" s="27" t="s">
        <v>141</v>
      </c>
      <c r="L85" s="33"/>
    </row>
    <row r="86" spans="2:12" s="1" customFormat="1" ht="16.5" customHeight="1">
      <c r="B86" s="33"/>
      <c r="E86" s="277" t="str">
        <f>E11</f>
        <v>SO 001 - Vedlejší rozpočtové náklady</v>
      </c>
      <c r="F86" s="315"/>
      <c r="G86" s="315"/>
      <c r="H86" s="315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7" t="s">
        <v>22</v>
      </c>
      <c r="F88" s="25" t="str">
        <f>F14</f>
        <v>Nymburk</v>
      </c>
      <c r="I88" s="27" t="s">
        <v>24</v>
      </c>
      <c r="J88" s="50" t="str">
        <f>IF(J14="","",J14)</f>
        <v>7. 11. 2023</v>
      </c>
      <c r="L88" s="33"/>
    </row>
    <row r="89" spans="2:12" s="1" customFormat="1" ht="6.95" customHeight="1">
      <c r="B89" s="33"/>
      <c r="L89" s="33"/>
    </row>
    <row r="90" spans="2:12" s="1" customFormat="1" ht="40.15" customHeight="1">
      <c r="B90" s="33"/>
      <c r="C90" s="27" t="s">
        <v>30</v>
      </c>
      <c r="F90" s="25" t="str">
        <f>E17</f>
        <v>Měto Nymburk, nám. Přemyslovců 163/20, 288 02</v>
      </c>
      <c r="I90" s="27" t="s">
        <v>38</v>
      </c>
      <c r="J90" s="31" t="str">
        <f>E23</f>
        <v>Ing. arch. Martin Jirovský Ph.D, MBA, DiS.</v>
      </c>
      <c r="L90" s="33"/>
    </row>
    <row r="91" spans="2:12" s="1" customFormat="1" ht="40.15" customHeight="1">
      <c r="B91" s="33"/>
      <c r="C91" s="27" t="s">
        <v>36</v>
      </c>
      <c r="F91" s="25" t="str">
        <f>IF(E20="","",E20)</f>
        <v>Vyplň údaj</v>
      </c>
      <c r="I91" s="27" t="s">
        <v>42</v>
      </c>
      <c r="J91" s="31" t="str">
        <f>E26</f>
        <v>Ateliér M.A.A.T. s.r.o., Petra Stejskalová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157</v>
      </c>
      <c r="D93" s="114" t="s">
        <v>66</v>
      </c>
      <c r="E93" s="114" t="s">
        <v>62</v>
      </c>
      <c r="F93" s="114" t="s">
        <v>63</v>
      </c>
      <c r="G93" s="114" t="s">
        <v>158</v>
      </c>
      <c r="H93" s="114" t="s">
        <v>159</v>
      </c>
      <c r="I93" s="114" t="s">
        <v>160</v>
      </c>
      <c r="J93" s="114" t="s">
        <v>145</v>
      </c>
      <c r="K93" s="115" t="s">
        <v>161</v>
      </c>
      <c r="L93" s="112"/>
      <c r="M93" s="57" t="s">
        <v>35</v>
      </c>
      <c r="N93" s="58" t="s">
        <v>51</v>
      </c>
      <c r="O93" s="58" t="s">
        <v>162</v>
      </c>
      <c r="P93" s="58" t="s">
        <v>163</v>
      </c>
      <c r="Q93" s="58" t="s">
        <v>164</v>
      </c>
      <c r="R93" s="58" t="s">
        <v>165</v>
      </c>
      <c r="S93" s="58" t="s">
        <v>166</v>
      </c>
      <c r="T93" s="59" t="s">
        <v>167</v>
      </c>
    </row>
    <row r="94" spans="2:63" s="1" customFormat="1" ht="22.9" customHeight="1">
      <c r="B94" s="33"/>
      <c r="C94" s="62" t="s">
        <v>168</v>
      </c>
      <c r="J94" s="116">
        <f>BK94</f>
        <v>0</v>
      </c>
      <c r="L94" s="33"/>
      <c r="M94" s="60"/>
      <c r="N94" s="51"/>
      <c r="O94" s="51"/>
      <c r="P94" s="117">
        <f>P95+P99</f>
        <v>0</v>
      </c>
      <c r="Q94" s="51"/>
      <c r="R94" s="117">
        <f>R95+R99</f>
        <v>0</v>
      </c>
      <c r="S94" s="51"/>
      <c r="T94" s="118">
        <f>T95+T99</f>
        <v>0.02</v>
      </c>
      <c r="AT94" s="17" t="s">
        <v>80</v>
      </c>
      <c r="AU94" s="17" t="s">
        <v>146</v>
      </c>
      <c r="BK94" s="119">
        <f>BK95+BK99</f>
        <v>0</v>
      </c>
    </row>
    <row r="95" spans="2:63" s="11" customFormat="1" ht="25.9" customHeight="1">
      <c r="B95" s="120"/>
      <c r="D95" s="121" t="s">
        <v>80</v>
      </c>
      <c r="E95" s="122" t="s">
        <v>169</v>
      </c>
      <c r="F95" s="122" t="s">
        <v>170</v>
      </c>
      <c r="I95" s="123"/>
      <c r="J95" s="124">
        <f>BK95</f>
        <v>0</v>
      </c>
      <c r="L95" s="120"/>
      <c r="M95" s="125"/>
      <c r="P95" s="126">
        <f>P96</f>
        <v>0</v>
      </c>
      <c r="R95" s="126">
        <f>R96</f>
        <v>0</v>
      </c>
      <c r="T95" s="127">
        <f>T96</f>
        <v>0.02</v>
      </c>
      <c r="AR95" s="121" t="s">
        <v>8</v>
      </c>
      <c r="AT95" s="128" t="s">
        <v>80</v>
      </c>
      <c r="AU95" s="128" t="s">
        <v>81</v>
      </c>
      <c r="AY95" s="121" t="s">
        <v>171</v>
      </c>
      <c r="BK95" s="129">
        <f>BK96</f>
        <v>0</v>
      </c>
    </row>
    <row r="96" spans="2:63" s="11" customFormat="1" ht="22.9" customHeight="1">
      <c r="B96" s="120"/>
      <c r="D96" s="121" t="s">
        <v>80</v>
      </c>
      <c r="E96" s="130" t="s">
        <v>172</v>
      </c>
      <c r="F96" s="130" t="s">
        <v>173</v>
      </c>
      <c r="I96" s="123"/>
      <c r="J96" s="131">
        <f>BK96</f>
        <v>0</v>
      </c>
      <c r="L96" s="120"/>
      <c r="M96" s="125"/>
      <c r="P96" s="126">
        <f>SUM(P97:P98)</f>
        <v>0</v>
      </c>
      <c r="R96" s="126">
        <f>SUM(R97:R98)</f>
        <v>0</v>
      </c>
      <c r="T96" s="127">
        <f>SUM(T97:T98)</f>
        <v>0.02</v>
      </c>
      <c r="AR96" s="121" t="s">
        <v>8</v>
      </c>
      <c r="AT96" s="128" t="s">
        <v>80</v>
      </c>
      <c r="AU96" s="128" t="s">
        <v>8</v>
      </c>
      <c r="AY96" s="121" t="s">
        <v>171</v>
      </c>
      <c r="BK96" s="129">
        <f>SUM(BK97:BK98)</f>
        <v>0</v>
      </c>
    </row>
    <row r="97" spans="2:65" s="1" customFormat="1" ht="21.75" customHeight="1">
      <c r="B97" s="33"/>
      <c r="C97" s="132" t="s">
        <v>8</v>
      </c>
      <c r="D97" s="132" t="s">
        <v>174</v>
      </c>
      <c r="E97" s="133" t="s">
        <v>175</v>
      </c>
      <c r="F97" s="134" t="s">
        <v>176</v>
      </c>
      <c r="G97" s="135" t="s">
        <v>177</v>
      </c>
      <c r="H97" s="136">
        <v>1</v>
      </c>
      <c r="I97" s="137"/>
      <c r="J97" s="136">
        <f>ROUND(I97*H97,0)</f>
        <v>0</v>
      </c>
      <c r="K97" s="134" t="s">
        <v>35</v>
      </c>
      <c r="L97" s="33"/>
      <c r="M97" s="138" t="s">
        <v>35</v>
      </c>
      <c r="N97" s="139" t="s">
        <v>52</v>
      </c>
      <c r="P97" s="140">
        <f>O97*H97</f>
        <v>0</v>
      </c>
      <c r="Q97" s="140">
        <v>0</v>
      </c>
      <c r="R97" s="140">
        <f>Q97*H97</f>
        <v>0</v>
      </c>
      <c r="S97" s="140">
        <v>0.02</v>
      </c>
      <c r="T97" s="141">
        <f>S97*H97</f>
        <v>0.02</v>
      </c>
      <c r="AR97" s="142" t="s">
        <v>178</v>
      </c>
      <c r="AT97" s="142" t="s">
        <v>174</v>
      </c>
      <c r="AU97" s="142" t="s">
        <v>21</v>
      </c>
      <c r="AY97" s="17" t="s">
        <v>171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</v>
      </c>
      <c r="BK97" s="143">
        <f>ROUND(I97*H97,0)</f>
        <v>0</v>
      </c>
      <c r="BL97" s="17" t="s">
        <v>178</v>
      </c>
      <c r="BM97" s="142" t="s">
        <v>179</v>
      </c>
    </row>
    <row r="98" spans="2:47" s="1" customFormat="1" ht="19.5">
      <c r="B98" s="33"/>
      <c r="D98" s="144" t="s">
        <v>180</v>
      </c>
      <c r="F98" s="145" t="s">
        <v>181</v>
      </c>
      <c r="I98" s="146"/>
      <c r="L98" s="33"/>
      <c r="M98" s="147"/>
      <c r="T98" s="54"/>
      <c r="AT98" s="17" t="s">
        <v>180</v>
      </c>
      <c r="AU98" s="17" t="s">
        <v>21</v>
      </c>
    </row>
    <row r="99" spans="2:63" s="11" customFormat="1" ht="25.9" customHeight="1">
      <c r="B99" s="120"/>
      <c r="D99" s="121" t="s">
        <v>80</v>
      </c>
      <c r="E99" s="122" t="s">
        <v>182</v>
      </c>
      <c r="F99" s="122" t="s">
        <v>91</v>
      </c>
      <c r="I99" s="123"/>
      <c r="J99" s="124">
        <f>BK99</f>
        <v>0</v>
      </c>
      <c r="L99" s="120"/>
      <c r="M99" s="125"/>
      <c r="P99" s="126">
        <f>P100+P123+P128+P141+P156+P163</f>
        <v>0</v>
      </c>
      <c r="R99" s="126">
        <f>R100+R123+R128+R141+R156+R163</f>
        <v>0</v>
      </c>
      <c r="T99" s="127">
        <f>T100+T123+T128+T141+T156+T163</f>
        <v>0</v>
      </c>
      <c r="AR99" s="121" t="s">
        <v>183</v>
      </c>
      <c r="AT99" s="128" t="s">
        <v>80</v>
      </c>
      <c r="AU99" s="128" t="s">
        <v>81</v>
      </c>
      <c r="AY99" s="121" t="s">
        <v>171</v>
      </c>
      <c r="BK99" s="129">
        <f>BK100+BK123+BK128+BK141+BK156+BK163</f>
        <v>0</v>
      </c>
    </row>
    <row r="100" spans="2:63" s="11" customFormat="1" ht="22.9" customHeight="1">
      <c r="B100" s="120"/>
      <c r="D100" s="121" t="s">
        <v>80</v>
      </c>
      <c r="E100" s="130" t="s">
        <v>184</v>
      </c>
      <c r="F100" s="130" t="s">
        <v>185</v>
      </c>
      <c r="I100" s="123"/>
      <c r="J100" s="131">
        <f>BK100</f>
        <v>0</v>
      </c>
      <c r="L100" s="120"/>
      <c r="M100" s="125"/>
      <c r="P100" s="126">
        <f>SUM(P101:P122)</f>
        <v>0</v>
      </c>
      <c r="R100" s="126">
        <f>SUM(R101:R122)</f>
        <v>0</v>
      </c>
      <c r="T100" s="127">
        <f>SUM(T101:T122)</f>
        <v>0</v>
      </c>
      <c r="AR100" s="121" t="s">
        <v>183</v>
      </c>
      <c r="AT100" s="128" t="s">
        <v>80</v>
      </c>
      <c r="AU100" s="128" t="s">
        <v>8</v>
      </c>
      <c r="AY100" s="121" t="s">
        <v>171</v>
      </c>
      <c r="BK100" s="129">
        <f>SUM(BK101:BK122)</f>
        <v>0</v>
      </c>
    </row>
    <row r="101" spans="2:65" s="1" customFormat="1" ht="16.5" customHeight="1">
      <c r="B101" s="33"/>
      <c r="C101" s="132" t="s">
        <v>21</v>
      </c>
      <c r="D101" s="132" t="s">
        <v>174</v>
      </c>
      <c r="E101" s="133" t="s">
        <v>186</v>
      </c>
      <c r="F101" s="134" t="s">
        <v>187</v>
      </c>
      <c r="G101" s="135" t="s">
        <v>177</v>
      </c>
      <c r="H101" s="136">
        <v>1</v>
      </c>
      <c r="I101" s="137"/>
      <c r="J101" s="136">
        <f>ROUND(I101*H101,0)</f>
        <v>0</v>
      </c>
      <c r="K101" s="134" t="s">
        <v>35</v>
      </c>
      <c r="L101" s="33"/>
      <c r="M101" s="138" t="s">
        <v>35</v>
      </c>
      <c r="N101" s="139" t="s">
        <v>52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188</v>
      </c>
      <c r="AT101" s="142" t="s">
        <v>174</v>
      </c>
      <c r="AU101" s="142" t="s">
        <v>21</v>
      </c>
      <c r="AY101" s="17" t="s">
        <v>171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</v>
      </c>
      <c r="BK101" s="143">
        <f>ROUND(I101*H101,0)</f>
        <v>0</v>
      </c>
      <c r="BL101" s="17" t="s">
        <v>188</v>
      </c>
      <c r="BM101" s="142" t="s">
        <v>189</v>
      </c>
    </row>
    <row r="102" spans="2:47" s="1" customFormat="1" ht="29.25">
      <c r="B102" s="33"/>
      <c r="D102" s="144" t="s">
        <v>180</v>
      </c>
      <c r="F102" s="145" t="s">
        <v>190</v>
      </c>
      <c r="I102" s="146"/>
      <c r="L102" s="33"/>
      <c r="M102" s="147"/>
      <c r="T102" s="54"/>
      <c r="AT102" s="17" t="s">
        <v>180</v>
      </c>
      <c r="AU102" s="17" t="s">
        <v>21</v>
      </c>
    </row>
    <row r="103" spans="2:65" s="1" customFormat="1" ht="16.5" customHeight="1">
      <c r="B103" s="33"/>
      <c r="C103" s="132" t="s">
        <v>191</v>
      </c>
      <c r="D103" s="132" t="s">
        <v>174</v>
      </c>
      <c r="E103" s="133" t="s">
        <v>192</v>
      </c>
      <c r="F103" s="134" t="s">
        <v>193</v>
      </c>
      <c r="G103" s="135" t="s">
        <v>177</v>
      </c>
      <c r="H103" s="136">
        <v>1</v>
      </c>
      <c r="I103" s="137"/>
      <c r="J103" s="136">
        <f>ROUND(I103*H103,0)</f>
        <v>0</v>
      </c>
      <c r="K103" s="134" t="s">
        <v>35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188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188</v>
      </c>
      <c r="BM103" s="142" t="s">
        <v>194</v>
      </c>
    </row>
    <row r="104" spans="2:47" s="1" customFormat="1" ht="29.25">
      <c r="B104" s="33"/>
      <c r="D104" s="144" t="s">
        <v>180</v>
      </c>
      <c r="F104" s="145" t="s">
        <v>195</v>
      </c>
      <c r="I104" s="146"/>
      <c r="L104" s="33"/>
      <c r="M104" s="147"/>
      <c r="T104" s="54"/>
      <c r="AT104" s="17" t="s">
        <v>180</v>
      </c>
      <c r="AU104" s="17" t="s">
        <v>21</v>
      </c>
    </row>
    <row r="105" spans="2:65" s="1" customFormat="1" ht="16.5" customHeight="1">
      <c r="B105" s="33"/>
      <c r="C105" s="132" t="s">
        <v>178</v>
      </c>
      <c r="D105" s="132" t="s">
        <v>174</v>
      </c>
      <c r="E105" s="133" t="s">
        <v>196</v>
      </c>
      <c r="F105" s="134" t="s">
        <v>197</v>
      </c>
      <c r="G105" s="135" t="s">
        <v>177</v>
      </c>
      <c r="H105" s="136">
        <v>1</v>
      </c>
      <c r="I105" s="137"/>
      <c r="J105" s="136">
        <f>ROUND(I105*H105,0)</f>
        <v>0</v>
      </c>
      <c r="K105" s="134" t="s">
        <v>35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188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188</v>
      </c>
      <c r="BM105" s="142" t="s">
        <v>198</v>
      </c>
    </row>
    <row r="106" spans="2:47" s="1" customFormat="1" ht="29.25">
      <c r="B106" s="33"/>
      <c r="D106" s="144" t="s">
        <v>180</v>
      </c>
      <c r="F106" s="145" t="s">
        <v>199</v>
      </c>
      <c r="I106" s="146"/>
      <c r="L106" s="33"/>
      <c r="M106" s="147"/>
      <c r="T106" s="54"/>
      <c r="AT106" s="17" t="s">
        <v>180</v>
      </c>
      <c r="AU106" s="17" t="s">
        <v>21</v>
      </c>
    </row>
    <row r="107" spans="2:65" s="1" customFormat="1" ht="16.5" customHeight="1">
      <c r="B107" s="33"/>
      <c r="C107" s="132" t="s">
        <v>183</v>
      </c>
      <c r="D107" s="132" t="s">
        <v>174</v>
      </c>
      <c r="E107" s="133" t="s">
        <v>200</v>
      </c>
      <c r="F107" s="134" t="s">
        <v>201</v>
      </c>
      <c r="G107" s="135" t="s">
        <v>177</v>
      </c>
      <c r="H107" s="136">
        <v>1</v>
      </c>
      <c r="I107" s="137"/>
      <c r="J107" s="136">
        <f>ROUND(I107*H107,0)</f>
        <v>0</v>
      </c>
      <c r="K107" s="134" t="s">
        <v>35</v>
      </c>
      <c r="L107" s="33"/>
      <c r="M107" s="138" t="s">
        <v>35</v>
      </c>
      <c r="N107" s="139" t="s">
        <v>52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188</v>
      </c>
      <c r="AT107" s="142" t="s">
        <v>174</v>
      </c>
      <c r="AU107" s="142" t="s">
        <v>21</v>
      </c>
      <c r="AY107" s="17" t="s">
        <v>171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</v>
      </c>
      <c r="BK107" s="143">
        <f>ROUND(I107*H107,0)</f>
        <v>0</v>
      </c>
      <c r="BL107" s="17" t="s">
        <v>188</v>
      </c>
      <c r="BM107" s="142" t="s">
        <v>202</v>
      </c>
    </row>
    <row r="108" spans="2:47" s="1" customFormat="1" ht="29.25">
      <c r="B108" s="33"/>
      <c r="D108" s="144" t="s">
        <v>180</v>
      </c>
      <c r="F108" s="145" t="s">
        <v>203</v>
      </c>
      <c r="I108" s="146"/>
      <c r="L108" s="33"/>
      <c r="M108" s="147"/>
      <c r="T108" s="54"/>
      <c r="AT108" s="17" t="s">
        <v>180</v>
      </c>
      <c r="AU108" s="17" t="s">
        <v>21</v>
      </c>
    </row>
    <row r="109" spans="2:65" s="1" customFormat="1" ht="16.5" customHeight="1">
      <c r="B109" s="33"/>
      <c r="C109" s="132" t="s">
        <v>204</v>
      </c>
      <c r="D109" s="132" t="s">
        <v>174</v>
      </c>
      <c r="E109" s="133" t="s">
        <v>205</v>
      </c>
      <c r="F109" s="134" t="s">
        <v>206</v>
      </c>
      <c r="G109" s="135" t="s">
        <v>177</v>
      </c>
      <c r="H109" s="136">
        <v>1</v>
      </c>
      <c r="I109" s="137"/>
      <c r="J109" s="136">
        <f>ROUND(I109*H109,0)</f>
        <v>0</v>
      </c>
      <c r="K109" s="134" t="s">
        <v>35</v>
      </c>
      <c r="L109" s="33"/>
      <c r="M109" s="138" t="s">
        <v>35</v>
      </c>
      <c r="N109" s="139" t="s">
        <v>52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188</v>
      </c>
      <c r="AT109" s="142" t="s">
        <v>174</v>
      </c>
      <c r="AU109" s="142" t="s">
        <v>21</v>
      </c>
      <c r="AY109" s="17" t="s">
        <v>171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</v>
      </c>
      <c r="BK109" s="143">
        <f>ROUND(I109*H109,0)</f>
        <v>0</v>
      </c>
      <c r="BL109" s="17" t="s">
        <v>188</v>
      </c>
      <c r="BM109" s="142" t="s">
        <v>207</v>
      </c>
    </row>
    <row r="110" spans="2:47" s="1" customFormat="1" ht="29.25">
      <c r="B110" s="33"/>
      <c r="D110" s="144" t="s">
        <v>180</v>
      </c>
      <c r="F110" s="145" t="s">
        <v>208</v>
      </c>
      <c r="I110" s="146"/>
      <c r="L110" s="33"/>
      <c r="M110" s="147"/>
      <c r="T110" s="54"/>
      <c r="AT110" s="17" t="s">
        <v>180</v>
      </c>
      <c r="AU110" s="17" t="s">
        <v>21</v>
      </c>
    </row>
    <row r="111" spans="2:65" s="1" customFormat="1" ht="16.5" customHeight="1">
      <c r="B111" s="33"/>
      <c r="C111" s="132" t="s">
        <v>209</v>
      </c>
      <c r="D111" s="132" t="s">
        <v>174</v>
      </c>
      <c r="E111" s="133" t="s">
        <v>210</v>
      </c>
      <c r="F111" s="134" t="s">
        <v>211</v>
      </c>
      <c r="G111" s="135" t="s">
        <v>177</v>
      </c>
      <c r="H111" s="136">
        <v>1</v>
      </c>
      <c r="I111" s="137"/>
      <c r="J111" s="136">
        <f>ROUND(I111*H111,0)</f>
        <v>0</v>
      </c>
      <c r="K111" s="134" t="s">
        <v>35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188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188</v>
      </c>
      <c r="BM111" s="142" t="s">
        <v>212</v>
      </c>
    </row>
    <row r="112" spans="2:47" s="1" customFormat="1" ht="29.25">
      <c r="B112" s="33"/>
      <c r="D112" s="144" t="s">
        <v>180</v>
      </c>
      <c r="F112" s="145" t="s">
        <v>213</v>
      </c>
      <c r="I112" s="146"/>
      <c r="L112" s="33"/>
      <c r="M112" s="147"/>
      <c r="T112" s="54"/>
      <c r="AT112" s="17" t="s">
        <v>180</v>
      </c>
      <c r="AU112" s="17" t="s">
        <v>21</v>
      </c>
    </row>
    <row r="113" spans="2:65" s="1" customFormat="1" ht="16.5" customHeight="1">
      <c r="B113" s="33"/>
      <c r="C113" s="132" t="s">
        <v>214</v>
      </c>
      <c r="D113" s="132" t="s">
        <v>174</v>
      </c>
      <c r="E113" s="133" t="s">
        <v>215</v>
      </c>
      <c r="F113" s="134" t="s">
        <v>216</v>
      </c>
      <c r="G113" s="135" t="s">
        <v>177</v>
      </c>
      <c r="H113" s="136">
        <v>1</v>
      </c>
      <c r="I113" s="137"/>
      <c r="J113" s="136">
        <f>ROUND(I113*H113,0)</f>
        <v>0</v>
      </c>
      <c r="K113" s="134" t="s">
        <v>35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188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188</v>
      </c>
      <c r="BM113" s="142" t="s">
        <v>217</v>
      </c>
    </row>
    <row r="114" spans="2:47" s="1" customFormat="1" ht="39">
      <c r="B114" s="33"/>
      <c r="D114" s="144" t="s">
        <v>180</v>
      </c>
      <c r="F114" s="145" t="s">
        <v>218</v>
      </c>
      <c r="I114" s="146"/>
      <c r="L114" s="33"/>
      <c r="M114" s="147"/>
      <c r="T114" s="54"/>
      <c r="AT114" s="17" t="s">
        <v>180</v>
      </c>
      <c r="AU114" s="17" t="s">
        <v>21</v>
      </c>
    </row>
    <row r="115" spans="2:65" s="1" customFormat="1" ht="16.5" customHeight="1">
      <c r="B115" s="33"/>
      <c r="C115" s="132" t="s">
        <v>172</v>
      </c>
      <c r="D115" s="132" t="s">
        <v>174</v>
      </c>
      <c r="E115" s="133" t="s">
        <v>219</v>
      </c>
      <c r="F115" s="134" t="s">
        <v>220</v>
      </c>
      <c r="G115" s="135" t="s">
        <v>177</v>
      </c>
      <c r="H115" s="136">
        <v>1</v>
      </c>
      <c r="I115" s="137"/>
      <c r="J115" s="136">
        <f>ROUND(I115*H115,0)</f>
        <v>0</v>
      </c>
      <c r="K115" s="134" t="s">
        <v>35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188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188</v>
      </c>
      <c r="BM115" s="142" t="s">
        <v>221</v>
      </c>
    </row>
    <row r="116" spans="2:47" s="1" customFormat="1" ht="19.5">
      <c r="B116" s="33"/>
      <c r="D116" s="144" t="s">
        <v>180</v>
      </c>
      <c r="F116" s="145" t="s">
        <v>222</v>
      </c>
      <c r="I116" s="146"/>
      <c r="L116" s="33"/>
      <c r="M116" s="147"/>
      <c r="T116" s="54"/>
      <c r="AT116" s="17" t="s">
        <v>180</v>
      </c>
      <c r="AU116" s="17" t="s">
        <v>21</v>
      </c>
    </row>
    <row r="117" spans="2:65" s="1" customFormat="1" ht="16.5" customHeight="1">
      <c r="B117" s="33"/>
      <c r="C117" s="132" t="s">
        <v>223</v>
      </c>
      <c r="D117" s="132" t="s">
        <v>174</v>
      </c>
      <c r="E117" s="133" t="s">
        <v>224</v>
      </c>
      <c r="F117" s="134" t="s">
        <v>225</v>
      </c>
      <c r="G117" s="135" t="s">
        <v>177</v>
      </c>
      <c r="H117" s="136">
        <v>1</v>
      </c>
      <c r="I117" s="137"/>
      <c r="J117" s="136">
        <f>ROUND(I117*H117,0)</f>
        <v>0</v>
      </c>
      <c r="K117" s="134" t="s">
        <v>35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188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188</v>
      </c>
      <c r="BM117" s="142" t="s">
        <v>226</v>
      </c>
    </row>
    <row r="118" spans="2:47" s="1" customFormat="1" ht="29.25">
      <c r="B118" s="33"/>
      <c r="D118" s="144" t="s">
        <v>180</v>
      </c>
      <c r="F118" s="145" t="s">
        <v>227</v>
      </c>
      <c r="I118" s="146"/>
      <c r="L118" s="33"/>
      <c r="M118" s="147"/>
      <c r="T118" s="54"/>
      <c r="AT118" s="17" t="s">
        <v>180</v>
      </c>
      <c r="AU118" s="17" t="s">
        <v>21</v>
      </c>
    </row>
    <row r="119" spans="2:65" s="1" customFormat="1" ht="16.5" customHeight="1">
      <c r="B119" s="33"/>
      <c r="C119" s="132" t="s">
        <v>228</v>
      </c>
      <c r="D119" s="132" t="s">
        <v>174</v>
      </c>
      <c r="E119" s="133" t="s">
        <v>229</v>
      </c>
      <c r="F119" s="134" t="s">
        <v>230</v>
      </c>
      <c r="G119" s="135" t="s">
        <v>177</v>
      </c>
      <c r="H119" s="136">
        <v>1</v>
      </c>
      <c r="I119" s="137"/>
      <c r="J119" s="136">
        <f>ROUND(I119*H119,0)</f>
        <v>0</v>
      </c>
      <c r="K119" s="134" t="s">
        <v>35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188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188</v>
      </c>
      <c r="BM119" s="142" t="s">
        <v>231</v>
      </c>
    </row>
    <row r="120" spans="2:47" s="1" customFormat="1" ht="19.5">
      <c r="B120" s="33"/>
      <c r="D120" s="144" t="s">
        <v>180</v>
      </c>
      <c r="F120" s="145" t="s">
        <v>232</v>
      </c>
      <c r="I120" s="146"/>
      <c r="L120" s="33"/>
      <c r="M120" s="147"/>
      <c r="T120" s="54"/>
      <c r="AT120" s="17" t="s">
        <v>180</v>
      </c>
      <c r="AU120" s="17" t="s">
        <v>21</v>
      </c>
    </row>
    <row r="121" spans="2:65" s="1" customFormat="1" ht="16.5" customHeight="1">
      <c r="B121" s="33"/>
      <c r="C121" s="132" t="s">
        <v>9</v>
      </c>
      <c r="D121" s="132" t="s">
        <v>174</v>
      </c>
      <c r="E121" s="133" t="s">
        <v>233</v>
      </c>
      <c r="F121" s="134" t="s">
        <v>234</v>
      </c>
      <c r="G121" s="135" t="s">
        <v>177</v>
      </c>
      <c r="H121" s="136">
        <v>1</v>
      </c>
      <c r="I121" s="137"/>
      <c r="J121" s="136">
        <f>ROUND(I121*H121,0)</f>
        <v>0</v>
      </c>
      <c r="K121" s="134" t="s">
        <v>35</v>
      </c>
      <c r="L121" s="33"/>
      <c r="M121" s="138" t="s">
        <v>35</v>
      </c>
      <c r="N121" s="139" t="s">
        <v>52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188</v>
      </c>
      <c r="AT121" s="142" t="s">
        <v>174</v>
      </c>
      <c r="AU121" s="142" t="s">
        <v>21</v>
      </c>
      <c r="AY121" s="17" t="s">
        <v>171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</v>
      </c>
      <c r="BK121" s="143">
        <f>ROUND(I121*H121,0)</f>
        <v>0</v>
      </c>
      <c r="BL121" s="17" t="s">
        <v>188</v>
      </c>
      <c r="BM121" s="142" t="s">
        <v>235</v>
      </c>
    </row>
    <row r="122" spans="2:47" s="1" customFormat="1" ht="29.25">
      <c r="B122" s="33"/>
      <c r="D122" s="144" t="s">
        <v>180</v>
      </c>
      <c r="F122" s="145" t="s">
        <v>236</v>
      </c>
      <c r="I122" s="146"/>
      <c r="L122" s="33"/>
      <c r="M122" s="147"/>
      <c r="T122" s="54"/>
      <c r="AT122" s="17" t="s">
        <v>180</v>
      </c>
      <c r="AU122" s="17" t="s">
        <v>21</v>
      </c>
    </row>
    <row r="123" spans="2:63" s="11" customFormat="1" ht="22.9" customHeight="1">
      <c r="B123" s="120"/>
      <c r="D123" s="121" t="s">
        <v>80</v>
      </c>
      <c r="E123" s="130" t="s">
        <v>237</v>
      </c>
      <c r="F123" s="130" t="s">
        <v>238</v>
      </c>
      <c r="I123" s="123"/>
      <c r="J123" s="131">
        <f>BK123</f>
        <v>0</v>
      </c>
      <c r="L123" s="120"/>
      <c r="M123" s="125"/>
      <c r="P123" s="126">
        <f>SUM(P124:P127)</f>
        <v>0</v>
      </c>
      <c r="R123" s="126">
        <f>SUM(R124:R127)</f>
        <v>0</v>
      </c>
      <c r="T123" s="127">
        <f>SUM(T124:T127)</f>
        <v>0</v>
      </c>
      <c r="AR123" s="121" t="s">
        <v>183</v>
      </c>
      <c r="AT123" s="128" t="s">
        <v>80</v>
      </c>
      <c r="AU123" s="128" t="s">
        <v>8</v>
      </c>
      <c r="AY123" s="121" t="s">
        <v>171</v>
      </c>
      <c r="BK123" s="129">
        <f>SUM(BK124:BK127)</f>
        <v>0</v>
      </c>
    </row>
    <row r="124" spans="2:65" s="1" customFormat="1" ht="16.5" customHeight="1">
      <c r="B124" s="33"/>
      <c r="C124" s="132" t="s">
        <v>239</v>
      </c>
      <c r="D124" s="132" t="s">
        <v>174</v>
      </c>
      <c r="E124" s="133" t="s">
        <v>240</v>
      </c>
      <c r="F124" s="134" t="s">
        <v>238</v>
      </c>
      <c r="G124" s="135" t="s">
        <v>177</v>
      </c>
      <c r="H124" s="136">
        <v>1</v>
      </c>
      <c r="I124" s="137"/>
      <c r="J124" s="136">
        <f>ROUND(I124*H124,0)</f>
        <v>0</v>
      </c>
      <c r="K124" s="134" t="s">
        <v>35</v>
      </c>
      <c r="L124" s="33"/>
      <c r="M124" s="138" t="s">
        <v>35</v>
      </c>
      <c r="N124" s="139" t="s">
        <v>52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188</v>
      </c>
      <c r="AT124" s="142" t="s">
        <v>174</v>
      </c>
      <c r="AU124" s="142" t="s">
        <v>21</v>
      </c>
      <c r="AY124" s="17" t="s">
        <v>171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</v>
      </c>
      <c r="BK124" s="143">
        <f>ROUND(I124*H124,0)</f>
        <v>0</v>
      </c>
      <c r="BL124" s="17" t="s">
        <v>188</v>
      </c>
      <c r="BM124" s="142" t="s">
        <v>241</v>
      </c>
    </row>
    <row r="125" spans="2:47" s="1" customFormat="1" ht="29.25">
      <c r="B125" s="33"/>
      <c r="D125" s="144" t="s">
        <v>180</v>
      </c>
      <c r="F125" s="145" t="s">
        <v>242</v>
      </c>
      <c r="I125" s="146"/>
      <c r="L125" s="33"/>
      <c r="M125" s="147"/>
      <c r="T125" s="54"/>
      <c r="AT125" s="17" t="s">
        <v>180</v>
      </c>
      <c r="AU125" s="17" t="s">
        <v>21</v>
      </c>
    </row>
    <row r="126" spans="2:65" s="1" customFormat="1" ht="16.5" customHeight="1">
      <c r="B126" s="33"/>
      <c r="C126" s="132" t="s">
        <v>243</v>
      </c>
      <c r="D126" s="132" t="s">
        <v>174</v>
      </c>
      <c r="E126" s="133" t="s">
        <v>244</v>
      </c>
      <c r="F126" s="134" t="s">
        <v>245</v>
      </c>
      <c r="G126" s="135" t="s">
        <v>177</v>
      </c>
      <c r="H126" s="136">
        <v>1</v>
      </c>
      <c r="I126" s="137"/>
      <c r="J126" s="136">
        <f>ROUND(I126*H126,0)</f>
        <v>0</v>
      </c>
      <c r="K126" s="134" t="s">
        <v>35</v>
      </c>
      <c r="L126" s="33"/>
      <c r="M126" s="138" t="s">
        <v>35</v>
      </c>
      <c r="N126" s="139" t="s">
        <v>52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188</v>
      </c>
      <c r="AT126" s="142" t="s">
        <v>174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188</v>
      </c>
      <c r="BM126" s="142" t="s">
        <v>246</v>
      </c>
    </row>
    <row r="127" spans="2:47" s="1" customFormat="1" ht="48.75">
      <c r="B127" s="33"/>
      <c r="D127" s="144" t="s">
        <v>180</v>
      </c>
      <c r="F127" s="145" t="s">
        <v>247</v>
      </c>
      <c r="I127" s="146"/>
      <c r="L127" s="33"/>
      <c r="M127" s="147"/>
      <c r="T127" s="54"/>
      <c r="AT127" s="17" t="s">
        <v>180</v>
      </c>
      <c r="AU127" s="17" t="s">
        <v>21</v>
      </c>
    </row>
    <row r="128" spans="2:63" s="11" customFormat="1" ht="22.9" customHeight="1">
      <c r="B128" s="120"/>
      <c r="D128" s="121" t="s">
        <v>80</v>
      </c>
      <c r="E128" s="130" t="s">
        <v>248</v>
      </c>
      <c r="F128" s="130" t="s">
        <v>249</v>
      </c>
      <c r="I128" s="123"/>
      <c r="J128" s="131">
        <f>BK128</f>
        <v>0</v>
      </c>
      <c r="L128" s="120"/>
      <c r="M128" s="125"/>
      <c r="P128" s="126">
        <f>SUM(P129:P140)</f>
        <v>0</v>
      </c>
      <c r="R128" s="126">
        <f>SUM(R129:R140)</f>
        <v>0</v>
      </c>
      <c r="T128" s="127">
        <f>SUM(T129:T140)</f>
        <v>0</v>
      </c>
      <c r="AR128" s="121" t="s">
        <v>183</v>
      </c>
      <c r="AT128" s="128" t="s">
        <v>80</v>
      </c>
      <c r="AU128" s="128" t="s">
        <v>8</v>
      </c>
      <c r="AY128" s="121" t="s">
        <v>171</v>
      </c>
      <c r="BK128" s="129">
        <f>SUM(BK129:BK140)</f>
        <v>0</v>
      </c>
    </row>
    <row r="129" spans="2:65" s="1" customFormat="1" ht="16.5" customHeight="1">
      <c r="B129" s="33"/>
      <c r="C129" s="132" t="s">
        <v>250</v>
      </c>
      <c r="D129" s="132" t="s">
        <v>174</v>
      </c>
      <c r="E129" s="133" t="s">
        <v>251</v>
      </c>
      <c r="F129" s="134" t="s">
        <v>252</v>
      </c>
      <c r="G129" s="135" t="s">
        <v>177</v>
      </c>
      <c r="H129" s="136">
        <v>1</v>
      </c>
      <c r="I129" s="137"/>
      <c r="J129" s="136">
        <f>ROUND(I129*H129,0)</f>
        <v>0</v>
      </c>
      <c r="K129" s="134" t="s">
        <v>35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188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188</v>
      </c>
      <c r="BM129" s="142" t="s">
        <v>253</v>
      </c>
    </row>
    <row r="130" spans="2:47" s="1" customFormat="1" ht="29.25">
      <c r="B130" s="33"/>
      <c r="D130" s="144" t="s">
        <v>180</v>
      </c>
      <c r="F130" s="145" t="s">
        <v>254</v>
      </c>
      <c r="I130" s="146"/>
      <c r="L130" s="33"/>
      <c r="M130" s="147"/>
      <c r="T130" s="54"/>
      <c r="AT130" s="17" t="s">
        <v>180</v>
      </c>
      <c r="AU130" s="17" t="s">
        <v>21</v>
      </c>
    </row>
    <row r="131" spans="2:65" s="1" customFormat="1" ht="16.5" customHeight="1">
      <c r="B131" s="33"/>
      <c r="C131" s="132" t="s">
        <v>255</v>
      </c>
      <c r="D131" s="132" t="s">
        <v>174</v>
      </c>
      <c r="E131" s="133" t="s">
        <v>256</v>
      </c>
      <c r="F131" s="134" t="s">
        <v>257</v>
      </c>
      <c r="G131" s="135" t="s">
        <v>177</v>
      </c>
      <c r="H131" s="136">
        <v>1</v>
      </c>
      <c r="I131" s="137"/>
      <c r="J131" s="136">
        <f>ROUND(I131*H131,0)</f>
        <v>0</v>
      </c>
      <c r="K131" s="134" t="s">
        <v>35</v>
      </c>
      <c r="L131" s="33"/>
      <c r="M131" s="138" t="s">
        <v>35</v>
      </c>
      <c r="N131" s="139" t="s">
        <v>52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188</v>
      </c>
      <c r="AT131" s="142" t="s">
        <v>174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188</v>
      </c>
      <c r="BM131" s="142" t="s">
        <v>258</v>
      </c>
    </row>
    <row r="132" spans="2:47" s="1" customFormat="1" ht="68.25">
      <c r="B132" s="33"/>
      <c r="D132" s="144" t="s">
        <v>180</v>
      </c>
      <c r="F132" s="145" t="s">
        <v>259</v>
      </c>
      <c r="I132" s="146"/>
      <c r="L132" s="33"/>
      <c r="M132" s="147"/>
      <c r="T132" s="54"/>
      <c r="AT132" s="17" t="s">
        <v>180</v>
      </c>
      <c r="AU132" s="17" t="s">
        <v>21</v>
      </c>
    </row>
    <row r="133" spans="2:65" s="1" customFormat="1" ht="16.5" customHeight="1">
      <c r="B133" s="33"/>
      <c r="C133" s="132" t="s">
        <v>260</v>
      </c>
      <c r="D133" s="132" t="s">
        <v>174</v>
      </c>
      <c r="E133" s="133" t="s">
        <v>261</v>
      </c>
      <c r="F133" s="134" t="s">
        <v>262</v>
      </c>
      <c r="G133" s="135" t="s">
        <v>177</v>
      </c>
      <c r="H133" s="136">
        <v>1</v>
      </c>
      <c r="I133" s="137"/>
      <c r="J133" s="136">
        <f>ROUND(I133*H133,0)</f>
        <v>0</v>
      </c>
      <c r="K133" s="134" t="s">
        <v>35</v>
      </c>
      <c r="L133" s="33"/>
      <c r="M133" s="138" t="s">
        <v>35</v>
      </c>
      <c r="N133" s="139" t="s">
        <v>52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188</v>
      </c>
      <c r="AT133" s="142" t="s">
        <v>174</v>
      </c>
      <c r="AU133" s="142" t="s">
        <v>21</v>
      </c>
      <c r="AY133" s="17" t="s">
        <v>171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</v>
      </c>
      <c r="BK133" s="143">
        <f>ROUND(I133*H133,0)</f>
        <v>0</v>
      </c>
      <c r="BL133" s="17" t="s">
        <v>188</v>
      </c>
      <c r="BM133" s="142" t="s">
        <v>263</v>
      </c>
    </row>
    <row r="134" spans="2:47" s="1" customFormat="1" ht="39">
      <c r="B134" s="33"/>
      <c r="D134" s="144" t="s">
        <v>180</v>
      </c>
      <c r="F134" s="145" t="s">
        <v>264</v>
      </c>
      <c r="I134" s="146"/>
      <c r="L134" s="33"/>
      <c r="M134" s="147"/>
      <c r="T134" s="54"/>
      <c r="AT134" s="17" t="s">
        <v>180</v>
      </c>
      <c r="AU134" s="17" t="s">
        <v>21</v>
      </c>
    </row>
    <row r="135" spans="2:65" s="1" customFormat="1" ht="16.5" customHeight="1">
      <c r="B135" s="33"/>
      <c r="C135" s="132" t="s">
        <v>265</v>
      </c>
      <c r="D135" s="132" t="s">
        <v>174</v>
      </c>
      <c r="E135" s="133" t="s">
        <v>266</v>
      </c>
      <c r="F135" s="134" t="s">
        <v>267</v>
      </c>
      <c r="G135" s="135" t="s">
        <v>177</v>
      </c>
      <c r="H135" s="136">
        <v>1</v>
      </c>
      <c r="I135" s="137"/>
      <c r="J135" s="136">
        <f>ROUND(I135*H135,0)</f>
        <v>0</v>
      </c>
      <c r="K135" s="134" t="s">
        <v>35</v>
      </c>
      <c r="L135" s="33"/>
      <c r="M135" s="138" t="s">
        <v>35</v>
      </c>
      <c r="N135" s="139" t="s">
        <v>52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188</v>
      </c>
      <c r="AT135" s="142" t="s">
        <v>174</v>
      </c>
      <c r="AU135" s="142" t="s">
        <v>21</v>
      </c>
      <c r="AY135" s="17" t="s">
        <v>171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</v>
      </c>
      <c r="BK135" s="143">
        <f>ROUND(I135*H135,0)</f>
        <v>0</v>
      </c>
      <c r="BL135" s="17" t="s">
        <v>188</v>
      </c>
      <c r="BM135" s="142" t="s">
        <v>268</v>
      </c>
    </row>
    <row r="136" spans="2:47" s="1" customFormat="1" ht="68.25">
      <c r="B136" s="33"/>
      <c r="D136" s="144" t="s">
        <v>180</v>
      </c>
      <c r="F136" s="145" t="s">
        <v>269</v>
      </c>
      <c r="I136" s="146"/>
      <c r="L136" s="33"/>
      <c r="M136" s="147"/>
      <c r="T136" s="54"/>
      <c r="AT136" s="17" t="s">
        <v>180</v>
      </c>
      <c r="AU136" s="17" t="s">
        <v>21</v>
      </c>
    </row>
    <row r="137" spans="2:65" s="1" customFormat="1" ht="16.5" customHeight="1">
      <c r="B137" s="33"/>
      <c r="C137" s="132" t="s">
        <v>270</v>
      </c>
      <c r="D137" s="132" t="s">
        <v>174</v>
      </c>
      <c r="E137" s="133" t="s">
        <v>271</v>
      </c>
      <c r="F137" s="134" t="s">
        <v>272</v>
      </c>
      <c r="G137" s="135" t="s">
        <v>177</v>
      </c>
      <c r="H137" s="136">
        <v>1</v>
      </c>
      <c r="I137" s="137"/>
      <c r="J137" s="136">
        <f>ROUND(I137*H137,0)</f>
        <v>0</v>
      </c>
      <c r="K137" s="134" t="s">
        <v>35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188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188</v>
      </c>
      <c r="BM137" s="142" t="s">
        <v>273</v>
      </c>
    </row>
    <row r="138" spans="2:47" s="1" customFormat="1" ht="29.25">
      <c r="B138" s="33"/>
      <c r="D138" s="144" t="s">
        <v>180</v>
      </c>
      <c r="F138" s="145" t="s">
        <v>274</v>
      </c>
      <c r="I138" s="146"/>
      <c r="L138" s="33"/>
      <c r="M138" s="147"/>
      <c r="T138" s="54"/>
      <c r="AT138" s="17" t="s">
        <v>180</v>
      </c>
      <c r="AU138" s="17" t="s">
        <v>21</v>
      </c>
    </row>
    <row r="139" spans="2:65" s="1" customFormat="1" ht="16.5" customHeight="1">
      <c r="B139" s="33"/>
      <c r="C139" s="132" t="s">
        <v>275</v>
      </c>
      <c r="D139" s="132" t="s">
        <v>174</v>
      </c>
      <c r="E139" s="133" t="s">
        <v>276</v>
      </c>
      <c r="F139" s="134" t="s">
        <v>277</v>
      </c>
      <c r="G139" s="135" t="s">
        <v>177</v>
      </c>
      <c r="H139" s="136">
        <v>1</v>
      </c>
      <c r="I139" s="137"/>
      <c r="J139" s="136">
        <f>ROUND(I139*H139,0)</f>
        <v>0</v>
      </c>
      <c r="K139" s="134" t="s">
        <v>35</v>
      </c>
      <c r="L139" s="33"/>
      <c r="M139" s="138" t="s">
        <v>35</v>
      </c>
      <c r="N139" s="139" t="s">
        <v>52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188</v>
      </c>
      <c r="AT139" s="142" t="s">
        <v>174</v>
      </c>
      <c r="AU139" s="142" t="s">
        <v>21</v>
      </c>
      <c r="AY139" s="17" t="s">
        <v>171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</v>
      </c>
      <c r="BK139" s="143">
        <f>ROUND(I139*H139,0)</f>
        <v>0</v>
      </c>
      <c r="BL139" s="17" t="s">
        <v>188</v>
      </c>
      <c r="BM139" s="142" t="s">
        <v>278</v>
      </c>
    </row>
    <row r="140" spans="2:47" s="1" customFormat="1" ht="39">
      <c r="B140" s="33"/>
      <c r="D140" s="144" t="s">
        <v>180</v>
      </c>
      <c r="F140" s="145" t="s">
        <v>279</v>
      </c>
      <c r="I140" s="146"/>
      <c r="L140" s="33"/>
      <c r="M140" s="147"/>
      <c r="T140" s="54"/>
      <c r="AT140" s="17" t="s">
        <v>180</v>
      </c>
      <c r="AU140" s="17" t="s">
        <v>21</v>
      </c>
    </row>
    <row r="141" spans="2:63" s="11" customFormat="1" ht="22.9" customHeight="1">
      <c r="B141" s="120"/>
      <c r="D141" s="121" t="s">
        <v>80</v>
      </c>
      <c r="E141" s="130" t="s">
        <v>280</v>
      </c>
      <c r="F141" s="130" t="s">
        <v>281</v>
      </c>
      <c r="I141" s="123"/>
      <c r="J141" s="131">
        <f>BK141</f>
        <v>0</v>
      </c>
      <c r="L141" s="120"/>
      <c r="M141" s="125"/>
      <c r="P141" s="126">
        <f>SUM(P142:P155)</f>
        <v>0</v>
      </c>
      <c r="R141" s="126">
        <f>SUM(R142:R155)</f>
        <v>0</v>
      </c>
      <c r="T141" s="127">
        <f>SUM(T142:T155)</f>
        <v>0</v>
      </c>
      <c r="AR141" s="121" t="s">
        <v>183</v>
      </c>
      <c r="AT141" s="128" t="s">
        <v>80</v>
      </c>
      <c r="AU141" s="128" t="s">
        <v>8</v>
      </c>
      <c r="AY141" s="121" t="s">
        <v>171</v>
      </c>
      <c r="BK141" s="129">
        <f>SUM(BK142:BK155)</f>
        <v>0</v>
      </c>
    </row>
    <row r="142" spans="2:65" s="1" customFormat="1" ht="16.5" customHeight="1">
      <c r="B142" s="33"/>
      <c r="C142" s="132" t="s">
        <v>7</v>
      </c>
      <c r="D142" s="132" t="s">
        <v>174</v>
      </c>
      <c r="E142" s="133" t="s">
        <v>282</v>
      </c>
      <c r="F142" s="134" t="s">
        <v>283</v>
      </c>
      <c r="G142" s="135" t="s">
        <v>177</v>
      </c>
      <c r="H142" s="136">
        <v>1</v>
      </c>
      <c r="I142" s="137"/>
      <c r="J142" s="136">
        <f>ROUND(I142*H142,0)</f>
        <v>0</v>
      </c>
      <c r="K142" s="134" t="s">
        <v>35</v>
      </c>
      <c r="L142" s="33"/>
      <c r="M142" s="138" t="s">
        <v>35</v>
      </c>
      <c r="N142" s="139" t="s">
        <v>52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188</v>
      </c>
      <c r="AT142" s="142" t="s">
        <v>174</v>
      </c>
      <c r="AU142" s="142" t="s">
        <v>21</v>
      </c>
      <c r="AY142" s="17" t="s">
        <v>171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</v>
      </c>
      <c r="BK142" s="143">
        <f>ROUND(I142*H142,0)</f>
        <v>0</v>
      </c>
      <c r="BL142" s="17" t="s">
        <v>188</v>
      </c>
      <c r="BM142" s="142" t="s">
        <v>284</v>
      </c>
    </row>
    <row r="143" spans="2:47" s="1" customFormat="1" ht="39">
      <c r="B143" s="33"/>
      <c r="D143" s="144" t="s">
        <v>180</v>
      </c>
      <c r="F143" s="145" t="s">
        <v>285</v>
      </c>
      <c r="I143" s="146"/>
      <c r="L143" s="33"/>
      <c r="M143" s="147"/>
      <c r="T143" s="54"/>
      <c r="AT143" s="17" t="s">
        <v>180</v>
      </c>
      <c r="AU143" s="17" t="s">
        <v>21</v>
      </c>
    </row>
    <row r="144" spans="2:65" s="1" customFormat="1" ht="16.5" customHeight="1">
      <c r="B144" s="33"/>
      <c r="C144" s="132" t="s">
        <v>286</v>
      </c>
      <c r="D144" s="132" t="s">
        <v>174</v>
      </c>
      <c r="E144" s="133" t="s">
        <v>287</v>
      </c>
      <c r="F144" s="134" t="s">
        <v>288</v>
      </c>
      <c r="G144" s="135" t="s">
        <v>177</v>
      </c>
      <c r="H144" s="136">
        <v>1</v>
      </c>
      <c r="I144" s="137"/>
      <c r="J144" s="136">
        <f>ROUND(I144*H144,0)</f>
        <v>0</v>
      </c>
      <c r="K144" s="134" t="s">
        <v>35</v>
      </c>
      <c r="L144" s="33"/>
      <c r="M144" s="138" t="s">
        <v>35</v>
      </c>
      <c r="N144" s="139" t="s">
        <v>52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188</v>
      </c>
      <c r="AT144" s="142" t="s">
        <v>174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188</v>
      </c>
      <c r="BM144" s="142" t="s">
        <v>289</v>
      </c>
    </row>
    <row r="145" spans="2:47" s="1" customFormat="1" ht="29.25">
      <c r="B145" s="33"/>
      <c r="D145" s="144" t="s">
        <v>180</v>
      </c>
      <c r="F145" s="145" t="s">
        <v>290</v>
      </c>
      <c r="I145" s="146"/>
      <c r="L145" s="33"/>
      <c r="M145" s="147"/>
      <c r="T145" s="54"/>
      <c r="AT145" s="17" t="s">
        <v>180</v>
      </c>
      <c r="AU145" s="17" t="s">
        <v>21</v>
      </c>
    </row>
    <row r="146" spans="2:65" s="1" customFormat="1" ht="16.5" customHeight="1">
      <c r="B146" s="33"/>
      <c r="C146" s="132" t="s">
        <v>291</v>
      </c>
      <c r="D146" s="132" t="s">
        <v>174</v>
      </c>
      <c r="E146" s="133" t="s">
        <v>292</v>
      </c>
      <c r="F146" s="134" t="s">
        <v>293</v>
      </c>
      <c r="G146" s="135" t="s">
        <v>177</v>
      </c>
      <c r="H146" s="136">
        <v>1</v>
      </c>
      <c r="I146" s="137"/>
      <c r="J146" s="136">
        <f>ROUND(I146*H146,0)</f>
        <v>0</v>
      </c>
      <c r="K146" s="134" t="s">
        <v>35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188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188</v>
      </c>
      <c r="BM146" s="142" t="s">
        <v>294</v>
      </c>
    </row>
    <row r="147" spans="2:47" s="1" customFormat="1" ht="29.25">
      <c r="B147" s="33"/>
      <c r="D147" s="144" t="s">
        <v>180</v>
      </c>
      <c r="F147" s="145" t="s">
        <v>295</v>
      </c>
      <c r="I147" s="146"/>
      <c r="L147" s="33"/>
      <c r="M147" s="147"/>
      <c r="T147" s="54"/>
      <c r="AT147" s="17" t="s">
        <v>180</v>
      </c>
      <c r="AU147" s="17" t="s">
        <v>21</v>
      </c>
    </row>
    <row r="148" spans="2:65" s="1" customFormat="1" ht="16.5" customHeight="1">
      <c r="B148" s="33"/>
      <c r="C148" s="132" t="s">
        <v>296</v>
      </c>
      <c r="D148" s="132" t="s">
        <v>174</v>
      </c>
      <c r="E148" s="133" t="s">
        <v>297</v>
      </c>
      <c r="F148" s="134" t="s">
        <v>298</v>
      </c>
      <c r="G148" s="135" t="s">
        <v>177</v>
      </c>
      <c r="H148" s="136">
        <v>1</v>
      </c>
      <c r="I148" s="137"/>
      <c r="J148" s="136">
        <f>ROUND(I148*H148,0)</f>
        <v>0</v>
      </c>
      <c r="K148" s="134" t="s">
        <v>35</v>
      </c>
      <c r="L148" s="33"/>
      <c r="M148" s="138" t="s">
        <v>35</v>
      </c>
      <c r="N148" s="139" t="s">
        <v>52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188</v>
      </c>
      <c r="AT148" s="142" t="s">
        <v>174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188</v>
      </c>
      <c r="BM148" s="142" t="s">
        <v>299</v>
      </c>
    </row>
    <row r="149" spans="2:47" s="1" customFormat="1" ht="29.25">
      <c r="B149" s="33"/>
      <c r="D149" s="144" t="s">
        <v>180</v>
      </c>
      <c r="F149" s="145" t="s">
        <v>295</v>
      </c>
      <c r="I149" s="146"/>
      <c r="L149" s="33"/>
      <c r="M149" s="147"/>
      <c r="T149" s="54"/>
      <c r="AT149" s="17" t="s">
        <v>180</v>
      </c>
      <c r="AU149" s="17" t="s">
        <v>21</v>
      </c>
    </row>
    <row r="150" spans="2:65" s="1" customFormat="1" ht="16.5" customHeight="1">
      <c r="B150" s="33"/>
      <c r="C150" s="132" t="s">
        <v>300</v>
      </c>
      <c r="D150" s="132" t="s">
        <v>174</v>
      </c>
      <c r="E150" s="133" t="s">
        <v>301</v>
      </c>
      <c r="F150" s="134" t="s">
        <v>302</v>
      </c>
      <c r="G150" s="135" t="s">
        <v>177</v>
      </c>
      <c r="H150" s="136">
        <v>1</v>
      </c>
      <c r="I150" s="137"/>
      <c r="J150" s="136">
        <f>ROUND(I150*H150,0)</f>
        <v>0</v>
      </c>
      <c r="K150" s="134" t="s">
        <v>35</v>
      </c>
      <c r="L150" s="33"/>
      <c r="M150" s="138" t="s">
        <v>35</v>
      </c>
      <c r="N150" s="139" t="s">
        <v>52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188</v>
      </c>
      <c r="AT150" s="142" t="s">
        <v>174</v>
      </c>
      <c r="AU150" s="142" t="s">
        <v>21</v>
      </c>
      <c r="AY150" s="17" t="s">
        <v>171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</v>
      </c>
      <c r="BK150" s="143">
        <f>ROUND(I150*H150,0)</f>
        <v>0</v>
      </c>
      <c r="BL150" s="17" t="s">
        <v>188</v>
      </c>
      <c r="BM150" s="142" t="s">
        <v>303</v>
      </c>
    </row>
    <row r="151" spans="2:47" s="1" customFormat="1" ht="29.25">
      <c r="B151" s="33"/>
      <c r="D151" s="144" t="s">
        <v>180</v>
      </c>
      <c r="F151" s="145" t="s">
        <v>295</v>
      </c>
      <c r="I151" s="146"/>
      <c r="L151" s="33"/>
      <c r="M151" s="147"/>
      <c r="T151" s="54"/>
      <c r="AT151" s="17" t="s">
        <v>180</v>
      </c>
      <c r="AU151" s="17" t="s">
        <v>21</v>
      </c>
    </row>
    <row r="152" spans="2:65" s="1" customFormat="1" ht="16.5" customHeight="1">
      <c r="B152" s="33"/>
      <c r="C152" s="132" t="s">
        <v>304</v>
      </c>
      <c r="D152" s="132" t="s">
        <v>174</v>
      </c>
      <c r="E152" s="133" t="s">
        <v>305</v>
      </c>
      <c r="F152" s="134" t="s">
        <v>306</v>
      </c>
      <c r="G152" s="135" t="s">
        <v>177</v>
      </c>
      <c r="H152" s="136">
        <v>1</v>
      </c>
      <c r="I152" s="137"/>
      <c r="J152" s="136">
        <f>ROUND(I152*H152,0)</f>
        <v>0</v>
      </c>
      <c r="K152" s="134" t="s">
        <v>35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188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188</v>
      </c>
      <c r="BM152" s="142" t="s">
        <v>307</v>
      </c>
    </row>
    <row r="153" spans="2:47" s="1" customFormat="1" ht="29.25">
      <c r="B153" s="33"/>
      <c r="D153" s="144" t="s">
        <v>180</v>
      </c>
      <c r="F153" s="145" t="s">
        <v>295</v>
      </c>
      <c r="I153" s="146"/>
      <c r="L153" s="33"/>
      <c r="M153" s="147"/>
      <c r="T153" s="54"/>
      <c r="AT153" s="17" t="s">
        <v>180</v>
      </c>
      <c r="AU153" s="17" t="s">
        <v>21</v>
      </c>
    </row>
    <row r="154" spans="2:65" s="1" customFormat="1" ht="21.75" customHeight="1">
      <c r="B154" s="33"/>
      <c r="C154" s="132" t="s">
        <v>308</v>
      </c>
      <c r="D154" s="132" t="s">
        <v>174</v>
      </c>
      <c r="E154" s="133" t="s">
        <v>309</v>
      </c>
      <c r="F154" s="134" t="s">
        <v>310</v>
      </c>
      <c r="G154" s="135" t="s">
        <v>177</v>
      </c>
      <c r="H154" s="136">
        <v>1</v>
      </c>
      <c r="I154" s="137"/>
      <c r="J154" s="136">
        <f>ROUND(I154*H154,0)</f>
        <v>0</v>
      </c>
      <c r="K154" s="134" t="s">
        <v>35</v>
      </c>
      <c r="L154" s="33"/>
      <c r="M154" s="138" t="s">
        <v>35</v>
      </c>
      <c r="N154" s="139" t="s">
        <v>52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188</v>
      </c>
      <c r="AT154" s="142" t="s">
        <v>174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188</v>
      </c>
      <c r="BM154" s="142" t="s">
        <v>311</v>
      </c>
    </row>
    <row r="155" spans="2:47" s="1" customFormat="1" ht="29.25">
      <c r="B155" s="33"/>
      <c r="D155" s="144" t="s">
        <v>180</v>
      </c>
      <c r="F155" s="145" t="s">
        <v>295</v>
      </c>
      <c r="I155" s="146"/>
      <c r="L155" s="33"/>
      <c r="M155" s="147"/>
      <c r="T155" s="54"/>
      <c r="AT155" s="17" t="s">
        <v>180</v>
      </c>
      <c r="AU155" s="17" t="s">
        <v>21</v>
      </c>
    </row>
    <row r="156" spans="2:63" s="11" customFormat="1" ht="22.9" customHeight="1">
      <c r="B156" s="120"/>
      <c r="D156" s="121" t="s">
        <v>80</v>
      </c>
      <c r="E156" s="130" t="s">
        <v>312</v>
      </c>
      <c r="F156" s="130" t="s">
        <v>313</v>
      </c>
      <c r="I156" s="123"/>
      <c r="J156" s="131">
        <f>BK156</f>
        <v>0</v>
      </c>
      <c r="L156" s="120"/>
      <c r="M156" s="125"/>
      <c r="P156" s="126">
        <f>SUM(P157:P162)</f>
        <v>0</v>
      </c>
      <c r="R156" s="126">
        <f>SUM(R157:R162)</f>
        <v>0</v>
      </c>
      <c r="T156" s="127">
        <f>SUM(T157:T162)</f>
        <v>0</v>
      </c>
      <c r="AR156" s="121" t="s">
        <v>183</v>
      </c>
      <c r="AT156" s="128" t="s">
        <v>80</v>
      </c>
      <c r="AU156" s="128" t="s">
        <v>8</v>
      </c>
      <c r="AY156" s="121" t="s">
        <v>171</v>
      </c>
      <c r="BK156" s="129">
        <f>SUM(BK157:BK162)</f>
        <v>0</v>
      </c>
    </row>
    <row r="157" spans="2:65" s="1" customFormat="1" ht="16.5" customHeight="1">
      <c r="B157" s="33"/>
      <c r="C157" s="132" t="s">
        <v>314</v>
      </c>
      <c r="D157" s="132" t="s">
        <v>174</v>
      </c>
      <c r="E157" s="133" t="s">
        <v>315</v>
      </c>
      <c r="F157" s="134" t="s">
        <v>316</v>
      </c>
      <c r="G157" s="135" t="s">
        <v>177</v>
      </c>
      <c r="H157" s="136">
        <v>1</v>
      </c>
      <c r="I157" s="137"/>
      <c r="J157" s="136">
        <f>ROUND(I157*H157,0)</f>
        <v>0</v>
      </c>
      <c r="K157" s="134" t="s">
        <v>35</v>
      </c>
      <c r="L157" s="33"/>
      <c r="M157" s="138" t="s">
        <v>35</v>
      </c>
      <c r="N157" s="139" t="s">
        <v>52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188</v>
      </c>
      <c r="AT157" s="142" t="s">
        <v>174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188</v>
      </c>
      <c r="BM157" s="142" t="s">
        <v>317</v>
      </c>
    </row>
    <row r="158" spans="2:47" s="1" customFormat="1" ht="58.5">
      <c r="B158" s="33"/>
      <c r="D158" s="144" t="s">
        <v>180</v>
      </c>
      <c r="F158" s="145" t="s">
        <v>318</v>
      </c>
      <c r="I158" s="146"/>
      <c r="L158" s="33"/>
      <c r="M158" s="147"/>
      <c r="T158" s="54"/>
      <c r="AT158" s="17" t="s">
        <v>180</v>
      </c>
      <c r="AU158" s="17" t="s">
        <v>21</v>
      </c>
    </row>
    <row r="159" spans="2:65" s="1" customFormat="1" ht="16.5" customHeight="1">
      <c r="B159" s="33"/>
      <c r="C159" s="132" t="s">
        <v>319</v>
      </c>
      <c r="D159" s="132" t="s">
        <v>174</v>
      </c>
      <c r="E159" s="133" t="s">
        <v>320</v>
      </c>
      <c r="F159" s="134" t="s">
        <v>321</v>
      </c>
      <c r="G159" s="135" t="s">
        <v>177</v>
      </c>
      <c r="H159" s="136">
        <v>1</v>
      </c>
      <c r="I159" s="137"/>
      <c r="J159" s="136">
        <f>ROUND(I159*H159,0)</f>
        <v>0</v>
      </c>
      <c r="K159" s="134" t="s">
        <v>35</v>
      </c>
      <c r="L159" s="33"/>
      <c r="M159" s="138" t="s">
        <v>35</v>
      </c>
      <c r="N159" s="139" t="s">
        <v>52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188</v>
      </c>
      <c r="AT159" s="142" t="s">
        <v>174</v>
      </c>
      <c r="AU159" s="142" t="s">
        <v>21</v>
      </c>
      <c r="AY159" s="17" t="s">
        <v>171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</v>
      </c>
      <c r="BK159" s="143">
        <f>ROUND(I159*H159,0)</f>
        <v>0</v>
      </c>
      <c r="BL159" s="17" t="s">
        <v>188</v>
      </c>
      <c r="BM159" s="142" t="s">
        <v>322</v>
      </c>
    </row>
    <row r="160" spans="2:47" s="1" customFormat="1" ht="58.5">
      <c r="B160" s="33"/>
      <c r="D160" s="144" t="s">
        <v>180</v>
      </c>
      <c r="F160" s="145" t="s">
        <v>323</v>
      </c>
      <c r="I160" s="146"/>
      <c r="L160" s="33"/>
      <c r="M160" s="147"/>
      <c r="T160" s="54"/>
      <c r="AT160" s="17" t="s">
        <v>180</v>
      </c>
      <c r="AU160" s="17" t="s">
        <v>21</v>
      </c>
    </row>
    <row r="161" spans="2:65" s="1" customFormat="1" ht="16.5" customHeight="1">
      <c r="B161" s="33"/>
      <c r="C161" s="132" t="s">
        <v>324</v>
      </c>
      <c r="D161" s="132" t="s">
        <v>174</v>
      </c>
      <c r="E161" s="133" t="s">
        <v>325</v>
      </c>
      <c r="F161" s="134" t="s">
        <v>326</v>
      </c>
      <c r="G161" s="135" t="s">
        <v>177</v>
      </c>
      <c r="H161" s="136">
        <v>1</v>
      </c>
      <c r="I161" s="137"/>
      <c r="J161" s="136">
        <f>ROUND(I161*H161,0)</f>
        <v>0</v>
      </c>
      <c r="K161" s="134" t="s">
        <v>35</v>
      </c>
      <c r="L161" s="33"/>
      <c r="M161" s="138" t="s">
        <v>35</v>
      </c>
      <c r="N161" s="139" t="s">
        <v>52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188</v>
      </c>
      <c r="AT161" s="142" t="s">
        <v>174</v>
      </c>
      <c r="AU161" s="142" t="s">
        <v>21</v>
      </c>
      <c r="AY161" s="17" t="s">
        <v>171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</v>
      </c>
      <c r="BK161" s="143">
        <f>ROUND(I161*H161,0)</f>
        <v>0</v>
      </c>
      <c r="BL161" s="17" t="s">
        <v>188</v>
      </c>
      <c r="BM161" s="142" t="s">
        <v>327</v>
      </c>
    </row>
    <row r="162" spans="2:47" s="1" customFormat="1" ht="29.25">
      <c r="B162" s="33"/>
      <c r="D162" s="144" t="s">
        <v>180</v>
      </c>
      <c r="F162" s="145" t="s">
        <v>328</v>
      </c>
      <c r="I162" s="146"/>
      <c r="L162" s="33"/>
      <c r="M162" s="147"/>
      <c r="T162" s="54"/>
      <c r="AT162" s="17" t="s">
        <v>180</v>
      </c>
      <c r="AU162" s="17" t="s">
        <v>21</v>
      </c>
    </row>
    <row r="163" spans="2:63" s="11" customFormat="1" ht="22.9" customHeight="1">
      <c r="B163" s="120"/>
      <c r="D163" s="121" t="s">
        <v>80</v>
      </c>
      <c r="E163" s="130" t="s">
        <v>329</v>
      </c>
      <c r="F163" s="130" t="s">
        <v>330</v>
      </c>
      <c r="I163" s="123"/>
      <c r="J163" s="131">
        <f>BK163</f>
        <v>0</v>
      </c>
      <c r="L163" s="120"/>
      <c r="M163" s="125"/>
      <c r="P163" s="126">
        <f>P164</f>
        <v>0</v>
      </c>
      <c r="R163" s="126">
        <f>R164</f>
        <v>0</v>
      </c>
      <c r="T163" s="127">
        <f>T164</f>
        <v>0</v>
      </c>
      <c r="AR163" s="121" t="s">
        <v>183</v>
      </c>
      <c r="AT163" s="128" t="s">
        <v>80</v>
      </c>
      <c r="AU163" s="128" t="s">
        <v>8</v>
      </c>
      <c r="AY163" s="121" t="s">
        <v>171</v>
      </c>
      <c r="BK163" s="129">
        <f>BK164</f>
        <v>0</v>
      </c>
    </row>
    <row r="164" spans="2:65" s="1" customFormat="1" ht="16.5" customHeight="1">
      <c r="B164" s="33"/>
      <c r="C164" s="132" t="s">
        <v>331</v>
      </c>
      <c r="D164" s="132" t="s">
        <v>174</v>
      </c>
      <c r="E164" s="133" t="s">
        <v>332</v>
      </c>
      <c r="F164" s="134" t="s">
        <v>333</v>
      </c>
      <c r="G164" s="135" t="s">
        <v>177</v>
      </c>
      <c r="H164" s="136">
        <v>1</v>
      </c>
      <c r="I164" s="137"/>
      <c r="J164" s="136">
        <f>ROUND(I164*H164,0)</f>
        <v>0</v>
      </c>
      <c r="K164" s="134" t="s">
        <v>35</v>
      </c>
      <c r="L164" s="33"/>
      <c r="M164" s="148" t="s">
        <v>35</v>
      </c>
      <c r="N164" s="149" t="s">
        <v>52</v>
      </c>
      <c r="O164" s="150"/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AR164" s="142" t="s">
        <v>188</v>
      </c>
      <c r="AT164" s="142" t="s">
        <v>174</v>
      </c>
      <c r="AU164" s="142" t="s">
        <v>21</v>
      </c>
      <c r="AY164" s="17" t="s">
        <v>171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</v>
      </c>
      <c r="BK164" s="143">
        <f>ROUND(I164*H164,0)</f>
        <v>0</v>
      </c>
      <c r="BL164" s="17" t="s">
        <v>188</v>
      </c>
      <c r="BM164" s="142" t="s">
        <v>334</v>
      </c>
    </row>
    <row r="165" spans="2:12" s="1" customFormat="1" ht="6.95" customHeight="1"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33"/>
    </row>
  </sheetData>
  <sheetProtection algorithmName="SHA-512" hashValue="D7xPgRMLg/gOaRgkrndGI+rdbFIYldxD0gh0o8rSbrIkOGGNBlNtcJmZYGETanvtBwnePewrCfhTPvPtSwsEhQ==" saltValue="3b6i58DbgcIPeAky3SiJ1lwjRbJXENOZCYu382LTw2gKQ+7o/CadKuX/QaZRHawMjUU1odRBnJmU/LQw9lVteQ==" spinCount="100000" sheet="1" objects="1" scenarios="1" formatColumns="0" formatRows="0" autoFilter="0"/>
  <autoFilter ref="C93:K16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140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335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ROUND((SUM(BE93:BE534)),2)</f>
        <v>0</v>
      </c>
      <c r="I35" s="94">
        <v>0.21</v>
      </c>
      <c r="J35" s="84">
        <f>ROUND(((SUM(BE93:BE534))*I35),2)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ROUND((SUM(BF93:BF534)),2)</f>
        <v>0</v>
      </c>
      <c r="I36" s="94">
        <v>0.12</v>
      </c>
      <c r="J36" s="84">
        <f>ROUND(((SUM(BF93:BF534))*I36),2)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ROUND((SUM(BG93:BG534)),2)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ROUND((SUM(BH93:BH534)),2)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ROUND((SUM(BI93:BI534)),2)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140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101 - Chodník fáze A - centrum města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J93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337</v>
      </c>
      <c r="E66" s="110"/>
      <c r="F66" s="110"/>
      <c r="G66" s="110"/>
      <c r="H66" s="110"/>
      <c r="I66" s="110"/>
      <c r="J66" s="111">
        <f>J221</f>
        <v>0</v>
      </c>
      <c r="L66" s="108"/>
    </row>
    <row r="67" spans="2:12" s="9" customFormat="1" ht="19.9" customHeight="1">
      <c r="B67" s="108"/>
      <c r="D67" s="109" t="s">
        <v>338</v>
      </c>
      <c r="E67" s="110"/>
      <c r="F67" s="110"/>
      <c r="G67" s="110"/>
      <c r="H67" s="110"/>
      <c r="I67" s="110"/>
      <c r="J67" s="111">
        <f>J230</f>
        <v>0</v>
      </c>
      <c r="L67" s="108"/>
    </row>
    <row r="68" spans="2:12" s="9" customFormat="1" ht="19.9" customHeight="1">
      <c r="B68" s="108"/>
      <c r="D68" s="109" t="s">
        <v>339</v>
      </c>
      <c r="E68" s="110"/>
      <c r="F68" s="110"/>
      <c r="G68" s="110"/>
      <c r="H68" s="110"/>
      <c r="I68" s="110"/>
      <c r="J68" s="111">
        <f>J328</f>
        <v>0</v>
      </c>
      <c r="L68" s="108"/>
    </row>
    <row r="69" spans="2:12" s="9" customFormat="1" ht="19.9" customHeight="1">
      <c r="B69" s="108"/>
      <c r="D69" s="109" t="s">
        <v>148</v>
      </c>
      <c r="E69" s="110"/>
      <c r="F69" s="110"/>
      <c r="G69" s="110"/>
      <c r="H69" s="110"/>
      <c r="I69" s="110"/>
      <c r="J69" s="111">
        <f>J378</f>
        <v>0</v>
      </c>
      <c r="L69" s="108"/>
    </row>
    <row r="70" spans="2:12" s="9" customFormat="1" ht="19.9" customHeight="1">
      <c r="B70" s="108"/>
      <c r="D70" s="109" t="s">
        <v>340</v>
      </c>
      <c r="E70" s="110"/>
      <c r="F70" s="110"/>
      <c r="G70" s="110"/>
      <c r="H70" s="110"/>
      <c r="I70" s="110"/>
      <c r="J70" s="111">
        <f>J489</f>
        <v>0</v>
      </c>
      <c r="L70" s="108"/>
    </row>
    <row r="71" spans="2:12" s="9" customFormat="1" ht="19.9" customHeight="1">
      <c r="B71" s="108"/>
      <c r="D71" s="109" t="s">
        <v>341</v>
      </c>
      <c r="E71" s="110"/>
      <c r="F71" s="110"/>
      <c r="G71" s="110"/>
      <c r="H71" s="110"/>
      <c r="I71" s="110"/>
      <c r="J71" s="111">
        <f>J530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156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3" t="str">
        <f>E7</f>
        <v>Nymburk - rekonstrukce chodníku a parkovacího stání</v>
      </c>
      <c r="F81" s="314"/>
      <c r="G81" s="314"/>
      <c r="H81" s="314"/>
      <c r="L81" s="33"/>
    </row>
    <row r="82" spans="2:12" ht="12" customHeight="1">
      <c r="B82" s="20"/>
      <c r="C82" s="27" t="s">
        <v>139</v>
      </c>
      <c r="L82" s="20"/>
    </row>
    <row r="83" spans="2:12" s="1" customFormat="1" ht="16.5" customHeight="1">
      <c r="B83" s="33"/>
      <c r="E83" s="313" t="s">
        <v>140</v>
      </c>
      <c r="F83" s="315"/>
      <c r="G83" s="315"/>
      <c r="H83" s="315"/>
      <c r="L83" s="33"/>
    </row>
    <row r="84" spans="2:12" s="1" customFormat="1" ht="12" customHeight="1">
      <c r="B84" s="33"/>
      <c r="C84" s="27" t="s">
        <v>141</v>
      </c>
      <c r="L84" s="33"/>
    </row>
    <row r="85" spans="2:12" s="1" customFormat="1" ht="16.5" customHeight="1">
      <c r="B85" s="33"/>
      <c r="E85" s="277" t="str">
        <f>E11</f>
        <v>SO 101 - Chodník fáze A - centrum města</v>
      </c>
      <c r="F85" s="315"/>
      <c r="G85" s="315"/>
      <c r="H85" s="315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Nymburk</v>
      </c>
      <c r="I87" s="27" t="s">
        <v>24</v>
      </c>
      <c r="J87" s="50" t="str">
        <f>IF(J14="","",J14)</f>
        <v>7. 11. 2023</v>
      </c>
      <c r="L87" s="33"/>
    </row>
    <row r="88" spans="2:12" s="1" customFormat="1" ht="6.95" customHeight="1">
      <c r="B88" s="33"/>
      <c r="L88" s="33"/>
    </row>
    <row r="89" spans="2:12" s="1" customFormat="1" ht="40.15" customHeight="1">
      <c r="B89" s="33"/>
      <c r="C89" s="27" t="s">
        <v>30</v>
      </c>
      <c r="F89" s="25" t="str">
        <f>E17</f>
        <v>Měto Nymburk, nám. Přemyslovců 163/20, 288 02</v>
      </c>
      <c r="I89" s="27" t="s">
        <v>38</v>
      </c>
      <c r="J89" s="31" t="str">
        <f>E23</f>
        <v>Ing. arch. Martin Jirovský Ph.D, MBA, DiS.</v>
      </c>
      <c r="L89" s="33"/>
    </row>
    <row r="90" spans="2:12" s="1" customFormat="1" ht="40.15" customHeight="1">
      <c r="B90" s="33"/>
      <c r="C90" s="27" t="s">
        <v>36</v>
      </c>
      <c r="F90" s="25" t="str">
        <f>IF(E20="","",E20)</f>
        <v>Vyplň údaj</v>
      </c>
      <c r="I90" s="27" t="s">
        <v>42</v>
      </c>
      <c r="J90" s="31" t="str">
        <f>E26</f>
        <v>Ateliér M.A.A.T. s.r.o., Petra Stejskalová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157</v>
      </c>
      <c r="D92" s="114" t="s">
        <v>66</v>
      </c>
      <c r="E92" s="114" t="s">
        <v>62</v>
      </c>
      <c r="F92" s="114" t="s">
        <v>63</v>
      </c>
      <c r="G92" s="114" t="s">
        <v>158</v>
      </c>
      <c r="H92" s="114" t="s">
        <v>159</v>
      </c>
      <c r="I92" s="114" t="s">
        <v>160</v>
      </c>
      <c r="J92" s="114" t="s">
        <v>145</v>
      </c>
      <c r="K92" s="115" t="s">
        <v>161</v>
      </c>
      <c r="L92" s="112"/>
      <c r="M92" s="57" t="s">
        <v>35</v>
      </c>
      <c r="N92" s="58" t="s">
        <v>51</v>
      </c>
      <c r="O92" s="58" t="s">
        <v>162</v>
      </c>
      <c r="P92" s="58" t="s">
        <v>163</v>
      </c>
      <c r="Q92" s="58" t="s">
        <v>164</v>
      </c>
      <c r="R92" s="58" t="s">
        <v>165</v>
      </c>
      <c r="S92" s="58" t="s">
        <v>166</v>
      </c>
      <c r="T92" s="59" t="s">
        <v>167</v>
      </c>
    </row>
    <row r="93" spans="2:63" s="1" customFormat="1" ht="22.9" customHeight="1">
      <c r="B93" s="33"/>
      <c r="C93" s="62" t="s">
        <v>168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2510.3037497</v>
      </c>
      <c r="S93" s="51"/>
      <c r="T93" s="118">
        <f>T94</f>
        <v>1238.4898499999997</v>
      </c>
      <c r="AT93" s="17" t="s">
        <v>80</v>
      </c>
      <c r="AU93" s="17" t="s">
        <v>146</v>
      </c>
      <c r="BK93" s="119">
        <f>BK94</f>
        <v>0</v>
      </c>
    </row>
    <row r="94" spans="2:63" s="11" customFormat="1" ht="25.9" customHeight="1">
      <c r="B94" s="120"/>
      <c r="D94" s="121" t="s">
        <v>80</v>
      </c>
      <c r="E94" s="122" t="s">
        <v>169</v>
      </c>
      <c r="F94" s="122" t="s">
        <v>170</v>
      </c>
      <c r="I94" s="123"/>
      <c r="J94" s="124">
        <f>BK94</f>
        <v>0</v>
      </c>
      <c r="L94" s="120"/>
      <c r="M94" s="125"/>
      <c r="P94" s="126">
        <f>P95+P221+P230+P328+P378+P489+P530</f>
        <v>0</v>
      </c>
      <c r="R94" s="126">
        <f>R95+R221+R230+R328+R378+R489+R530</f>
        <v>2510.3037497</v>
      </c>
      <c r="T94" s="127">
        <f>T95+T221+T230+T328+T378+T489+T530</f>
        <v>1238.4898499999997</v>
      </c>
      <c r="AR94" s="121" t="s">
        <v>8</v>
      </c>
      <c r="AT94" s="128" t="s">
        <v>80</v>
      </c>
      <c r="AU94" s="128" t="s">
        <v>81</v>
      </c>
      <c r="AY94" s="121" t="s">
        <v>171</v>
      </c>
      <c r="BK94" s="129">
        <f>BK95+BK221+BK230+BK328+BK378+BK489+BK530</f>
        <v>0</v>
      </c>
    </row>
    <row r="95" spans="2:63" s="11" customFormat="1" ht="22.9" customHeight="1">
      <c r="B95" s="120"/>
      <c r="D95" s="121" t="s">
        <v>80</v>
      </c>
      <c r="E95" s="130" t="s">
        <v>8</v>
      </c>
      <c r="F95" s="130" t="s">
        <v>342</v>
      </c>
      <c r="I95" s="123"/>
      <c r="J95" s="131">
        <f>BK95</f>
        <v>0</v>
      </c>
      <c r="L95" s="120"/>
      <c r="M95" s="125"/>
      <c r="P95" s="126">
        <f>SUM(P96:P220)</f>
        <v>0</v>
      </c>
      <c r="R95" s="126">
        <f>SUM(R96:R220)</f>
        <v>23.751179</v>
      </c>
      <c r="T95" s="127">
        <f>SUM(T96:T220)</f>
        <v>1234.7033499999998</v>
      </c>
      <c r="AR95" s="121" t="s">
        <v>8</v>
      </c>
      <c r="AT95" s="128" t="s">
        <v>80</v>
      </c>
      <c r="AU95" s="128" t="s">
        <v>8</v>
      </c>
      <c r="AY95" s="121" t="s">
        <v>171</v>
      </c>
      <c r="BK95" s="129">
        <f>SUM(BK96:BK220)</f>
        <v>0</v>
      </c>
    </row>
    <row r="96" spans="2:65" s="1" customFormat="1" ht="21.75" customHeight="1">
      <c r="B96" s="33"/>
      <c r="C96" s="132" t="s">
        <v>8</v>
      </c>
      <c r="D96" s="132" t="s">
        <v>174</v>
      </c>
      <c r="E96" s="133" t="s">
        <v>343</v>
      </c>
      <c r="F96" s="134" t="s">
        <v>344</v>
      </c>
      <c r="G96" s="135" t="s">
        <v>345</v>
      </c>
      <c r="H96" s="136">
        <v>1</v>
      </c>
      <c r="I96" s="137"/>
      <c r="J96" s="136">
        <f>ROUND(I96*H96,0)</f>
        <v>0</v>
      </c>
      <c r="K96" s="134" t="s">
        <v>346</v>
      </c>
      <c r="L96" s="33"/>
      <c r="M96" s="138" t="s">
        <v>35</v>
      </c>
      <c r="N96" s="139" t="s">
        <v>52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178</v>
      </c>
      <c r="AT96" s="142" t="s">
        <v>174</v>
      </c>
      <c r="AU96" s="142" t="s">
        <v>21</v>
      </c>
      <c r="AY96" s="17" t="s">
        <v>171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</v>
      </c>
      <c r="BK96" s="143">
        <f>ROUND(I96*H96,0)</f>
        <v>0</v>
      </c>
      <c r="BL96" s="17" t="s">
        <v>178</v>
      </c>
      <c r="BM96" s="142" t="s">
        <v>21</v>
      </c>
    </row>
    <row r="97" spans="2:47" s="1" customFormat="1" ht="11.25">
      <c r="B97" s="33"/>
      <c r="D97" s="153" t="s">
        <v>347</v>
      </c>
      <c r="F97" s="154" t="s">
        <v>348</v>
      </c>
      <c r="I97" s="146"/>
      <c r="L97" s="33"/>
      <c r="M97" s="147"/>
      <c r="T97" s="54"/>
      <c r="AT97" s="17" t="s">
        <v>347</v>
      </c>
      <c r="AU97" s="17" t="s">
        <v>21</v>
      </c>
    </row>
    <row r="98" spans="2:47" s="1" customFormat="1" ht="19.5">
      <c r="B98" s="33"/>
      <c r="D98" s="144" t="s">
        <v>180</v>
      </c>
      <c r="F98" s="145" t="s">
        <v>349</v>
      </c>
      <c r="I98" s="146"/>
      <c r="L98" s="33"/>
      <c r="M98" s="147"/>
      <c r="T98" s="54"/>
      <c r="AT98" s="17" t="s">
        <v>180</v>
      </c>
      <c r="AU98" s="17" t="s">
        <v>21</v>
      </c>
    </row>
    <row r="99" spans="2:65" s="1" customFormat="1" ht="16.5" customHeight="1">
      <c r="B99" s="33"/>
      <c r="C99" s="132" t="s">
        <v>21</v>
      </c>
      <c r="D99" s="132" t="s">
        <v>174</v>
      </c>
      <c r="E99" s="133" t="s">
        <v>350</v>
      </c>
      <c r="F99" s="134" t="s">
        <v>351</v>
      </c>
      <c r="G99" s="135" t="s">
        <v>345</v>
      </c>
      <c r="H99" s="136">
        <v>1</v>
      </c>
      <c r="I99" s="137"/>
      <c r="J99" s="136">
        <f>ROUND(I99*H99,0)</f>
        <v>0</v>
      </c>
      <c r="K99" s="134" t="s">
        <v>346</v>
      </c>
      <c r="L99" s="33"/>
      <c r="M99" s="138" t="s">
        <v>35</v>
      </c>
      <c r="N99" s="139" t="s">
        <v>52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178</v>
      </c>
      <c r="AT99" s="142" t="s">
        <v>174</v>
      </c>
      <c r="AU99" s="142" t="s">
        <v>21</v>
      </c>
      <c r="AY99" s="17" t="s">
        <v>171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</v>
      </c>
      <c r="BK99" s="143">
        <f>ROUND(I99*H99,0)</f>
        <v>0</v>
      </c>
      <c r="BL99" s="17" t="s">
        <v>178</v>
      </c>
      <c r="BM99" s="142" t="s">
        <v>178</v>
      </c>
    </row>
    <row r="100" spans="2:47" s="1" customFormat="1" ht="11.25">
      <c r="B100" s="33"/>
      <c r="D100" s="153" t="s">
        <v>347</v>
      </c>
      <c r="F100" s="154" t="s">
        <v>352</v>
      </c>
      <c r="I100" s="146"/>
      <c r="L100" s="33"/>
      <c r="M100" s="147"/>
      <c r="T100" s="54"/>
      <c r="AT100" s="17" t="s">
        <v>347</v>
      </c>
      <c r="AU100" s="17" t="s">
        <v>21</v>
      </c>
    </row>
    <row r="101" spans="2:65" s="1" customFormat="1" ht="44.25" customHeight="1">
      <c r="B101" s="33"/>
      <c r="C101" s="132" t="s">
        <v>191</v>
      </c>
      <c r="D101" s="132" t="s">
        <v>174</v>
      </c>
      <c r="E101" s="133" t="s">
        <v>353</v>
      </c>
      <c r="F101" s="134" t="s">
        <v>354</v>
      </c>
      <c r="G101" s="135" t="s">
        <v>355</v>
      </c>
      <c r="H101" s="136">
        <v>561.87</v>
      </c>
      <c r="I101" s="137"/>
      <c r="J101" s="136">
        <f>ROUND(I101*H101,0)</f>
        <v>0</v>
      </c>
      <c r="K101" s="134" t="s">
        <v>346</v>
      </c>
      <c r="L101" s="33"/>
      <c r="M101" s="138" t="s">
        <v>35</v>
      </c>
      <c r="N101" s="139" t="s">
        <v>52</v>
      </c>
      <c r="P101" s="140">
        <f>O101*H101</f>
        <v>0</v>
      </c>
      <c r="Q101" s="140">
        <v>0</v>
      </c>
      <c r="R101" s="140">
        <f>Q101*H101</f>
        <v>0</v>
      </c>
      <c r="S101" s="140">
        <v>0.255</v>
      </c>
      <c r="T101" s="141">
        <f>S101*H101</f>
        <v>143.27685</v>
      </c>
      <c r="AR101" s="142" t="s">
        <v>178</v>
      </c>
      <c r="AT101" s="142" t="s">
        <v>174</v>
      </c>
      <c r="AU101" s="142" t="s">
        <v>21</v>
      </c>
      <c r="AY101" s="17" t="s">
        <v>171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</v>
      </c>
      <c r="BK101" s="143">
        <f>ROUND(I101*H101,0)</f>
        <v>0</v>
      </c>
      <c r="BL101" s="17" t="s">
        <v>178</v>
      </c>
      <c r="BM101" s="142" t="s">
        <v>356</v>
      </c>
    </row>
    <row r="102" spans="2:47" s="1" customFormat="1" ht="11.25">
      <c r="B102" s="33"/>
      <c r="D102" s="153" t="s">
        <v>347</v>
      </c>
      <c r="F102" s="154" t="s">
        <v>357</v>
      </c>
      <c r="I102" s="146"/>
      <c r="L102" s="33"/>
      <c r="M102" s="147"/>
      <c r="T102" s="54"/>
      <c r="AT102" s="17" t="s">
        <v>347</v>
      </c>
      <c r="AU102" s="17" t="s">
        <v>21</v>
      </c>
    </row>
    <row r="103" spans="2:51" s="12" customFormat="1" ht="22.5">
      <c r="B103" s="155"/>
      <c r="D103" s="144" t="s">
        <v>358</v>
      </c>
      <c r="E103" s="156" t="s">
        <v>35</v>
      </c>
      <c r="F103" s="157" t="s">
        <v>359</v>
      </c>
      <c r="H103" s="158">
        <v>581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2" customFormat="1" ht="11.25">
      <c r="B104" s="155"/>
      <c r="D104" s="144" t="s">
        <v>358</v>
      </c>
      <c r="E104" s="156" t="s">
        <v>35</v>
      </c>
      <c r="F104" s="157" t="s">
        <v>360</v>
      </c>
      <c r="H104" s="158">
        <v>-19.13</v>
      </c>
      <c r="I104" s="159"/>
      <c r="L104" s="155"/>
      <c r="M104" s="160"/>
      <c r="T104" s="161"/>
      <c r="AT104" s="156" t="s">
        <v>358</v>
      </c>
      <c r="AU104" s="156" t="s">
        <v>21</v>
      </c>
      <c r="AV104" s="12" t="s">
        <v>21</v>
      </c>
      <c r="AW104" s="12" t="s">
        <v>41</v>
      </c>
      <c r="AX104" s="12" t="s">
        <v>81</v>
      </c>
      <c r="AY104" s="156" t="s">
        <v>171</v>
      </c>
    </row>
    <row r="105" spans="2:51" s="13" customFormat="1" ht="11.25">
      <c r="B105" s="162"/>
      <c r="D105" s="144" t="s">
        <v>358</v>
      </c>
      <c r="E105" s="163" t="s">
        <v>35</v>
      </c>
      <c r="F105" s="164" t="s">
        <v>361</v>
      </c>
      <c r="H105" s="165">
        <v>561.87</v>
      </c>
      <c r="I105" s="166"/>
      <c r="L105" s="162"/>
      <c r="M105" s="167"/>
      <c r="T105" s="168"/>
      <c r="AT105" s="163" t="s">
        <v>358</v>
      </c>
      <c r="AU105" s="163" t="s">
        <v>21</v>
      </c>
      <c r="AV105" s="13" t="s">
        <v>178</v>
      </c>
      <c r="AW105" s="13" t="s">
        <v>41</v>
      </c>
      <c r="AX105" s="13" t="s">
        <v>8</v>
      </c>
      <c r="AY105" s="163" t="s">
        <v>171</v>
      </c>
    </row>
    <row r="106" spans="2:65" s="1" customFormat="1" ht="37.9" customHeight="1">
      <c r="B106" s="33"/>
      <c r="C106" s="132" t="s">
        <v>178</v>
      </c>
      <c r="D106" s="132" t="s">
        <v>174</v>
      </c>
      <c r="E106" s="133" t="s">
        <v>362</v>
      </c>
      <c r="F106" s="134" t="s">
        <v>363</v>
      </c>
      <c r="G106" s="135" t="s">
        <v>355</v>
      </c>
      <c r="H106" s="136">
        <v>345.54</v>
      </c>
      <c r="I106" s="137"/>
      <c r="J106" s="136">
        <f>ROUND(I106*H106,0)</f>
        <v>0</v>
      </c>
      <c r="K106" s="134" t="s">
        <v>346</v>
      </c>
      <c r="L106" s="33"/>
      <c r="M106" s="138" t="s">
        <v>35</v>
      </c>
      <c r="N106" s="139" t="s">
        <v>52</v>
      </c>
      <c r="P106" s="140">
        <f>O106*H106</f>
        <v>0</v>
      </c>
      <c r="Q106" s="140">
        <v>0</v>
      </c>
      <c r="R106" s="140">
        <f>Q106*H106</f>
        <v>0</v>
      </c>
      <c r="S106" s="140">
        <v>0.235</v>
      </c>
      <c r="T106" s="141">
        <f>S106*H106</f>
        <v>81.2019</v>
      </c>
      <c r="AR106" s="142" t="s">
        <v>178</v>
      </c>
      <c r="AT106" s="142" t="s">
        <v>174</v>
      </c>
      <c r="AU106" s="142" t="s">
        <v>21</v>
      </c>
      <c r="AY106" s="17" t="s">
        <v>171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</v>
      </c>
      <c r="BK106" s="143">
        <f>ROUND(I106*H106,0)</f>
        <v>0</v>
      </c>
      <c r="BL106" s="17" t="s">
        <v>178</v>
      </c>
      <c r="BM106" s="142" t="s">
        <v>364</v>
      </c>
    </row>
    <row r="107" spans="2:47" s="1" customFormat="1" ht="11.25">
      <c r="B107" s="33"/>
      <c r="D107" s="153" t="s">
        <v>347</v>
      </c>
      <c r="F107" s="154" t="s">
        <v>365</v>
      </c>
      <c r="I107" s="146"/>
      <c r="L107" s="33"/>
      <c r="M107" s="147"/>
      <c r="T107" s="54"/>
      <c r="AT107" s="17" t="s">
        <v>347</v>
      </c>
      <c r="AU107" s="17" t="s">
        <v>21</v>
      </c>
    </row>
    <row r="108" spans="2:47" s="1" customFormat="1" ht="19.5">
      <c r="B108" s="33"/>
      <c r="D108" s="144" t="s">
        <v>180</v>
      </c>
      <c r="F108" s="145" t="s">
        <v>366</v>
      </c>
      <c r="I108" s="146"/>
      <c r="L108" s="33"/>
      <c r="M108" s="147"/>
      <c r="T108" s="54"/>
      <c r="AT108" s="17" t="s">
        <v>180</v>
      </c>
      <c r="AU108" s="17" t="s">
        <v>21</v>
      </c>
    </row>
    <row r="109" spans="2:51" s="12" customFormat="1" ht="11.25">
      <c r="B109" s="155"/>
      <c r="D109" s="144" t="s">
        <v>358</v>
      </c>
      <c r="E109" s="156" t="s">
        <v>35</v>
      </c>
      <c r="F109" s="157" t="s">
        <v>367</v>
      </c>
      <c r="H109" s="158">
        <v>532.61</v>
      </c>
      <c r="I109" s="159"/>
      <c r="L109" s="155"/>
      <c r="M109" s="160"/>
      <c r="T109" s="161"/>
      <c r="AT109" s="156" t="s">
        <v>358</v>
      </c>
      <c r="AU109" s="156" t="s">
        <v>21</v>
      </c>
      <c r="AV109" s="12" t="s">
        <v>21</v>
      </c>
      <c r="AW109" s="12" t="s">
        <v>41</v>
      </c>
      <c r="AX109" s="12" t="s">
        <v>81</v>
      </c>
      <c r="AY109" s="156" t="s">
        <v>171</v>
      </c>
    </row>
    <row r="110" spans="2:51" s="12" customFormat="1" ht="11.25">
      <c r="B110" s="155"/>
      <c r="D110" s="144" t="s">
        <v>358</v>
      </c>
      <c r="E110" s="156" t="s">
        <v>35</v>
      </c>
      <c r="F110" s="157" t="s">
        <v>368</v>
      </c>
      <c r="H110" s="158">
        <v>-187.07</v>
      </c>
      <c r="I110" s="159"/>
      <c r="L110" s="155"/>
      <c r="M110" s="160"/>
      <c r="T110" s="161"/>
      <c r="AT110" s="156" t="s">
        <v>358</v>
      </c>
      <c r="AU110" s="156" t="s">
        <v>21</v>
      </c>
      <c r="AV110" s="12" t="s">
        <v>21</v>
      </c>
      <c r="AW110" s="12" t="s">
        <v>41</v>
      </c>
      <c r="AX110" s="12" t="s">
        <v>81</v>
      </c>
      <c r="AY110" s="156" t="s">
        <v>171</v>
      </c>
    </row>
    <row r="111" spans="2:51" s="13" customFormat="1" ht="11.25">
      <c r="B111" s="162"/>
      <c r="D111" s="144" t="s">
        <v>358</v>
      </c>
      <c r="E111" s="163" t="s">
        <v>35</v>
      </c>
      <c r="F111" s="164" t="s">
        <v>361</v>
      </c>
      <c r="H111" s="165">
        <v>345.54</v>
      </c>
      <c r="I111" s="166"/>
      <c r="L111" s="162"/>
      <c r="M111" s="167"/>
      <c r="T111" s="168"/>
      <c r="AT111" s="163" t="s">
        <v>358</v>
      </c>
      <c r="AU111" s="163" t="s">
        <v>21</v>
      </c>
      <c r="AV111" s="13" t="s">
        <v>178</v>
      </c>
      <c r="AW111" s="13" t="s">
        <v>41</v>
      </c>
      <c r="AX111" s="13" t="s">
        <v>8</v>
      </c>
      <c r="AY111" s="163" t="s">
        <v>171</v>
      </c>
    </row>
    <row r="112" spans="2:65" s="1" customFormat="1" ht="37.9" customHeight="1">
      <c r="B112" s="33"/>
      <c r="C112" s="132" t="s">
        <v>183</v>
      </c>
      <c r="D112" s="132" t="s">
        <v>174</v>
      </c>
      <c r="E112" s="133" t="s">
        <v>369</v>
      </c>
      <c r="F112" s="134" t="s">
        <v>370</v>
      </c>
      <c r="G112" s="135" t="s">
        <v>355</v>
      </c>
      <c r="H112" s="136">
        <v>2007.21</v>
      </c>
      <c r="I112" s="137"/>
      <c r="J112" s="136">
        <f>ROUND(I112*H112,0)</f>
        <v>0</v>
      </c>
      <c r="K112" s="134" t="s">
        <v>346</v>
      </c>
      <c r="L112" s="33"/>
      <c r="M112" s="138" t="s">
        <v>35</v>
      </c>
      <c r="N112" s="139" t="s">
        <v>52</v>
      </c>
      <c r="P112" s="140">
        <f>O112*H112</f>
        <v>0</v>
      </c>
      <c r="Q112" s="140">
        <v>0</v>
      </c>
      <c r="R112" s="140">
        <f>Q112*H112</f>
        <v>0</v>
      </c>
      <c r="S112" s="140">
        <v>0.29</v>
      </c>
      <c r="T112" s="141">
        <f>S112*H112</f>
        <v>582.0908999999999</v>
      </c>
      <c r="AR112" s="142" t="s">
        <v>178</v>
      </c>
      <c r="AT112" s="142" t="s">
        <v>174</v>
      </c>
      <c r="AU112" s="142" t="s">
        <v>21</v>
      </c>
      <c r="AY112" s="17" t="s">
        <v>171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</v>
      </c>
      <c r="BK112" s="143">
        <f>ROUND(I112*H112,0)</f>
        <v>0</v>
      </c>
      <c r="BL112" s="17" t="s">
        <v>178</v>
      </c>
      <c r="BM112" s="142" t="s">
        <v>371</v>
      </c>
    </row>
    <row r="113" spans="2:47" s="1" customFormat="1" ht="11.25">
      <c r="B113" s="33"/>
      <c r="D113" s="153" t="s">
        <v>347</v>
      </c>
      <c r="F113" s="154" t="s">
        <v>372</v>
      </c>
      <c r="I113" s="146"/>
      <c r="L113" s="33"/>
      <c r="M113" s="147"/>
      <c r="T113" s="54"/>
      <c r="AT113" s="17" t="s">
        <v>347</v>
      </c>
      <c r="AU113" s="17" t="s">
        <v>21</v>
      </c>
    </row>
    <row r="114" spans="2:65" s="1" customFormat="1" ht="33" customHeight="1">
      <c r="B114" s="33"/>
      <c r="C114" s="132" t="s">
        <v>204</v>
      </c>
      <c r="D114" s="132" t="s">
        <v>174</v>
      </c>
      <c r="E114" s="133" t="s">
        <v>373</v>
      </c>
      <c r="F114" s="134" t="s">
        <v>374</v>
      </c>
      <c r="G114" s="135" t="s">
        <v>355</v>
      </c>
      <c r="H114" s="136">
        <v>1099.8</v>
      </c>
      <c r="I114" s="137"/>
      <c r="J114" s="136">
        <f>ROUND(I114*H114,0)</f>
        <v>0</v>
      </c>
      <c r="K114" s="134" t="s">
        <v>346</v>
      </c>
      <c r="L114" s="33"/>
      <c r="M114" s="138" t="s">
        <v>35</v>
      </c>
      <c r="N114" s="139" t="s">
        <v>52</v>
      </c>
      <c r="P114" s="140">
        <f>O114*H114</f>
        <v>0</v>
      </c>
      <c r="Q114" s="140">
        <v>0</v>
      </c>
      <c r="R114" s="140">
        <f>Q114*H114</f>
        <v>0</v>
      </c>
      <c r="S114" s="140">
        <v>0.22</v>
      </c>
      <c r="T114" s="141">
        <f>S114*H114</f>
        <v>241.956</v>
      </c>
      <c r="AR114" s="142" t="s">
        <v>178</v>
      </c>
      <c r="AT114" s="142" t="s">
        <v>174</v>
      </c>
      <c r="AU114" s="142" t="s">
        <v>21</v>
      </c>
      <c r="AY114" s="17" t="s">
        <v>171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</v>
      </c>
      <c r="BK114" s="143">
        <f>ROUND(I114*H114,0)</f>
        <v>0</v>
      </c>
      <c r="BL114" s="17" t="s">
        <v>178</v>
      </c>
      <c r="BM114" s="142" t="s">
        <v>375</v>
      </c>
    </row>
    <row r="115" spans="2:47" s="1" customFormat="1" ht="11.25">
      <c r="B115" s="33"/>
      <c r="D115" s="153" t="s">
        <v>347</v>
      </c>
      <c r="F115" s="154" t="s">
        <v>376</v>
      </c>
      <c r="I115" s="146"/>
      <c r="L115" s="33"/>
      <c r="M115" s="147"/>
      <c r="T115" s="54"/>
      <c r="AT115" s="17" t="s">
        <v>347</v>
      </c>
      <c r="AU115" s="17" t="s">
        <v>21</v>
      </c>
    </row>
    <row r="116" spans="2:51" s="12" customFormat="1" ht="11.25">
      <c r="B116" s="155"/>
      <c r="D116" s="144" t="s">
        <v>358</v>
      </c>
      <c r="E116" s="156" t="s">
        <v>35</v>
      </c>
      <c r="F116" s="157" t="s">
        <v>377</v>
      </c>
      <c r="H116" s="158">
        <v>650.71</v>
      </c>
      <c r="I116" s="159"/>
      <c r="L116" s="155"/>
      <c r="M116" s="160"/>
      <c r="T116" s="161"/>
      <c r="AT116" s="156" t="s">
        <v>358</v>
      </c>
      <c r="AU116" s="156" t="s">
        <v>21</v>
      </c>
      <c r="AV116" s="12" t="s">
        <v>21</v>
      </c>
      <c r="AW116" s="12" t="s">
        <v>41</v>
      </c>
      <c r="AX116" s="12" t="s">
        <v>81</v>
      </c>
      <c r="AY116" s="156" t="s">
        <v>171</v>
      </c>
    </row>
    <row r="117" spans="2:51" s="12" customFormat="1" ht="22.5">
      <c r="B117" s="155"/>
      <c r="D117" s="144" t="s">
        <v>358</v>
      </c>
      <c r="E117" s="156" t="s">
        <v>35</v>
      </c>
      <c r="F117" s="157" t="s">
        <v>378</v>
      </c>
      <c r="H117" s="158">
        <v>649.19</v>
      </c>
      <c r="I117" s="159"/>
      <c r="L117" s="155"/>
      <c r="M117" s="160"/>
      <c r="T117" s="161"/>
      <c r="AT117" s="156" t="s">
        <v>358</v>
      </c>
      <c r="AU117" s="156" t="s">
        <v>21</v>
      </c>
      <c r="AV117" s="12" t="s">
        <v>21</v>
      </c>
      <c r="AW117" s="12" t="s">
        <v>41</v>
      </c>
      <c r="AX117" s="12" t="s">
        <v>81</v>
      </c>
      <c r="AY117" s="156" t="s">
        <v>171</v>
      </c>
    </row>
    <row r="118" spans="2:51" s="12" customFormat="1" ht="11.25">
      <c r="B118" s="155"/>
      <c r="D118" s="144" t="s">
        <v>358</v>
      </c>
      <c r="E118" s="156" t="s">
        <v>35</v>
      </c>
      <c r="F118" s="157" t="s">
        <v>379</v>
      </c>
      <c r="H118" s="158">
        <v>-200.1</v>
      </c>
      <c r="I118" s="159"/>
      <c r="L118" s="155"/>
      <c r="M118" s="160"/>
      <c r="T118" s="161"/>
      <c r="AT118" s="156" t="s">
        <v>358</v>
      </c>
      <c r="AU118" s="156" t="s">
        <v>21</v>
      </c>
      <c r="AV118" s="12" t="s">
        <v>21</v>
      </c>
      <c r="AW118" s="12" t="s">
        <v>41</v>
      </c>
      <c r="AX118" s="12" t="s">
        <v>81</v>
      </c>
      <c r="AY118" s="156" t="s">
        <v>171</v>
      </c>
    </row>
    <row r="119" spans="2:51" s="13" customFormat="1" ht="11.25">
      <c r="B119" s="162"/>
      <c r="D119" s="144" t="s">
        <v>358</v>
      </c>
      <c r="E119" s="163" t="s">
        <v>35</v>
      </c>
      <c r="F119" s="164" t="s">
        <v>361</v>
      </c>
      <c r="H119" s="165">
        <v>1099.8</v>
      </c>
      <c r="I119" s="166"/>
      <c r="L119" s="162"/>
      <c r="M119" s="167"/>
      <c r="T119" s="168"/>
      <c r="AT119" s="163" t="s">
        <v>358</v>
      </c>
      <c r="AU119" s="163" t="s">
        <v>21</v>
      </c>
      <c r="AV119" s="13" t="s">
        <v>178</v>
      </c>
      <c r="AW119" s="13" t="s">
        <v>41</v>
      </c>
      <c r="AX119" s="13" t="s">
        <v>8</v>
      </c>
      <c r="AY119" s="163" t="s">
        <v>171</v>
      </c>
    </row>
    <row r="120" spans="2:65" s="1" customFormat="1" ht="24.2" customHeight="1">
      <c r="B120" s="33"/>
      <c r="C120" s="132" t="s">
        <v>209</v>
      </c>
      <c r="D120" s="132" t="s">
        <v>174</v>
      </c>
      <c r="E120" s="133" t="s">
        <v>380</v>
      </c>
      <c r="F120" s="134" t="s">
        <v>381</v>
      </c>
      <c r="G120" s="135" t="s">
        <v>355</v>
      </c>
      <c r="H120" s="136">
        <v>131.98</v>
      </c>
      <c r="I120" s="137"/>
      <c r="J120" s="136">
        <f>ROUND(I120*H120,0)</f>
        <v>0</v>
      </c>
      <c r="K120" s="134" t="s">
        <v>346</v>
      </c>
      <c r="L120" s="33"/>
      <c r="M120" s="138" t="s">
        <v>35</v>
      </c>
      <c r="N120" s="139" t="s">
        <v>52</v>
      </c>
      <c r="P120" s="140">
        <f>O120*H120</f>
        <v>0</v>
      </c>
      <c r="Q120" s="140">
        <v>5E-05</v>
      </c>
      <c r="R120" s="140">
        <f>Q120*H120</f>
        <v>0.006599</v>
      </c>
      <c r="S120" s="140">
        <v>0.115</v>
      </c>
      <c r="T120" s="141">
        <f>S120*H120</f>
        <v>15.1777</v>
      </c>
      <c r="AR120" s="142" t="s">
        <v>178</v>
      </c>
      <c r="AT120" s="142" t="s">
        <v>174</v>
      </c>
      <c r="AU120" s="142" t="s">
        <v>21</v>
      </c>
      <c r="AY120" s="17" t="s">
        <v>171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</v>
      </c>
      <c r="BK120" s="143">
        <f>ROUND(I120*H120,0)</f>
        <v>0</v>
      </c>
      <c r="BL120" s="17" t="s">
        <v>178</v>
      </c>
      <c r="BM120" s="142" t="s">
        <v>382</v>
      </c>
    </row>
    <row r="121" spans="2:47" s="1" customFormat="1" ht="11.25">
      <c r="B121" s="33"/>
      <c r="D121" s="153" t="s">
        <v>347</v>
      </c>
      <c r="F121" s="154" t="s">
        <v>383</v>
      </c>
      <c r="I121" s="146"/>
      <c r="L121" s="33"/>
      <c r="M121" s="147"/>
      <c r="T121" s="54"/>
      <c r="AT121" s="17" t="s">
        <v>347</v>
      </c>
      <c r="AU121" s="17" t="s">
        <v>21</v>
      </c>
    </row>
    <row r="122" spans="2:51" s="12" customFormat="1" ht="11.25">
      <c r="B122" s="155"/>
      <c r="D122" s="144" t="s">
        <v>358</v>
      </c>
      <c r="E122" s="156" t="s">
        <v>35</v>
      </c>
      <c r="F122" s="157" t="s">
        <v>384</v>
      </c>
      <c r="H122" s="158">
        <v>78.09</v>
      </c>
      <c r="I122" s="159"/>
      <c r="L122" s="155"/>
      <c r="M122" s="160"/>
      <c r="T122" s="161"/>
      <c r="AT122" s="156" t="s">
        <v>358</v>
      </c>
      <c r="AU122" s="156" t="s">
        <v>21</v>
      </c>
      <c r="AV122" s="12" t="s">
        <v>21</v>
      </c>
      <c r="AW122" s="12" t="s">
        <v>41</v>
      </c>
      <c r="AX122" s="12" t="s">
        <v>81</v>
      </c>
      <c r="AY122" s="156" t="s">
        <v>171</v>
      </c>
    </row>
    <row r="123" spans="2:51" s="12" customFormat="1" ht="22.5">
      <c r="B123" s="155"/>
      <c r="D123" s="144" t="s">
        <v>358</v>
      </c>
      <c r="E123" s="156" t="s">
        <v>35</v>
      </c>
      <c r="F123" s="157" t="s">
        <v>385</v>
      </c>
      <c r="H123" s="158">
        <v>77.9</v>
      </c>
      <c r="I123" s="159"/>
      <c r="L123" s="155"/>
      <c r="M123" s="160"/>
      <c r="T123" s="161"/>
      <c r="AT123" s="156" t="s">
        <v>358</v>
      </c>
      <c r="AU123" s="156" t="s">
        <v>21</v>
      </c>
      <c r="AV123" s="12" t="s">
        <v>21</v>
      </c>
      <c r="AW123" s="12" t="s">
        <v>41</v>
      </c>
      <c r="AX123" s="12" t="s">
        <v>81</v>
      </c>
      <c r="AY123" s="156" t="s">
        <v>171</v>
      </c>
    </row>
    <row r="124" spans="2:51" s="12" customFormat="1" ht="11.25">
      <c r="B124" s="155"/>
      <c r="D124" s="144" t="s">
        <v>358</v>
      </c>
      <c r="E124" s="156" t="s">
        <v>35</v>
      </c>
      <c r="F124" s="157" t="s">
        <v>386</v>
      </c>
      <c r="H124" s="158">
        <v>-24.01</v>
      </c>
      <c r="I124" s="159"/>
      <c r="L124" s="155"/>
      <c r="M124" s="160"/>
      <c r="T124" s="161"/>
      <c r="AT124" s="156" t="s">
        <v>358</v>
      </c>
      <c r="AU124" s="156" t="s">
        <v>21</v>
      </c>
      <c r="AV124" s="12" t="s">
        <v>21</v>
      </c>
      <c r="AW124" s="12" t="s">
        <v>41</v>
      </c>
      <c r="AX124" s="12" t="s">
        <v>81</v>
      </c>
      <c r="AY124" s="156" t="s">
        <v>171</v>
      </c>
    </row>
    <row r="125" spans="2:51" s="13" customFormat="1" ht="11.25">
      <c r="B125" s="162"/>
      <c r="D125" s="144" t="s">
        <v>358</v>
      </c>
      <c r="E125" s="163" t="s">
        <v>35</v>
      </c>
      <c r="F125" s="164" t="s">
        <v>361</v>
      </c>
      <c r="H125" s="165">
        <v>131.98</v>
      </c>
      <c r="I125" s="166"/>
      <c r="L125" s="162"/>
      <c r="M125" s="167"/>
      <c r="T125" s="168"/>
      <c r="AT125" s="163" t="s">
        <v>358</v>
      </c>
      <c r="AU125" s="163" t="s">
        <v>21</v>
      </c>
      <c r="AV125" s="13" t="s">
        <v>178</v>
      </c>
      <c r="AW125" s="13" t="s">
        <v>41</v>
      </c>
      <c r="AX125" s="13" t="s">
        <v>8</v>
      </c>
      <c r="AY125" s="163" t="s">
        <v>171</v>
      </c>
    </row>
    <row r="126" spans="2:65" s="1" customFormat="1" ht="37.9" customHeight="1">
      <c r="B126" s="33"/>
      <c r="C126" s="132" t="s">
        <v>214</v>
      </c>
      <c r="D126" s="132" t="s">
        <v>174</v>
      </c>
      <c r="E126" s="133" t="s">
        <v>387</v>
      </c>
      <c r="F126" s="134" t="s">
        <v>388</v>
      </c>
      <c r="G126" s="135" t="s">
        <v>355</v>
      </c>
      <c r="H126" s="136">
        <v>6</v>
      </c>
      <c r="I126" s="137"/>
      <c r="J126" s="136">
        <f>ROUND(I126*H126,0)</f>
        <v>0</v>
      </c>
      <c r="K126" s="134" t="s">
        <v>346</v>
      </c>
      <c r="L126" s="33"/>
      <c r="M126" s="138" t="s">
        <v>35</v>
      </c>
      <c r="N126" s="139" t="s">
        <v>52</v>
      </c>
      <c r="P126" s="140">
        <f>O126*H126</f>
        <v>0</v>
      </c>
      <c r="Q126" s="140">
        <v>0</v>
      </c>
      <c r="R126" s="140">
        <f>Q126*H126</f>
        <v>0</v>
      </c>
      <c r="S126" s="140">
        <v>0.22</v>
      </c>
      <c r="T126" s="141">
        <f>S126*H126</f>
        <v>1.32</v>
      </c>
      <c r="AR126" s="142" t="s">
        <v>178</v>
      </c>
      <c r="AT126" s="142" t="s">
        <v>174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178</v>
      </c>
      <c r="BM126" s="142" t="s">
        <v>389</v>
      </c>
    </row>
    <row r="127" spans="2:47" s="1" customFormat="1" ht="11.25">
      <c r="B127" s="33"/>
      <c r="D127" s="153" t="s">
        <v>347</v>
      </c>
      <c r="F127" s="154" t="s">
        <v>390</v>
      </c>
      <c r="I127" s="146"/>
      <c r="L127" s="33"/>
      <c r="M127" s="147"/>
      <c r="T127" s="54"/>
      <c r="AT127" s="17" t="s">
        <v>347</v>
      </c>
      <c r="AU127" s="17" t="s">
        <v>21</v>
      </c>
    </row>
    <row r="128" spans="2:51" s="12" customFormat="1" ht="11.25">
      <c r="B128" s="155"/>
      <c r="D128" s="144" t="s">
        <v>358</v>
      </c>
      <c r="E128" s="156" t="s">
        <v>35</v>
      </c>
      <c r="F128" s="157" t="s">
        <v>391</v>
      </c>
      <c r="H128" s="158">
        <v>6</v>
      </c>
      <c r="I128" s="159"/>
      <c r="L128" s="155"/>
      <c r="M128" s="160"/>
      <c r="T128" s="161"/>
      <c r="AT128" s="156" t="s">
        <v>358</v>
      </c>
      <c r="AU128" s="156" t="s">
        <v>21</v>
      </c>
      <c r="AV128" s="12" t="s">
        <v>21</v>
      </c>
      <c r="AW128" s="12" t="s">
        <v>41</v>
      </c>
      <c r="AX128" s="12" t="s">
        <v>8</v>
      </c>
      <c r="AY128" s="156" t="s">
        <v>171</v>
      </c>
    </row>
    <row r="129" spans="2:65" s="1" customFormat="1" ht="37.9" customHeight="1">
      <c r="B129" s="33"/>
      <c r="C129" s="132" t="s">
        <v>172</v>
      </c>
      <c r="D129" s="132" t="s">
        <v>174</v>
      </c>
      <c r="E129" s="133" t="s">
        <v>392</v>
      </c>
      <c r="F129" s="134" t="s">
        <v>393</v>
      </c>
      <c r="G129" s="135" t="s">
        <v>355</v>
      </c>
      <c r="H129" s="136">
        <v>6</v>
      </c>
      <c r="I129" s="137"/>
      <c r="J129" s="136">
        <f>ROUND(I129*H129,0)</f>
        <v>0</v>
      </c>
      <c r="K129" s="134" t="s">
        <v>346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</v>
      </c>
      <c r="R129" s="140">
        <f>Q129*H129</f>
        <v>0</v>
      </c>
      <c r="S129" s="140">
        <v>0.44</v>
      </c>
      <c r="T129" s="141">
        <f>S129*H129</f>
        <v>2.64</v>
      </c>
      <c r="AR129" s="142" t="s">
        <v>178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178</v>
      </c>
      <c r="BM129" s="142" t="s">
        <v>394</v>
      </c>
    </row>
    <row r="130" spans="2:47" s="1" customFormat="1" ht="11.25">
      <c r="B130" s="33"/>
      <c r="D130" s="153" t="s">
        <v>347</v>
      </c>
      <c r="F130" s="154" t="s">
        <v>395</v>
      </c>
      <c r="I130" s="146"/>
      <c r="L130" s="33"/>
      <c r="M130" s="147"/>
      <c r="T130" s="54"/>
      <c r="AT130" s="17" t="s">
        <v>347</v>
      </c>
      <c r="AU130" s="17" t="s">
        <v>21</v>
      </c>
    </row>
    <row r="131" spans="2:65" s="1" customFormat="1" ht="16.5" customHeight="1">
      <c r="B131" s="33"/>
      <c r="C131" s="132" t="s">
        <v>223</v>
      </c>
      <c r="D131" s="132" t="s">
        <v>174</v>
      </c>
      <c r="E131" s="133" t="s">
        <v>396</v>
      </c>
      <c r="F131" s="134" t="s">
        <v>397</v>
      </c>
      <c r="G131" s="135" t="s">
        <v>355</v>
      </c>
      <c r="H131" s="136">
        <v>37.59</v>
      </c>
      <c r="I131" s="137"/>
      <c r="J131" s="136">
        <f>ROUND(I131*H131,0)</f>
        <v>0</v>
      </c>
      <c r="K131" s="134" t="s">
        <v>346</v>
      </c>
      <c r="L131" s="33"/>
      <c r="M131" s="138" t="s">
        <v>35</v>
      </c>
      <c r="N131" s="139" t="s">
        <v>52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178</v>
      </c>
      <c r="AT131" s="142" t="s">
        <v>174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178</v>
      </c>
      <c r="BM131" s="142" t="s">
        <v>243</v>
      </c>
    </row>
    <row r="132" spans="2:47" s="1" customFormat="1" ht="11.25">
      <c r="B132" s="33"/>
      <c r="D132" s="153" t="s">
        <v>347</v>
      </c>
      <c r="F132" s="154" t="s">
        <v>398</v>
      </c>
      <c r="I132" s="146"/>
      <c r="L132" s="33"/>
      <c r="M132" s="147"/>
      <c r="T132" s="54"/>
      <c r="AT132" s="17" t="s">
        <v>347</v>
      </c>
      <c r="AU132" s="17" t="s">
        <v>21</v>
      </c>
    </row>
    <row r="133" spans="2:51" s="12" customFormat="1" ht="11.25">
      <c r="B133" s="155"/>
      <c r="D133" s="144" t="s">
        <v>358</v>
      </c>
      <c r="E133" s="156" t="s">
        <v>35</v>
      </c>
      <c r="F133" s="157" t="s">
        <v>399</v>
      </c>
      <c r="H133" s="158">
        <v>37.59</v>
      </c>
      <c r="I133" s="159"/>
      <c r="L133" s="155"/>
      <c r="M133" s="160"/>
      <c r="T133" s="161"/>
      <c r="AT133" s="156" t="s">
        <v>358</v>
      </c>
      <c r="AU133" s="156" t="s">
        <v>21</v>
      </c>
      <c r="AV133" s="12" t="s">
        <v>21</v>
      </c>
      <c r="AW133" s="12" t="s">
        <v>41</v>
      </c>
      <c r="AX133" s="12" t="s">
        <v>8</v>
      </c>
      <c r="AY133" s="156" t="s">
        <v>171</v>
      </c>
    </row>
    <row r="134" spans="2:65" s="1" customFormat="1" ht="24.2" customHeight="1">
      <c r="B134" s="33"/>
      <c r="C134" s="132" t="s">
        <v>228</v>
      </c>
      <c r="D134" s="132" t="s">
        <v>174</v>
      </c>
      <c r="E134" s="133" t="s">
        <v>400</v>
      </c>
      <c r="F134" s="134" t="s">
        <v>401</v>
      </c>
      <c r="G134" s="135" t="s">
        <v>402</v>
      </c>
      <c r="H134" s="136">
        <v>576</v>
      </c>
      <c r="I134" s="137"/>
      <c r="J134" s="136">
        <f>ROUND(I134*H134,0)</f>
        <v>0</v>
      </c>
      <c r="K134" s="134" t="s">
        <v>346</v>
      </c>
      <c r="L134" s="33"/>
      <c r="M134" s="138" t="s">
        <v>35</v>
      </c>
      <c r="N134" s="139" t="s">
        <v>52</v>
      </c>
      <c r="P134" s="140">
        <f>O134*H134</f>
        <v>0</v>
      </c>
      <c r="Q134" s="140">
        <v>0</v>
      </c>
      <c r="R134" s="140">
        <f>Q134*H134</f>
        <v>0</v>
      </c>
      <c r="S134" s="140">
        <v>0.29</v>
      </c>
      <c r="T134" s="141">
        <f>S134*H134</f>
        <v>167.04</v>
      </c>
      <c r="AR134" s="142" t="s">
        <v>178</v>
      </c>
      <c r="AT134" s="142" t="s">
        <v>174</v>
      </c>
      <c r="AU134" s="142" t="s">
        <v>21</v>
      </c>
      <c r="AY134" s="17" t="s">
        <v>171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</v>
      </c>
      <c r="BK134" s="143">
        <f>ROUND(I134*H134,0)</f>
        <v>0</v>
      </c>
      <c r="BL134" s="17" t="s">
        <v>178</v>
      </c>
      <c r="BM134" s="142" t="s">
        <v>9</v>
      </c>
    </row>
    <row r="135" spans="2:47" s="1" customFormat="1" ht="11.25">
      <c r="B135" s="33"/>
      <c r="D135" s="153" t="s">
        <v>347</v>
      </c>
      <c r="F135" s="154" t="s">
        <v>403</v>
      </c>
      <c r="I135" s="146"/>
      <c r="L135" s="33"/>
      <c r="M135" s="147"/>
      <c r="T135" s="54"/>
      <c r="AT135" s="17" t="s">
        <v>347</v>
      </c>
      <c r="AU135" s="17" t="s">
        <v>21</v>
      </c>
    </row>
    <row r="136" spans="2:51" s="12" customFormat="1" ht="11.25">
      <c r="B136" s="155"/>
      <c r="D136" s="144" t="s">
        <v>358</v>
      </c>
      <c r="E136" s="156" t="s">
        <v>35</v>
      </c>
      <c r="F136" s="157" t="s">
        <v>404</v>
      </c>
      <c r="H136" s="158">
        <v>576</v>
      </c>
      <c r="I136" s="159"/>
      <c r="L136" s="155"/>
      <c r="M136" s="160"/>
      <c r="T136" s="161"/>
      <c r="AT136" s="156" t="s">
        <v>358</v>
      </c>
      <c r="AU136" s="156" t="s">
        <v>21</v>
      </c>
      <c r="AV136" s="12" t="s">
        <v>21</v>
      </c>
      <c r="AW136" s="12" t="s">
        <v>41</v>
      </c>
      <c r="AX136" s="12" t="s">
        <v>8</v>
      </c>
      <c r="AY136" s="156" t="s">
        <v>171</v>
      </c>
    </row>
    <row r="137" spans="2:65" s="1" customFormat="1" ht="21.75" customHeight="1">
      <c r="B137" s="33"/>
      <c r="C137" s="132" t="s">
        <v>9</v>
      </c>
      <c r="D137" s="132" t="s">
        <v>174</v>
      </c>
      <c r="E137" s="133" t="s">
        <v>405</v>
      </c>
      <c r="F137" s="134" t="s">
        <v>406</v>
      </c>
      <c r="G137" s="135" t="s">
        <v>407</v>
      </c>
      <c r="H137" s="136">
        <v>622.61</v>
      </c>
      <c r="I137" s="137"/>
      <c r="J137" s="136">
        <f>ROUND(I137*H137,0)</f>
        <v>0</v>
      </c>
      <c r="K137" s="134" t="s">
        <v>346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178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178</v>
      </c>
      <c r="BM137" s="142" t="s">
        <v>408</v>
      </c>
    </row>
    <row r="138" spans="2:47" s="1" customFormat="1" ht="11.25">
      <c r="B138" s="33"/>
      <c r="D138" s="153" t="s">
        <v>347</v>
      </c>
      <c r="F138" s="154" t="s">
        <v>409</v>
      </c>
      <c r="I138" s="146"/>
      <c r="L138" s="33"/>
      <c r="M138" s="147"/>
      <c r="T138" s="54"/>
      <c r="AT138" s="17" t="s">
        <v>347</v>
      </c>
      <c r="AU138" s="17" t="s">
        <v>21</v>
      </c>
    </row>
    <row r="139" spans="2:51" s="12" customFormat="1" ht="11.25">
      <c r="B139" s="155"/>
      <c r="D139" s="144" t="s">
        <v>358</v>
      </c>
      <c r="E139" s="156" t="s">
        <v>35</v>
      </c>
      <c r="F139" s="157" t="s">
        <v>410</v>
      </c>
      <c r="H139" s="158">
        <v>401.44</v>
      </c>
      <c r="I139" s="159"/>
      <c r="L139" s="155"/>
      <c r="M139" s="160"/>
      <c r="T139" s="161"/>
      <c r="AT139" s="156" t="s">
        <v>358</v>
      </c>
      <c r="AU139" s="156" t="s">
        <v>21</v>
      </c>
      <c r="AV139" s="12" t="s">
        <v>21</v>
      </c>
      <c r="AW139" s="12" t="s">
        <v>41</v>
      </c>
      <c r="AX139" s="12" t="s">
        <v>81</v>
      </c>
      <c r="AY139" s="156" t="s">
        <v>171</v>
      </c>
    </row>
    <row r="140" spans="2:51" s="12" customFormat="1" ht="11.25">
      <c r="B140" s="155"/>
      <c r="D140" s="144" t="s">
        <v>358</v>
      </c>
      <c r="E140" s="156" t="s">
        <v>35</v>
      </c>
      <c r="F140" s="157" t="s">
        <v>411</v>
      </c>
      <c r="H140" s="158">
        <v>152.4</v>
      </c>
      <c r="I140" s="159"/>
      <c r="L140" s="155"/>
      <c r="M140" s="160"/>
      <c r="T140" s="161"/>
      <c r="AT140" s="156" t="s">
        <v>358</v>
      </c>
      <c r="AU140" s="156" t="s">
        <v>21</v>
      </c>
      <c r="AV140" s="12" t="s">
        <v>21</v>
      </c>
      <c r="AW140" s="12" t="s">
        <v>41</v>
      </c>
      <c r="AX140" s="12" t="s">
        <v>81</v>
      </c>
      <c r="AY140" s="156" t="s">
        <v>171</v>
      </c>
    </row>
    <row r="141" spans="2:51" s="12" customFormat="1" ht="11.25">
      <c r="B141" s="155"/>
      <c r="D141" s="144" t="s">
        <v>358</v>
      </c>
      <c r="E141" s="156" t="s">
        <v>35</v>
      </c>
      <c r="F141" s="157" t="s">
        <v>412</v>
      </c>
      <c r="H141" s="158">
        <v>68.77</v>
      </c>
      <c r="I141" s="159"/>
      <c r="L141" s="155"/>
      <c r="M141" s="160"/>
      <c r="T141" s="161"/>
      <c r="AT141" s="156" t="s">
        <v>358</v>
      </c>
      <c r="AU141" s="156" t="s">
        <v>21</v>
      </c>
      <c r="AV141" s="12" t="s">
        <v>21</v>
      </c>
      <c r="AW141" s="12" t="s">
        <v>41</v>
      </c>
      <c r="AX141" s="12" t="s">
        <v>81</v>
      </c>
      <c r="AY141" s="156" t="s">
        <v>171</v>
      </c>
    </row>
    <row r="142" spans="2:51" s="13" customFormat="1" ht="11.25">
      <c r="B142" s="162"/>
      <c r="D142" s="144" t="s">
        <v>358</v>
      </c>
      <c r="E142" s="163" t="s">
        <v>35</v>
      </c>
      <c r="F142" s="164" t="s">
        <v>361</v>
      </c>
      <c r="H142" s="165">
        <v>622.61</v>
      </c>
      <c r="I142" s="166"/>
      <c r="L142" s="162"/>
      <c r="M142" s="167"/>
      <c r="T142" s="168"/>
      <c r="AT142" s="163" t="s">
        <v>358</v>
      </c>
      <c r="AU142" s="163" t="s">
        <v>21</v>
      </c>
      <c r="AV142" s="13" t="s">
        <v>178</v>
      </c>
      <c r="AW142" s="13" t="s">
        <v>41</v>
      </c>
      <c r="AX142" s="13" t="s">
        <v>8</v>
      </c>
      <c r="AY142" s="163" t="s">
        <v>171</v>
      </c>
    </row>
    <row r="143" spans="2:65" s="1" customFormat="1" ht="24.2" customHeight="1">
      <c r="B143" s="33"/>
      <c r="C143" s="132" t="s">
        <v>239</v>
      </c>
      <c r="D143" s="132" t="s">
        <v>174</v>
      </c>
      <c r="E143" s="133" t="s">
        <v>413</v>
      </c>
      <c r="F143" s="134" t="s">
        <v>414</v>
      </c>
      <c r="G143" s="135" t="s">
        <v>407</v>
      </c>
      <c r="H143" s="136">
        <v>185.4</v>
      </c>
      <c r="I143" s="137"/>
      <c r="J143" s="136">
        <f>ROUND(I143*H143,0)</f>
        <v>0</v>
      </c>
      <c r="K143" s="134" t="s">
        <v>346</v>
      </c>
      <c r="L143" s="33"/>
      <c r="M143" s="138" t="s">
        <v>35</v>
      </c>
      <c r="N143" s="139" t="s">
        <v>52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178</v>
      </c>
      <c r="AT143" s="142" t="s">
        <v>174</v>
      </c>
      <c r="AU143" s="142" t="s">
        <v>21</v>
      </c>
      <c r="AY143" s="17" t="s">
        <v>171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</v>
      </c>
      <c r="BK143" s="143">
        <f>ROUND(I143*H143,0)</f>
        <v>0</v>
      </c>
      <c r="BL143" s="17" t="s">
        <v>178</v>
      </c>
      <c r="BM143" s="142" t="s">
        <v>415</v>
      </c>
    </row>
    <row r="144" spans="2:47" s="1" customFormat="1" ht="11.25">
      <c r="B144" s="33"/>
      <c r="D144" s="153" t="s">
        <v>347</v>
      </c>
      <c r="F144" s="154" t="s">
        <v>416</v>
      </c>
      <c r="I144" s="146"/>
      <c r="L144" s="33"/>
      <c r="M144" s="147"/>
      <c r="T144" s="54"/>
      <c r="AT144" s="17" t="s">
        <v>347</v>
      </c>
      <c r="AU144" s="17" t="s">
        <v>21</v>
      </c>
    </row>
    <row r="145" spans="2:51" s="12" customFormat="1" ht="11.25">
      <c r="B145" s="155"/>
      <c r="D145" s="144" t="s">
        <v>358</v>
      </c>
      <c r="E145" s="156" t="s">
        <v>35</v>
      </c>
      <c r="F145" s="157" t="s">
        <v>417</v>
      </c>
      <c r="H145" s="158">
        <v>35.5</v>
      </c>
      <c r="I145" s="159"/>
      <c r="L145" s="155"/>
      <c r="M145" s="160"/>
      <c r="T145" s="161"/>
      <c r="AT145" s="156" t="s">
        <v>358</v>
      </c>
      <c r="AU145" s="156" t="s">
        <v>21</v>
      </c>
      <c r="AV145" s="12" t="s">
        <v>21</v>
      </c>
      <c r="AW145" s="12" t="s">
        <v>41</v>
      </c>
      <c r="AX145" s="12" t="s">
        <v>81</v>
      </c>
      <c r="AY145" s="156" t="s">
        <v>171</v>
      </c>
    </row>
    <row r="146" spans="2:51" s="12" customFormat="1" ht="11.25">
      <c r="B146" s="155"/>
      <c r="D146" s="144" t="s">
        <v>358</v>
      </c>
      <c r="E146" s="156" t="s">
        <v>35</v>
      </c>
      <c r="F146" s="157" t="s">
        <v>418</v>
      </c>
      <c r="H146" s="158">
        <v>32</v>
      </c>
      <c r="I146" s="159"/>
      <c r="L146" s="155"/>
      <c r="M146" s="160"/>
      <c r="T146" s="161"/>
      <c r="AT146" s="156" t="s">
        <v>358</v>
      </c>
      <c r="AU146" s="156" t="s">
        <v>21</v>
      </c>
      <c r="AV146" s="12" t="s">
        <v>21</v>
      </c>
      <c r="AW146" s="12" t="s">
        <v>41</v>
      </c>
      <c r="AX146" s="12" t="s">
        <v>81</v>
      </c>
      <c r="AY146" s="156" t="s">
        <v>171</v>
      </c>
    </row>
    <row r="147" spans="2:51" s="12" customFormat="1" ht="11.25">
      <c r="B147" s="155"/>
      <c r="D147" s="144" t="s">
        <v>358</v>
      </c>
      <c r="E147" s="156" t="s">
        <v>35</v>
      </c>
      <c r="F147" s="157" t="s">
        <v>419</v>
      </c>
      <c r="H147" s="158">
        <v>10.4</v>
      </c>
      <c r="I147" s="159"/>
      <c r="L147" s="155"/>
      <c r="M147" s="160"/>
      <c r="T147" s="161"/>
      <c r="AT147" s="156" t="s">
        <v>358</v>
      </c>
      <c r="AU147" s="156" t="s">
        <v>21</v>
      </c>
      <c r="AV147" s="12" t="s">
        <v>21</v>
      </c>
      <c r="AW147" s="12" t="s">
        <v>41</v>
      </c>
      <c r="AX147" s="12" t="s">
        <v>81</v>
      </c>
      <c r="AY147" s="156" t="s">
        <v>171</v>
      </c>
    </row>
    <row r="148" spans="2:51" s="12" customFormat="1" ht="11.25">
      <c r="B148" s="155"/>
      <c r="D148" s="144" t="s">
        <v>358</v>
      </c>
      <c r="E148" s="156" t="s">
        <v>35</v>
      </c>
      <c r="F148" s="157" t="s">
        <v>420</v>
      </c>
      <c r="H148" s="158">
        <v>12.5</v>
      </c>
      <c r="I148" s="159"/>
      <c r="L148" s="155"/>
      <c r="M148" s="160"/>
      <c r="T148" s="161"/>
      <c r="AT148" s="156" t="s">
        <v>358</v>
      </c>
      <c r="AU148" s="156" t="s">
        <v>21</v>
      </c>
      <c r="AV148" s="12" t="s">
        <v>21</v>
      </c>
      <c r="AW148" s="12" t="s">
        <v>41</v>
      </c>
      <c r="AX148" s="12" t="s">
        <v>81</v>
      </c>
      <c r="AY148" s="156" t="s">
        <v>171</v>
      </c>
    </row>
    <row r="149" spans="2:51" s="12" customFormat="1" ht="11.25">
      <c r="B149" s="155"/>
      <c r="D149" s="144" t="s">
        <v>358</v>
      </c>
      <c r="E149" s="156" t="s">
        <v>35</v>
      </c>
      <c r="F149" s="157" t="s">
        <v>421</v>
      </c>
      <c r="H149" s="158">
        <v>20</v>
      </c>
      <c r="I149" s="159"/>
      <c r="L149" s="155"/>
      <c r="M149" s="160"/>
      <c r="T149" s="161"/>
      <c r="AT149" s="156" t="s">
        <v>358</v>
      </c>
      <c r="AU149" s="156" t="s">
        <v>21</v>
      </c>
      <c r="AV149" s="12" t="s">
        <v>21</v>
      </c>
      <c r="AW149" s="12" t="s">
        <v>41</v>
      </c>
      <c r="AX149" s="12" t="s">
        <v>81</v>
      </c>
      <c r="AY149" s="156" t="s">
        <v>171</v>
      </c>
    </row>
    <row r="150" spans="2:51" s="12" customFormat="1" ht="11.25">
      <c r="B150" s="155"/>
      <c r="D150" s="144" t="s">
        <v>358</v>
      </c>
      <c r="E150" s="156" t="s">
        <v>35</v>
      </c>
      <c r="F150" s="157" t="s">
        <v>422</v>
      </c>
      <c r="H150" s="158">
        <v>75</v>
      </c>
      <c r="I150" s="159"/>
      <c r="L150" s="155"/>
      <c r="M150" s="160"/>
      <c r="T150" s="161"/>
      <c r="AT150" s="156" t="s">
        <v>358</v>
      </c>
      <c r="AU150" s="156" t="s">
        <v>21</v>
      </c>
      <c r="AV150" s="12" t="s">
        <v>21</v>
      </c>
      <c r="AW150" s="12" t="s">
        <v>41</v>
      </c>
      <c r="AX150" s="12" t="s">
        <v>81</v>
      </c>
      <c r="AY150" s="156" t="s">
        <v>171</v>
      </c>
    </row>
    <row r="151" spans="2:51" s="13" customFormat="1" ht="11.25">
      <c r="B151" s="162"/>
      <c r="D151" s="144" t="s">
        <v>358</v>
      </c>
      <c r="E151" s="163" t="s">
        <v>35</v>
      </c>
      <c r="F151" s="164" t="s">
        <v>361</v>
      </c>
      <c r="H151" s="165">
        <v>185.4</v>
      </c>
      <c r="I151" s="166"/>
      <c r="L151" s="162"/>
      <c r="M151" s="167"/>
      <c r="T151" s="168"/>
      <c r="AT151" s="163" t="s">
        <v>358</v>
      </c>
      <c r="AU151" s="163" t="s">
        <v>21</v>
      </c>
      <c r="AV151" s="13" t="s">
        <v>178</v>
      </c>
      <c r="AW151" s="13" t="s">
        <v>41</v>
      </c>
      <c r="AX151" s="13" t="s">
        <v>8</v>
      </c>
      <c r="AY151" s="163" t="s">
        <v>171</v>
      </c>
    </row>
    <row r="152" spans="2:65" s="1" customFormat="1" ht="24.2" customHeight="1">
      <c r="B152" s="33"/>
      <c r="C152" s="132" t="s">
        <v>243</v>
      </c>
      <c r="D152" s="132" t="s">
        <v>174</v>
      </c>
      <c r="E152" s="133" t="s">
        <v>423</v>
      </c>
      <c r="F152" s="134" t="s">
        <v>424</v>
      </c>
      <c r="G152" s="135" t="s">
        <v>407</v>
      </c>
      <c r="H152" s="136">
        <v>12.34</v>
      </c>
      <c r="I152" s="137"/>
      <c r="J152" s="136">
        <f>ROUND(I152*H152,0)</f>
        <v>0</v>
      </c>
      <c r="K152" s="134" t="s">
        <v>346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178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178</v>
      </c>
      <c r="BM152" s="142" t="s">
        <v>425</v>
      </c>
    </row>
    <row r="153" spans="2:47" s="1" customFormat="1" ht="11.25">
      <c r="B153" s="33"/>
      <c r="D153" s="153" t="s">
        <v>347</v>
      </c>
      <c r="F153" s="154" t="s">
        <v>426</v>
      </c>
      <c r="I153" s="146"/>
      <c r="L153" s="33"/>
      <c r="M153" s="147"/>
      <c r="T153" s="54"/>
      <c r="AT153" s="17" t="s">
        <v>347</v>
      </c>
      <c r="AU153" s="17" t="s">
        <v>21</v>
      </c>
    </row>
    <row r="154" spans="2:51" s="12" customFormat="1" ht="11.25">
      <c r="B154" s="155"/>
      <c r="D154" s="144" t="s">
        <v>358</v>
      </c>
      <c r="E154" s="156" t="s">
        <v>35</v>
      </c>
      <c r="F154" s="157" t="s">
        <v>427</v>
      </c>
      <c r="H154" s="158">
        <v>6.94</v>
      </c>
      <c r="I154" s="159"/>
      <c r="L154" s="155"/>
      <c r="M154" s="160"/>
      <c r="T154" s="161"/>
      <c r="AT154" s="156" t="s">
        <v>358</v>
      </c>
      <c r="AU154" s="156" t="s">
        <v>21</v>
      </c>
      <c r="AV154" s="12" t="s">
        <v>21</v>
      </c>
      <c r="AW154" s="12" t="s">
        <v>41</v>
      </c>
      <c r="AX154" s="12" t="s">
        <v>81</v>
      </c>
      <c r="AY154" s="156" t="s">
        <v>171</v>
      </c>
    </row>
    <row r="155" spans="2:51" s="12" customFormat="1" ht="11.25">
      <c r="B155" s="155"/>
      <c r="D155" s="144" t="s">
        <v>358</v>
      </c>
      <c r="E155" s="156" t="s">
        <v>35</v>
      </c>
      <c r="F155" s="157" t="s">
        <v>428</v>
      </c>
      <c r="H155" s="158">
        <v>5.4</v>
      </c>
      <c r="I155" s="159"/>
      <c r="L155" s="155"/>
      <c r="M155" s="160"/>
      <c r="T155" s="161"/>
      <c r="AT155" s="156" t="s">
        <v>358</v>
      </c>
      <c r="AU155" s="156" t="s">
        <v>21</v>
      </c>
      <c r="AV155" s="12" t="s">
        <v>21</v>
      </c>
      <c r="AW155" s="12" t="s">
        <v>41</v>
      </c>
      <c r="AX155" s="12" t="s">
        <v>81</v>
      </c>
      <c r="AY155" s="156" t="s">
        <v>171</v>
      </c>
    </row>
    <row r="156" spans="2:51" s="13" customFormat="1" ht="11.25">
      <c r="B156" s="162"/>
      <c r="D156" s="144" t="s">
        <v>358</v>
      </c>
      <c r="E156" s="163" t="s">
        <v>35</v>
      </c>
      <c r="F156" s="164" t="s">
        <v>361</v>
      </c>
      <c r="H156" s="165">
        <v>12.34</v>
      </c>
      <c r="I156" s="166"/>
      <c r="L156" s="162"/>
      <c r="M156" s="167"/>
      <c r="T156" s="168"/>
      <c r="AT156" s="163" t="s">
        <v>358</v>
      </c>
      <c r="AU156" s="163" t="s">
        <v>21</v>
      </c>
      <c r="AV156" s="13" t="s">
        <v>178</v>
      </c>
      <c r="AW156" s="13" t="s">
        <v>41</v>
      </c>
      <c r="AX156" s="13" t="s">
        <v>8</v>
      </c>
      <c r="AY156" s="163" t="s">
        <v>171</v>
      </c>
    </row>
    <row r="157" spans="2:65" s="1" customFormat="1" ht="24.2" customHeight="1">
      <c r="B157" s="33"/>
      <c r="C157" s="132" t="s">
        <v>250</v>
      </c>
      <c r="D157" s="132" t="s">
        <v>174</v>
      </c>
      <c r="E157" s="133" t="s">
        <v>429</v>
      </c>
      <c r="F157" s="134" t="s">
        <v>430</v>
      </c>
      <c r="G157" s="135" t="s">
        <v>407</v>
      </c>
      <c r="H157" s="136">
        <v>35.71</v>
      </c>
      <c r="I157" s="137"/>
      <c r="J157" s="136">
        <f>ROUND(I157*H157,0)</f>
        <v>0</v>
      </c>
      <c r="K157" s="134" t="s">
        <v>346</v>
      </c>
      <c r="L157" s="33"/>
      <c r="M157" s="138" t="s">
        <v>35</v>
      </c>
      <c r="N157" s="139" t="s">
        <v>52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178</v>
      </c>
      <c r="AT157" s="142" t="s">
        <v>174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178</v>
      </c>
      <c r="BM157" s="142" t="s">
        <v>431</v>
      </c>
    </row>
    <row r="158" spans="2:47" s="1" customFormat="1" ht="11.25">
      <c r="B158" s="33"/>
      <c r="D158" s="153" t="s">
        <v>347</v>
      </c>
      <c r="F158" s="154" t="s">
        <v>432</v>
      </c>
      <c r="I158" s="146"/>
      <c r="L158" s="33"/>
      <c r="M158" s="147"/>
      <c r="T158" s="54"/>
      <c r="AT158" s="17" t="s">
        <v>347</v>
      </c>
      <c r="AU158" s="17" t="s">
        <v>21</v>
      </c>
    </row>
    <row r="159" spans="2:51" s="12" customFormat="1" ht="11.25">
      <c r="B159" s="155"/>
      <c r="D159" s="144" t="s">
        <v>358</v>
      </c>
      <c r="E159" s="156" t="s">
        <v>35</v>
      </c>
      <c r="F159" s="157" t="s">
        <v>433</v>
      </c>
      <c r="H159" s="158">
        <v>5.76</v>
      </c>
      <c r="I159" s="159"/>
      <c r="L159" s="155"/>
      <c r="M159" s="160"/>
      <c r="T159" s="161"/>
      <c r="AT159" s="156" t="s">
        <v>358</v>
      </c>
      <c r="AU159" s="156" t="s">
        <v>21</v>
      </c>
      <c r="AV159" s="12" t="s">
        <v>21</v>
      </c>
      <c r="AW159" s="12" t="s">
        <v>41</v>
      </c>
      <c r="AX159" s="12" t="s">
        <v>81</v>
      </c>
      <c r="AY159" s="156" t="s">
        <v>171</v>
      </c>
    </row>
    <row r="160" spans="2:51" s="12" customFormat="1" ht="11.25">
      <c r="B160" s="155"/>
      <c r="D160" s="144" t="s">
        <v>358</v>
      </c>
      <c r="E160" s="156" t="s">
        <v>35</v>
      </c>
      <c r="F160" s="157" t="s">
        <v>434</v>
      </c>
      <c r="H160" s="158">
        <v>29.95</v>
      </c>
      <c r="I160" s="159"/>
      <c r="L160" s="155"/>
      <c r="M160" s="160"/>
      <c r="T160" s="161"/>
      <c r="AT160" s="156" t="s">
        <v>358</v>
      </c>
      <c r="AU160" s="156" t="s">
        <v>21</v>
      </c>
      <c r="AV160" s="12" t="s">
        <v>21</v>
      </c>
      <c r="AW160" s="12" t="s">
        <v>41</v>
      </c>
      <c r="AX160" s="12" t="s">
        <v>81</v>
      </c>
      <c r="AY160" s="156" t="s">
        <v>171</v>
      </c>
    </row>
    <row r="161" spans="2:51" s="13" customFormat="1" ht="11.25">
      <c r="B161" s="162"/>
      <c r="D161" s="144" t="s">
        <v>358</v>
      </c>
      <c r="E161" s="163" t="s">
        <v>35</v>
      </c>
      <c r="F161" s="164" t="s">
        <v>361</v>
      </c>
      <c r="H161" s="165">
        <v>35.71</v>
      </c>
      <c r="I161" s="166"/>
      <c r="L161" s="162"/>
      <c r="M161" s="167"/>
      <c r="T161" s="168"/>
      <c r="AT161" s="163" t="s">
        <v>358</v>
      </c>
      <c r="AU161" s="163" t="s">
        <v>21</v>
      </c>
      <c r="AV161" s="13" t="s">
        <v>178</v>
      </c>
      <c r="AW161" s="13" t="s">
        <v>41</v>
      </c>
      <c r="AX161" s="13" t="s">
        <v>8</v>
      </c>
      <c r="AY161" s="163" t="s">
        <v>171</v>
      </c>
    </row>
    <row r="162" spans="2:65" s="1" customFormat="1" ht="24.2" customHeight="1">
      <c r="B162" s="33"/>
      <c r="C162" s="132" t="s">
        <v>255</v>
      </c>
      <c r="D162" s="132" t="s">
        <v>174</v>
      </c>
      <c r="E162" s="133" t="s">
        <v>435</v>
      </c>
      <c r="F162" s="134" t="s">
        <v>436</v>
      </c>
      <c r="G162" s="135" t="s">
        <v>345</v>
      </c>
      <c r="H162" s="136">
        <v>1</v>
      </c>
      <c r="I162" s="137"/>
      <c r="J162" s="136">
        <f>ROUND(I162*H162,0)</f>
        <v>0</v>
      </c>
      <c r="K162" s="134" t="s">
        <v>346</v>
      </c>
      <c r="L162" s="33"/>
      <c r="M162" s="138" t="s">
        <v>35</v>
      </c>
      <c r="N162" s="139" t="s">
        <v>52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178</v>
      </c>
      <c r="AT162" s="142" t="s">
        <v>174</v>
      </c>
      <c r="AU162" s="142" t="s">
        <v>21</v>
      </c>
      <c r="AY162" s="17" t="s">
        <v>171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</v>
      </c>
      <c r="BK162" s="143">
        <f>ROUND(I162*H162,0)</f>
        <v>0</v>
      </c>
      <c r="BL162" s="17" t="s">
        <v>178</v>
      </c>
      <c r="BM162" s="142" t="s">
        <v>437</v>
      </c>
    </row>
    <row r="163" spans="2:47" s="1" customFormat="1" ht="11.25">
      <c r="B163" s="33"/>
      <c r="D163" s="153" t="s">
        <v>347</v>
      </c>
      <c r="F163" s="154" t="s">
        <v>438</v>
      </c>
      <c r="I163" s="146"/>
      <c r="L163" s="33"/>
      <c r="M163" s="147"/>
      <c r="T163" s="54"/>
      <c r="AT163" s="17" t="s">
        <v>347</v>
      </c>
      <c r="AU163" s="17" t="s">
        <v>21</v>
      </c>
    </row>
    <row r="164" spans="2:47" s="1" customFormat="1" ht="19.5">
      <c r="B164" s="33"/>
      <c r="D164" s="144" t="s">
        <v>180</v>
      </c>
      <c r="F164" s="145" t="s">
        <v>439</v>
      </c>
      <c r="I164" s="146"/>
      <c r="L164" s="33"/>
      <c r="M164" s="147"/>
      <c r="T164" s="54"/>
      <c r="AT164" s="17" t="s">
        <v>180</v>
      </c>
      <c r="AU164" s="17" t="s">
        <v>21</v>
      </c>
    </row>
    <row r="165" spans="2:65" s="1" customFormat="1" ht="24.2" customHeight="1">
      <c r="B165" s="33"/>
      <c r="C165" s="132" t="s">
        <v>260</v>
      </c>
      <c r="D165" s="132" t="s">
        <v>174</v>
      </c>
      <c r="E165" s="133" t="s">
        <v>440</v>
      </c>
      <c r="F165" s="134" t="s">
        <v>441</v>
      </c>
      <c r="G165" s="135" t="s">
        <v>345</v>
      </c>
      <c r="H165" s="136">
        <v>1</v>
      </c>
      <c r="I165" s="137"/>
      <c r="J165" s="136">
        <f>ROUND(I165*H165,0)</f>
        <v>0</v>
      </c>
      <c r="K165" s="134" t="s">
        <v>346</v>
      </c>
      <c r="L165" s="33"/>
      <c r="M165" s="138" t="s">
        <v>35</v>
      </c>
      <c r="N165" s="139" t="s">
        <v>52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178</v>
      </c>
      <c r="AT165" s="142" t="s">
        <v>174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178</v>
      </c>
      <c r="BM165" s="142" t="s">
        <v>442</v>
      </c>
    </row>
    <row r="166" spans="2:47" s="1" customFormat="1" ht="11.25">
      <c r="B166" s="33"/>
      <c r="D166" s="153" t="s">
        <v>347</v>
      </c>
      <c r="F166" s="154" t="s">
        <v>443</v>
      </c>
      <c r="I166" s="146"/>
      <c r="L166" s="33"/>
      <c r="M166" s="147"/>
      <c r="T166" s="54"/>
      <c r="AT166" s="17" t="s">
        <v>347</v>
      </c>
      <c r="AU166" s="17" t="s">
        <v>21</v>
      </c>
    </row>
    <row r="167" spans="2:47" s="1" customFormat="1" ht="19.5">
      <c r="B167" s="33"/>
      <c r="D167" s="144" t="s">
        <v>180</v>
      </c>
      <c r="F167" s="145" t="s">
        <v>439</v>
      </c>
      <c r="I167" s="146"/>
      <c r="L167" s="33"/>
      <c r="M167" s="147"/>
      <c r="T167" s="54"/>
      <c r="AT167" s="17" t="s">
        <v>180</v>
      </c>
      <c r="AU167" s="17" t="s">
        <v>21</v>
      </c>
    </row>
    <row r="168" spans="2:65" s="1" customFormat="1" ht="24.2" customHeight="1">
      <c r="B168" s="33"/>
      <c r="C168" s="132" t="s">
        <v>265</v>
      </c>
      <c r="D168" s="132" t="s">
        <v>174</v>
      </c>
      <c r="E168" s="133" t="s">
        <v>444</v>
      </c>
      <c r="F168" s="134" t="s">
        <v>445</v>
      </c>
      <c r="G168" s="135" t="s">
        <v>345</v>
      </c>
      <c r="H168" s="136">
        <v>1</v>
      </c>
      <c r="I168" s="137"/>
      <c r="J168" s="136">
        <f>ROUND(I168*H168,0)</f>
        <v>0</v>
      </c>
      <c r="K168" s="134" t="s">
        <v>346</v>
      </c>
      <c r="L168" s="33"/>
      <c r="M168" s="138" t="s">
        <v>35</v>
      </c>
      <c r="N168" s="139" t="s">
        <v>52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178</v>
      </c>
      <c r="AT168" s="142" t="s">
        <v>174</v>
      </c>
      <c r="AU168" s="142" t="s">
        <v>21</v>
      </c>
      <c r="AY168" s="17" t="s">
        <v>171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</v>
      </c>
      <c r="BK168" s="143">
        <f>ROUND(I168*H168,0)</f>
        <v>0</v>
      </c>
      <c r="BL168" s="17" t="s">
        <v>178</v>
      </c>
      <c r="BM168" s="142" t="s">
        <v>446</v>
      </c>
    </row>
    <row r="169" spans="2:47" s="1" customFormat="1" ht="11.25">
      <c r="B169" s="33"/>
      <c r="D169" s="153" t="s">
        <v>347</v>
      </c>
      <c r="F169" s="154" t="s">
        <v>447</v>
      </c>
      <c r="I169" s="146"/>
      <c r="L169" s="33"/>
      <c r="M169" s="147"/>
      <c r="T169" s="54"/>
      <c r="AT169" s="17" t="s">
        <v>347</v>
      </c>
      <c r="AU169" s="17" t="s">
        <v>21</v>
      </c>
    </row>
    <row r="170" spans="2:47" s="1" customFormat="1" ht="19.5">
      <c r="B170" s="33"/>
      <c r="D170" s="144" t="s">
        <v>180</v>
      </c>
      <c r="F170" s="145" t="s">
        <v>439</v>
      </c>
      <c r="I170" s="146"/>
      <c r="L170" s="33"/>
      <c r="M170" s="147"/>
      <c r="T170" s="54"/>
      <c r="AT170" s="17" t="s">
        <v>180</v>
      </c>
      <c r="AU170" s="17" t="s">
        <v>21</v>
      </c>
    </row>
    <row r="171" spans="2:65" s="1" customFormat="1" ht="37.9" customHeight="1">
      <c r="B171" s="33"/>
      <c r="C171" s="132" t="s">
        <v>270</v>
      </c>
      <c r="D171" s="132" t="s">
        <v>174</v>
      </c>
      <c r="E171" s="133" t="s">
        <v>448</v>
      </c>
      <c r="F171" s="134" t="s">
        <v>449</v>
      </c>
      <c r="G171" s="135" t="s">
        <v>407</v>
      </c>
      <c r="H171" s="136">
        <v>15.04</v>
      </c>
      <c r="I171" s="137"/>
      <c r="J171" s="136">
        <f>ROUND(I171*H171,0)</f>
        <v>0</v>
      </c>
      <c r="K171" s="134" t="s">
        <v>346</v>
      </c>
      <c r="L171" s="33"/>
      <c r="M171" s="138" t="s">
        <v>35</v>
      </c>
      <c r="N171" s="139" t="s">
        <v>52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178</v>
      </c>
      <c r="AT171" s="142" t="s">
        <v>174</v>
      </c>
      <c r="AU171" s="142" t="s">
        <v>21</v>
      </c>
      <c r="AY171" s="17" t="s">
        <v>171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</v>
      </c>
      <c r="BK171" s="143">
        <f>ROUND(I171*H171,0)</f>
        <v>0</v>
      </c>
      <c r="BL171" s="17" t="s">
        <v>178</v>
      </c>
      <c r="BM171" s="142" t="s">
        <v>265</v>
      </c>
    </row>
    <row r="172" spans="2:47" s="1" customFormat="1" ht="11.25">
      <c r="B172" s="33"/>
      <c r="D172" s="153" t="s">
        <v>347</v>
      </c>
      <c r="F172" s="154" t="s">
        <v>450</v>
      </c>
      <c r="I172" s="146"/>
      <c r="L172" s="33"/>
      <c r="M172" s="147"/>
      <c r="T172" s="54"/>
      <c r="AT172" s="17" t="s">
        <v>347</v>
      </c>
      <c r="AU172" s="17" t="s">
        <v>21</v>
      </c>
    </row>
    <row r="173" spans="2:51" s="12" customFormat="1" ht="11.25">
      <c r="B173" s="155"/>
      <c r="D173" s="144" t="s">
        <v>358</v>
      </c>
      <c r="E173" s="156" t="s">
        <v>35</v>
      </c>
      <c r="F173" s="157" t="s">
        <v>451</v>
      </c>
      <c r="H173" s="158">
        <v>15.04</v>
      </c>
      <c r="I173" s="159"/>
      <c r="L173" s="155"/>
      <c r="M173" s="160"/>
      <c r="T173" s="161"/>
      <c r="AT173" s="156" t="s">
        <v>358</v>
      </c>
      <c r="AU173" s="156" t="s">
        <v>21</v>
      </c>
      <c r="AV173" s="12" t="s">
        <v>21</v>
      </c>
      <c r="AW173" s="12" t="s">
        <v>41</v>
      </c>
      <c r="AX173" s="12" t="s">
        <v>8</v>
      </c>
      <c r="AY173" s="156" t="s">
        <v>171</v>
      </c>
    </row>
    <row r="174" spans="2:65" s="1" customFormat="1" ht="37.9" customHeight="1">
      <c r="B174" s="33"/>
      <c r="C174" s="132" t="s">
        <v>275</v>
      </c>
      <c r="D174" s="132" t="s">
        <v>174</v>
      </c>
      <c r="E174" s="133" t="s">
        <v>452</v>
      </c>
      <c r="F174" s="134" t="s">
        <v>453</v>
      </c>
      <c r="G174" s="135" t="s">
        <v>407</v>
      </c>
      <c r="H174" s="136">
        <v>647.79</v>
      </c>
      <c r="I174" s="137"/>
      <c r="J174" s="136">
        <f>ROUND(I174*H174,0)</f>
        <v>0</v>
      </c>
      <c r="K174" s="134" t="s">
        <v>346</v>
      </c>
      <c r="L174" s="33"/>
      <c r="M174" s="138" t="s">
        <v>35</v>
      </c>
      <c r="N174" s="139" t="s">
        <v>52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178</v>
      </c>
      <c r="AT174" s="142" t="s">
        <v>174</v>
      </c>
      <c r="AU174" s="142" t="s">
        <v>21</v>
      </c>
      <c r="AY174" s="17" t="s">
        <v>171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</v>
      </c>
      <c r="BK174" s="143">
        <f>ROUND(I174*H174,0)</f>
        <v>0</v>
      </c>
      <c r="BL174" s="17" t="s">
        <v>178</v>
      </c>
      <c r="BM174" s="142" t="s">
        <v>454</v>
      </c>
    </row>
    <row r="175" spans="2:47" s="1" customFormat="1" ht="11.25">
      <c r="B175" s="33"/>
      <c r="D175" s="153" t="s">
        <v>347</v>
      </c>
      <c r="F175" s="154" t="s">
        <v>455</v>
      </c>
      <c r="I175" s="146"/>
      <c r="L175" s="33"/>
      <c r="M175" s="147"/>
      <c r="T175" s="54"/>
      <c r="AT175" s="17" t="s">
        <v>347</v>
      </c>
      <c r="AU175" s="17" t="s">
        <v>21</v>
      </c>
    </row>
    <row r="176" spans="2:51" s="12" customFormat="1" ht="11.25">
      <c r="B176" s="155"/>
      <c r="D176" s="144" t="s">
        <v>358</v>
      </c>
      <c r="E176" s="156" t="s">
        <v>35</v>
      </c>
      <c r="F176" s="157" t="s">
        <v>456</v>
      </c>
      <c r="H176" s="158">
        <v>647.79</v>
      </c>
      <c r="I176" s="159"/>
      <c r="L176" s="155"/>
      <c r="M176" s="160"/>
      <c r="T176" s="161"/>
      <c r="AT176" s="156" t="s">
        <v>358</v>
      </c>
      <c r="AU176" s="156" t="s">
        <v>21</v>
      </c>
      <c r="AV176" s="12" t="s">
        <v>21</v>
      </c>
      <c r="AW176" s="12" t="s">
        <v>41</v>
      </c>
      <c r="AX176" s="12" t="s">
        <v>8</v>
      </c>
      <c r="AY176" s="156" t="s">
        <v>171</v>
      </c>
    </row>
    <row r="177" spans="2:65" s="1" customFormat="1" ht="37.9" customHeight="1">
      <c r="B177" s="33"/>
      <c r="C177" s="132" t="s">
        <v>7</v>
      </c>
      <c r="D177" s="132" t="s">
        <v>174</v>
      </c>
      <c r="E177" s="133" t="s">
        <v>457</v>
      </c>
      <c r="F177" s="134" t="s">
        <v>458</v>
      </c>
      <c r="G177" s="135" t="s">
        <v>407</v>
      </c>
      <c r="H177" s="136">
        <v>1943.37</v>
      </c>
      <c r="I177" s="137"/>
      <c r="J177" s="136">
        <f>ROUND(I177*H177,0)</f>
        <v>0</v>
      </c>
      <c r="K177" s="134" t="s">
        <v>346</v>
      </c>
      <c r="L177" s="33"/>
      <c r="M177" s="138" t="s">
        <v>35</v>
      </c>
      <c r="N177" s="139" t="s">
        <v>52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178</v>
      </c>
      <c r="AT177" s="142" t="s">
        <v>174</v>
      </c>
      <c r="AU177" s="142" t="s">
        <v>21</v>
      </c>
      <c r="AY177" s="17" t="s">
        <v>171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</v>
      </c>
      <c r="BK177" s="143">
        <f>ROUND(I177*H177,0)</f>
        <v>0</v>
      </c>
      <c r="BL177" s="17" t="s">
        <v>178</v>
      </c>
      <c r="BM177" s="142" t="s">
        <v>459</v>
      </c>
    </row>
    <row r="178" spans="2:47" s="1" customFormat="1" ht="11.25">
      <c r="B178" s="33"/>
      <c r="D178" s="153" t="s">
        <v>347</v>
      </c>
      <c r="F178" s="154" t="s">
        <v>460</v>
      </c>
      <c r="I178" s="146"/>
      <c r="L178" s="33"/>
      <c r="M178" s="147"/>
      <c r="T178" s="54"/>
      <c r="AT178" s="17" t="s">
        <v>347</v>
      </c>
      <c r="AU178" s="17" t="s">
        <v>21</v>
      </c>
    </row>
    <row r="179" spans="2:47" s="1" customFormat="1" ht="19.5">
      <c r="B179" s="33"/>
      <c r="D179" s="144" t="s">
        <v>180</v>
      </c>
      <c r="F179" s="145" t="s">
        <v>461</v>
      </c>
      <c r="I179" s="146"/>
      <c r="L179" s="33"/>
      <c r="M179" s="147"/>
      <c r="T179" s="54"/>
      <c r="AT179" s="17" t="s">
        <v>180</v>
      </c>
      <c r="AU179" s="17" t="s">
        <v>21</v>
      </c>
    </row>
    <row r="180" spans="2:51" s="12" customFormat="1" ht="11.25">
      <c r="B180" s="155"/>
      <c r="D180" s="144" t="s">
        <v>358</v>
      </c>
      <c r="F180" s="157" t="s">
        <v>462</v>
      </c>
      <c r="H180" s="158">
        <v>1943.37</v>
      </c>
      <c r="I180" s="159"/>
      <c r="L180" s="155"/>
      <c r="M180" s="160"/>
      <c r="T180" s="161"/>
      <c r="AT180" s="156" t="s">
        <v>358</v>
      </c>
      <c r="AU180" s="156" t="s">
        <v>21</v>
      </c>
      <c r="AV180" s="12" t="s">
        <v>21</v>
      </c>
      <c r="AW180" s="12" t="s">
        <v>4</v>
      </c>
      <c r="AX180" s="12" t="s">
        <v>8</v>
      </c>
      <c r="AY180" s="156" t="s">
        <v>171</v>
      </c>
    </row>
    <row r="181" spans="2:65" s="1" customFormat="1" ht="24.2" customHeight="1">
      <c r="B181" s="33"/>
      <c r="C181" s="132" t="s">
        <v>286</v>
      </c>
      <c r="D181" s="132" t="s">
        <v>174</v>
      </c>
      <c r="E181" s="133" t="s">
        <v>463</v>
      </c>
      <c r="F181" s="134" t="s">
        <v>464</v>
      </c>
      <c r="G181" s="135" t="s">
        <v>407</v>
      </c>
      <c r="H181" s="136">
        <v>7.52</v>
      </c>
      <c r="I181" s="137"/>
      <c r="J181" s="136">
        <f>ROUND(I181*H181,0)</f>
        <v>0</v>
      </c>
      <c r="K181" s="134" t="s">
        <v>346</v>
      </c>
      <c r="L181" s="33"/>
      <c r="M181" s="138" t="s">
        <v>35</v>
      </c>
      <c r="N181" s="139" t="s">
        <v>52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178</v>
      </c>
      <c r="AT181" s="142" t="s">
        <v>174</v>
      </c>
      <c r="AU181" s="142" t="s">
        <v>21</v>
      </c>
      <c r="AY181" s="17" t="s">
        <v>171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</v>
      </c>
      <c r="BK181" s="143">
        <f>ROUND(I181*H181,0)</f>
        <v>0</v>
      </c>
      <c r="BL181" s="17" t="s">
        <v>178</v>
      </c>
      <c r="BM181" s="142" t="s">
        <v>296</v>
      </c>
    </row>
    <row r="182" spans="2:47" s="1" customFormat="1" ht="11.25">
      <c r="B182" s="33"/>
      <c r="D182" s="153" t="s">
        <v>347</v>
      </c>
      <c r="F182" s="154" t="s">
        <v>465</v>
      </c>
      <c r="I182" s="146"/>
      <c r="L182" s="33"/>
      <c r="M182" s="147"/>
      <c r="T182" s="54"/>
      <c r="AT182" s="17" t="s">
        <v>347</v>
      </c>
      <c r="AU182" s="17" t="s">
        <v>21</v>
      </c>
    </row>
    <row r="183" spans="2:65" s="1" customFormat="1" ht="24.2" customHeight="1">
      <c r="B183" s="33"/>
      <c r="C183" s="132" t="s">
        <v>291</v>
      </c>
      <c r="D183" s="132" t="s">
        <v>174</v>
      </c>
      <c r="E183" s="133" t="s">
        <v>466</v>
      </c>
      <c r="F183" s="134" t="s">
        <v>467</v>
      </c>
      <c r="G183" s="135" t="s">
        <v>468</v>
      </c>
      <c r="H183" s="136">
        <v>1295.58</v>
      </c>
      <c r="I183" s="137"/>
      <c r="J183" s="136">
        <f>ROUND(I183*H183,0)</f>
        <v>0</v>
      </c>
      <c r="K183" s="134" t="s">
        <v>35</v>
      </c>
      <c r="L183" s="33"/>
      <c r="M183" s="138" t="s">
        <v>35</v>
      </c>
      <c r="N183" s="139" t="s">
        <v>52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178</v>
      </c>
      <c r="AT183" s="142" t="s">
        <v>174</v>
      </c>
      <c r="AU183" s="142" t="s">
        <v>21</v>
      </c>
      <c r="AY183" s="17" t="s">
        <v>171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</v>
      </c>
      <c r="BK183" s="143">
        <f>ROUND(I183*H183,0)</f>
        <v>0</v>
      </c>
      <c r="BL183" s="17" t="s">
        <v>178</v>
      </c>
      <c r="BM183" s="142" t="s">
        <v>469</v>
      </c>
    </row>
    <row r="184" spans="2:51" s="12" customFormat="1" ht="11.25">
      <c r="B184" s="155"/>
      <c r="D184" s="144" t="s">
        <v>358</v>
      </c>
      <c r="F184" s="157" t="s">
        <v>470</v>
      </c>
      <c r="H184" s="158">
        <v>1295.58</v>
      </c>
      <c r="I184" s="159"/>
      <c r="L184" s="155"/>
      <c r="M184" s="160"/>
      <c r="T184" s="161"/>
      <c r="AT184" s="156" t="s">
        <v>358</v>
      </c>
      <c r="AU184" s="156" t="s">
        <v>21</v>
      </c>
      <c r="AV184" s="12" t="s">
        <v>21</v>
      </c>
      <c r="AW184" s="12" t="s">
        <v>4</v>
      </c>
      <c r="AX184" s="12" t="s">
        <v>8</v>
      </c>
      <c r="AY184" s="156" t="s">
        <v>171</v>
      </c>
    </row>
    <row r="185" spans="2:65" s="1" customFormat="1" ht="24.2" customHeight="1">
      <c r="B185" s="33"/>
      <c r="C185" s="132" t="s">
        <v>296</v>
      </c>
      <c r="D185" s="132" t="s">
        <v>174</v>
      </c>
      <c r="E185" s="133" t="s">
        <v>471</v>
      </c>
      <c r="F185" s="134" t="s">
        <v>472</v>
      </c>
      <c r="G185" s="135" t="s">
        <v>407</v>
      </c>
      <c r="H185" s="136">
        <v>647.79</v>
      </c>
      <c r="I185" s="137"/>
      <c r="J185" s="136">
        <f>ROUND(I185*H185,0)</f>
        <v>0</v>
      </c>
      <c r="K185" s="134" t="s">
        <v>346</v>
      </c>
      <c r="L185" s="33"/>
      <c r="M185" s="138" t="s">
        <v>35</v>
      </c>
      <c r="N185" s="139" t="s">
        <v>52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178</v>
      </c>
      <c r="AT185" s="142" t="s">
        <v>174</v>
      </c>
      <c r="AU185" s="142" t="s">
        <v>21</v>
      </c>
      <c r="AY185" s="17" t="s">
        <v>171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</v>
      </c>
      <c r="BK185" s="143">
        <f>ROUND(I185*H185,0)</f>
        <v>0</v>
      </c>
      <c r="BL185" s="17" t="s">
        <v>178</v>
      </c>
      <c r="BM185" s="142" t="s">
        <v>473</v>
      </c>
    </row>
    <row r="186" spans="2:47" s="1" customFormat="1" ht="11.25">
      <c r="B186" s="33"/>
      <c r="D186" s="153" t="s">
        <v>347</v>
      </c>
      <c r="F186" s="154" t="s">
        <v>474</v>
      </c>
      <c r="I186" s="146"/>
      <c r="L186" s="33"/>
      <c r="M186" s="147"/>
      <c r="T186" s="54"/>
      <c r="AT186" s="17" t="s">
        <v>347</v>
      </c>
      <c r="AU186" s="17" t="s">
        <v>21</v>
      </c>
    </row>
    <row r="187" spans="2:65" s="1" customFormat="1" ht="33" customHeight="1">
      <c r="B187" s="33"/>
      <c r="C187" s="132" t="s">
        <v>300</v>
      </c>
      <c r="D187" s="132" t="s">
        <v>174</v>
      </c>
      <c r="E187" s="133" t="s">
        <v>475</v>
      </c>
      <c r="F187" s="134" t="s">
        <v>476</v>
      </c>
      <c r="G187" s="135" t="s">
        <v>407</v>
      </c>
      <c r="H187" s="136">
        <v>22.87</v>
      </c>
      <c r="I187" s="137"/>
      <c r="J187" s="136">
        <f>ROUND(I187*H187,0)</f>
        <v>0</v>
      </c>
      <c r="K187" s="134" t="s">
        <v>346</v>
      </c>
      <c r="L187" s="33"/>
      <c r="M187" s="138" t="s">
        <v>35</v>
      </c>
      <c r="N187" s="139" t="s">
        <v>52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178</v>
      </c>
      <c r="AT187" s="142" t="s">
        <v>174</v>
      </c>
      <c r="AU187" s="142" t="s">
        <v>21</v>
      </c>
      <c r="AY187" s="17" t="s">
        <v>171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</v>
      </c>
      <c r="BK187" s="143">
        <f>ROUND(I187*H187,0)</f>
        <v>0</v>
      </c>
      <c r="BL187" s="17" t="s">
        <v>178</v>
      </c>
      <c r="BM187" s="142" t="s">
        <v>477</v>
      </c>
    </row>
    <row r="188" spans="2:47" s="1" customFormat="1" ht="11.25">
      <c r="B188" s="33"/>
      <c r="D188" s="153" t="s">
        <v>347</v>
      </c>
      <c r="F188" s="154" t="s">
        <v>478</v>
      </c>
      <c r="I188" s="146"/>
      <c r="L188" s="33"/>
      <c r="M188" s="147"/>
      <c r="T188" s="54"/>
      <c r="AT188" s="17" t="s">
        <v>347</v>
      </c>
      <c r="AU188" s="17" t="s">
        <v>21</v>
      </c>
    </row>
    <row r="189" spans="2:51" s="12" customFormat="1" ht="11.25">
      <c r="B189" s="155"/>
      <c r="D189" s="144" t="s">
        <v>358</v>
      </c>
      <c r="E189" s="156" t="s">
        <v>35</v>
      </c>
      <c r="F189" s="157" t="s">
        <v>479</v>
      </c>
      <c r="H189" s="158">
        <v>3.84</v>
      </c>
      <c r="I189" s="159"/>
      <c r="L189" s="155"/>
      <c r="M189" s="160"/>
      <c r="T189" s="161"/>
      <c r="AT189" s="156" t="s">
        <v>358</v>
      </c>
      <c r="AU189" s="156" t="s">
        <v>21</v>
      </c>
      <c r="AV189" s="12" t="s">
        <v>21</v>
      </c>
      <c r="AW189" s="12" t="s">
        <v>41</v>
      </c>
      <c r="AX189" s="12" t="s">
        <v>81</v>
      </c>
      <c r="AY189" s="156" t="s">
        <v>171</v>
      </c>
    </row>
    <row r="190" spans="2:51" s="12" customFormat="1" ht="11.25">
      <c r="B190" s="155"/>
      <c r="D190" s="144" t="s">
        <v>358</v>
      </c>
      <c r="E190" s="156" t="s">
        <v>35</v>
      </c>
      <c r="F190" s="157" t="s">
        <v>480</v>
      </c>
      <c r="H190" s="158">
        <v>16.22</v>
      </c>
      <c r="I190" s="159"/>
      <c r="L190" s="155"/>
      <c r="M190" s="160"/>
      <c r="T190" s="161"/>
      <c r="AT190" s="156" t="s">
        <v>358</v>
      </c>
      <c r="AU190" s="156" t="s">
        <v>21</v>
      </c>
      <c r="AV190" s="12" t="s">
        <v>21</v>
      </c>
      <c r="AW190" s="12" t="s">
        <v>41</v>
      </c>
      <c r="AX190" s="12" t="s">
        <v>81</v>
      </c>
      <c r="AY190" s="156" t="s">
        <v>171</v>
      </c>
    </row>
    <row r="191" spans="2:51" s="12" customFormat="1" ht="11.25">
      <c r="B191" s="155"/>
      <c r="D191" s="144" t="s">
        <v>358</v>
      </c>
      <c r="E191" s="156" t="s">
        <v>35</v>
      </c>
      <c r="F191" s="157" t="s">
        <v>481</v>
      </c>
      <c r="H191" s="158">
        <v>2.81</v>
      </c>
      <c r="I191" s="159"/>
      <c r="L191" s="155"/>
      <c r="M191" s="160"/>
      <c r="T191" s="161"/>
      <c r="AT191" s="156" t="s">
        <v>358</v>
      </c>
      <c r="AU191" s="156" t="s">
        <v>21</v>
      </c>
      <c r="AV191" s="12" t="s">
        <v>21</v>
      </c>
      <c r="AW191" s="12" t="s">
        <v>41</v>
      </c>
      <c r="AX191" s="12" t="s">
        <v>81</v>
      </c>
      <c r="AY191" s="156" t="s">
        <v>171</v>
      </c>
    </row>
    <row r="192" spans="2:51" s="13" customFormat="1" ht="11.25">
      <c r="B192" s="162"/>
      <c r="D192" s="144" t="s">
        <v>358</v>
      </c>
      <c r="E192" s="163" t="s">
        <v>35</v>
      </c>
      <c r="F192" s="164" t="s">
        <v>361</v>
      </c>
      <c r="H192" s="165">
        <v>22.87</v>
      </c>
      <c r="I192" s="166"/>
      <c r="L192" s="162"/>
      <c r="M192" s="167"/>
      <c r="T192" s="168"/>
      <c r="AT192" s="163" t="s">
        <v>358</v>
      </c>
      <c r="AU192" s="163" t="s">
        <v>21</v>
      </c>
      <c r="AV192" s="13" t="s">
        <v>178</v>
      </c>
      <c r="AW192" s="13" t="s">
        <v>41</v>
      </c>
      <c r="AX192" s="13" t="s">
        <v>8</v>
      </c>
      <c r="AY192" s="163" t="s">
        <v>171</v>
      </c>
    </row>
    <row r="193" spans="2:65" s="1" customFormat="1" ht="37.9" customHeight="1">
      <c r="B193" s="33"/>
      <c r="C193" s="132" t="s">
        <v>304</v>
      </c>
      <c r="D193" s="132" t="s">
        <v>174</v>
      </c>
      <c r="E193" s="133" t="s">
        <v>482</v>
      </c>
      <c r="F193" s="134" t="s">
        <v>483</v>
      </c>
      <c r="G193" s="135" t="s">
        <v>407</v>
      </c>
      <c r="H193" s="136">
        <v>11.84</v>
      </c>
      <c r="I193" s="137"/>
      <c r="J193" s="136">
        <f>ROUND(I193*H193,0)</f>
        <v>0</v>
      </c>
      <c r="K193" s="134" t="s">
        <v>346</v>
      </c>
      <c r="L193" s="33"/>
      <c r="M193" s="138" t="s">
        <v>35</v>
      </c>
      <c r="N193" s="139" t="s">
        <v>52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178</v>
      </c>
      <c r="AT193" s="142" t="s">
        <v>174</v>
      </c>
      <c r="AU193" s="142" t="s">
        <v>21</v>
      </c>
      <c r="AY193" s="17" t="s">
        <v>171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</v>
      </c>
      <c r="BK193" s="143">
        <f>ROUND(I193*H193,0)</f>
        <v>0</v>
      </c>
      <c r="BL193" s="17" t="s">
        <v>178</v>
      </c>
      <c r="BM193" s="142" t="s">
        <v>484</v>
      </c>
    </row>
    <row r="194" spans="2:47" s="1" customFormat="1" ht="11.25">
      <c r="B194" s="33"/>
      <c r="D194" s="153" t="s">
        <v>347</v>
      </c>
      <c r="F194" s="154" t="s">
        <v>485</v>
      </c>
      <c r="I194" s="146"/>
      <c r="L194" s="33"/>
      <c r="M194" s="147"/>
      <c r="T194" s="54"/>
      <c r="AT194" s="17" t="s">
        <v>347</v>
      </c>
      <c r="AU194" s="17" t="s">
        <v>21</v>
      </c>
    </row>
    <row r="195" spans="2:51" s="12" customFormat="1" ht="11.25">
      <c r="B195" s="155"/>
      <c r="D195" s="144" t="s">
        <v>358</v>
      </c>
      <c r="E195" s="156" t="s">
        <v>35</v>
      </c>
      <c r="F195" s="157" t="s">
        <v>486</v>
      </c>
      <c r="H195" s="158">
        <v>1.59</v>
      </c>
      <c r="I195" s="159"/>
      <c r="L195" s="155"/>
      <c r="M195" s="160"/>
      <c r="T195" s="161"/>
      <c r="AT195" s="156" t="s">
        <v>358</v>
      </c>
      <c r="AU195" s="156" t="s">
        <v>21</v>
      </c>
      <c r="AV195" s="12" t="s">
        <v>21</v>
      </c>
      <c r="AW195" s="12" t="s">
        <v>41</v>
      </c>
      <c r="AX195" s="12" t="s">
        <v>81</v>
      </c>
      <c r="AY195" s="156" t="s">
        <v>171</v>
      </c>
    </row>
    <row r="196" spans="2:51" s="12" customFormat="1" ht="11.25">
      <c r="B196" s="155"/>
      <c r="D196" s="144" t="s">
        <v>358</v>
      </c>
      <c r="E196" s="156" t="s">
        <v>35</v>
      </c>
      <c r="F196" s="157" t="s">
        <v>487</v>
      </c>
      <c r="H196" s="158">
        <v>10.25</v>
      </c>
      <c r="I196" s="159"/>
      <c r="L196" s="155"/>
      <c r="M196" s="160"/>
      <c r="T196" s="161"/>
      <c r="AT196" s="156" t="s">
        <v>358</v>
      </c>
      <c r="AU196" s="156" t="s">
        <v>21</v>
      </c>
      <c r="AV196" s="12" t="s">
        <v>21</v>
      </c>
      <c r="AW196" s="12" t="s">
        <v>41</v>
      </c>
      <c r="AX196" s="12" t="s">
        <v>81</v>
      </c>
      <c r="AY196" s="156" t="s">
        <v>171</v>
      </c>
    </row>
    <row r="197" spans="2:51" s="13" customFormat="1" ht="11.25">
      <c r="B197" s="162"/>
      <c r="D197" s="144" t="s">
        <v>358</v>
      </c>
      <c r="E197" s="163" t="s">
        <v>35</v>
      </c>
      <c r="F197" s="164" t="s">
        <v>361</v>
      </c>
      <c r="H197" s="165">
        <v>11.84</v>
      </c>
      <c r="I197" s="166"/>
      <c r="L197" s="162"/>
      <c r="M197" s="167"/>
      <c r="T197" s="168"/>
      <c r="AT197" s="163" t="s">
        <v>358</v>
      </c>
      <c r="AU197" s="163" t="s">
        <v>21</v>
      </c>
      <c r="AV197" s="13" t="s">
        <v>178</v>
      </c>
      <c r="AW197" s="13" t="s">
        <v>41</v>
      </c>
      <c r="AX197" s="13" t="s">
        <v>8</v>
      </c>
      <c r="AY197" s="163" t="s">
        <v>171</v>
      </c>
    </row>
    <row r="198" spans="2:65" s="1" customFormat="1" ht="16.5" customHeight="1">
      <c r="B198" s="33"/>
      <c r="C198" s="169" t="s">
        <v>308</v>
      </c>
      <c r="D198" s="169" t="s">
        <v>488</v>
      </c>
      <c r="E198" s="170" t="s">
        <v>489</v>
      </c>
      <c r="F198" s="171" t="s">
        <v>490</v>
      </c>
      <c r="G198" s="172" t="s">
        <v>468</v>
      </c>
      <c r="H198" s="173">
        <v>23.68</v>
      </c>
      <c r="I198" s="174"/>
      <c r="J198" s="173">
        <f>ROUND(I198*H198,0)</f>
        <v>0</v>
      </c>
      <c r="K198" s="171" t="s">
        <v>346</v>
      </c>
      <c r="L198" s="175"/>
      <c r="M198" s="176" t="s">
        <v>35</v>
      </c>
      <c r="N198" s="177" t="s">
        <v>52</v>
      </c>
      <c r="P198" s="140">
        <f>O198*H198</f>
        <v>0</v>
      </c>
      <c r="Q198" s="140">
        <v>1</v>
      </c>
      <c r="R198" s="140">
        <f>Q198*H198</f>
        <v>23.68</v>
      </c>
      <c r="S198" s="140">
        <v>0</v>
      </c>
      <c r="T198" s="141">
        <f>S198*H198</f>
        <v>0</v>
      </c>
      <c r="AR198" s="142" t="s">
        <v>214</v>
      </c>
      <c r="AT198" s="142" t="s">
        <v>488</v>
      </c>
      <c r="AU198" s="142" t="s">
        <v>21</v>
      </c>
      <c r="AY198" s="17" t="s">
        <v>171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</v>
      </c>
      <c r="BK198" s="143">
        <f>ROUND(I198*H198,0)</f>
        <v>0</v>
      </c>
      <c r="BL198" s="17" t="s">
        <v>178</v>
      </c>
      <c r="BM198" s="142" t="s">
        <v>491</v>
      </c>
    </row>
    <row r="199" spans="2:51" s="12" customFormat="1" ht="11.25">
      <c r="B199" s="155"/>
      <c r="D199" s="144" t="s">
        <v>358</v>
      </c>
      <c r="F199" s="157" t="s">
        <v>492</v>
      </c>
      <c r="H199" s="158">
        <v>23.68</v>
      </c>
      <c r="I199" s="159"/>
      <c r="L199" s="155"/>
      <c r="M199" s="160"/>
      <c r="T199" s="161"/>
      <c r="AT199" s="156" t="s">
        <v>358</v>
      </c>
      <c r="AU199" s="156" t="s">
        <v>21</v>
      </c>
      <c r="AV199" s="12" t="s">
        <v>21</v>
      </c>
      <c r="AW199" s="12" t="s">
        <v>4</v>
      </c>
      <c r="AX199" s="12" t="s">
        <v>8</v>
      </c>
      <c r="AY199" s="156" t="s">
        <v>171</v>
      </c>
    </row>
    <row r="200" spans="2:65" s="1" customFormat="1" ht="24.2" customHeight="1">
      <c r="B200" s="33"/>
      <c r="C200" s="132" t="s">
        <v>314</v>
      </c>
      <c r="D200" s="132" t="s">
        <v>174</v>
      </c>
      <c r="E200" s="133" t="s">
        <v>493</v>
      </c>
      <c r="F200" s="134" t="s">
        <v>494</v>
      </c>
      <c r="G200" s="135" t="s">
        <v>355</v>
      </c>
      <c r="H200" s="136">
        <v>25</v>
      </c>
      <c r="I200" s="137"/>
      <c r="J200" s="136">
        <f>ROUND(I200*H200,0)</f>
        <v>0</v>
      </c>
      <c r="K200" s="134" t="s">
        <v>346</v>
      </c>
      <c r="L200" s="33"/>
      <c r="M200" s="138" t="s">
        <v>35</v>
      </c>
      <c r="N200" s="139" t="s">
        <v>52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178</v>
      </c>
      <c r="AT200" s="142" t="s">
        <v>174</v>
      </c>
      <c r="AU200" s="142" t="s">
        <v>21</v>
      </c>
      <c r="AY200" s="17" t="s">
        <v>171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</v>
      </c>
      <c r="BK200" s="143">
        <f>ROUND(I200*H200,0)</f>
        <v>0</v>
      </c>
      <c r="BL200" s="17" t="s">
        <v>178</v>
      </c>
      <c r="BM200" s="142" t="s">
        <v>304</v>
      </c>
    </row>
    <row r="201" spans="2:47" s="1" customFormat="1" ht="11.25">
      <c r="B201" s="33"/>
      <c r="D201" s="153" t="s">
        <v>347</v>
      </c>
      <c r="F201" s="154" t="s">
        <v>495</v>
      </c>
      <c r="I201" s="146"/>
      <c r="L201" s="33"/>
      <c r="M201" s="147"/>
      <c r="T201" s="54"/>
      <c r="AT201" s="17" t="s">
        <v>347</v>
      </c>
      <c r="AU201" s="17" t="s">
        <v>21</v>
      </c>
    </row>
    <row r="202" spans="2:51" s="12" customFormat="1" ht="11.25">
      <c r="B202" s="155"/>
      <c r="D202" s="144" t="s">
        <v>358</v>
      </c>
      <c r="E202" s="156" t="s">
        <v>35</v>
      </c>
      <c r="F202" s="157" t="s">
        <v>496</v>
      </c>
      <c r="H202" s="158">
        <v>25</v>
      </c>
      <c r="I202" s="159"/>
      <c r="L202" s="155"/>
      <c r="M202" s="160"/>
      <c r="T202" s="161"/>
      <c r="AT202" s="156" t="s">
        <v>358</v>
      </c>
      <c r="AU202" s="156" t="s">
        <v>21</v>
      </c>
      <c r="AV202" s="12" t="s">
        <v>21</v>
      </c>
      <c r="AW202" s="12" t="s">
        <v>41</v>
      </c>
      <c r="AX202" s="12" t="s">
        <v>81</v>
      </c>
      <c r="AY202" s="156" t="s">
        <v>171</v>
      </c>
    </row>
    <row r="203" spans="2:51" s="13" customFormat="1" ht="11.25">
      <c r="B203" s="162"/>
      <c r="D203" s="144" t="s">
        <v>358</v>
      </c>
      <c r="E203" s="163" t="s">
        <v>35</v>
      </c>
      <c r="F203" s="164" t="s">
        <v>361</v>
      </c>
      <c r="H203" s="165">
        <v>25</v>
      </c>
      <c r="I203" s="166"/>
      <c r="L203" s="162"/>
      <c r="M203" s="167"/>
      <c r="T203" s="168"/>
      <c r="AT203" s="163" t="s">
        <v>358</v>
      </c>
      <c r="AU203" s="163" t="s">
        <v>21</v>
      </c>
      <c r="AV203" s="13" t="s">
        <v>178</v>
      </c>
      <c r="AW203" s="13" t="s">
        <v>41</v>
      </c>
      <c r="AX203" s="13" t="s">
        <v>8</v>
      </c>
      <c r="AY203" s="163" t="s">
        <v>171</v>
      </c>
    </row>
    <row r="204" spans="2:65" s="1" customFormat="1" ht="24.2" customHeight="1">
      <c r="B204" s="33"/>
      <c r="C204" s="132" t="s">
        <v>319</v>
      </c>
      <c r="D204" s="132" t="s">
        <v>174</v>
      </c>
      <c r="E204" s="133" t="s">
        <v>497</v>
      </c>
      <c r="F204" s="134" t="s">
        <v>498</v>
      </c>
      <c r="G204" s="135" t="s">
        <v>355</v>
      </c>
      <c r="H204" s="136">
        <v>25</v>
      </c>
      <c r="I204" s="137"/>
      <c r="J204" s="136">
        <f>ROUND(I204*H204,0)</f>
        <v>0</v>
      </c>
      <c r="K204" s="134" t="s">
        <v>346</v>
      </c>
      <c r="L204" s="33"/>
      <c r="M204" s="138" t="s">
        <v>35</v>
      </c>
      <c r="N204" s="139" t="s">
        <v>52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178</v>
      </c>
      <c r="AT204" s="142" t="s">
        <v>174</v>
      </c>
      <c r="AU204" s="142" t="s">
        <v>21</v>
      </c>
      <c r="AY204" s="17" t="s">
        <v>171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</v>
      </c>
      <c r="BK204" s="143">
        <f>ROUND(I204*H204,0)</f>
        <v>0</v>
      </c>
      <c r="BL204" s="17" t="s">
        <v>178</v>
      </c>
      <c r="BM204" s="142" t="s">
        <v>314</v>
      </c>
    </row>
    <row r="205" spans="2:47" s="1" customFormat="1" ht="11.25">
      <c r="B205" s="33"/>
      <c r="D205" s="153" t="s">
        <v>347</v>
      </c>
      <c r="F205" s="154" t="s">
        <v>499</v>
      </c>
      <c r="I205" s="146"/>
      <c r="L205" s="33"/>
      <c r="M205" s="147"/>
      <c r="T205" s="54"/>
      <c r="AT205" s="17" t="s">
        <v>347</v>
      </c>
      <c r="AU205" s="17" t="s">
        <v>21</v>
      </c>
    </row>
    <row r="206" spans="2:65" s="1" customFormat="1" ht="16.5" customHeight="1">
      <c r="B206" s="33"/>
      <c r="C206" s="169" t="s">
        <v>324</v>
      </c>
      <c r="D206" s="169" t="s">
        <v>488</v>
      </c>
      <c r="E206" s="170" t="s">
        <v>500</v>
      </c>
      <c r="F206" s="171" t="s">
        <v>501</v>
      </c>
      <c r="G206" s="172" t="s">
        <v>502</v>
      </c>
      <c r="H206" s="173">
        <v>0.5</v>
      </c>
      <c r="I206" s="174"/>
      <c r="J206" s="173">
        <f>ROUND(I206*H206,0)</f>
        <v>0</v>
      </c>
      <c r="K206" s="171" t="s">
        <v>346</v>
      </c>
      <c r="L206" s="175"/>
      <c r="M206" s="176" t="s">
        <v>35</v>
      </c>
      <c r="N206" s="177" t="s">
        <v>52</v>
      </c>
      <c r="P206" s="140">
        <f>O206*H206</f>
        <v>0</v>
      </c>
      <c r="Q206" s="140">
        <v>0.001</v>
      </c>
      <c r="R206" s="140">
        <f>Q206*H206</f>
        <v>0.0005</v>
      </c>
      <c r="S206" s="140">
        <v>0</v>
      </c>
      <c r="T206" s="141">
        <f>S206*H206</f>
        <v>0</v>
      </c>
      <c r="AR206" s="142" t="s">
        <v>214</v>
      </c>
      <c r="AT206" s="142" t="s">
        <v>488</v>
      </c>
      <c r="AU206" s="142" t="s">
        <v>21</v>
      </c>
      <c r="AY206" s="17" t="s">
        <v>171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</v>
      </c>
      <c r="BK206" s="143">
        <f>ROUND(I206*H206,0)</f>
        <v>0</v>
      </c>
      <c r="BL206" s="17" t="s">
        <v>178</v>
      </c>
      <c r="BM206" s="142" t="s">
        <v>324</v>
      </c>
    </row>
    <row r="207" spans="2:51" s="12" customFormat="1" ht="11.25">
      <c r="B207" s="155"/>
      <c r="D207" s="144" t="s">
        <v>358</v>
      </c>
      <c r="F207" s="157" t="s">
        <v>503</v>
      </c>
      <c r="H207" s="158">
        <v>0.5</v>
      </c>
      <c r="I207" s="159"/>
      <c r="L207" s="155"/>
      <c r="M207" s="160"/>
      <c r="T207" s="161"/>
      <c r="AT207" s="156" t="s">
        <v>358</v>
      </c>
      <c r="AU207" s="156" t="s">
        <v>21</v>
      </c>
      <c r="AV207" s="12" t="s">
        <v>21</v>
      </c>
      <c r="AW207" s="12" t="s">
        <v>4</v>
      </c>
      <c r="AX207" s="12" t="s">
        <v>8</v>
      </c>
      <c r="AY207" s="156" t="s">
        <v>171</v>
      </c>
    </row>
    <row r="208" spans="2:65" s="1" customFormat="1" ht="21.75" customHeight="1">
      <c r="B208" s="33"/>
      <c r="C208" s="132" t="s">
        <v>331</v>
      </c>
      <c r="D208" s="132" t="s">
        <v>174</v>
      </c>
      <c r="E208" s="133" t="s">
        <v>504</v>
      </c>
      <c r="F208" s="134" t="s">
        <v>505</v>
      </c>
      <c r="G208" s="135" t="s">
        <v>355</v>
      </c>
      <c r="H208" s="136">
        <v>1785.67</v>
      </c>
      <c r="I208" s="137"/>
      <c r="J208" s="136">
        <f>ROUND(I208*H208,0)</f>
        <v>0</v>
      </c>
      <c r="K208" s="134" t="s">
        <v>346</v>
      </c>
      <c r="L208" s="33"/>
      <c r="M208" s="138" t="s">
        <v>35</v>
      </c>
      <c r="N208" s="139" t="s">
        <v>52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178</v>
      </c>
      <c r="AT208" s="142" t="s">
        <v>174</v>
      </c>
      <c r="AU208" s="142" t="s">
        <v>21</v>
      </c>
      <c r="AY208" s="17" t="s">
        <v>171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</v>
      </c>
      <c r="BK208" s="143">
        <f>ROUND(I208*H208,0)</f>
        <v>0</v>
      </c>
      <c r="BL208" s="17" t="s">
        <v>178</v>
      </c>
      <c r="BM208" s="142" t="s">
        <v>506</v>
      </c>
    </row>
    <row r="209" spans="2:47" s="1" customFormat="1" ht="11.25">
      <c r="B209" s="33"/>
      <c r="D209" s="153" t="s">
        <v>347</v>
      </c>
      <c r="F209" s="154" t="s">
        <v>507</v>
      </c>
      <c r="I209" s="146"/>
      <c r="L209" s="33"/>
      <c r="M209" s="147"/>
      <c r="T209" s="54"/>
      <c r="AT209" s="17" t="s">
        <v>347</v>
      </c>
      <c r="AU209" s="17" t="s">
        <v>21</v>
      </c>
    </row>
    <row r="210" spans="2:47" s="1" customFormat="1" ht="19.5">
      <c r="B210" s="33"/>
      <c r="D210" s="144" t="s">
        <v>180</v>
      </c>
      <c r="F210" s="145" t="s">
        <v>508</v>
      </c>
      <c r="I210" s="146"/>
      <c r="L210" s="33"/>
      <c r="M210" s="147"/>
      <c r="T210" s="54"/>
      <c r="AT210" s="17" t="s">
        <v>180</v>
      </c>
      <c r="AU210" s="17" t="s">
        <v>21</v>
      </c>
    </row>
    <row r="211" spans="2:51" s="12" customFormat="1" ht="11.25">
      <c r="B211" s="155"/>
      <c r="D211" s="144" t="s">
        <v>358</v>
      </c>
      <c r="E211" s="156" t="s">
        <v>35</v>
      </c>
      <c r="F211" s="157" t="s">
        <v>509</v>
      </c>
      <c r="H211" s="158">
        <v>2228</v>
      </c>
      <c r="I211" s="159"/>
      <c r="L211" s="155"/>
      <c r="M211" s="160"/>
      <c r="T211" s="161"/>
      <c r="AT211" s="156" t="s">
        <v>358</v>
      </c>
      <c r="AU211" s="156" t="s">
        <v>21</v>
      </c>
      <c r="AV211" s="12" t="s">
        <v>21</v>
      </c>
      <c r="AW211" s="12" t="s">
        <v>41</v>
      </c>
      <c r="AX211" s="12" t="s">
        <v>81</v>
      </c>
      <c r="AY211" s="156" t="s">
        <v>171</v>
      </c>
    </row>
    <row r="212" spans="2:51" s="12" customFormat="1" ht="11.25">
      <c r="B212" s="155"/>
      <c r="D212" s="144" t="s">
        <v>358</v>
      </c>
      <c r="E212" s="156" t="s">
        <v>35</v>
      </c>
      <c r="F212" s="157" t="s">
        <v>510</v>
      </c>
      <c r="H212" s="158">
        <v>-442.33</v>
      </c>
      <c r="I212" s="159"/>
      <c r="L212" s="155"/>
      <c r="M212" s="160"/>
      <c r="T212" s="161"/>
      <c r="AT212" s="156" t="s">
        <v>358</v>
      </c>
      <c r="AU212" s="156" t="s">
        <v>21</v>
      </c>
      <c r="AV212" s="12" t="s">
        <v>21</v>
      </c>
      <c r="AW212" s="12" t="s">
        <v>41</v>
      </c>
      <c r="AX212" s="12" t="s">
        <v>81</v>
      </c>
      <c r="AY212" s="156" t="s">
        <v>171</v>
      </c>
    </row>
    <row r="213" spans="2:51" s="13" customFormat="1" ht="11.25">
      <c r="B213" s="162"/>
      <c r="D213" s="144" t="s">
        <v>358</v>
      </c>
      <c r="E213" s="163" t="s">
        <v>35</v>
      </c>
      <c r="F213" s="164" t="s">
        <v>361</v>
      </c>
      <c r="H213" s="165">
        <v>1785.67</v>
      </c>
      <c r="I213" s="166"/>
      <c r="L213" s="162"/>
      <c r="M213" s="167"/>
      <c r="T213" s="168"/>
      <c r="AT213" s="163" t="s">
        <v>358</v>
      </c>
      <c r="AU213" s="163" t="s">
        <v>21</v>
      </c>
      <c r="AV213" s="13" t="s">
        <v>178</v>
      </c>
      <c r="AW213" s="13" t="s">
        <v>41</v>
      </c>
      <c r="AX213" s="13" t="s">
        <v>8</v>
      </c>
      <c r="AY213" s="163" t="s">
        <v>171</v>
      </c>
    </row>
    <row r="214" spans="2:65" s="1" customFormat="1" ht="24.2" customHeight="1">
      <c r="B214" s="33"/>
      <c r="C214" s="132" t="s">
        <v>511</v>
      </c>
      <c r="D214" s="132" t="s">
        <v>174</v>
      </c>
      <c r="E214" s="133" t="s">
        <v>512</v>
      </c>
      <c r="F214" s="134" t="s">
        <v>513</v>
      </c>
      <c r="G214" s="135" t="s">
        <v>345</v>
      </c>
      <c r="H214" s="136">
        <v>3</v>
      </c>
      <c r="I214" s="137"/>
      <c r="J214" s="136">
        <f>ROUND(I214*H214,0)</f>
        <v>0</v>
      </c>
      <c r="K214" s="134" t="s">
        <v>346</v>
      </c>
      <c r="L214" s="33"/>
      <c r="M214" s="138" t="s">
        <v>35</v>
      </c>
      <c r="N214" s="139" t="s">
        <v>52</v>
      </c>
      <c r="P214" s="140">
        <f>O214*H214</f>
        <v>0</v>
      </c>
      <c r="Q214" s="140">
        <v>0</v>
      </c>
      <c r="R214" s="140">
        <f>Q214*H214</f>
        <v>0</v>
      </c>
      <c r="S214" s="140">
        <v>0</v>
      </c>
      <c r="T214" s="141">
        <f>S214*H214</f>
        <v>0</v>
      </c>
      <c r="AR214" s="142" t="s">
        <v>178</v>
      </c>
      <c r="AT214" s="142" t="s">
        <v>174</v>
      </c>
      <c r="AU214" s="142" t="s">
        <v>21</v>
      </c>
      <c r="AY214" s="17" t="s">
        <v>171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</v>
      </c>
      <c r="BK214" s="143">
        <f>ROUND(I214*H214,0)</f>
        <v>0</v>
      </c>
      <c r="BL214" s="17" t="s">
        <v>178</v>
      </c>
      <c r="BM214" s="142" t="s">
        <v>514</v>
      </c>
    </row>
    <row r="215" spans="2:47" s="1" customFormat="1" ht="11.25">
      <c r="B215" s="33"/>
      <c r="D215" s="153" t="s">
        <v>347</v>
      </c>
      <c r="F215" s="154" t="s">
        <v>515</v>
      </c>
      <c r="I215" s="146"/>
      <c r="L215" s="33"/>
      <c r="M215" s="147"/>
      <c r="T215" s="54"/>
      <c r="AT215" s="17" t="s">
        <v>347</v>
      </c>
      <c r="AU215" s="17" t="s">
        <v>21</v>
      </c>
    </row>
    <row r="216" spans="2:65" s="1" customFormat="1" ht="16.5" customHeight="1">
      <c r="B216" s="33"/>
      <c r="C216" s="169" t="s">
        <v>516</v>
      </c>
      <c r="D216" s="169" t="s">
        <v>488</v>
      </c>
      <c r="E216" s="170" t="s">
        <v>517</v>
      </c>
      <c r="F216" s="171" t="s">
        <v>518</v>
      </c>
      <c r="G216" s="172" t="s">
        <v>345</v>
      </c>
      <c r="H216" s="173">
        <v>3</v>
      </c>
      <c r="I216" s="174"/>
      <c r="J216" s="173">
        <f>ROUND(I216*H216,0)</f>
        <v>0</v>
      </c>
      <c r="K216" s="171" t="s">
        <v>346</v>
      </c>
      <c r="L216" s="175"/>
      <c r="M216" s="176" t="s">
        <v>35</v>
      </c>
      <c r="N216" s="177" t="s">
        <v>52</v>
      </c>
      <c r="P216" s="140">
        <f>O216*H216</f>
        <v>0</v>
      </c>
      <c r="Q216" s="140">
        <v>3E-05</v>
      </c>
      <c r="R216" s="140">
        <f>Q216*H216</f>
        <v>9E-05</v>
      </c>
      <c r="S216" s="140">
        <v>0</v>
      </c>
      <c r="T216" s="141">
        <f>S216*H216</f>
        <v>0</v>
      </c>
      <c r="AR216" s="142" t="s">
        <v>214</v>
      </c>
      <c r="AT216" s="142" t="s">
        <v>488</v>
      </c>
      <c r="AU216" s="142" t="s">
        <v>21</v>
      </c>
      <c r="AY216" s="17" t="s">
        <v>171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</v>
      </c>
      <c r="BK216" s="143">
        <f>ROUND(I216*H216,0)</f>
        <v>0</v>
      </c>
      <c r="BL216" s="17" t="s">
        <v>178</v>
      </c>
      <c r="BM216" s="142" t="s">
        <v>519</v>
      </c>
    </row>
    <row r="217" spans="2:65" s="1" customFormat="1" ht="16.5" customHeight="1">
      <c r="B217" s="33"/>
      <c r="C217" s="132" t="s">
        <v>514</v>
      </c>
      <c r="D217" s="132" t="s">
        <v>174</v>
      </c>
      <c r="E217" s="133" t="s">
        <v>520</v>
      </c>
      <c r="F217" s="134" t="s">
        <v>521</v>
      </c>
      <c r="G217" s="135" t="s">
        <v>345</v>
      </c>
      <c r="H217" s="136">
        <v>3</v>
      </c>
      <c r="I217" s="137"/>
      <c r="J217" s="136">
        <f>ROUND(I217*H217,0)</f>
        <v>0</v>
      </c>
      <c r="K217" s="134" t="s">
        <v>346</v>
      </c>
      <c r="L217" s="33"/>
      <c r="M217" s="138" t="s">
        <v>35</v>
      </c>
      <c r="N217" s="139" t="s">
        <v>52</v>
      </c>
      <c r="P217" s="140">
        <f>O217*H217</f>
        <v>0</v>
      </c>
      <c r="Q217" s="140">
        <v>6E-05</v>
      </c>
      <c r="R217" s="140">
        <f>Q217*H217</f>
        <v>0.00018</v>
      </c>
      <c r="S217" s="140">
        <v>0</v>
      </c>
      <c r="T217" s="141">
        <f>S217*H217</f>
        <v>0</v>
      </c>
      <c r="AR217" s="142" t="s">
        <v>178</v>
      </c>
      <c r="AT217" s="142" t="s">
        <v>174</v>
      </c>
      <c r="AU217" s="142" t="s">
        <v>21</v>
      </c>
      <c r="AY217" s="17" t="s">
        <v>171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</v>
      </c>
      <c r="BK217" s="143">
        <f>ROUND(I217*H217,0)</f>
        <v>0</v>
      </c>
      <c r="BL217" s="17" t="s">
        <v>178</v>
      </c>
      <c r="BM217" s="142" t="s">
        <v>522</v>
      </c>
    </row>
    <row r="218" spans="2:47" s="1" customFormat="1" ht="11.25">
      <c r="B218" s="33"/>
      <c r="D218" s="153" t="s">
        <v>347</v>
      </c>
      <c r="F218" s="154" t="s">
        <v>523</v>
      </c>
      <c r="I218" s="146"/>
      <c r="L218" s="33"/>
      <c r="M218" s="147"/>
      <c r="T218" s="54"/>
      <c r="AT218" s="17" t="s">
        <v>347</v>
      </c>
      <c r="AU218" s="17" t="s">
        <v>21</v>
      </c>
    </row>
    <row r="219" spans="2:65" s="1" customFormat="1" ht="16.5" customHeight="1">
      <c r="B219" s="33"/>
      <c r="C219" s="169" t="s">
        <v>524</v>
      </c>
      <c r="D219" s="169" t="s">
        <v>488</v>
      </c>
      <c r="E219" s="170" t="s">
        <v>525</v>
      </c>
      <c r="F219" s="171" t="s">
        <v>526</v>
      </c>
      <c r="G219" s="172" t="s">
        <v>345</v>
      </c>
      <c r="H219" s="173">
        <v>9</v>
      </c>
      <c r="I219" s="174"/>
      <c r="J219" s="173">
        <f>ROUND(I219*H219,0)</f>
        <v>0</v>
      </c>
      <c r="K219" s="171" t="s">
        <v>346</v>
      </c>
      <c r="L219" s="175"/>
      <c r="M219" s="176" t="s">
        <v>35</v>
      </c>
      <c r="N219" s="177" t="s">
        <v>52</v>
      </c>
      <c r="P219" s="140">
        <f>O219*H219</f>
        <v>0</v>
      </c>
      <c r="Q219" s="140">
        <v>0.00709</v>
      </c>
      <c r="R219" s="140">
        <f>Q219*H219</f>
        <v>0.06381</v>
      </c>
      <c r="S219" s="140">
        <v>0</v>
      </c>
      <c r="T219" s="141">
        <f>S219*H219</f>
        <v>0</v>
      </c>
      <c r="AR219" s="142" t="s">
        <v>214</v>
      </c>
      <c r="AT219" s="142" t="s">
        <v>488</v>
      </c>
      <c r="AU219" s="142" t="s">
        <v>21</v>
      </c>
      <c r="AY219" s="17" t="s">
        <v>171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</v>
      </c>
      <c r="BK219" s="143">
        <f>ROUND(I219*H219,0)</f>
        <v>0</v>
      </c>
      <c r="BL219" s="17" t="s">
        <v>178</v>
      </c>
      <c r="BM219" s="142" t="s">
        <v>527</v>
      </c>
    </row>
    <row r="220" spans="2:51" s="12" customFormat="1" ht="11.25">
      <c r="B220" s="155"/>
      <c r="D220" s="144" t="s">
        <v>358</v>
      </c>
      <c r="F220" s="157" t="s">
        <v>528</v>
      </c>
      <c r="H220" s="158">
        <v>9</v>
      </c>
      <c r="I220" s="159"/>
      <c r="L220" s="155"/>
      <c r="M220" s="160"/>
      <c r="T220" s="161"/>
      <c r="AT220" s="156" t="s">
        <v>358</v>
      </c>
      <c r="AU220" s="156" t="s">
        <v>21</v>
      </c>
      <c r="AV220" s="12" t="s">
        <v>21</v>
      </c>
      <c r="AW220" s="12" t="s">
        <v>4</v>
      </c>
      <c r="AX220" s="12" t="s">
        <v>8</v>
      </c>
      <c r="AY220" s="156" t="s">
        <v>171</v>
      </c>
    </row>
    <row r="221" spans="2:63" s="11" customFormat="1" ht="22.9" customHeight="1">
      <c r="B221" s="120"/>
      <c r="D221" s="121" t="s">
        <v>80</v>
      </c>
      <c r="E221" s="130" t="s">
        <v>178</v>
      </c>
      <c r="F221" s="130" t="s">
        <v>529</v>
      </c>
      <c r="I221" s="123"/>
      <c r="J221" s="131">
        <f>BK221</f>
        <v>0</v>
      </c>
      <c r="L221" s="120"/>
      <c r="M221" s="125"/>
      <c r="P221" s="126">
        <f>SUM(P222:P229)</f>
        <v>0</v>
      </c>
      <c r="R221" s="126">
        <f>SUM(R222:R229)</f>
        <v>7.636381999999999</v>
      </c>
      <c r="T221" s="127">
        <f>SUM(T222:T229)</f>
        <v>0</v>
      </c>
      <c r="AR221" s="121" t="s">
        <v>8</v>
      </c>
      <c r="AT221" s="128" t="s">
        <v>80</v>
      </c>
      <c r="AU221" s="128" t="s">
        <v>8</v>
      </c>
      <c r="AY221" s="121" t="s">
        <v>171</v>
      </c>
      <c r="BK221" s="129">
        <f>SUM(BK222:BK229)</f>
        <v>0</v>
      </c>
    </row>
    <row r="222" spans="2:65" s="1" customFormat="1" ht="16.5" customHeight="1">
      <c r="B222" s="33"/>
      <c r="C222" s="132" t="s">
        <v>519</v>
      </c>
      <c r="D222" s="132" t="s">
        <v>174</v>
      </c>
      <c r="E222" s="133" t="s">
        <v>530</v>
      </c>
      <c r="F222" s="134" t="s">
        <v>531</v>
      </c>
      <c r="G222" s="135" t="s">
        <v>407</v>
      </c>
      <c r="H222" s="136">
        <v>2.98</v>
      </c>
      <c r="I222" s="137"/>
      <c r="J222" s="136">
        <f>ROUND(I222*H222,0)</f>
        <v>0</v>
      </c>
      <c r="K222" s="134" t="s">
        <v>346</v>
      </c>
      <c r="L222" s="33"/>
      <c r="M222" s="138" t="s">
        <v>35</v>
      </c>
      <c r="N222" s="139" t="s">
        <v>52</v>
      </c>
      <c r="P222" s="140">
        <f>O222*H222</f>
        <v>0</v>
      </c>
      <c r="Q222" s="140">
        <v>1.89077</v>
      </c>
      <c r="R222" s="140">
        <f>Q222*H222</f>
        <v>5.6344946</v>
      </c>
      <c r="S222" s="140">
        <v>0</v>
      </c>
      <c r="T222" s="141">
        <f>S222*H222</f>
        <v>0</v>
      </c>
      <c r="AR222" s="142" t="s">
        <v>178</v>
      </c>
      <c r="AT222" s="142" t="s">
        <v>174</v>
      </c>
      <c r="AU222" s="142" t="s">
        <v>21</v>
      </c>
      <c r="AY222" s="17" t="s">
        <v>171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</v>
      </c>
      <c r="BK222" s="143">
        <f>ROUND(I222*H222,0)</f>
        <v>0</v>
      </c>
      <c r="BL222" s="17" t="s">
        <v>178</v>
      </c>
      <c r="BM222" s="142" t="s">
        <v>532</v>
      </c>
    </row>
    <row r="223" spans="2:47" s="1" customFormat="1" ht="11.25">
      <c r="B223" s="33"/>
      <c r="D223" s="153" t="s">
        <v>347</v>
      </c>
      <c r="F223" s="154" t="s">
        <v>533</v>
      </c>
      <c r="I223" s="146"/>
      <c r="L223" s="33"/>
      <c r="M223" s="147"/>
      <c r="T223" s="54"/>
      <c r="AT223" s="17" t="s">
        <v>347</v>
      </c>
      <c r="AU223" s="17" t="s">
        <v>21</v>
      </c>
    </row>
    <row r="224" spans="2:51" s="12" customFormat="1" ht="11.25">
      <c r="B224" s="155"/>
      <c r="D224" s="144" t="s">
        <v>358</v>
      </c>
      <c r="E224" s="156" t="s">
        <v>35</v>
      </c>
      <c r="F224" s="157" t="s">
        <v>534</v>
      </c>
      <c r="H224" s="158">
        <v>0.48</v>
      </c>
      <c r="I224" s="159"/>
      <c r="L224" s="155"/>
      <c r="M224" s="160"/>
      <c r="T224" s="161"/>
      <c r="AT224" s="156" t="s">
        <v>358</v>
      </c>
      <c r="AU224" s="156" t="s">
        <v>21</v>
      </c>
      <c r="AV224" s="12" t="s">
        <v>21</v>
      </c>
      <c r="AW224" s="12" t="s">
        <v>41</v>
      </c>
      <c r="AX224" s="12" t="s">
        <v>81</v>
      </c>
      <c r="AY224" s="156" t="s">
        <v>171</v>
      </c>
    </row>
    <row r="225" spans="2:51" s="12" customFormat="1" ht="11.25">
      <c r="B225" s="155"/>
      <c r="D225" s="144" t="s">
        <v>358</v>
      </c>
      <c r="E225" s="156" t="s">
        <v>35</v>
      </c>
      <c r="F225" s="157" t="s">
        <v>535</v>
      </c>
      <c r="H225" s="158">
        <v>2.5</v>
      </c>
      <c r="I225" s="159"/>
      <c r="L225" s="155"/>
      <c r="M225" s="160"/>
      <c r="T225" s="161"/>
      <c r="AT225" s="156" t="s">
        <v>358</v>
      </c>
      <c r="AU225" s="156" t="s">
        <v>21</v>
      </c>
      <c r="AV225" s="12" t="s">
        <v>21</v>
      </c>
      <c r="AW225" s="12" t="s">
        <v>41</v>
      </c>
      <c r="AX225" s="12" t="s">
        <v>81</v>
      </c>
      <c r="AY225" s="156" t="s">
        <v>171</v>
      </c>
    </row>
    <row r="226" spans="2:51" s="13" customFormat="1" ht="11.25">
      <c r="B226" s="162"/>
      <c r="D226" s="144" t="s">
        <v>358</v>
      </c>
      <c r="E226" s="163" t="s">
        <v>35</v>
      </c>
      <c r="F226" s="164" t="s">
        <v>361</v>
      </c>
      <c r="H226" s="165">
        <v>2.98</v>
      </c>
      <c r="I226" s="166"/>
      <c r="L226" s="162"/>
      <c r="M226" s="167"/>
      <c r="T226" s="168"/>
      <c r="AT226" s="163" t="s">
        <v>358</v>
      </c>
      <c r="AU226" s="163" t="s">
        <v>21</v>
      </c>
      <c r="AV226" s="13" t="s">
        <v>178</v>
      </c>
      <c r="AW226" s="13" t="s">
        <v>41</v>
      </c>
      <c r="AX226" s="13" t="s">
        <v>8</v>
      </c>
      <c r="AY226" s="163" t="s">
        <v>171</v>
      </c>
    </row>
    <row r="227" spans="2:65" s="1" customFormat="1" ht="24.2" customHeight="1">
      <c r="B227" s="33"/>
      <c r="C227" s="132" t="s">
        <v>536</v>
      </c>
      <c r="D227" s="132" t="s">
        <v>174</v>
      </c>
      <c r="E227" s="133" t="s">
        <v>537</v>
      </c>
      <c r="F227" s="134" t="s">
        <v>538</v>
      </c>
      <c r="G227" s="135" t="s">
        <v>407</v>
      </c>
      <c r="H227" s="136">
        <v>0.87</v>
      </c>
      <c r="I227" s="137"/>
      <c r="J227" s="136">
        <f>ROUND(I227*H227,0)</f>
        <v>0</v>
      </c>
      <c r="K227" s="134" t="s">
        <v>346</v>
      </c>
      <c r="L227" s="33"/>
      <c r="M227" s="138" t="s">
        <v>35</v>
      </c>
      <c r="N227" s="139" t="s">
        <v>52</v>
      </c>
      <c r="P227" s="140">
        <f>O227*H227</f>
        <v>0</v>
      </c>
      <c r="Q227" s="140">
        <v>2.30102</v>
      </c>
      <c r="R227" s="140">
        <f>Q227*H227</f>
        <v>2.0018873999999998</v>
      </c>
      <c r="S227" s="140">
        <v>0</v>
      </c>
      <c r="T227" s="141">
        <f>S227*H227</f>
        <v>0</v>
      </c>
      <c r="AR227" s="142" t="s">
        <v>178</v>
      </c>
      <c r="AT227" s="142" t="s">
        <v>174</v>
      </c>
      <c r="AU227" s="142" t="s">
        <v>21</v>
      </c>
      <c r="AY227" s="17" t="s">
        <v>171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7" t="s">
        <v>8</v>
      </c>
      <c r="BK227" s="143">
        <f>ROUND(I227*H227,0)</f>
        <v>0</v>
      </c>
      <c r="BL227" s="17" t="s">
        <v>178</v>
      </c>
      <c r="BM227" s="142" t="s">
        <v>539</v>
      </c>
    </row>
    <row r="228" spans="2:47" s="1" customFormat="1" ht="11.25">
      <c r="B228" s="33"/>
      <c r="D228" s="153" t="s">
        <v>347</v>
      </c>
      <c r="F228" s="154" t="s">
        <v>540</v>
      </c>
      <c r="I228" s="146"/>
      <c r="L228" s="33"/>
      <c r="M228" s="147"/>
      <c r="T228" s="54"/>
      <c r="AT228" s="17" t="s">
        <v>347</v>
      </c>
      <c r="AU228" s="17" t="s">
        <v>21</v>
      </c>
    </row>
    <row r="229" spans="2:51" s="12" customFormat="1" ht="11.25">
      <c r="B229" s="155"/>
      <c r="D229" s="144" t="s">
        <v>358</v>
      </c>
      <c r="E229" s="156" t="s">
        <v>35</v>
      </c>
      <c r="F229" s="157" t="s">
        <v>541</v>
      </c>
      <c r="H229" s="158">
        <v>0.87</v>
      </c>
      <c r="I229" s="159"/>
      <c r="L229" s="155"/>
      <c r="M229" s="160"/>
      <c r="T229" s="161"/>
      <c r="AT229" s="156" t="s">
        <v>358</v>
      </c>
      <c r="AU229" s="156" t="s">
        <v>21</v>
      </c>
      <c r="AV229" s="12" t="s">
        <v>21</v>
      </c>
      <c r="AW229" s="12" t="s">
        <v>41</v>
      </c>
      <c r="AX229" s="12" t="s">
        <v>8</v>
      </c>
      <c r="AY229" s="156" t="s">
        <v>171</v>
      </c>
    </row>
    <row r="230" spans="2:63" s="11" customFormat="1" ht="22.9" customHeight="1">
      <c r="B230" s="120"/>
      <c r="D230" s="121" t="s">
        <v>80</v>
      </c>
      <c r="E230" s="130" t="s">
        <v>183</v>
      </c>
      <c r="F230" s="130" t="s">
        <v>542</v>
      </c>
      <c r="I230" s="123"/>
      <c r="J230" s="131">
        <f>BK230</f>
        <v>0</v>
      </c>
      <c r="L230" s="120"/>
      <c r="M230" s="125"/>
      <c r="P230" s="126">
        <f>SUM(P231:P327)</f>
        <v>0</v>
      </c>
      <c r="R230" s="126">
        <f>SUM(R231:R327)</f>
        <v>2339.0948117999997</v>
      </c>
      <c r="T230" s="127">
        <f>SUM(T231:T327)</f>
        <v>0</v>
      </c>
      <c r="AR230" s="121" t="s">
        <v>8</v>
      </c>
      <c r="AT230" s="128" t="s">
        <v>80</v>
      </c>
      <c r="AU230" s="128" t="s">
        <v>8</v>
      </c>
      <c r="AY230" s="121" t="s">
        <v>171</v>
      </c>
      <c r="BK230" s="129">
        <f>SUM(BK231:BK327)</f>
        <v>0</v>
      </c>
    </row>
    <row r="231" spans="2:65" s="1" customFormat="1" ht="33" customHeight="1">
      <c r="B231" s="33"/>
      <c r="C231" s="132" t="s">
        <v>522</v>
      </c>
      <c r="D231" s="132" t="s">
        <v>174</v>
      </c>
      <c r="E231" s="133" t="s">
        <v>543</v>
      </c>
      <c r="F231" s="134" t="s">
        <v>544</v>
      </c>
      <c r="G231" s="135" t="s">
        <v>355</v>
      </c>
      <c r="H231" s="136">
        <v>884.66</v>
      </c>
      <c r="I231" s="137"/>
      <c r="J231" s="136">
        <f>ROUND(I231*H231,0)</f>
        <v>0</v>
      </c>
      <c r="K231" s="134" t="s">
        <v>346</v>
      </c>
      <c r="L231" s="33"/>
      <c r="M231" s="138" t="s">
        <v>35</v>
      </c>
      <c r="N231" s="139" t="s">
        <v>52</v>
      </c>
      <c r="P231" s="140">
        <f>O231*H231</f>
        <v>0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178</v>
      </c>
      <c r="AT231" s="142" t="s">
        <v>174</v>
      </c>
      <c r="AU231" s="142" t="s">
        <v>21</v>
      </c>
      <c r="AY231" s="17" t="s">
        <v>171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</v>
      </c>
      <c r="BK231" s="143">
        <f>ROUND(I231*H231,0)</f>
        <v>0</v>
      </c>
      <c r="BL231" s="17" t="s">
        <v>178</v>
      </c>
      <c r="BM231" s="142" t="s">
        <v>545</v>
      </c>
    </row>
    <row r="232" spans="2:47" s="1" customFormat="1" ht="11.25">
      <c r="B232" s="33"/>
      <c r="D232" s="153" t="s">
        <v>347</v>
      </c>
      <c r="F232" s="154" t="s">
        <v>546</v>
      </c>
      <c r="I232" s="146"/>
      <c r="L232" s="33"/>
      <c r="M232" s="147"/>
      <c r="T232" s="54"/>
      <c r="AT232" s="17" t="s">
        <v>347</v>
      </c>
      <c r="AU232" s="17" t="s">
        <v>21</v>
      </c>
    </row>
    <row r="233" spans="2:47" s="1" customFormat="1" ht="19.5">
      <c r="B233" s="33"/>
      <c r="D233" s="144" t="s">
        <v>180</v>
      </c>
      <c r="F233" s="145" t="s">
        <v>547</v>
      </c>
      <c r="I233" s="146"/>
      <c r="L233" s="33"/>
      <c r="M233" s="147"/>
      <c r="T233" s="54"/>
      <c r="AT233" s="17" t="s">
        <v>180</v>
      </c>
      <c r="AU233" s="17" t="s">
        <v>21</v>
      </c>
    </row>
    <row r="234" spans="2:51" s="12" customFormat="1" ht="11.25">
      <c r="B234" s="155"/>
      <c r="D234" s="144" t="s">
        <v>358</v>
      </c>
      <c r="E234" s="156" t="s">
        <v>35</v>
      </c>
      <c r="F234" s="157" t="s">
        <v>548</v>
      </c>
      <c r="H234" s="158">
        <v>304.79</v>
      </c>
      <c r="I234" s="159"/>
      <c r="L234" s="155"/>
      <c r="M234" s="160"/>
      <c r="T234" s="161"/>
      <c r="AT234" s="156" t="s">
        <v>358</v>
      </c>
      <c r="AU234" s="156" t="s">
        <v>21</v>
      </c>
      <c r="AV234" s="12" t="s">
        <v>21</v>
      </c>
      <c r="AW234" s="12" t="s">
        <v>41</v>
      </c>
      <c r="AX234" s="12" t="s">
        <v>81</v>
      </c>
      <c r="AY234" s="156" t="s">
        <v>171</v>
      </c>
    </row>
    <row r="235" spans="2:51" s="12" customFormat="1" ht="11.25">
      <c r="B235" s="155"/>
      <c r="D235" s="144" t="s">
        <v>358</v>
      </c>
      <c r="E235" s="156" t="s">
        <v>35</v>
      </c>
      <c r="F235" s="157" t="s">
        <v>549</v>
      </c>
      <c r="H235" s="158">
        <v>137.54</v>
      </c>
      <c r="I235" s="159"/>
      <c r="L235" s="155"/>
      <c r="M235" s="160"/>
      <c r="T235" s="161"/>
      <c r="AT235" s="156" t="s">
        <v>358</v>
      </c>
      <c r="AU235" s="156" t="s">
        <v>21</v>
      </c>
      <c r="AV235" s="12" t="s">
        <v>21</v>
      </c>
      <c r="AW235" s="12" t="s">
        <v>41</v>
      </c>
      <c r="AX235" s="12" t="s">
        <v>81</v>
      </c>
      <c r="AY235" s="156" t="s">
        <v>171</v>
      </c>
    </row>
    <row r="236" spans="2:51" s="14" customFormat="1" ht="11.25">
      <c r="B236" s="178"/>
      <c r="D236" s="144" t="s">
        <v>358</v>
      </c>
      <c r="E236" s="179" t="s">
        <v>35</v>
      </c>
      <c r="F236" s="180" t="s">
        <v>550</v>
      </c>
      <c r="H236" s="181">
        <v>442.33</v>
      </c>
      <c r="I236" s="182"/>
      <c r="L236" s="178"/>
      <c r="M236" s="183"/>
      <c r="T236" s="184"/>
      <c r="AT236" s="179" t="s">
        <v>358</v>
      </c>
      <c r="AU236" s="179" t="s">
        <v>21</v>
      </c>
      <c r="AV236" s="14" t="s">
        <v>191</v>
      </c>
      <c r="AW236" s="14" t="s">
        <v>41</v>
      </c>
      <c r="AX236" s="14" t="s">
        <v>81</v>
      </c>
      <c r="AY236" s="179" t="s">
        <v>171</v>
      </c>
    </row>
    <row r="237" spans="2:51" s="12" customFormat="1" ht="11.25">
      <c r="B237" s="155"/>
      <c r="D237" s="144" t="s">
        <v>358</v>
      </c>
      <c r="E237" s="156" t="s">
        <v>35</v>
      </c>
      <c r="F237" s="157" t="s">
        <v>551</v>
      </c>
      <c r="H237" s="158">
        <v>884.66</v>
      </c>
      <c r="I237" s="159"/>
      <c r="L237" s="155"/>
      <c r="M237" s="160"/>
      <c r="T237" s="161"/>
      <c r="AT237" s="156" t="s">
        <v>358</v>
      </c>
      <c r="AU237" s="156" t="s">
        <v>21</v>
      </c>
      <c r="AV237" s="12" t="s">
        <v>21</v>
      </c>
      <c r="AW237" s="12" t="s">
        <v>41</v>
      </c>
      <c r="AX237" s="12" t="s">
        <v>8</v>
      </c>
      <c r="AY237" s="156" t="s">
        <v>171</v>
      </c>
    </row>
    <row r="238" spans="2:65" s="1" customFormat="1" ht="16.5" customHeight="1">
      <c r="B238" s="33"/>
      <c r="C238" s="169" t="s">
        <v>552</v>
      </c>
      <c r="D238" s="169" t="s">
        <v>488</v>
      </c>
      <c r="E238" s="170" t="s">
        <v>553</v>
      </c>
      <c r="F238" s="171" t="s">
        <v>554</v>
      </c>
      <c r="G238" s="172" t="s">
        <v>468</v>
      </c>
      <c r="H238" s="173">
        <v>486.57</v>
      </c>
      <c r="I238" s="174"/>
      <c r="J238" s="173">
        <f>ROUND(I238*H238,0)</f>
        <v>0</v>
      </c>
      <c r="K238" s="171" t="s">
        <v>346</v>
      </c>
      <c r="L238" s="175"/>
      <c r="M238" s="176" t="s">
        <v>35</v>
      </c>
      <c r="N238" s="177" t="s">
        <v>52</v>
      </c>
      <c r="P238" s="140">
        <f>O238*H238</f>
        <v>0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214</v>
      </c>
      <c r="AT238" s="142" t="s">
        <v>488</v>
      </c>
      <c r="AU238" s="142" t="s">
        <v>21</v>
      </c>
      <c r="AY238" s="17" t="s">
        <v>171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</v>
      </c>
      <c r="BK238" s="143">
        <f>ROUND(I238*H238,0)</f>
        <v>0</v>
      </c>
      <c r="BL238" s="17" t="s">
        <v>178</v>
      </c>
      <c r="BM238" s="142" t="s">
        <v>555</v>
      </c>
    </row>
    <row r="239" spans="2:51" s="12" customFormat="1" ht="11.25">
      <c r="B239" s="155"/>
      <c r="D239" s="144" t="s">
        <v>358</v>
      </c>
      <c r="E239" s="156" t="s">
        <v>35</v>
      </c>
      <c r="F239" s="157" t="s">
        <v>556</v>
      </c>
      <c r="H239" s="158">
        <v>221.17</v>
      </c>
      <c r="I239" s="159"/>
      <c r="L239" s="155"/>
      <c r="M239" s="160"/>
      <c r="T239" s="161"/>
      <c r="AT239" s="156" t="s">
        <v>358</v>
      </c>
      <c r="AU239" s="156" t="s">
        <v>21</v>
      </c>
      <c r="AV239" s="12" t="s">
        <v>21</v>
      </c>
      <c r="AW239" s="12" t="s">
        <v>41</v>
      </c>
      <c r="AX239" s="12" t="s">
        <v>8</v>
      </c>
      <c r="AY239" s="156" t="s">
        <v>171</v>
      </c>
    </row>
    <row r="240" spans="2:51" s="12" customFormat="1" ht="11.25">
      <c r="B240" s="155"/>
      <c r="D240" s="144" t="s">
        <v>358</v>
      </c>
      <c r="F240" s="157" t="s">
        <v>557</v>
      </c>
      <c r="H240" s="158">
        <v>486.57</v>
      </c>
      <c r="I240" s="159"/>
      <c r="L240" s="155"/>
      <c r="M240" s="160"/>
      <c r="T240" s="161"/>
      <c r="AT240" s="156" t="s">
        <v>358</v>
      </c>
      <c r="AU240" s="156" t="s">
        <v>21</v>
      </c>
      <c r="AV240" s="12" t="s">
        <v>21</v>
      </c>
      <c r="AW240" s="12" t="s">
        <v>4</v>
      </c>
      <c r="AX240" s="12" t="s">
        <v>8</v>
      </c>
      <c r="AY240" s="156" t="s">
        <v>171</v>
      </c>
    </row>
    <row r="241" spans="2:65" s="1" customFormat="1" ht="21.75" customHeight="1">
      <c r="B241" s="33"/>
      <c r="C241" s="132" t="s">
        <v>558</v>
      </c>
      <c r="D241" s="132" t="s">
        <v>174</v>
      </c>
      <c r="E241" s="133" t="s">
        <v>559</v>
      </c>
      <c r="F241" s="134" t="s">
        <v>560</v>
      </c>
      <c r="G241" s="135" t="s">
        <v>355</v>
      </c>
      <c r="H241" s="136">
        <v>1601.93</v>
      </c>
      <c r="I241" s="137"/>
      <c r="J241" s="136">
        <f>ROUND(I241*H241,0)</f>
        <v>0</v>
      </c>
      <c r="K241" s="134" t="s">
        <v>346</v>
      </c>
      <c r="L241" s="33"/>
      <c r="M241" s="138" t="s">
        <v>35</v>
      </c>
      <c r="N241" s="139" t="s">
        <v>52</v>
      </c>
      <c r="P241" s="140">
        <f>O241*H241</f>
        <v>0</v>
      </c>
      <c r="Q241" s="140">
        <v>0.345</v>
      </c>
      <c r="R241" s="140">
        <f>Q241*H241</f>
        <v>552.66585</v>
      </c>
      <c r="S241" s="140">
        <v>0</v>
      </c>
      <c r="T241" s="141">
        <f>S241*H241</f>
        <v>0</v>
      </c>
      <c r="AR241" s="142" t="s">
        <v>178</v>
      </c>
      <c r="AT241" s="142" t="s">
        <v>174</v>
      </c>
      <c r="AU241" s="142" t="s">
        <v>21</v>
      </c>
      <c r="AY241" s="17" t="s">
        <v>171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</v>
      </c>
      <c r="BK241" s="143">
        <f>ROUND(I241*H241,0)</f>
        <v>0</v>
      </c>
      <c r="BL241" s="17" t="s">
        <v>178</v>
      </c>
      <c r="BM241" s="142" t="s">
        <v>29</v>
      </c>
    </row>
    <row r="242" spans="2:47" s="1" customFormat="1" ht="11.25">
      <c r="B242" s="33"/>
      <c r="D242" s="153" t="s">
        <v>347</v>
      </c>
      <c r="F242" s="154" t="s">
        <v>561</v>
      </c>
      <c r="I242" s="146"/>
      <c r="L242" s="33"/>
      <c r="M242" s="147"/>
      <c r="T242" s="54"/>
      <c r="AT242" s="17" t="s">
        <v>347</v>
      </c>
      <c r="AU242" s="17" t="s">
        <v>21</v>
      </c>
    </row>
    <row r="243" spans="2:47" s="1" customFormat="1" ht="19.5">
      <c r="B243" s="33"/>
      <c r="D243" s="144" t="s">
        <v>180</v>
      </c>
      <c r="F243" s="145" t="s">
        <v>562</v>
      </c>
      <c r="I243" s="146"/>
      <c r="L243" s="33"/>
      <c r="M243" s="147"/>
      <c r="T243" s="54"/>
      <c r="AT243" s="17" t="s">
        <v>180</v>
      </c>
      <c r="AU243" s="17" t="s">
        <v>21</v>
      </c>
    </row>
    <row r="244" spans="2:51" s="12" customFormat="1" ht="11.25">
      <c r="B244" s="155"/>
      <c r="D244" s="144" t="s">
        <v>358</v>
      </c>
      <c r="E244" s="156" t="s">
        <v>35</v>
      </c>
      <c r="F244" s="157" t="s">
        <v>563</v>
      </c>
      <c r="H244" s="158">
        <v>1490.33</v>
      </c>
      <c r="I244" s="159"/>
      <c r="L244" s="155"/>
      <c r="M244" s="160"/>
      <c r="T244" s="161"/>
      <c r="AT244" s="156" t="s">
        <v>358</v>
      </c>
      <c r="AU244" s="156" t="s">
        <v>21</v>
      </c>
      <c r="AV244" s="12" t="s">
        <v>21</v>
      </c>
      <c r="AW244" s="12" t="s">
        <v>41</v>
      </c>
      <c r="AX244" s="12" t="s">
        <v>81</v>
      </c>
      <c r="AY244" s="156" t="s">
        <v>171</v>
      </c>
    </row>
    <row r="245" spans="2:51" s="12" customFormat="1" ht="11.25">
      <c r="B245" s="155"/>
      <c r="D245" s="144" t="s">
        <v>358</v>
      </c>
      <c r="E245" s="156" t="s">
        <v>35</v>
      </c>
      <c r="F245" s="157" t="s">
        <v>564</v>
      </c>
      <c r="H245" s="158">
        <v>89.42</v>
      </c>
      <c r="I245" s="159"/>
      <c r="L245" s="155"/>
      <c r="M245" s="160"/>
      <c r="T245" s="161"/>
      <c r="AT245" s="156" t="s">
        <v>358</v>
      </c>
      <c r="AU245" s="156" t="s">
        <v>21</v>
      </c>
      <c r="AV245" s="12" t="s">
        <v>21</v>
      </c>
      <c r="AW245" s="12" t="s">
        <v>41</v>
      </c>
      <c r="AX245" s="12" t="s">
        <v>81</v>
      </c>
      <c r="AY245" s="156" t="s">
        <v>171</v>
      </c>
    </row>
    <row r="246" spans="2:51" s="14" customFormat="1" ht="11.25">
      <c r="B246" s="178"/>
      <c r="D246" s="144" t="s">
        <v>358</v>
      </c>
      <c r="E246" s="179" t="s">
        <v>35</v>
      </c>
      <c r="F246" s="180" t="s">
        <v>550</v>
      </c>
      <c r="H246" s="181">
        <v>1579.75</v>
      </c>
      <c r="I246" s="182"/>
      <c r="L246" s="178"/>
      <c r="M246" s="183"/>
      <c r="T246" s="184"/>
      <c r="AT246" s="179" t="s">
        <v>358</v>
      </c>
      <c r="AU246" s="179" t="s">
        <v>21</v>
      </c>
      <c r="AV246" s="14" t="s">
        <v>191</v>
      </c>
      <c r="AW246" s="14" t="s">
        <v>41</v>
      </c>
      <c r="AX246" s="14" t="s">
        <v>81</v>
      </c>
      <c r="AY246" s="179" t="s">
        <v>171</v>
      </c>
    </row>
    <row r="247" spans="2:51" s="12" customFormat="1" ht="11.25">
      <c r="B247" s="155"/>
      <c r="D247" s="144" t="s">
        <v>358</v>
      </c>
      <c r="E247" s="156" t="s">
        <v>35</v>
      </c>
      <c r="F247" s="157" t="s">
        <v>565</v>
      </c>
      <c r="H247" s="158">
        <v>20.92</v>
      </c>
      <c r="I247" s="159"/>
      <c r="L247" s="155"/>
      <c r="M247" s="160"/>
      <c r="T247" s="161"/>
      <c r="AT247" s="156" t="s">
        <v>358</v>
      </c>
      <c r="AU247" s="156" t="s">
        <v>21</v>
      </c>
      <c r="AV247" s="12" t="s">
        <v>21</v>
      </c>
      <c r="AW247" s="12" t="s">
        <v>41</v>
      </c>
      <c r="AX247" s="12" t="s">
        <v>81</v>
      </c>
      <c r="AY247" s="156" t="s">
        <v>171</v>
      </c>
    </row>
    <row r="248" spans="2:51" s="12" customFormat="1" ht="11.25">
      <c r="B248" s="155"/>
      <c r="D248" s="144" t="s">
        <v>358</v>
      </c>
      <c r="E248" s="156" t="s">
        <v>35</v>
      </c>
      <c r="F248" s="157" t="s">
        <v>566</v>
      </c>
      <c r="H248" s="158">
        <v>1.26</v>
      </c>
      <c r="I248" s="159"/>
      <c r="L248" s="155"/>
      <c r="M248" s="160"/>
      <c r="T248" s="161"/>
      <c r="AT248" s="156" t="s">
        <v>358</v>
      </c>
      <c r="AU248" s="156" t="s">
        <v>21</v>
      </c>
      <c r="AV248" s="12" t="s">
        <v>21</v>
      </c>
      <c r="AW248" s="12" t="s">
        <v>41</v>
      </c>
      <c r="AX248" s="12" t="s">
        <v>81</v>
      </c>
      <c r="AY248" s="156" t="s">
        <v>171</v>
      </c>
    </row>
    <row r="249" spans="2:51" s="14" customFormat="1" ht="11.25">
      <c r="B249" s="178"/>
      <c r="D249" s="144" t="s">
        <v>358</v>
      </c>
      <c r="E249" s="179" t="s">
        <v>35</v>
      </c>
      <c r="F249" s="180" t="s">
        <v>550</v>
      </c>
      <c r="H249" s="181">
        <v>22.18</v>
      </c>
      <c r="I249" s="182"/>
      <c r="L249" s="178"/>
      <c r="M249" s="183"/>
      <c r="T249" s="184"/>
      <c r="AT249" s="179" t="s">
        <v>358</v>
      </c>
      <c r="AU249" s="179" t="s">
        <v>21</v>
      </c>
      <c r="AV249" s="14" t="s">
        <v>191</v>
      </c>
      <c r="AW249" s="14" t="s">
        <v>41</v>
      </c>
      <c r="AX249" s="14" t="s">
        <v>81</v>
      </c>
      <c r="AY249" s="179" t="s">
        <v>171</v>
      </c>
    </row>
    <row r="250" spans="2:51" s="13" customFormat="1" ht="11.25">
      <c r="B250" s="162"/>
      <c r="D250" s="144" t="s">
        <v>358</v>
      </c>
      <c r="E250" s="163" t="s">
        <v>35</v>
      </c>
      <c r="F250" s="164" t="s">
        <v>361</v>
      </c>
      <c r="H250" s="165">
        <v>1601.93</v>
      </c>
      <c r="I250" s="166"/>
      <c r="L250" s="162"/>
      <c r="M250" s="167"/>
      <c r="T250" s="168"/>
      <c r="AT250" s="163" t="s">
        <v>358</v>
      </c>
      <c r="AU250" s="163" t="s">
        <v>21</v>
      </c>
      <c r="AV250" s="13" t="s">
        <v>178</v>
      </c>
      <c r="AW250" s="13" t="s">
        <v>41</v>
      </c>
      <c r="AX250" s="13" t="s">
        <v>8</v>
      </c>
      <c r="AY250" s="163" t="s">
        <v>171</v>
      </c>
    </row>
    <row r="251" spans="2:65" s="1" customFormat="1" ht="21.75" customHeight="1">
      <c r="B251" s="33"/>
      <c r="C251" s="132" t="s">
        <v>567</v>
      </c>
      <c r="D251" s="132" t="s">
        <v>174</v>
      </c>
      <c r="E251" s="133" t="s">
        <v>559</v>
      </c>
      <c r="F251" s="134" t="s">
        <v>560</v>
      </c>
      <c r="G251" s="135" t="s">
        <v>355</v>
      </c>
      <c r="H251" s="136">
        <v>465.55</v>
      </c>
      <c r="I251" s="137"/>
      <c r="J251" s="136">
        <f>ROUND(I251*H251,0)</f>
        <v>0</v>
      </c>
      <c r="K251" s="134" t="s">
        <v>346</v>
      </c>
      <c r="L251" s="33"/>
      <c r="M251" s="138" t="s">
        <v>35</v>
      </c>
      <c r="N251" s="139" t="s">
        <v>52</v>
      </c>
      <c r="P251" s="140">
        <f>O251*H251</f>
        <v>0</v>
      </c>
      <c r="Q251" s="140">
        <v>0.345</v>
      </c>
      <c r="R251" s="140">
        <f>Q251*H251</f>
        <v>160.61475</v>
      </c>
      <c r="S251" s="140">
        <v>0</v>
      </c>
      <c r="T251" s="141">
        <f>S251*H251</f>
        <v>0</v>
      </c>
      <c r="AR251" s="142" t="s">
        <v>178</v>
      </c>
      <c r="AT251" s="142" t="s">
        <v>174</v>
      </c>
      <c r="AU251" s="142" t="s">
        <v>21</v>
      </c>
      <c r="AY251" s="17" t="s">
        <v>171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</v>
      </c>
      <c r="BK251" s="143">
        <f>ROUND(I251*H251,0)</f>
        <v>0</v>
      </c>
      <c r="BL251" s="17" t="s">
        <v>178</v>
      </c>
      <c r="BM251" s="142" t="s">
        <v>568</v>
      </c>
    </row>
    <row r="252" spans="2:47" s="1" customFormat="1" ht="11.25">
      <c r="B252" s="33"/>
      <c r="D252" s="153" t="s">
        <v>347</v>
      </c>
      <c r="F252" s="154" t="s">
        <v>561</v>
      </c>
      <c r="I252" s="146"/>
      <c r="L252" s="33"/>
      <c r="M252" s="147"/>
      <c r="T252" s="54"/>
      <c r="AT252" s="17" t="s">
        <v>347</v>
      </c>
      <c r="AU252" s="17" t="s">
        <v>21</v>
      </c>
    </row>
    <row r="253" spans="2:47" s="1" customFormat="1" ht="19.5">
      <c r="B253" s="33"/>
      <c r="D253" s="144" t="s">
        <v>180</v>
      </c>
      <c r="F253" s="145" t="s">
        <v>569</v>
      </c>
      <c r="I253" s="146"/>
      <c r="L253" s="33"/>
      <c r="M253" s="147"/>
      <c r="T253" s="54"/>
      <c r="AT253" s="17" t="s">
        <v>180</v>
      </c>
      <c r="AU253" s="17" t="s">
        <v>21</v>
      </c>
    </row>
    <row r="254" spans="2:51" s="12" customFormat="1" ht="11.25">
      <c r="B254" s="155"/>
      <c r="D254" s="144" t="s">
        <v>358</v>
      </c>
      <c r="E254" s="156" t="s">
        <v>35</v>
      </c>
      <c r="F254" s="157" t="s">
        <v>570</v>
      </c>
      <c r="H254" s="158">
        <v>123.91</v>
      </c>
      <c r="I254" s="159"/>
      <c r="L254" s="155"/>
      <c r="M254" s="160"/>
      <c r="T254" s="161"/>
      <c r="AT254" s="156" t="s">
        <v>358</v>
      </c>
      <c r="AU254" s="156" t="s">
        <v>21</v>
      </c>
      <c r="AV254" s="12" t="s">
        <v>21</v>
      </c>
      <c r="AW254" s="12" t="s">
        <v>41</v>
      </c>
      <c r="AX254" s="12" t="s">
        <v>81</v>
      </c>
      <c r="AY254" s="156" t="s">
        <v>171</v>
      </c>
    </row>
    <row r="255" spans="2:51" s="12" customFormat="1" ht="11.25">
      <c r="B255" s="155"/>
      <c r="D255" s="144" t="s">
        <v>358</v>
      </c>
      <c r="E255" s="156" t="s">
        <v>35</v>
      </c>
      <c r="F255" s="157" t="s">
        <v>571</v>
      </c>
      <c r="H255" s="158">
        <v>13.63</v>
      </c>
      <c r="I255" s="159"/>
      <c r="L255" s="155"/>
      <c r="M255" s="160"/>
      <c r="T255" s="161"/>
      <c r="AT255" s="156" t="s">
        <v>358</v>
      </c>
      <c r="AU255" s="156" t="s">
        <v>21</v>
      </c>
      <c r="AV255" s="12" t="s">
        <v>21</v>
      </c>
      <c r="AW255" s="12" t="s">
        <v>41</v>
      </c>
      <c r="AX255" s="12" t="s">
        <v>81</v>
      </c>
      <c r="AY255" s="156" t="s">
        <v>171</v>
      </c>
    </row>
    <row r="256" spans="2:51" s="14" customFormat="1" ht="11.25">
      <c r="B256" s="178"/>
      <c r="D256" s="144" t="s">
        <v>358</v>
      </c>
      <c r="E256" s="179" t="s">
        <v>35</v>
      </c>
      <c r="F256" s="180" t="s">
        <v>550</v>
      </c>
      <c r="H256" s="181">
        <v>137.54</v>
      </c>
      <c r="I256" s="182"/>
      <c r="L256" s="178"/>
      <c r="M256" s="183"/>
      <c r="T256" s="184"/>
      <c r="AT256" s="179" t="s">
        <v>358</v>
      </c>
      <c r="AU256" s="179" t="s">
        <v>21</v>
      </c>
      <c r="AV256" s="14" t="s">
        <v>191</v>
      </c>
      <c r="AW256" s="14" t="s">
        <v>41</v>
      </c>
      <c r="AX256" s="14" t="s">
        <v>81</v>
      </c>
      <c r="AY256" s="179" t="s">
        <v>171</v>
      </c>
    </row>
    <row r="257" spans="2:51" s="12" customFormat="1" ht="11.25">
      <c r="B257" s="155"/>
      <c r="D257" s="144" t="s">
        <v>358</v>
      </c>
      <c r="E257" s="156" t="s">
        <v>35</v>
      </c>
      <c r="F257" s="157" t="s">
        <v>572</v>
      </c>
      <c r="H257" s="158">
        <v>274.59</v>
      </c>
      <c r="I257" s="159"/>
      <c r="L257" s="155"/>
      <c r="M257" s="160"/>
      <c r="T257" s="161"/>
      <c r="AT257" s="156" t="s">
        <v>358</v>
      </c>
      <c r="AU257" s="156" t="s">
        <v>21</v>
      </c>
      <c r="AV257" s="12" t="s">
        <v>21</v>
      </c>
      <c r="AW257" s="12" t="s">
        <v>41</v>
      </c>
      <c r="AX257" s="12" t="s">
        <v>81</v>
      </c>
      <c r="AY257" s="156" t="s">
        <v>171</v>
      </c>
    </row>
    <row r="258" spans="2:51" s="12" customFormat="1" ht="11.25">
      <c r="B258" s="155"/>
      <c r="D258" s="144" t="s">
        <v>358</v>
      </c>
      <c r="E258" s="156" t="s">
        <v>35</v>
      </c>
      <c r="F258" s="157" t="s">
        <v>573</v>
      </c>
      <c r="H258" s="158">
        <v>30.2</v>
      </c>
      <c r="I258" s="159"/>
      <c r="L258" s="155"/>
      <c r="M258" s="160"/>
      <c r="T258" s="161"/>
      <c r="AT258" s="156" t="s">
        <v>358</v>
      </c>
      <c r="AU258" s="156" t="s">
        <v>21</v>
      </c>
      <c r="AV258" s="12" t="s">
        <v>21</v>
      </c>
      <c r="AW258" s="12" t="s">
        <v>41</v>
      </c>
      <c r="AX258" s="12" t="s">
        <v>81</v>
      </c>
      <c r="AY258" s="156" t="s">
        <v>171</v>
      </c>
    </row>
    <row r="259" spans="2:51" s="14" customFormat="1" ht="11.25">
      <c r="B259" s="178"/>
      <c r="D259" s="144" t="s">
        <v>358</v>
      </c>
      <c r="E259" s="179" t="s">
        <v>35</v>
      </c>
      <c r="F259" s="180" t="s">
        <v>550</v>
      </c>
      <c r="H259" s="181">
        <v>304.79</v>
      </c>
      <c r="I259" s="182"/>
      <c r="L259" s="178"/>
      <c r="M259" s="183"/>
      <c r="T259" s="184"/>
      <c r="AT259" s="179" t="s">
        <v>358</v>
      </c>
      <c r="AU259" s="179" t="s">
        <v>21</v>
      </c>
      <c r="AV259" s="14" t="s">
        <v>191</v>
      </c>
      <c r="AW259" s="14" t="s">
        <v>41</v>
      </c>
      <c r="AX259" s="14" t="s">
        <v>81</v>
      </c>
      <c r="AY259" s="179" t="s">
        <v>171</v>
      </c>
    </row>
    <row r="260" spans="2:51" s="12" customFormat="1" ht="11.25">
      <c r="B260" s="155"/>
      <c r="D260" s="144" t="s">
        <v>358</v>
      </c>
      <c r="E260" s="156" t="s">
        <v>35</v>
      </c>
      <c r="F260" s="157" t="s">
        <v>565</v>
      </c>
      <c r="H260" s="158">
        <v>20.92</v>
      </c>
      <c r="I260" s="159"/>
      <c r="L260" s="155"/>
      <c r="M260" s="160"/>
      <c r="T260" s="161"/>
      <c r="AT260" s="156" t="s">
        <v>358</v>
      </c>
      <c r="AU260" s="156" t="s">
        <v>21</v>
      </c>
      <c r="AV260" s="12" t="s">
        <v>21</v>
      </c>
      <c r="AW260" s="12" t="s">
        <v>41</v>
      </c>
      <c r="AX260" s="12" t="s">
        <v>81</v>
      </c>
      <c r="AY260" s="156" t="s">
        <v>171</v>
      </c>
    </row>
    <row r="261" spans="2:51" s="12" customFormat="1" ht="11.25">
      <c r="B261" s="155"/>
      <c r="D261" s="144" t="s">
        <v>358</v>
      </c>
      <c r="E261" s="156" t="s">
        <v>35</v>
      </c>
      <c r="F261" s="157" t="s">
        <v>574</v>
      </c>
      <c r="H261" s="158">
        <v>2.3</v>
      </c>
      <c r="I261" s="159"/>
      <c r="L261" s="155"/>
      <c r="M261" s="160"/>
      <c r="T261" s="161"/>
      <c r="AT261" s="156" t="s">
        <v>358</v>
      </c>
      <c r="AU261" s="156" t="s">
        <v>21</v>
      </c>
      <c r="AV261" s="12" t="s">
        <v>21</v>
      </c>
      <c r="AW261" s="12" t="s">
        <v>41</v>
      </c>
      <c r="AX261" s="12" t="s">
        <v>81</v>
      </c>
      <c r="AY261" s="156" t="s">
        <v>171</v>
      </c>
    </row>
    <row r="262" spans="2:51" s="14" customFormat="1" ht="11.25">
      <c r="B262" s="178"/>
      <c r="D262" s="144" t="s">
        <v>358</v>
      </c>
      <c r="E262" s="179" t="s">
        <v>35</v>
      </c>
      <c r="F262" s="180" t="s">
        <v>550</v>
      </c>
      <c r="H262" s="181">
        <v>23.22</v>
      </c>
      <c r="I262" s="182"/>
      <c r="L262" s="178"/>
      <c r="M262" s="183"/>
      <c r="T262" s="184"/>
      <c r="AT262" s="179" t="s">
        <v>358</v>
      </c>
      <c r="AU262" s="179" t="s">
        <v>21</v>
      </c>
      <c r="AV262" s="14" t="s">
        <v>191</v>
      </c>
      <c r="AW262" s="14" t="s">
        <v>41</v>
      </c>
      <c r="AX262" s="14" t="s">
        <v>81</v>
      </c>
      <c r="AY262" s="179" t="s">
        <v>171</v>
      </c>
    </row>
    <row r="263" spans="2:51" s="13" customFormat="1" ht="11.25">
      <c r="B263" s="162"/>
      <c r="D263" s="144" t="s">
        <v>358</v>
      </c>
      <c r="E263" s="163" t="s">
        <v>35</v>
      </c>
      <c r="F263" s="164" t="s">
        <v>361</v>
      </c>
      <c r="H263" s="165">
        <v>465.55</v>
      </c>
      <c r="I263" s="166"/>
      <c r="L263" s="162"/>
      <c r="M263" s="167"/>
      <c r="T263" s="168"/>
      <c r="AT263" s="163" t="s">
        <v>358</v>
      </c>
      <c r="AU263" s="163" t="s">
        <v>21</v>
      </c>
      <c r="AV263" s="13" t="s">
        <v>178</v>
      </c>
      <c r="AW263" s="13" t="s">
        <v>41</v>
      </c>
      <c r="AX263" s="13" t="s">
        <v>8</v>
      </c>
      <c r="AY263" s="163" t="s">
        <v>171</v>
      </c>
    </row>
    <row r="264" spans="2:65" s="1" customFormat="1" ht="21.75" customHeight="1">
      <c r="B264" s="33"/>
      <c r="C264" s="132" t="s">
        <v>29</v>
      </c>
      <c r="D264" s="132" t="s">
        <v>174</v>
      </c>
      <c r="E264" s="133" t="s">
        <v>575</v>
      </c>
      <c r="F264" s="134" t="s">
        <v>576</v>
      </c>
      <c r="G264" s="135" t="s">
        <v>355</v>
      </c>
      <c r="H264" s="136">
        <v>1654.27</v>
      </c>
      <c r="I264" s="137"/>
      <c r="J264" s="136">
        <f>ROUND(I264*H264,0)</f>
        <v>0</v>
      </c>
      <c r="K264" s="134" t="s">
        <v>346</v>
      </c>
      <c r="L264" s="33"/>
      <c r="M264" s="138" t="s">
        <v>35</v>
      </c>
      <c r="N264" s="139" t="s">
        <v>52</v>
      </c>
      <c r="P264" s="140">
        <f>O264*H264</f>
        <v>0</v>
      </c>
      <c r="Q264" s="140">
        <v>0.46</v>
      </c>
      <c r="R264" s="140">
        <f>Q264*H264</f>
        <v>760.9642</v>
      </c>
      <c r="S264" s="140">
        <v>0</v>
      </c>
      <c r="T264" s="141">
        <f>S264*H264</f>
        <v>0</v>
      </c>
      <c r="AR264" s="142" t="s">
        <v>178</v>
      </c>
      <c r="AT264" s="142" t="s">
        <v>174</v>
      </c>
      <c r="AU264" s="142" t="s">
        <v>21</v>
      </c>
      <c r="AY264" s="17" t="s">
        <v>171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</v>
      </c>
      <c r="BK264" s="143">
        <f>ROUND(I264*H264,0)</f>
        <v>0</v>
      </c>
      <c r="BL264" s="17" t="s">
        <v>178</v>
      </c>
      <c r="BM264" s="142" t="s">
        <v>577</v>
      </c>
    </row>
    <row r="265" spans="2:47" s="1" customFormat="1" ht="11.25">
      <c r="B265" s="33"/>
      <c r="D265" s="153" t="s">
        <v>347</v>
      </c>
      <c r="F265" s="154" t="s">
        <v>578</v>
      </c>
      <c r="I265" s="146"/>
      <c r="L265" s="33"/>
      <c r="M265" s="147"/>
      <c r="T265" s="54"/>
      <c r="AT265" s="17" t="s">
        <v>347</v>
      </c>
      <c r="AU265" s="17" t="s">
        <v>21</v>
      </c>
    </row>
    <row r="266" spans="2:47" s="1" customFormat="1" ht="19.5">
      <c r="B266" s="33"/>
      <c r="D266" s="144" t="s">
        <v>180</v>
      </c>
      <c r="F266" s="145" t="s">
        <v>579</v>
      </c>
      <c r="I266" s="146"/>
      <c r="L266" s="33"/>
      <c r="M266" s="147"/>
      <c r="T266" s="54"/>
      <c r="AT266" s="17" t="s">
        <v>180</v>
      </c>
      <c r="AU266" s="17" t="s">
        <v>21</v>
      </c>
    </row>
    <row r="267" spans="2:51" s="12" customFormat="1" ht="11.25">
      <c r="B267" s="155"/>
      <c r="D267" s="144" t="s">
        <v>358</v>
      </c>
      <c r="E267" s="156" t="s">
        <v>35</v>
      </c>
      <c r="F267" s="157" t="s">
        <v>563</v>
      </c>
      <c r="H267" s="158">
        <v>1490.33</v>
      </c>
      <c r="I267" s="159"/>
      <c r="L267" s="155"/>
      <c r="M267" s="160"/>
      <c r="T267" s="161"/>
      <c r="AT267" s="156" t="s">
        <v>358</v>
      </c>
      <c r="AU267" s="156" t="s">
        <v>21</v>
      </c>
      <c r="AV267" s="12" t="s">
        <v>21</v>
      </c>
      <c r="AW267" s="12" t="s">
        <v>41</v>
      </c>
      <c r="AX267" s="12" t="s">
        <v>81</v>
      </c>
      <c r="AY267" s="156" t="s">
        <v>171</v>
      </c>
    </row>
    <row r="268" spans="2:51" s="12" customFormat="1" ht="11.25">
      <c r="B268" s="155"/>
      <c r="D268" s="144" t="s">
        <v>358</v>
      </c>
      <c r="E268" s="156" t="s">
        <v>35</v>
      </c>
      <c r="F268" s="157" t="s">
        <v>580</v>
      </c>
      <c r="H268" s="158">
        <v>163.94</v>
      </c>
      <c r="I268" s="159"/>
      <c r="L268" s="155"/>
      <c r="M268" s="160"/>
      <c r="T268" s="161"/>
      <c r="AT268" s="156" t="s">
        <v>358</v>
      </c>
      <c r="AU268" s="156" t="s">
        <v>21</v>
      </c>
      <c r="AV268" s="12" t="s">
        <v>21</v>
      </c>
      <c r="AW268" s="12" t="s">
        <v>41</v>
      </c>
      <c r="AX268" s="12" t="s">
        <v>81</v>
      </c>
      <c r="AY268" s="156" t="s">
        <v>171</v>
      </c>
    </row>
    <row r="269" spans="2:51" s="13" customFormat="1" ht="11.25">
      <c r="B269" s="162"/>
      <c r="D269" s="144" t="s">
        <v>358</v>
      </c>
      <c r="E269" s="163" t="s">
        <v>35</v>
      </c>
      <c r="F269" s="164" t="s">
        <v>361</v>
      </c>
      <c r="H269" s="165">
        <v>1654.27</v>
      </c>
      <c r="I269" s="166"/>
      <c r="L269" s="162"/>
      <c r="M269" s="167"/>
      <c r="T269" s="168"/>
      <c r="AT269" s="163" t="s">
        <v>358</v>
      </c>
      <c r="AU269" s="163" t="s">
        <v>21</v>
      </c>
      <c r="AV269" s="13" t="s">
        <v>178</v>
      </c>
      <c r="AW269" s="13" t="s">
        <v>41</v>
      </c>
      <c r="AX269" s="13" t="s">
        <v>8</v>
      </c>
      <c r="AY269" s="163" t="s">
        <v>171</v>
      </c>
    </row>
    <row r="270" spans="2:65" s="1" customFormat="1" ht="24.2" customHeight="1">
      <c r="B270" s="33"/>
      <c r="C270" s="132" t="s">
        <v>581</v>
      </c>
      <c r="D270" s="132" t="s">
        <v>174</v>
      </c>
      <c r="E270" s="133" t="s">
        <v>582</v>
      </c>
      <c r="F270" s="134" t="s">
        <v>583</v>
      </c>
      <c r="G270" s="135" t="s">
        <v>355</v>
      </c>
      <c r="H270" s="136">
        <v>20.92</v>
      </c>
      <c r="I270" s="137"/>
      <c r="J270" s="136">
        <f>ROUND(I270*H270,0)</f>
        <v>0</v>
      </c>
      <c r="K270" s="134" t="s">
        <v>346</v>
      </c>
      <c r="L270" s="33"/>
      <c r="M270" s="138" t="s">
        <v>35</v>
      </c>
      <c r="N270" s="139" t="s">
        <v>52</v>
      </c>
      <c r="P270" s="140">
        <f>O270*H270</f>
        <v>0</v>
      </c>
      <c r="Q270" s="140">
        <v>0.18463</v>
      </c>
      <c r="R270" s="140">
        <f>Q270*H270</f>
        <v>3.8624596</v>
      </c>
      <c r="S270" s="140">
        <v>0</v>
      </c>
      <c r="T270" s="141">
        <f>S270*H270</f>
        <v>0</v>
      </c>
      <c r="AR270" s="142" t="s">
        <v>178</v>
      </c>
      <c r="AT270" s="142" t="s">
        <v>174</v>
      </c>
      <c r="AU270" s="142" t="s">
        <v>21</v>
      </c>
      <c r="AY270" s="17" t="s">
        <v>171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</v>
      </c>
      <c r="BK270" s="143">
        <f>ROUND(I270*H270,0)</f>
        <v>0</v>
      </c>
      <c r="BL270" s="17" t="s">
        <v>178</v>
      </c>
      <c r="BM270" s="142" t="s">
        <v>584</v>
      </c>
    </row>
    <row r="271" spans="2:47" s="1" customFormat="1" ht="11.25">
      <c r="B271" s="33"/>
      <c r="D271" s="153" t="s">
        <v>347</v>
      </c>
      <c r="F271" s="154" t="s">
        <v>585</v>
      </c>
      <c r="I271" s="146"/>
      <c r="L271" s="33"/>
      <c r="M271" s="147"/>
      <c r="T271" s="54"/>
      <c r="AT271" s="17" t="s">
        <v>347</v>
      </c>
      <c r="AU271" s="17" t="s">
        <v>21</v>
      </c>
    </row>
    <row r="272" spans="2:51" s="12" customFormat="1" ht="11.25">
      <c r="B272" s="155"/>
      <c r="D272" s="144" t="s">
        <v>358</v>
      </c>
      <c r="E272" s="156" t="s">
        <v>35</v>
      </c>
      <c r="F272" s="157" t="s">
        <v>565</v>
      </c>
      <c r="H272" s="158">
        <v>20.92</v>
      </c>
      <c r="I272" s="159"/>
      <c r="L272" s="155"/>
      <c r="M272" s="160"/>
      <c r="T272" s="161"/>
      <c r="AT272" s="156" t="s">
        <v>358</v>
      </c>
      <c r="AU272" s="156" t="s">
        <v>21</v>
      </c>
      <c r="AV272" s="12" t="s">
        <v>21</v>
      </c>
      <c r="AW272" s="12" t="s">
        <v>41</v>
      </c>
      <c r="AX272" s="12" t="s">
        <v>8</v>
      </c>
      <c r="AY272" s="156" t="s">
        <v>171</v>
      </c>
    </row>
    <row r="273" spans="2:65" s="1" customFormat="1" ht="24.2" customHeight="1">
      <c r="B273" s="33"/>
      <c r="C273" s="132" t="s">
        <v>568</v>
      </c>
      <c r="D273" s="132" t="s">
        <v>174</v>
      </c>
      <c r="E273" s="133" t="s">
        <v>586</v>
      </c>
      <c r="F273" s="134" t="s">
        <v>587</v>
      </c>
      <c r="G273" s="135" t="s">
        <v>355</v>
      </c>
      <c r="H273" s="136">
        <v>131.34</v>
      </c>
      <c r="I273" s="137"/>
      <c r="J273" s="136">
        <f>ROUND(I273*H273,0)</f>
        <v>0</v>
      </c>
      <c r="K273" s="134" t="s">
        <v>346</v>
      </c>
      <c r="L273" s="33"/>
      <c r="M273" s="138" t="s">
        <v>35</v>
      </c>
      <c r="N273" s="139" t="s">
        <v>52</v>
      </c>
      <c r="P273" s="140">
        <f>O273*H273</f>
        <v>0</v>
      </c>
      <c r="Q273" s="140">
        <v>0.3576</v>
      </c>
      <c r="R273" s="140">
        <f>Q273*H273</f>
        <v>46.967183999999996</v>
      </c>
      <c r="S273" s="140">
        <v>0</v>
      </c>
      <c r="T273" s="141">
        <f>S273*H273</f>
        <v>0</v>
      </c>
      <c r="AR273" s="142" t="s">
        <v>178</v>
      </c>
      <c r="AT273" s="142" t="s">
        <v>174</v>
      </c>
      <c r="AU273" s="142" t="s">
        <v>21</v>
      </c>
      <c r="AY273" s="17" t="s">
        <v>171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7" t="s">
        <v>8</v>
      </c>
      <c r="BK273" s="143">
        <f>ROUND(I273*H273,0)</f>
        <v>0</v>
      </c>
      <c r="BL273" s="17" t="s">
        <v>178</v>
      </c>
      <c r="BM273" s="142" t="s">
        <v>588</v>
      </c>
    </row>
    <row r="274" spans="2:47" s="1" customFormat="1" ht="11.25">
      <c r="B274" s="33"/>
      <c r="D274" s="153" t="s">
        <v>347</v>
      </c>
      <c r="F274" s="154" t="s">
        <v>589</v>
      </c>
      <c r="I274" s="146"/>
      <c r="L274" s="33"/>
      <c r="M274" s="147"/>
      <c r="T274" s="54"/>
      <c r="AT274" s="17" t="s">
        <v>347</v>
      </c>
      <c r="AU274" s="17" t="s">
        <v>21</v>
      </c>
    </row>
    <row r="275" spans="2:51" s="12" customFormat="1" ht="11.25">
      <c r="B275" s="155"/>
      <c r="D275" s="144" t="s">
        <v>358</v>
      </c>
      <c r="E275" s="156" t="s">
        <v>35</v>
      </c>
      <c r="F275" s="157" t="s">
        <v>570</v>
      </c>
      <c r="H275" s="158">
        <v>123.91</v>
      </c>
      <c r="I275" s="159"/>
      <c r="L275" s="155"/>
      <c r="M275" s="160"/>
      <c r="T275" s="161"/>
      <c r="AT275" s="156" t="s">
        <v>358</v>
      </c>
      <c r="AU275" s="156" t="s">
        <v>21</v>
      </c>
      <c r="AV275" s="12" t="s">
        <v>21</v>
      </c>
      <c r="AW275" s="12" t="s">
        <v>41</v>
      </c>
      <c r="AX275" s="12" t="s">
        <v>81</v>
      </c>
      <c r="AY275" s="156" t="s">
        <v>171</v>
      </c>
    </row>
    <row r="276" spans="2:51" s="12" customFormat="1" ht="11.25">
      <c r="B276" s="155"/>
      <c r="D276" s="144" t="s">
        <v>358</v>
      </c>
      <c r="E276" s="156" t="s">
        <v>35</v>
      </c>
      <c r="F276" s="157" t="s">
        <v>590</v>
      </c>
      <c r="H276" s="158">
        <v>7.43</v>
      </c>
      <c r="I276" s="159"/>
      <c r="L276" s="155"/>
      <c r="M276" s="160"/>
      <c r="T276" s="161"/>
      <c r="AT276" s="156" t="s">
        <v>358</v>
      </c>
      <c r="AU276" s="156" t="s">
        <v>21</v>
      </c>
      <c r="AV276" s="12" t="s">
        <v>21</v>
      </c>
      <c r="AW276" s="12" t="s">
        <v>41</v>
      </c>
      <c r="AX276" s="12" t="s">
        <v>81</v>
      </c>
      <c r="AY276" s="156" t="s">
        <v>171</v>
      </c>
    </row>
    <row r="277" spans="2:51" s="13" customFormat="1" ht="11.25">
      <c r="B277" s="162"/>
      <c r="D277" s="144" t="s">
        <v>358</v>
      </c>
      <c r="E277" s="163" t="s">
        <v>35</v>
      </c>
      <c r="F277" s="164" t="s">
        <v>361</v>
      </c>
      <c r="H277" s="165">
        <v>131.34</v>
      </c>
      <c r="I277" s="166"/>
      <c r="L277" s="162"/>
      <c r="M277" s="167"/>
      <c r="T277" s="168"/>
      <c r="AT277" s="163" t="s">
        <v>358</v>
      </c>
      <c r="AU277" s="163" t="s">
        <v>21</v>
      </c>
      <c r="AV277" s="13" t="s">
        <v>178</v>
      </c>
      <c r="AW277" s="13" t="s">
        <v>41</v>
      </c>
      <c r="AX277" s="13" t="s">
        <v>8</v>
      </c>
      <c r="AY277" s="163" t="s">
        <v>171</v>
      </c>
    </row>
    <row r="278" spans="2:65" s="1" customFormat="1" ht="24.2" customHeight="1">
      <c r="B278" s="33"/>
      <c r="C278" s="132" t="s">
        <v>591</v>
      </c>
      <c r="D278" s="132" t="s">
        <v>174</v>
      </c>
      <c r="E278" s="133" t="s">
        <v>592</v>
      </c>
      <c r="F278" s="134" t="s">
        <v>593</v>
      </c>
      <c r="G278" s="135" t="s">
        <v>355</v>
      </c>
      <c r="H278" s="136">
        <v>291.07</v>
      </c>
      <c r="I278" s="137"/>
      <c r="J278" s="136">
        <f>ROUND(I278*H278,0)</f>
        <v>0</v>
      </c>
      <c r="K278" s="134" t="s">
        <v>346</v>
      </c>
      <c r="L278" s="33"/>
      <c r="M278" s="138" t="s">
        <v>35</v>
      </c>
      <c r="N278" s="139" t="s">
        <v>52</v>
      </c>
      <c r="P278" s="140">
        <f>O278*H278</f>
        <v>0</v>
      </c>
      <c r="Q278" s="140">
        <v>0.48532</v>
      </c>
      <c r="R278" s="140">
        <f>Q278*H278</f>
        <v>141.2620924</v>
      </c>
      <c r="S278" s="140">
        <v>0</v>
      </c>
      <c r="T278" s="141">
        <f>S278*H278</f>
        <v>0</v>
      </c>
      <c r="AR278" s="142" t="s">
        <v>178</v>
      </c>
      <c r="AT278" s="142" t="s">
        <v>174</v>
      </c>
      <c r="AU278" s="142" t="s">
        <v>21</v>
      </c>
      <c r="AY278" s="17" t="s">
        <v>171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7" t="s">
        <v>8</v>
      </c>
      <c r="BK278" s="143">
        <f>ROUND(I278*H278,0)</f>
        <v>0</v>
      </c>
      <c r="BL278" s="17" t="s">
        <v>178</v>
      </c>
      <c r="BM278" s="142" t="s">
        <v>594</v>
      </c>
    </row>
    <row r="279" spans="2:47" s="1" customFormat="1" ht="11.25">
      <c r="B279" s="33"/>
      <c r="D279" s="153" t="s">
        <v>347</v>
      </c>
      <c r="F279" s="154" t="s">
        <v>595</v>
      </c>
      <c r="I279" s="146"/>
      <c r="L279" s="33"/>
      <c r="M279" s="147"/>
      <c r="T279" s="54"/>
      <c r="AT279" s="17" t="s">
        <v>347</v>
      </c>
      <c r="AU279" s="17" t="s">
        <v>21</v>
      </c>
    </row>
    <row r="280" spans="2:51" s="12" customFormat="1" ht="11.25">
      <c r="B280" s="155"/>
      <c r="D280" s="144" t="s">
        <v>358</v>
      </c>
      <c r="E280" s="156" t="s">
        <v>35</v>
      </c>
      <c r="F280" s="157" t="s">
        <v>572</v>
      </c>
      <c r="H280" s="158">
        <v>274.59</v>
      </c>
      <c r="I280" s="159"/>
      <c r="L280" s="155"/>
      <c r="M280" s="160"/>
      <c r="T280" s="161"/>
      <c r="AT280" s="156" t="s">
        <v>358</v>
      </c>
      <c r="AU280" s="156" t="s">
        <v>21</v>
      </c>
      <c r="AV280" s="12" t="s">
        <v>21</v>
      </c>
      <c r="AW280" s="12" t="s">
        <v>41</v>
      </c>
      <c r="AX280" s="12" t="s">
        <v>81</v>
      </c>
      <c r="AY280" s="156" t="s">
        <v>171</v>
      </c>
    </row>
    <row r="281" spans="2:51" s="12" customFormat="1" ht="11.25">
      <c r="B281" s="155"/>
      <c r="D281" s="144" t="s">
        <v>358</v>
      </c>
      <c r="E281" s="156" t="s">
        <v>35</v>
      </c>
      <c r="F281" s="157" t="s">
        <v>596</v>
      </c>
      <c r="H281" s="158">
        <v>16.48</v>
      </c>
      <c r="I281" s="159"/>
      <c r="L281" s="155"/>
      <c r="M281" s="160"/>
      <c r="T281" s="161"/>
      <c r="AT281" s="156" t="s">
        <v>358</v>
      </c>
      <c r="AU281" s="156" t="s">
        <v>21</v>
      </c>
      <c r="AV281" s="12" t="s">
        <v>21</v>
      </c>
      <c r="AW281" s="12" t="s">
        <v>41</v>
      </c>
      <c r="AX281" s="12" t="s">
        <v>81</v>
      </c>
      <c r="AY281" s="156" t="s">
        <v>171</v>
      </c>
    </row>
    <row r="282" spans="2:51" s="13" customFormat="1" ht="11.25">
      <c r="B282" s="162"/>
      <c r="D282" s="144" t="s">
        <v>358</v>
      </c>
      <c r="E282" s="163" t="s">
        <v>35</v>
      </c>
      <c r="F282" s="164" t="s">
        <v>361</v>
      </c>
      <c r="H282" s="165">
        <v>291.07</v>
      </c>
      <c r="I282" s="166"/>
      <c r="L282" s="162"/>
      <c r="M282" s="167"/>
      <c r="T282" s="168"/>
      <c r="AT282" s="163" t="s">
        <v>358</v>
      </c>
      <c r="AU282" s="163" t="s">
        <v>21</v>
      </c>
      <c r="AV282" s="13" t="s">
        <v>178</v>
      </c>
      <c r="AW282" s="13" t="s">
        <v>41</v>
      </c>
      <c r="AX282" s="13" t="s">
        <v>8</v>
      </c>
      <c r="AY282" s="163" t="s">
        <v>171</v>
      </c>
    </row>
    <row r="283" spans="2:65" s="1" customFormat="1" ht="16.5" customHeight="1">
      <c r="B283" s="33"/>
      <c r="C283" s="132" t="s">
        <v>577</v>
      </c>
      <c r="D283" s="132" t="s">
        <v>174</v>
      </c>
      <c r="E283" s="133" t="s">
        <v>597</v>
      </c>
      <c r="F283" s="134" t="s">
        <v>598</v>
      </c>
      <c r="G283" s="135" t="s">
        <v>355</v>
      </c>
      <c r="H283" s="136">
        <v>291.07</v>
      </c>
      <c r="I283" s="137"/>
      <c r="J283" s="136">
        <f>ROUND(I283*H283,0)</f>
        <v>0</v>
      </c>
      <c r="K283" s="134" t="s">
        <v>346</v>
      </c>
      <c r="L283" s="33"/>
      <c r="M283" s="138" t="s">
        <v>35</v>
      </c>
      <c r="N283" s="139" t="s">
        <v>52</v>
      </c>
      <c r="P283" s="140">
        <f>O283*H283</f>
        <v>0</v>
      </c>
      <c r="Q283" s="140">
        <v>0.19152</v>
      </c>
      <c r="R283" s="140">
        <f>Q283*H283</f>
        <v>55.745726399999995</v>
      </c>
      <c r="S283" s="140">
        <v>0</v>
      </c>
      <c r="T283" s="141">
        <f>S283*H283</f>
        <v>0</v>
      </c>
      <c r="AR283" s="142" t="s">
        <v>178</v>
      </c>
      <c r="AT283" s="142" t="s">
        <v>174</v>
      </c>
      <c r="AU283" s="142" t="s">
        <v>21</v>
      </c>
      <c r="AY283" s="17" t="s">
        <v>171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</v>
      </c>
      <c r="BK283" s="143">
        <f>ROUND(I283*H283,0)</f>
        <v>0</v>
      </c>
      <c r="BL283" s="17" t="s">
        <v>178</v>
      </c>
      <c r="BM283" s="142" t="s">
        <v>599</v>
      </c>
    </row>
    <row r="284" spans="2:47" s="1" customFormat="1" ht="11.25">
      <c r="B284" s="33"/>
      <c r="D284" s="153" t="s">
        <v>347</v>
      </c>
      <c r="F284" s="154" t="s">
        <v>600</v>
      </c>
      <c r="I284" s="146"/>
      <c r="L284" s="33"/>
      <c r="M284" s="147"/>
      <c r="T284" s="54"/>
      <c r="AT284" s="17" t="s">
        <v>347</v>
      </c>
      <c r="AU284" s="17" t="s">
        <v>21</v>
      </c>
    </row>
    <row r="285" spans="2:47" s="1" customFormat="1" ht="19.5">
      <c r="B285" s="33"/>
      <c r="D285" s="144" t="s">
        <v>180</v>
      </c>
      <c r="F285" s="145" t="s">
        <v>601</v>
      </c>
      <c r="I285" s="146"/>
      <c r="L285" s="33"/>
      <c r="M285" s="147"/>
      <c r="T285" s="54"/>
      <c r="AT285" s="17" t="s">
        <v>180</v>
      </c>
      <c r="AU285" s="17" t="s">
        <v>21</v>
      </c>
    </row>
    <row r="286" spans="2:65" s="1" customFormat="1" ht="16.5" customHeight="1">
      <c r="B286" s="33"/>
      <c r="C286" s="132" t="s">
        <v>602</v>
      </c>
      <c r="D286" s="132" t="s">
        <v>174</v>
      </c>
      <c r="E286" s="133" t="s">
        <v>603</v>
      </c>
      <c r="F286" s="134" t="s">
        <v>604</v>
      </c>
      <c r="G286" s="135" t="s">
        <v>355</v>
      </c>
      <c r="H286" s="136">
        <v>22.18</v>
      </c>
      <c r="I286" s="137"/>
      <c r="J286" s="136">
        <f>ROUND(I286*H286,0)</f>
        <v>0</v>
      </c>
      <c r="K286" s="134" t="s">
        <v>346</v>
      </c>
      <c r="L286" s="33"/>
      <c r="M286" s="138" t="s">
        <v>35</v>
      </c>
      <c r="N286" s="139" t="s">
        <v>52</v>
      </c>
      <c r="P286" s="140">
        <f>O286*H286</f>
        <v>0</v>
      </c>
      <c r="Q286" s="140">
        <v>0.00034</v>
      </c>
      <c r="R286" s="140">
        <f>Q286*H286</f>
        <v>0.0075412000000000005</v>
      </c>
      <c r="S286" s="140">
        <v>0</v>
      </c>
      <c r="T286" s="141">
        <f>S286*H286</f>
        <v>0</v>
      </c>
      <c r="AR286" s="142" t="s">
        <v>178</v>
      </c>
      <c r="AT286" s="142" t="s">
        <v>174</v>
      </c>
      <c r="AU286" s="142" t="s">
        <v>21</v>
      </c>
      <c r="AY286" s="17" t="s">
        <v>171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7" t="s">
        <v>8</v>
      </c>
      <c r="BK286" s="143">
        <f>ROUND(I286*H286,0)</f>
        <v>0</v>
      </c>
      <c r="BL286" s="17" t="s">
        <v>178</v>
      </c>
      <c r="BM286" s="142" t="s">
        <v>605</v>
      </c>
    </row>
    <row r="287" spans="2:47" s="1" customFormat="1" ht="11.25">
      <c r="B287" s="33"/>
      <c r="D287" s="153" t="s">
        <v>347</v>
      </c>
      <c r="F287" s="154" t="s">
        <v>606</v>
      </c>
      <c r="I287" s="146"/>
      <c r="L287" s="33"/>
      <c r="M287" s="147"/>
      <c r="T287" s="54"/>
      <c r="AT287" s="17" t="s">
        <v>347</v>
      </c>
      <c r="AU287" s="17" t="s">
        <v>21</v>
      </c>
    </row>
    <row r="288" spans="2:51" s="12" customFormat="1" ht="11.25">
      <c r="B288" s="155"/>
      <c r="D288" s="144" t="s">
        <v>358</v>
      </c>
      <c r="E288" s="156" t="s">
        <v>35</v>
      </c>
      <c r="F288" s="157" t="s">
        <v>565</v>
      </c>
      <c r="H288" s="158">
        <v>20.92</v>
      </c>
      <c r="I288" s="159"/>
      <c r="L288" s="155"/>
      <c r="M288" s="160"/>
      <c r="T288" s="161"/>
      <c r="AT288" s="156" t="s">
        <v>358</v>
      </c>
      <c r="AU288" s="156" t="s">
        <v>21</v>
      </c>
      <c r="AV288" s="12" t="s">
        <v>21</v>
      </c>
      <c r="AW288" s="12" t="s">
        <v>41</v>
      </c>
      <c r="AX288" s="12" t="s">
        <v>81</v>
      </c>
      <c r="AY288" s="156" t="s">
        <v>171</v>
      </c>
    </row>
    <row r="289" spans="2:51" s="12" customFormat="1" ht="11.25">
      <c r="B289" s="155"/>
      <c r="D289" s="144" t="s">
        <v>358</v>
      </c>
      <c r="E289" s="156" t="s">
        <v>35</v>
      </c>
      <c r="F289" s="157" t="s">
        <v>566</v>
      </c>
      <c r="H289" s="158">
        <v>1.26</v>
      </c>
      <c r="I289" s="159"/>
      <c r="L289" s="155"/>
      <c r="M289" s="160"/>
      <c r="T289" s="161"/>
      <c r="AT289" s="156" t="s">
        <v>358</v>
      </c>
      <c r="AU289" s="156" t="s">
        <v>21</v>
      </c>
      <c r="AV289" s="12" t="s">
        <v>21</v>
      </c>
      <c r="AW289" s="12" t="s">
        <v>41</v>
      </c>
      <c r="AX289" s="12" t="s">
        <v>81</v>
      </c>
      <c r="AY289" s="156" t="s">
        <v>171</v>
      </c>
    </row>
    <row r="290" spans="2:51" s="13" customFormat="1" ht="11.25">
      <c r="B290" s="162"/>
      <c r="D290" s="144" t="s">
        <v>358</v>
      </c>
      <c r="E290" s="163" t="s">
        <v>35</v>
      </c>
      <c r="F290" s="164" t="s">
        <v>361</v>
      </c>
      <c r="H290" s="165">
        <v>22.18</v>
      </c>
      <c r="I290" s="166"/>
      <c r="L290" s="162"/>
      <c r="M290" s="167"/>
      <c r="T290" s="168"/>
      <c r="AT290" s="163" t="s">
        <v>358</v>
      </c>
      <c r="AU290" s="163" t="s">
        <v>21</v>
      </c>
      <c r="AV290" s="13" t="s">
        <v>178</v>
      </c>
      <c r="AW290" s="13" t="s">
        <v>41</v>
      </c>
      <c r="AX290" s="13" t="s">
        <v>8</v>
      </c>
      <c r="AY290" s="163" t="s">
        <v>171</v>
      </c>
    </row>
    <row r="291" spans="2:65" s="1" customFormat="1" ht="24.2" customHeight="1">
      <c r="B291" s="33"/>
      <c r="C291" s="132" t="s">
        <v>584</v>
      </c>
      <c r="D291" s="132" t="s">
        <v>174</v>
      </c>
      <c r="E291" s="133" t="s">
        <v>607</v>
      </c>
      <c r="F291" s="134" t="s">
        <v>608</v>
      </c>
      <c r="G291" s="135" t="s">
        <v>355</v>
      </c>
      <c r="H291" s="136">
        <v>20.92</v>
      </c>
      <c r="I291" s="137"/>
      <c r="J291" s="136">
        <f>ROUND(I291*H291,0)</f>
        <v>0</v>
      </c>
      <c r="K291" s="134" t="s">
        <v>346</v>
      </c>
      <c r="L291" s="33"/>
      <c r="M291" s="138" t="s">
        <v>35</v>
      </c>
      <c r="N291" s="139" t="s">
        <v>52</v>
      </c>
      <c r="P291" s="140">
        <f>O291*H291</f>
        <v>0</v>
      </c>
      <c r="Q291" s="140">
        <v>0.10373</v>
      </c>
      <c r="R291" s="140">
        <f>Q291*H291</f>
        <v>2.1700316</v>
      </c>
      <c r="S291" s="140">
        <v>0</v>
      </c>
      <c r="T291" s="141">
        <f>S291*H291</f>
        <v>0</v>
      </c>
      <c r="AR291" s="142" t="s">
        <v>178</v>
      </c>
      <c r="AT291" s="142" t="s">
        <v>174</v>
      </c>
      <c r="AU291" s="142" t="s">
        <v>21</v>
      </c>
      <c r="AY291" s="17" t="s">
        <v>171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</v>
      </c>
      <c r="BK291" s="143">
        <f>ROUND(I291*H291,0)</f>
        <v>0</v>
      </c>
      <c r="BL291" s="17" t="s">
        <v>178</v>
      </c>
      <c r="BM291" s="142" t="s">
        <v>609</v>
      </c>
    </row>
    <row r="292" spans="2:47" s="1" customFormat="1" ht="11.25">
      <c r="B292" s="33"/>
      <c r="D292" s="153" t="s">
        <v>347</v>
      </c>
      <c r="F292" s="154" t="s">
        <v>610</v>
      </c>
      <c r="I292" s="146"/>
      <c r="L292" s="33"/>
      <c r="M292" s="147"/>
      <c r="T292" s="54"/>
      <c r="AT292" s="17" t="s">
        <v>347</v>
      </c>
      <c r="AU292" s="17" t="s">
        <v>21</v>
      </c>
    </row>
    <row r="293" spans="2:51" s="12" customFormat="1" ht="11.25">
      <c r="B293" s="155"/>
      <c r="D293" s="144" t="s">
        <v>358</v>
      </c>
      <c r="E293" s="156" t="s">
        <v>35</v>
      </c>
      <c r="F293" s="157" t="s">
        <v>565</v>
      </c>
      <c r="H293" s="158">
        <v>20.92</v>
      </c>
      <c r="I293" s="159"/>
      <c r="L293" s="155"/>
      <c r="M293" s="160"/>
      <c r="T293" s="161"/>
      <c r="AT293" s="156" t="s">
        <v>358</v>
      </c>
      <c r="AU293" s="156" t="s">
        <v>21</v>
      </c>
      <c r="AV293" s="12" t="s">
        <v>21</v>
      </c>
      <c r="AW293" s="12" t="s">
        <v>41</v>
      </c>
      <c r="AX293" s="12" t="s">
        <v>8</v>
      </c>
      <c r="AY293" s="156" t="s">
        <v>171</v>
      </c>
    </row>
    <row r="294" spans="2:65" s="1" customFormat="1" ht="16.5" customHeight="1">
      <c r="B294" s="33"/>
      <c r="C294" s="132" t="s">
        <v>611</v>
      </c>
      <c r="D294" s="132" t="s">
        <v>174</v>
      </c>
      <c r="E294" s="133" t="s">
        <v>612</v>
      </c>
      <c r="F294" s="134" t="s">
        <v>613</v>
      </c>
      <c r="G294" s="135" t="s">
        <v>355</v>
      </c>
      <c r="H294" s="136">
        <v>20.92</v>
      </c>
      <c r="I294" s="137"/>
      <c r="J294" s="136">
        <f>ROUND(I294*H294,0)</f>
        <v>0</v>
      </c>
      <c r="K294" s="134" t="s">
        <v>346</v>
      </c>
      <c r="L294" s="33"/>
      <c r="M294" s="138" t="s">
        <v>35</v>
      </c>
      <c r="N294" s="139" t="s">
        <v>52</v>
      </c>
      <c r="P294" s="140">
        <f>O294*H294</f>
        <v>0</v>
      </c>
      <c r="Q294" s="140">
        <v>0.00041</v>
      </c>
      <c r="R294" s="140">
        <f>Q294*H294</f>
        <v>0.0085772</v>
      </c>
      <c r="S294" s="140">
        <v>0</v>
      </c>
      <c r="T294" s="141">
        <f>S294*H294</f>
        <v>0</v>
      </c>
      <c r="AR294" s="142" t="s">
        <v>178</v>
      </c>
      <c r="AT294" s="142" t="s">
        <v>174</v>
      </c>
      <c r="AU294" s="142" t="s">
        <v>21</v>
      </c>
      <c r="AY294" s="17" t="s">
        <v>171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8</v>
      </c>
      <c r="BK294" s="143">
        <f>ROUND(I294*H294,0)</f>
        <v>0</v>
      </c>
      <c r="BL294" s="17" t="s">
        <v>178</v>
      </c>
      <c r="BM294" s="142" t="s">
        <v>614</v>
      </c>
    </row>
    <row r="295" spans="2:47" s="1" customFormat="1" ht="11.25">
      <c r="B295" s="33"/>
      <c r="D295" s="153" t="s">
        <v>347</v>
      </c>
      <c r="F295" s="154" t="s">
        <v>615</v>
      </c>
      <c r="I295" s="146"/>
      <c r="L295" s="33"/>
      <c r="M295" s="147"/>
      <c r="T295" s="54"/>
      <c r="AT295" s="17" t="s">
        <v>347</v>
      </c>
      <c r="AU295" s="17" t="s">
        <v>21</v>
      </c>
    </row>
    <row r="296" spans="2:51" s="12" customFormat="1" ht="11.25">
      <c r="B296" s="155"/>
      <c r="D296" s="144" t="s">
        <v>358</v>
      </c>
      <c r="E296" s="156" t="s">
        <v>35</v>
      </c>
      <c r="F296" s="157" t="s">
        <v>565</v>
      </c>
      <c r="H296" s="158">
        <v>20.92</v>
      </c>
      <c r="I296" s="159"/>
      <c r="L296" s="155"/>
      <c r="M296" s="160"/>
      <c r="T296" s="161"/>
      <c r="AT296" s="156" t="s">
        <v>358</v>
      </c>
      <c r="AU296" s="156" t="s">
        <v>21</v>
      </c>
      <c r="AV296" s="12" t="s">
        <v>21</v>
      </c>
      <c r="AW296" s="12" t="s">
        <v>41</v>
      </c>
      <c r="AX296" s="12" t="s">
        <v>8</v>
      </c>
      <c r="AY296" s="156" t="s">
        <v>171</v>
      </c>
    </row>
    <row r="297" spans="2:65" s="1" customFormat="1" ht="33" customHeight="1">
      <c r="B297" s="33"/>
      <c r="C297" s="132" t="s">
        <v>588</v>
      </c>
      <c r="D297" s="132" t="s">
        <v>174</v>
      </c>
      <c r="E297" s="133" t="s">
        <v>616</v>
      </c>
      <c r="F297" s="134" t="s">
        <v>617</v>
      </c>
      <c r="G297" s="135" t="s">
        <v>355</v>
      </c>
      <c r="H297" s="136">
        <v>398.5</v>
      </c>
      <c r="I297" s="137"/>
      <c r="J297" s="136">
        <f>ROUND(I297*H297,0)</f>
        <v>0</v>
      </c>
      <c r="K297" s="134" t="s">
        <v>346</v>
      </c>
      <c r="L297" s="33"/>
      <c r="M297" s="138" t="s">
        <v>35</v>
      </c>
      <c r="N297" s="139" t="s">
        <v>52</v>
      </c>
      <c r="P297" s="140">
        <f>O297*H297</f>
        <v>0</v>
      </c>
      <c r="Q297" s="140">
        <v>0.1837</v>
      </c>
      <c r="R297" s="140">
        <f>Q297*H297</f>
        <v>73.20445</v>
      </c>
      <c r="S297" s="140">
        <v>0</v>
      </c>
      <c r="T297" s="141">
        <f>S297*H297</f>
        <v>0</v>
      </c>
      <c r="AR297" s="142" t="s">
        <v>178</v>
      </c>
      <c r="AT297" s="142" t="s">
        <v>174</v>
      </c>
      <c r="AU297" s="142" t="s">
        <v>21</v>
      </c>
      <c r="AY297" s="17" t="s">
        <v>171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</v>
      </c>
      <c r="BK297" s="143">
        <f>ROUND(I297*H297,0)</f>
        <v>0</v>
      </c>
      <c r="BL297" s="17" t="s">
        <v>178</v>
      </c>
      <c r="BM297" s="142" t="s">
        <v>618</v>
      </c>
    </row>
    <row r="298" spans="2:47" s="1" customFormat="1" ht="11.25">
      <c r="B298" s="33"/>
      <c r="D298" s="153" t="s">
        <v>347</v>
      </c>
      <c r="F298" s="154" t="s">
        <v>619</v>
      </c>
      <c r="I298" s="146"/>
      <c r="L298" s="33"/>
      <c r="M298" s="147"/>
      <c r="T298" s="54"/>
      <c r="AT298" s="17" t="s">
        <v>347</v>
      </c>
      <c r="AU298" s="17" t="s">
        <v>21</v>
      </c>
    </row>
    <row r="299" spans="2:47" s="1" customFormat="1" ht="19.5">
      <c r="B299" s="33"/>
      <c r="D299" s="144" t="s">
        <v>180</v>
      </c>
      <c r="F299" s="145" t="s">
        <v>620</v>
      </c>
      <c r="I299" s="146"/>
      <c r="L299" s="33"/>
      <c r="M299" s="147"/>
      <c r="T299" s="54"/>
      <c r="AT299" s="17" t="s">
        <v>180</v>
      </c>
      <c r="AU299" s="17" t="s">
        <v>21</v>
      </c>
    </row>
    <row r="300" spans="2:51" s="12" customFormat="1" ht="11.25">
      <c r="B300" s="155"/>
      <c r="D300" s="144" t="s">
        <v>358</v>
      </c>
      <c r="E300" s="156" t="s">
        <v>35</v>
      </c>
      <c r="F300" s="157" t="s">
        <v>621</v>
      </c>
      <c r="H300" s="158">
        <v>123.91</v>
      </c>
      <c r="I300" s="159"/>
      <c r="L300" s="155"/>
      <c r="M300" s="160"/>
      <c r="T300" s="161"/>
      <c r="AT300" s="156" t="s">
        <v>358</v>
      </c>
      <c r="AU300" s="156" t="s">
        <v>21</v>
      </c>
      <c r="AV300" s="12" t="s">
        <v>21</v>
      </c>
      <c r="AW300" s="12" t="s">
        <v>41</v>
      </c>
      <c r="AX300" s="12" t="s">
        <v>81</v>
      </c>
      <c r="AY300" s="156" t="s">
        <v>171</v>
      </c>
    </row>
    <row r="301" spans="2:51" s="12" customFormat="1" ht="11.25">
      <c r="B301" s="155"/>
      <c r="D301" s="144" t="s">
        <v>358</v>
      </c>
      <c r="E301" s="156" t="s">
        <v>35</v>
      </c>
      <c r="F301" s="157" t="s">
        <v>622</v>
      </c>
      <c r="H301" s="158">
        <v>274.59</v>
      </c>
      <c r="I301" s="159"/>
      <c r="L301" s="155"/>
      <c r="M301" s="160"/>
      <c r="T301" s="161"/>
      <c r="AT301" s="156" t="s">
        <v>358</v>
      </c>
      <c r="AU301" s="156" t="s">
        <v>21</v>
      </c>
      <c r="AV301" s="12" t="s">
        <v>21</v>
      </c>
      <c r="AW301" s="12" t="s">
        <v>41</v>
      </c>
      <c r="AX301" s="12" t="s">
        <v>81</v>
      </c>
      <c r="AY301" s="156" t="s">
        <v>171</v>
      </c>
    </row>
    <row r="302" spans="2:51" s="13" customFormat="1" ht="11.25">
      <c r="B302" s="162"/>
      <c r="D302" s="144" t="s">
        <v>358</v>
      </c>
      <c r="E302" s="163" t="s">
        <v>35</v>
      </c>
      <c r="F302" s="164" t="s">
        <v>361</v>
      </c>
      <c r="H302" s="165">
        <v>398.5</v>
      </c>
      <c r="I302" s="166"/>
      <c r="L302" s="162"/>
      <c r="M302" s="167"/>
      <c r="T302" s="168"/>
      <c r="AT302" s="163" t="s">
        <v>358</v>
      </c>
      <c r="AU302" s="163" t="s">
        <v>21</v>
      </c>
      <c r="AV302" s="13" t="s">
        <v>178</v>
      </c>
      <c r="AW302" s="13" t="s">
        <v>41</v>
      </c>
      <c r="AX302" s="13" t="s">
        <v>8</v>
      </c>
      <c r="AY302" s="163" t="s">
        <v>171</v>
      </c>
    </row>
    <row r="303" spans="2:65" s="1" customFormat="1" ht="16.5" customHeight="1">
      <c r="B303" s="33"/>
      <c r="C303" s="169" t="s">
        <v>623</v>
      </c>
      <c r="D303" s="169" t="s">
        <v>488</v>
      </c>
      <c r="E303" s="170" t="s">
        <v>624</v>
      </c>
      <c r="F303" s="171" t="s">
        <v>625</v>
      </c>
      <c r="G303" s="172" t="s">
        <v>355</v>
      </c>
      <c r="H303" s="173">
        <v>126.39</v>
      </c>
      <c r="I303" s="174"/>
      <c r="J303" s="173">
        <f>ROUND(I303*H303,0)</f>
        <v>0</v>
      </c>
      <c r="K303" s="171" t="s">
        <v>346</v>
      </c>
      <c r="L303" s="175"/>
      <c r="M303" s="176" t="s">
        <v>35</v>
      </c>
      <c r="N303" s="177" t="s">
        <v>52</v>
      </c>
      <c r="P303" s="140">
        <f>O303*H303</f>
        <v>0</v>
      </c>
      <c r="Q303" s="140">
        <v>0.222</v>
      </c>
      <c r="R303" s="140">
        <f>Q303*H303</f>
        <v>28.05858</v>
      </c>
      <c r="S303" s="140">
        <v>0</v>
      </c>
      <c r="T303" s="141">
        <f>S303*H303</f>
        <v>0</v>
      </c>
      <c r="AR303" s="142" t="s">
        <v>214</v>
      </c>
      <c r="AT303" s="142" t="s">
        <v>488</v>
      </c>
      <c r="AU303" s="142" t="s">
        <v>21</v>
      </c>
      <c r="AY303" s="17" t="s">
        <v>171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7" t="s">
        <v>8</v>
      </c>
      <c r="BK303" s="143">
        <f>ROUND(I303*H303,0)</f>
        <v>0</v>
      </c>
      <c r="BL303" s="17" t="s">
        <v>178</v>
      </c>
      <c r="BM303" s="142" t="s">
        <v>626</v>
      </c>
    </row>
    <row r="304" spans="2:51" s="12" customFormat="1" ht="11.25">
      <c r="B304" s="155"/>
      <c r="D304" s="144" t="s">
        <v>358</v>
      </c>
      <c r="E304" s="156" t="s">
        <v>35</v>
      </c>
      <c r="F304" s="157" t="s">
        <v>627</v>
      </c>
      <c r="H304" s="158">
        <v>123.91</v>
      </c>
      <c r="I304" s="159"/>
      <c r="L304" s="155"/>
      <c r="M304" s="160"/>
      <c r="T304" s="161"/>
      <c r="AT304" s="156" t="s">
        <v>358</v>
      </c>
      <c r="AU304" s="156" t="s">
        <v>21</v>
      </c>
      <c r="AV304" s="12" t="s">
        <v>21</v>
      </c>
      <c r="AW304" s="12" t="s">
        <v>41</v>
      </c>
      <c r="AX304" s="12" t="s">
        <v>8</v>
      </c>
      <c r="AY304" s="156" t="s">
        <v>171</v>
      </c>
    </row>
    <row r="305" spans="2:51" s="12" customFormat="1" ht="11.25">
      <c r="B305" s="155"/>
      <c r="D305" s="144" t="s">
        <v>358</v>
      </c>
      <c r="F305" s="157" t="s">
        <v>628</v>
      </c>
      <c r="H305" s="158">
        <v>126.39</v>
      </c>
      <c r="I305" s="159"/>
      <c r="L305" s="155"/>
      <c r="M305" s="160"/>
      <c r="T305" s="161"/>
      <c r="AT305" s="156" t="s">
        <v>358</v>
      </c>
      <c r="AU305" s="156" t="s">
        <v>21</v>
      </c>
      <c r="AV305" s="12" t="s">
        <v>21</v>
      </c>
      <c r="AW305" s="12" t="s">
        <v>4</v>
      </c>
      <c r="AX305" s="12" t="s">
        <v>8</v>
      </c>
      <c r="AY305" s="156" t="s">
        <v>171</v>
      </c>
    </row>
    <row r="306" spans="2:65" s="1" customFormat="1" ht="16.5" customHeight="1">
      <c r="B306" s="33"/>
      <c r="C306" s="169" t="s">
        <v>594</v>
      </c>
      <c r="D306" s="169" t="s">
        <v>488</v>
      </c>
      <c r="E306" s="170" t="s">
        <v>624</v>
      </c>
      <c r="F306" s="171" t="s">
        <v>625</v>
      </c>
      <c r="G306" s="172" t="s">
        <v>355</v>
      </c>
      <c r="H306" s="173">
        <v>280.08</v>
      </c>
      <c r="I306" s="174"/>
      <c r="J306" s="173">
        <f>ROUND(I306*H306,0)</f>
        <v>0</v>
      </c>
      <c r="K306" s="171" t="s">
        <v>346</v>
      </c>
      <c r="L306" s="175"/>
      <c r="M306" s="176" t="s">
        <v>35</v>
      </c>
      <c r="N306" s="177" t="s">
        <v>52</v>
      </c>
      <c r="P306" s="140">
        <f>O306*H306</f>
        <v>0</v>
      </c>
      <c r="Q306" s="140">
        <v>0.222</v>
      </c>
      <c r="R306" s="140">
        <f>Q306*H306</f>
        <v>62.17776</v>
      </c>
      <c r="S306" s="140">
        <v>0</v>
      </c>
      <c r="T306" s="141">
        <f>S306*H306</f>
        <v>0</v>
      </c>
      <c r="AR306" s="142" t="s">
        <v>214</v>
      </c>
      <c r="AT306" s="142" t="s">
        <v>488</v>
      </c>
      <c r="AU306" s="142" t="s">
        <v>21</v>
      </c>
      <c r="AY306" s="17" t="s">
        <v>171</v>
      </c>
      <c r="BE306" s="143">
        <f>IF(N306="základní",J306,0)</f>
        <v>0</v>
      </c>
      <c r="BF306" s="143">
        <f>IF(N306="snížená",J306,0)</f>
        <v>0</v>
      </c>
      <c r="BG306" s="143">
        <f>IF(N306="zákl. přenesená",J306,0)</f>
        <v>0</v>
      </c>
      <c r="BH306" s="143">
        <f>IF(N306="sníž. přenesená",J306,0)</f>
        <v>0</v>
      </c>
      <c r="BI306" s="143">
        <f>IF(N306="nulová",J306,0)</f>
        <v>0</v>
      </c>
      <c r="BJ306" s="17" t="s">
        <v>8</v>
      </c>
      <c r="BK306" s="143">
        <f>ROUND(I306*H306,0)</f>
        <v>0</v>
      </c>
      <c r="BL306" s="17" t="s">
        <v>178</v>
      </c>
      <c r="BM306" s="142" t="s">
        <v>629</v>
      </c>
    </row>
    <row r="307" spans="2:51" s="12" customFormat="1" ht="11.25">
      <c r="B307" s="155"/>
      <c r="D307" s="144" t="s">
        <v>358</v>
      </c>
      <c r="E307" s="156" t="s">
        <v>35</v>
      </c>
      <c r="F307" s="157" t="s">
        <v>622</v>
      </c>
      <c r="H307" s="158">
        <v>274.59</v>
      </c>
      <c r="I307" s="159"/>
      <c r="L307" s="155"/>
      <c r="M307" s="160"/>
      <c r="T307" s="161"/>
      <c r="AT307" s="156" t="s">
        <v>358</v>
      </c>
      <c r="AU307" s="156" t="s">
        <v>21</v>
      </c>
      <c r="AV307" s="12" t="s">
        <v>21</v>
      </c>
      <c r="AW307" s="12" t="s">
        <v>41</v>
      </c>
      <c r="AX307" s="12" t="s">
        <v>8</v>
      </c>
      <c r="AY307" s="156" t="s">
        <v>171</v>
      </c>
    </row>
    <row r="308" spans="2:51" s="12" customFormat="1" ht="11.25">
      <c r="B308" s="155"/>
      <c r="D308" s="144" t="s">
        <v>358</v>
      </c>
      <c r="F308" s="157" t="s">
        <v>630</v>
      </c>
      <c r="H308" s="158">
        <v>280.08</v>
      </c>
      <c r="I308" s="159"/>
      <c r="L308" s="155"/>
      <c r="M308" s="160"/>
      <c r="T308" s="161"/>
      <c r="AT308" s="156" t="s">
        <v>358</v>
      </c>
      <c r="AU308" s="156" t="s">
        <v>21</v>
      </c>
      <c r="AV308" s="12" t="s">
        <v>21</v>
      </c>
      <c r="AW308" s="12" t="s">
        <v>4</v>
      </c>
      <c r="AX308" s="12" t="s">
        <v>8</v>
      </c>
      <c r="AY308" s="156" t="s">
        <v>171</v>
      </c>
    </row>
    <row r="309" spans="2:65" s="1" customFormat="1" ht="33" customHeight="1">
      <c r="B309" s="33"/>
      <c r="C309" s="132" t="s">
        <v>631</v>
      </c>
      <c r="D309" s="132" t="s">
        <v>174</v>
      </c>
      <c r="E309" s="133" t="s">
        <v>632</v>
      </c>
      <c r="F309" s="134" t="s">
        <v>633</v>
      </c>
      <c r="G309" s="135" t="s">
        <v>355</v>
      </c>
      <c r="H309" s="136">
        <v>1490.33</v>
      </c>
      <c r="I309" s="137"/>
      <c r="J309" s="136">
        <f>ROUND(I309*H309,0)</f>
        <v>0</v>
      </c>
      <c r="K309" s="134" t="s">
        <v>346</v>
      </c>
      <c r="L309" s="33"/>
      <c r="M309" s="138" t="s">
        <v>35</v>
      </c>
      <c r="N309" s="139" t="s">
        <v>52</v>
      </c>
      <c r="P309" s="140">
        <f>O309*H309</f>
        <v>0</v>
      </c>
      <c r="Q309" s="140">
        <v>0.167</v>
      </c>
      <c r="R309" s="140">
        <f>Q309*H309</f>
        <v>248.88511</v>
      </c>
      <c r="S309" s="140">
        <v>0</v>
      </c>
      <c r="T309" s="141">
        <f>S309*H309</f>
        <v>0</v>
      </c>
      <c r="AR309" s="142" t="s">
        <v>178</v>
      </c>
      <c r="AT309" s="142" t="s">
        <v>174</v>
      </c>
      <c r="AU309" s="142" t="s">
        <v>21</v>
      </c>
      <c r="AY309" s="17" t="s">
        <v>171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</v>
      </c>
      <c r="BK309" s="143">
        <f>ROUND(I309*H309,0)</f>
        <v>0</v>
      </c>
      <c r="BL309" s="17" t="s">
        <v>178</v>
      </c>
      <c r="BM309" s="142" t="s">
        <v>634</v>
      </c>
    </row>
    <row r="310" spans="2:47" s="1" customFormat="1" ht="11.25">
      <c r="B310" s="33"/>
      <c r="D310" s="153" t="s">
        <v>347</v>
      </c>
      <c r="F310" s="154" t="s">
        <v>635</v>
      </c>
      <c r="I310" s="146"/>
      <c r="L310" s="33"/>
      <c r="M310" s="147"/>
      <c r="T310" s="54"/>
      <c r="AT310" s="17" t="s">
        <v>347</v>
      </c>
      <c r="AU310" s="17" t="s">
        <v>21</v>
      </c>
    </row>
    <row r="311" spans="2:47" s="1" customFormat="1" ht="19.5">
      <c r="B311" s="33"/>
      <c r="D311" s="144" t="s">
        <v>180</v>
      </c>
      <c r="F311" s="145" t="s">
        <v>636</v>
      </c>
      <c r="I311" s="146"/>
      <c r="L311" s="33"/>
      <c r="M311" s="147"/>
      <c r="T311" s="54"/>
      <c r="AT311" s="17" t="s">
        <v>180</v>
      </c>
      <c r="AU311" s="17" t="s">
        <v>21</v>
      </c>
    </row>
    <row r="312" spans="2:51" s="12" customFormat="1" ht="11.25">
      <c r="B312" s="155"/>
      <c r="D312" s="144" t="s">
        <v>358</v>
      </c>
      <c r="E312" s="156" t="s">
        <v>35</v>
      </c>
      <c r="F312" s="157" t="s">
        <v>637</v>
      </c>
      <c r="H312" s="158">
        <v>749.72</v>
      </c>
      <c r="I312" s="159"/>
      <c r="L312" s="155"/>
      <c r="M312" s="160"/>
      <c r="T312" s="161"/>
      <c r="AT312" s="156" t="s">
        <v>358</v>
      </c>
      <c r="AU312" s="156" t="s">
        <v>21</v>
      </c>
      <c r="AV312" s="12" t="s">
        <v>21</v>
      </c>
      <c r="AW312" s="12" t="s">
        <v>41</v>
      </c>
      <c r="AX312" s="12" t="s">
        <v>81</v>
      </c>
      <c r="AY312" s="156" t="s">
        <v>171</v>
      </c>
    </row>
    <row r="313" spans="2:51" s="12" customFormat="1" ht="11.25">
      <c r="B313" s="155"/>
      <c r="D313" s="144" t="s">
        <v>358</v>
      </c>
      <c r="E313" s="156" t="s">
        <v>35</v>
      </c>
      <c r="F313" s="157" t="s">
        <v>638</v>
      </c>
      <c r="H313" s="158">
        <v>740.61</v>
      </c>
      <c r="I313" s="159"/>
      <c r="L313" s="155"/>
      <c r="M313" s="160"/>
      <c r="T313" s="161"/>
      <c r="AT313" s="156" t="s">
        <v>358</v>
      </c>
      <c r="AU313" s="156" t="s">
        <v>21</v>
      </c>
      <c r="AV313" s="12" t="s">
        <v>21</v>
      </c>
      <c r="AW313" s="12" t="s">
        <v>41</v>
      </c>
      <c r="AX313" s="12" t="s">
        <v>81</v>
      </c>
      <c r="AY313" s="156" t="s">
        <v>171</v>
      </c>
    </row>
    <row r="314" spans="2:51" s="13" customFormat="1" ht="11.25">
      <c r="B314" s="162"/>
      <c r="D314" s="144" t="s">
        <v>358</v>
      </c>
      <c r="E314" s="163" t="s">
        <v>35</v>
      </c>
      <c r="F314" s="164" t="s">
        <v>361</v>
      </c>
      <c r="H314" s="165">
        <v>1490.33</v>
      </c>
      <c r="I314" s="166"/>
      <c r="L314" s="162"/>
      <c r="M314" s="167"/>
      <c r="T314" s="168"/>
      <c r="AT314" s="163" t="s">
        <v>358</v>
      </c>
      <c r="AU314" s="163" t="s">
        <v>21</v>
      </c>
      <c r="AV314" s="13" t="s">
        <v>178</v>
      </c>
      <c r="AW314" s="13" t="s">
        <v>41</v>
      </c>
      <c r="AX314" s="13" t="s">
        <v>8</v>
      </c>
      <c r="AY314" s="163" t="s">
        <v>171</v>
      </c>
    </row>
    <row r="315" spans="2:65" s="1" customFormat="1" ht="16.5" customHeight="1">
      <c r="B315" s="33"/>
      <c r="C315" s="169" t="s">
        <v>599</v>
      </c>
      <c r="D315" s="169" t="s">
        <v>488</v>
      </c>
      <c r="E315" s="170" t="s">
        <v>639</v>
      </c>
      <c r="F315" s="171" t="s">
        <v>640</v>
      </c>
      <c r="G315" s="172" t="s">
        <v>355</v>
      </c>
      <c r="H315" s="173">
        <v>1520.14</v>
      </c>
      <c r="I315" s="174"/>
      <c r="J315" s="173">
        <f>ROUND(I315*H315,0)</f>
        <v>0</v>
      </c>
      <c r="K315" s="171" t="s">
        <v>346</v>
      </c>
      <c r="L315" s="175"/>
      <c r="M315" s="176" t="s">
        <v>35</v>
      </c>
      <c r="N315" s="177" t="s">
        <v>52</v>
      </c>
      <c r="P315" s="140">
        <f>O315*H315</f>
        <v>0</v>
      </c>
      <c r="Q315" s="140">
        <v>0.118</v>
      </c>
      <c r="R315" s="140">
        <f>Q315*H315</f>
        <v>179.37652</v>
      </c>
      <c r="S315" s="140">
        <v>0</v>
      </c>
      <c r="T315" s="141">
        <f>S315*H315</f>
        <v>0</v>
      </c>
      <c r="AR315" s="142" t="s">
        <v>214</v>
      </c>
      <c r="AT315" s="142" t="s">
        <v>488</v>
      </c>
      <c r="AU315" s="142" t="s">
        <v>21</v>
      </c>
      <c r="AY315" s="17" t="s">
        <v>171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8</v>
      </c>
      <c r="BK315" s="143">
        <f>ROUND(I315*H315,0)</f>
        <v>0</v>
      </c>
      <c r="BL315" s="17" t="s">
        <v>178</v>
      </c>
      <c r="BM315" s="142" t="s">
        <v>641</v>
      </c>
    </row>
    <row r="316" spans="2:51" s="12" customFormat="1" ht="11.25">
      <c r="B316" s="155"/>
      <c r="D316" s="144" t="s">
        <v>358</v>
      </c>
      <c r="F316" s="157" t="s">
        <v>642</v>
      </c>
      <c r="H316" s="158">
        <v>1520.14</v>
      </c>
      <c r="I316" s="159"/>
      <c r="L316" s="155"/>
      <c r="M316" s="160"/>
      <c r="T316" s="161"/>
      <c r="AT316" s="156" t="s">
        <v>358</v>
      </c>
      <c r="AU316" s="156" t="s">
        <v>21</v>
      </c>
      <c r="AV316" s="12" t="s">
        <v>21</v>
      </c>
      <c r="AW316" s="12" t="s">
        <v>4</v>
      </c>
      <c r="AX316" s="12" t="s">
        <v>8</v>
      </c>
      <c r="AY316" s="156" t="s">
        <v>171</v>
      </c>
    </row>
    <row r="317" spans="2:65" s="1" customFormat="1" ht="44.25" customHeight="1">
      <c r="B317" s="33"/>
      <c r="C317" s="132" t="s">
        <v>643</v>
      </c>
      <c r="D317" s="132" t="s">
        <v>174</v>
      </c>
      <c r="E317" s="133" t="s">
        <v>644</v>
      </c>
      <c r="F317" s="134" t="s">
        <v>645</v>
      </c>
      <c r="G317" s="135" t="s">
        <v>355</v>
      </c>
      <c r="H317" s="136">
        <v>85.37</v>
      </c>
      <c r="I317" s="137"/>
      <c r="J317" s="136">
        <f>ROUND(I317*H317,0)</f>
        <v>0</v>
      </c>
      <c r="K317" s="134" t="s">
        <v>346</v>
      </c>
      <c r="L317" s="33"/>
      <c r="M317" s="138" t="s">
        <v>35</v>
      </c>
      <c r="N317" s="139" t="s">
        <v>52</v>
      </c>
      <c r="P317" s="140">
        <f>O317*H317</f>
        <v>0</v>
      </c>
      <c r="Q317" s="140">
        <v>0.09062</v>
      </c>
      <c r="R317" s="140">
        <f>Q317*H317</f>
        <v>7.736229400000001</v>
      </c>
      <c r="S317" s="140">
        <v>0</v>
      </c>
      <c r="T317" s="141">
        <f>S317*H317</f>
        <v>0</v>
      </c>
      <c r="AR317" s="142" t="s">
        <v>178</v>
      </c>
      <c r="AT317" s="142" t="s">
        <v>174</v>
      </c>
      <c r="AU317" s="142" t="s">
        <v>21</v>
      </c>
      <c r="AY317" s="17" t="s">
        <v>171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</v>
      </c>
      <c r="BK317" s="143">
        <f>ROUND(I317*H317,0)</f>
        <v>0</v>
      </c>
      <c r="BL317" s="17" t="s">
        <v>178</v>
      </c>
      <c r="BM317" s="142" t="s">
        <v>646</v>
      </c>
    </row>
    <row r="318" spans="2:47" s="1" customFormat="1" ht="11.25">
      <c r="B318" s="33"/>
      <c r="D318" s="153" t="s">
        <v>347</v>
      </c>
      <c r="F318" s="154" t="s">
        <v>647</v>
      </c>
      <c r="I318" s="146"/>
      <c r="L318" s="33"/>
      <c r="M318" s="147"/>
      <c r="T318" s="54"/>
      <c r="AT318" s="17" t="s">
        <v>347</v>
      </c>
      <c r="AU318" s="17" t="s">
        <v>21</v>
      </c>
    </row>
    <row r="319" spans="2:51" s="12" customFormat="1" ht="11.25">
      <c r="B319" s="155"/>
      <c r="D319" s="144" t="s">
        <v>358</v>
      </c>
      <c r="E319" s="156" t="s">
        <v>35</v>
      </c>
      <c r="F319" s="157" t="s">
        <v>648</v>
      </c>
      <c r="H319" s="158">
        <v>25.01</v>
      </c>
      <c r="I319" s="159"/>
      <c r="L319" s="155"/>
      <c r="M319" s="160"/>
      <c r="T319" s="161"/>
      <c r="AT319" s="156" t="s">
        <v>358</v>
      </c>
      <c r="AU319" s="156" t="s">
        <v>21</v>
      </c>
      <c r="AV319" s="12" t="s">
        <v>21</v>
      </c>
      <c r="AW319" s="12" t="s">
        <v>41</v>
      </c>
      <c r="AX319" s="12" t="s">
        <v>81</v>
      </c>
      <c r="AY319" s="156" t="s">
        <v>171</v>
      </c>
    </row>
    <row r="320" spans="2:51" s="12" customFormat="1" ht="11.25">
      <c r="B320" s="155"/>
      <c r="D320" s="144" t="s">
        <v>358</v>
      </c>
      <c r="E320" s="156" t="s">
        <v>35</v>
      </c>
      <c r="F320" s="157" t="s">
        <v>649</v>
      </c>
      <c r="H320" s="158">
        <v>29.28</v>
      </c>
      <c r="I320" s="159"/>
      <c r="L320" s="155"/>
      <c r="M320" s="160"/>
      <c r="T320" s="161"/>
      <c r="AT320" s="156" t="s">
        <v>358</v>
      </c>
      <c r="AU320" s="156" t="s">
        <v>21</v>
      </c>
      <c r="AV320" s="12" t="s">
        <v>21</v>
      </c>
      <c r="AW320" s="12" t="s">
        <v>41</v>
      </c>
      <c r="AX320" s="12" t="s">
        <v>81</v>
      </c>
      <c r="AY320" s="156" t="s">
        <v>171</v>
      </c>
    </row>
    <row r="321" spans="2:51" s="14" customFormat="1" ht="11.25">
      <c r="B321" s="178"/>
      <c r="D321" s="144" t="s">
        <v>358</v>
      </c>
      <c r="E321" s="179" t="s">
        <v>35</v>
      </c>
      <c r="F321" s="180" t="s">
        <v>550</v>
      </c>
      <c r="H321" s="181">
        <v>54.29</v>
      </c>
      <c r="I321" s="182"/>
      <c r="L321" s="178"/>
      <c r="M321" s="183"/>
      <c r="T321" s="184"/>
      <c r="AT321" s="179" t="s">
        <v>358</v>
      </c>
      <c r="AU321" s="179" t="s">
        <v>21</v>
      </c>
      <c r="AV321" s="14" t="s">
        <v>191</v>
      </c>
      <c r="AW321" s="14" t="s">
        <v>41</v>
      </c>
      <c r="AX321" s="14" t="s">
        <v>81</v>
      </c>
      <c r="AY321" s="179" t="s">
        <v>171</v>
      </c>
    </row>
    <row r="322" spans="2:51" s="12" customFormat="1" ht="11.25">
      <c r="B322" s="155"/>
      <c r="D322" s="144" t="s">
        <v>358</v>
      </c>
      <c r="E322" s="156" t="s">
        <v>35</v>
      </c>
      <c r="F322" s="157" t="s">
        <v>650</v>
      </c>
      <c r="H322" s="158">
        <v>9.75</v>
      </c>
      <c r="I322" s="159"/>
      <c r="L322" s="155"/>
      <c r="M322" s="160"/>
      <c r="T322" s="161"/>
      <c r="AT322" s="156" t="s">
        <v>358</v>
      </c>
      <c r="AU322" s="156" t="s">
        <v>21</v>
      </c>
      <c r="AV322" s="12" t="s">
        <v>21</v>
      </c>
      <c r="AW322" s="12" t="s">
        <v>41</v>
      </c>
      <c r="AX322" s="12" t="s">
        <v>81</v>
      </c>
      <c r="AY322" s="156" t="s">
        <v>171</v>
      </c>
    </row>
    <row r="323" spans="2:51" s="12" customFormat="1" ht="11.25">
      <c r="B323" s="155"/>
      <c r="D323" s="144" t="s">
        <v>358</v>
      </c>
      <c r="E323" s="156" t="s">
        <v>35</v>
      </c>
      <c r="F323" s="157" t="s">
        <v>651</v>
      </c>
      <c r="H323" s="158">
        <v>21.33</v>
      </c>
      <c r="I323" s="159"/>
      <c r="L323" s="155"/>
      <c r="M323" s="160"/>
      <c r="T323" s="161"/>
      <c r="AT323" s="156" t="s">
        <v>358</v>
      </c>
      <c r="AU323" s="156" t="s">
        <v>21</v>
      </c>
      <c r="AV323" s="12" t="s">
        <v>21</v>
      </c>
      <c r="AW323" s="12" t="s">
        <v>41</v>
      </c>
      <c r="AX323" s="12" t="s">
        <v>81</v>
      </c>
      <c r="AY323" s="156" t="s">
        <v>171</v>
      </c>
    </row>
    <row r="324" spans="2:51" s="14" customFormat="1" ht="11.25">
      <c r="B324" s="178"/>
      <c r="D324" s="144" t="s">
        <v>358</v>
      </c>
      <c r="E324" s="179" t="s">
        <v>35</v>
      </c>
      <c r="F324" s="180" t="s">
        <v>550</v>
      </c>
      <c r="H324" s="181">
        <v>31.08</v>
      </c>
      <c r="I324" s="182"/>
      <c r="L324" s="178"/>
      <c r="M324" s="183"/>
      <c r="T324" s="184"/>
      <c r="AT324" s="179" t="s">
        <v>358</v>
      </c>
      <c r="AU324" s="179" t="s">
        <v>21</v>
      </c>
      <c r="AV324" s="14" t="s">
        <v>191</v>
      </c>
      <c r="AW324" s="14" t="s">
        <v>41</v>
      </c>
      <c r="AX324" s="14" t="s">
        <v>81</v>
      </c>
      <c r="AY324" s="179" t="s">
        <v>171</v>
      </c>
    </row>
    <row r="325" spans="2:51" s="13" customFormat="1" ht="11.25">
      <c r="B325" s="162"/>
      <c r="D325" s="144" t="s">
        <v>358</v>
      </c>
      <c r="E325" s="163" t="s">
        <v>35</v>
      </c>
      <c r="F325" s="164" t="s">
        <v>361</v>
      </c>
      <c r="H325" s="165">
        <v>85.37</v>
      </c>
      <c r="I325" s="166"/>
      <c r="L325" s="162"/>
      <c r="M325" s="167"/>
      <c r="T325" s="168"/>
      <c r="AT325" s="163" t="s">
        <v>358</v>
      </c>
      <c r="AU325" s="163" t="s">
        <v>21</v>
      </c>
      <c r="AV325" s="13" t="s">
        <v>178</v>
      </c>
      <c r="AW325" s="13" t="s">
        <v>41</v>
      </c>
      <c r="AX325" s="13" t="s">
        <v>8</v>
      </c>
      <c r="AY325" s="163" t="s">
        <v>171</v>
      </c>
    </row>
    <row r="326" spans="2:65" s="1" customFormat="1" ht="16.5" customHeight="1">
      <c r="B326" s="33"/>
      <c r="C326" s="169" t="s">
        <v>605</v>
      </c>
      <c r="D326" s="169" t="s">
        <v>488</v>
      </c>
      <c r="E326" s="170" t="s">
        <v>652</v>
      </c>
      <c r="F326" s="171" t="s">
        <v>653</v>
      </c>
      <c r="G326" s="172" t="s">
        <v>355</v>
      </c>
      <c r="H326" s="173">
        <v>87.93</v>
      </c>
      <c r="I326" s="174"/>
      <c r="J326" s="173">
        <f>ROUND(I326*H326,0)</f>
        <v>0</v>
      </c>
      <c r="K326" s="171" t="s">
        <v>346</v>
      </c>
      <c r="L326" s="175"/>
      <c r="M326" s="176" t="s">
        <v>35</v>
      </c>
      <c r="N326" s="177" t="s">
        <v>52</v>
      </c>
      <c r="P326" s="140">
        <f>O326*H326</f>
        <v>0</v>
      </c>
      <c r="Q326" s="140">
        <v>0.175</v>
      </c>
      <c r="R326" s="140">
        <f>Q326*H326</f>
        <v>15.38775</v>
      </c>
      <c r="S326" s="140">
        <v>0</v>
      </c>
      <c r="T326" s="141">
        <f>S326*H326</f>
        <v>0</v>
      </c>
      <c r="AR326" s="142" t="s">
        <v>214</v>
      </c>
      <c r="AT326" s="142" t="s">
        <v>488</v>
      </c>
      <c r="AU326" s="142" t="s">
        <v>21</v>
      </c>
      <c r="AY326" s="17" t="s">
        <v>171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7" t="s">
        <v>8</v>
      </c>
      <c r="BK326" s="143">
        <f>ROUND(I326*H326,0)</f>
        <v>0</v>
      </c>
      <c r="BL326" s="17" t="s">
        <v>178</v>
      </c>
      <c r="BM326" s="142" t="s">
        <v>654</v>
      </c>
    </row>
    <row r="327" spans="2:51" s="12" customFormat="1" ht="11.25">
      <c r="B327" s="155"/>
      <c r="D327" s="144" t="s">
        <v>358</v>
      </c>
      <c r="F327" s="157" t="s">
        <v>655</v>
      </c>
      <c r="H327" s="158">
        <v>87.93</v>
      </c>
      <c r="I327" s="159"/>
      <c r="L327" s="155"/>
      <c r="M327" s="160"/>
      <c r="T327" s="161"/>
      <c r="AT327" s="156" t="s">
        <v>358</v>
      </c>
      <c r="AU327" s="156" t="s">
        <v>21</v>
      </c>
      <c r="AV327" s="12" t="s">
        <v>21</v>
      </c>
      <c r="AW327" s="12" t="s">
        <v>4</v>
      </c>
      <c r="AX327" s="12" t="s">
        <v>8</v>
      </c>
      <c r="AY327" s="156" t="s">
        <v>171</v>
      </c>
    </row>
    <row r="328" spans="2:63" s="11" customFormat="1" ht="22.9" customHeight="1">
      <c r="B328" s="120"/>
      <c r="D328" s="121" t="s">
        <v>80</v>
      </c>
      <c r="E328" s="130" t="s">
        <v>214</v>
      </c>
      <c r="F328" s="130" t="s">
        <v>656</v>
      </c>
      <c r="I328" s="123"/>
      <c r="J328" s="131">
        <f>BK328</f>
        <v>0</v>
      </c>
      <c r="L328" s="120"/>
      <c r="M328" s="125"/>
      <c r="P328" s="126">
        <f>SUM(P329:P377)</f>
        <v>0</v>
      </c>
      <c r="R328" s="126">
        <f>SUM(R329:R377)</f>
        <v>14.313169199999999</v>
      </c>
      <c r="T328" s="127">
        <f>SUM(T329:T377)</f>
        <v>0</v>
      </c>
      <c r="AR328" s="121" t="s">
        <v>8</v>
      </c>
      <c r="AT328" s="128" t="s">
        <v>80</v>
      </c>
      <c r="AU328" s="128" t="s">
        <v>8</v>
      </c>
      <c r="AY328" s="121" t="s">
        <v>171</v>
      </c>
      <c r="BK328" s="129">
        <f>SUM(BK329:BK377)</f>
        <v>0</v>
      </c>
    </row>
    <row r="329" spans="2:65" s="1" customFormat="1" ht="24.2" customHeight="1">
      <c r="B329" s="33"/>
      <c r="C329" s="132" t="s">
        <v>657</v>
      </c>
      <c r="D329" s="132" t="s">
        <v>174</v>
      </c>
      <c r="E329" s="133" t="s">
        <v>658</v>
      </c>
      <c r="F329" s="134" t="s">
        <v>659</v>
      </c>
      <c r="G329" s="135" t="s">
        <v>402</v>
      </c>
      <c r="H329" s="136">
        <v>6</v>
      </c>
      <c r="I329" s="137"/>
      <c r="J329" s="136">
        <f>ROUND(I329*H329,0)</f>
        <v>0</v>
      </c>
      <c r="K329" s="134" t="s">
        <v>346</v>
      </c>
      <c r="L329" s="33"/>
      <c r="M329" s="138" t="s">
        <v>35</v>
      </c>
      <c r="N329" s="139" t="s">
        <v>52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178</v>
      </c>
      <c r="AT329" s="142" t="s">
        <v>174</v>
      </c>
      <c r="AU329" s="142" t="s">
        <v>21</v>
      </c>
      <c r="AY329" s="17" t="s">
        <v>171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</v>
      </c>
      <c r="BK329" s="143">
        <f>ROUND(I329*H329,0)</f>
        <v>0</v>
      </c>
      <c r="BL329" s="17" t="s">
        <v>178</v>
      </c>
      <c r="BM329" s="142" t="s">
        <v>660</v>
      </c>
    </row>
    <row r="330" spans="2:47" s="1" customFormat="1" ht="11.25">
      <c r="B330" s="33"/>
      <c r="D330" s="153" t="s">
        <v>347</v>
      </c>
      <c r="F330" s="154" t="s">
        <v>661</v>
      </c>
      <c r="I330" s="146"/>
      <c r="L330" s="33"/>
      <c r="M330" s="147"/>
      <c r="T330" s="54"/>
      <c r="AT330" s="17" t="s">
        <v>347</v>
      </c>
      <c r="AU330" s="17" t="s">
        <v>21</v>
      </c>
    </row>
    <row r="331" spans="2:65" s="1" customFormat="1" ht="16.5" customHeight="1">
      <c r="B331" s="33"/>
      <c r="C331" s="169" t="s">
        <v>614</v>
      </c>
      <c r="D331" s="169" t="s">
        <v>488</v>
      </c>
      <c r="E331" s="170" t="s">
        <v>662</v>
      </c>
      <c r="F331" s="171" t="s">
        <v>663</v>
      </c>
      <c r="G331" s="172" t="s">
        <v>402</v>
      </c>
      <c r="H331" s="173">
        <v>6.09</v>
      </c>
      <c r="I331" s="174"/>
      <c r="J331" s="173">
        <f>ROUND(I331*H331,0)</f>
        <v>0</v>
      </c>
      <c r="K331" s="171" t="s">
        <v>346</v>
      </c>
      <c r="L331" s="175"/>
      <c r="M331" s="176" t="s">
        <v>35</v>
      </c>
      <c r="N331" s="177" t="s">
        <v>52</v>
      </c>
      <c r="P331" s="140">
        <f>O331*H331</f>
        <v>0</v>
      </c>
      <c r="Q331" s="140">
        <v>0.00028</v>
      </c>
      <c r="R331" s="140">
        <f>Q331*H331</f>
        <v>0.0017051999999999998</v>
      </c>
      <c r="S331" s="140">
        <v>0</v>
      </c>
      <c r="T331" s="141">
        <f>S331*H331</f>
        <v>0</v>
      </c>
      <c r="AR331" s="142" t="s">
        <v>214</v>
      </c>
      <c r="AT331" s="142" t="s">
        <v>488</v>
      </c>
      <c r="AU331" s="142" t="s">
        <v>21</v>
      </c>
      <c r="AY331" s="17" t="s">
        <v>171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7" t="s">
        <v>8</v>
      </c>
      <c r="BK331" s="143">
        <f>ROUND(I331*H331,0)</f>
        <v>0</v>
      </c>
      <c r="BL331" s="17" t="s">
        <v>178</v>
      </c>
      <c r="BM331" s="142" t="s">
        <v>664</v>
      </c>
    </row>
    <row r="332" spans="2:51" s="12" customFormat="1" ht="11.25">
      <c r="B332" s="155"/>
      <c r="D332" s="144" t="s">
        <v>358</v>
      </c>
      <c r="F332" s="157" t="s">
        <v>665</v>
      </c>
      <c r="H332" s="158">
        <v>6.09</v>
      </c>
      <c r="I332" s="159"/>
      <c r="L332" s="155"/>
      <c r="M332" s="160"/>
      <c r="T332" s="161"/>
      <c r="AT332" s="156" t="s">
        <v>358</v>
      </c>
      <c r="AU332" s="156" t="s">
        <v>21</v>
      </c>
      <c r="AV332" s="12" t="s">
        <v>21</v>
      </c>
      <c r="AW332" s="12" t="s">
        <v>4</v>
      </c>
      <c r="AX332" s="12" t="s">
        <v>8</v>
      </c>
      <c r="AY332" s="156" t="s">
        <v>171</v>
      </c>
    </row>
    <row r="333" spans="2:65" s="1" customFormat="1" ht="16.5" customHeight="1">
      <c r="B333" s="33"/>
      <c r="C333" s="132" t="s">
        <v>666</v>
      </c>
      <c r="D333" s="132" t="s">
        <v>174</v>
      </c>
      <c r="E333" s="133" t="s">
        <v>667</v>
      </c>
      <c r="F333" s="134" t="s">
        <v>668</v>
      </c>
      <c r="G333" s="135" t="s">
        <v>402</v>
      </c>
      <c r="H333" s="136">
        <v>31.2</v>
      </c>
      <c r="I333" s="137"/>
      <c r="J333" s="136">
        <f>ROUND(I333*H333,0)</f>
        <v>0</v>
      </c>
      <c r="K333" s="134" t="s">
        <v>346</v>
      </c>
      <c r="L333" s="33"/>
      <c r="M333" s="138" t="s">
        <v>35</v>
      </c>
      <c r="N333" s="139" t="s">
        <v>52</v>
      </c>
      <c r="P333" s="140">
        <f>O333*H333</f>
        <v>0</v>
      </c>
      <c r="Q333" s="140">
        <v>1E-05</v>
      </c>
      <c r="R333" s="140">
        <f>Q333*H333</f>
        <v>0.000312</v>
      </c>
      <c r="S333" s="140">
        <v>0</v>
      </c>
      <c r="T333" s="141">
        <f>S333*H333</f>
        <v>0</v>
      </c>
      <c r="AR333" s="142" t="s">
        <v>178</v>
      </c>
      <c r="AT333" s="142" t="s">
        <v>174</v>
      </c>
      <c r="AU333" s="142" t="s">
        <v>21</v>
      </c>
      <c r="AY333" s="17" t="s">
        <v>171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7" t="s">
        <v>8</v>
      </c>
      <c r="BK333" s="143">
        <f>ROUND(I333*H333,0)</f>
        <v>0</v>
      </c>
      <c r="BL333" s="17" t="s">
        <v>178</v>
      </c>
      <c r="BM333" s="142" t="s">
        <v>669</v>
      </c>
    </row>
    <row r="334" spans="2:47" s="1" customFormat="1" ht="11.25">
      <c r="B334" s="33"/>
      <c r="D334" s="153" t="s">
        <v>347</v>
      </c>
      <c r="F334" s="154" t="s">
        <v>670</v>
      </c>
      <c r="I334" s="146"/>
      <c r="L334" s="33"/>
      <c r="M334" s="147"/>
      <c r="T334" s="54"/>
      <c r="AT334" s="17" t="s">
        <v>347</v>
      </c>
      <c r="AU334" s="17" t="s">
        <v>21</v>
      </c>
    </row>
    <row r="335" spans="2:51" s="12" customFormat="1" ht="11.25">
      <c r="B335" s="155"/>
      <c r="D335" s="144" t="s">
        <v>358</v>
      </c>
      <c r="E335" s="156" t="s">
        <v>35</v>
      </c>
      <c r="F335" s="157" t="s">
        <v>671</v>
      </c>
      <c r="H335" s="158">
        <v>31.2</v>
      </c>
      <c r="I335" s="159"/>
      <c r="L335" s="155"/>
      <c r="M335" s="160"/>
      <c r="T335" s="161"/>
      <c r="AT335" s="156" t="s">
        <v>358</v>
      </c>
      <c r="AU335" s="156" t="s">
        <v>21</v>
      </c>
      <c r="AV335" s="12" t="s">
        <v>21</v>
      </c>
      <c r="AW335" s="12" t="s">
        <v>41</v>
      </c>
      <c r="AX335" s="12" t="s">
        <v>8</v>
      </c>
      <c r="AY335" s="156" t="s">
        <v>171</v>
      </c>
    </row>
    <row r="336" spans="2:65" s="1" customFormat="1" ht="16.5" customHeight="1">
      <c r="B336" s="33"/>
      <c r="C336" s="169" t="s">
        <v>609</v>
      </c>
      <c r="D336" s="169" t="s">
        <v>488</v>
      </c>
      <c r="E336" s="170" t="s">
        <v>672</v>
      </c>
      <c r="F336" s="171" t="s">
        <v>673</v>
      </c>
      <c r="G336" s="172" t="s">
        <v>402</v>
      </c>
      <c r="H336" s="173">
        <v>31.67</v>
      </c>
      <c r="I336" s="174"/>
      <c r="J336" s="173">
        <f>ROUND(I336*H336,0)</f>
        <v>0</v>
      </c>
      <c r="K336" s="171" t="s">
        <v>346</v>
      </c>
      <c r="L336" s="175"/>
      <c r="M336" s="176" t="s">
        <v>35</v>
      </c>
      <c r="N336" s="177" t="s">
        <v>52</v>
      </c>
      <c r="P336" s="140">
        <f>O336*H336</f>
        <v>0</v>
      </c>
      <c r="Q336" s="140">
        <v>0.0046</v>
      </c>
      <c r="R336" s="140">
        <f>Q336*H336</f>
        <v>0.145682</v>
      </c>
      <c r="S336" s="140">
        <v>0</v>
      </c>
      <c r="T336" s="141">
        <f>S336*H336</f>
        <v>0</v>
      </c>
      <c r="AR336" s="142" t="s">
        <v>214</v>
      </c>
      <c r="AT336" s="142" t="s">
        <v>488</v>
      </c>
      <c r="AU336" s="142" t="s">
        <v>21</v>
      </c>
      <c r="AY336" s="17" t="s">
        <v>171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7" t="s">
        <v>8</v>
      </c>
      <c r="BK336" s="143">
        <f>ROUND(I336*H336,0)</f>
        <v>0</v>
      </c>
      <c r="BL336" s="17" t="s">
        <v>178</v>
      </c>
      <c r="BM336" s="142" t="s">
        <v>674</v>
      </c>
    </row>
    <row r="337" spans="2:51" s="12" customFormat="1" ht="11.25">
      <c r="B337" s="155"/>
      <c r="D337" s="144" t="s">
        <v>358</v>
      </c>
      <c r="F337" s="157" t="s">
        <v>675</v>
      </c>
      <c r="H337" s="158">
        <v>31.67</v>
      </c>
      <c r="I337" s="159"/>
      <c r="L337" s="155"/>
      <c r="M337" s="160"/>
      <c r="T337" s="161"/>
      <c r="AT337" s="156" t="s">
        <v>358</v>
      </c>
      <c r="AU337" s="156" t="s">
        <v>21</v>
      </c>
      <c r="AV337" s="12" t="s">
        <v>21</v>
      </c>
      <c r="AW337" s="12" t="s">
        <v>4</v>
      </c>
      <c r="AX337" s="12" t="s">
        <v>8</v>
      </c>
      <c r="AY337" s="156" t="s">
        <v>171</v>
      </c>
    </row>
    <row r="338" spans="2:65" s="1" customFormat="1" ht="21.75" customHeight="1">
      <c r="B338" s="33"/>
      <c r="C338" s="132" t="s">
        <v>676</v>
      </c>
      <c r="D338" s="132" t="s">
        <v>174</v>
      </c>
      <c r="E338" s="133" t="s">
        <v>677</v>
      </c>
      <c r="F338" s="134" t="s">
        <v>678</v>
      </c>
      <c r="G338" s="135" t="s">
        <v>402</v>
      </c>
      <c r="H338" s="136">
        <v>8</v>
      </c>
      <c r="I338" s="137"/>
      <c r="J338" s="136">
        <f>ROUND(I338*H338,0)</f>
        <v>0</v>
      </c>
      <c r="K338" s="134" t="s">
        <v>346</v>
      </c>
      <c r="L338" s="33"/>
      <c r="M338" s="138" t="s">
        <v>35</v>
      </c>
      <c r="N338" s="139" t="s">
        <v>52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178</v>
      </c>
      <c r="AT338" s="142" t="s">
        <v>174</v>
      </c>
      <c r="AU338" s="142" t="s">
        <v>21</v>
      </c>
      <c r="AY338" s="17" t="s">
        <v>171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7" t="s">
        <v>8</v>
      </c>
      <c r="BK338" s="143">
        <f>ROUND(I338*H338,0)</f>
        <v>0</v>
      </c>
      <c r="BL338" s="17" t="s">
        <v>178</v>
      </c>
      <c r="BM338" s="142" t="s">
        <v>679</v>
      </c>
    </row>
    <row r="339" spans="2:47" s="1" customFormat="1" ht="11.25">
      <c r="B339" s="33"/>
      <c r="D339" s="153" t="s">
        <v>347</v>
      </c>
      <c r="F339" s="154" t="s">
        <v>680</v>
      </c>
      <c r="I339" s="146"/>
      <c r="L339" s="33"/>
      <c r="M339" s="147"/>
      <c r="T339" s="54"/>
      <c r="AT339" s="17" t="s">
        <v>347</v>
      </c>
      <c r="AU339" s="17" t="s">
        <v>21</v>
      </c>
    </row>
    <row r="340" spans="2:47" s="1" customFormat="1" ht="19.5">
      <c r="B340" s="33"/>
      <c r="D340" s="144" t="s">
        <v>180</v>
      </c>
      <c r="F340" s="145" t="s">
        <v>681</v>
      </c>
      <c r="I340" s="146"/>
      <c r="L340" s="33"/>
      <c r="M340" s="147"/>
      <c r="T340" s="54"/>
      <c r="AT340" s="17" t="s">
        <v>180</v>
      </c>
      <c r="AU340" s="17" t="s">
        <v>21</v>
      </c>
    </row>
    <row r="341" spans="2:65" s="1" customFormat="1" ht="16.5" customHeight="1">
      <c r="B341" s="33"/>
      <c r="C341" s="132" t="s">
        <v>618</v>
      </c>
      <c r="D341" s="132" t="s">
        <v>174</v>
      </c>
      <c r="E341" s="133" t="s">
        <v>682</v>
      </c>
      <c r="F341" s="134" t="s">
        <v>683</v>
      </c>
      <c r="G341" s="135" t="s">
        <v>345</v>
      </c>
      <c r="H341" s="136">
        <v>1</v>
      </c>
      <c r="I341" s="137"/>
      <c r="J341" s="136">
        <f>ROUND(I341*H341,0)</f>
        <v>0</v>
      </c>
      <c r="K341" s="134" t="s">
        <v>35</v>
      </c>
      <c r="L341" s="33"/>
      <c r="M341" s="138" t="s">
        <v>35</v>
      </c>
      <c r="N341" s="139" t="s">
        <v>52</v>
      </c>
      <c r="P341" s="140">
        <f>O341*H341</f>
        <v>0</v>
      </c>
      <c r="Q341" s="140">
        <v>0.00057</v>
      </c>
      <c r="R341" s="140">
        <f>Q341*H341</f>
        <v>0.00057</v>
      </c>
      <c r="S341" s="140">
        <v>0</v>
      </c>
      <c r="T341" s="141">
        <f>S341*H341</f>
        <v>0</v>
      </c>
      <c r="AR341" s="142" t="s">
        <v>178</v>
      </c>
      <c r="AT341" s="142" t="s">
        <v>174</v>
      </c>
      <c r="AU341" s="142" t="s">
        <v>21</v>
      </c>
      <c r="AY341" s="17" t="s">
        <v>171</v>
      </c>
      <c r="BE341" s="143">
        <f>IF(N341="základní",J341,0)</f>
        <v>0</v>
      </c>
      <c r="BF341" s="143">
        <f>IF(N341="snížená",J341,0)</f>
        <v>0</v>
      </c>
      <c r="BG341" s="143">
        <f>IF(N341="zákl. přenesená",J341,0)</f>
        <v>0</v>
      </c>
      <c r="BH341" s="143">
        <f>IF(N341="sníž. přenesená",J341,0)</f>
        <v>0</v>
      </c>
      <c r="BI341" s="143">
        <f>IF(N341="nulová",J341,0)</f>
        <v>0</v>
      </c>
      <c r="BJ341" s="17" t="s">
        <v>8</v>
      </c>
      <c r="BK341" s="143">
        <f>ROUND(I341*H341,0)</f>
        <v>0</v>
      </c>
      <c r="BL341" s="17" t="s">
        <v>178</v>
      </c>
      <c r="BM341" s="142" t="s">
        <v>684</v>
      </c>
    </row>
    <row r="342" spans="2:65" s="1" customFormat="1" ht="16.5" customHeight="1">
      <c r="B342" s="33"/>
      <c r="C342" s="132" t="s">
        <v>685</v>
      </c>
      <c r="D342" s="132" t="s">
        <v>174</v>
      </c>
      <c r="E342" s="133" t="s">
        <v>686</v>
      </c>
      <c r="F342" s="134" t="s">
        <v>687</v>
      </c>
      <c r="G342" s="135" t="s">
        <v>345</v>
      </c>
      <c r="H342" s="136">
        <v>1</v>
      </c>
      <c r="I342" s="137"/>
      <c r="J342" s="136">
        <f>ROUND(I342*H342,0)</f>
        <v>0</v>
      </c>
      <c r="K342" s="134" t="s">
        <v>35</v>
      </c>
      <c r="L342" s="33"/>
      <c r="M342" s="138" t="s">
        <v>35</v>
      </c>
      <c r="N342" s="139" t="s">
        <v>52</v>
      </c>
      <c r="P342" s="140">
        <f>O342*H342</f>
        <v>0</v>
      </c>
      <c r="Q342" s="140">
        <v>0.00057</v>
      </c>
      <c r="R342" s="140">
        <f>Q342*H342</f>
        <v>0.00057</v>
      </c>
      <c r="S342" s="140">
        <v>0</v>
      </c>
      <c r="T342" s="141">
        <f>S342*H342</f>
        <v>0</v>
      </c>
      <c r="AR342" s="142" t="s">
        <v>178</v>
      </c>
      <c r="AT342" s="142" t="s">
        <v>174</v>
      </c>
      <c r="AU342" s="142" t="s">
        <v>21</v>
      </c>
      <c r="AY342" s="17" t="s">
        <v>171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7" t="s">
        <v>8</v>
      </c>
      <c r="BK342" s="143">
        <f>ROUND(I342*H342,0)</f>
        <v>0</v>
      </c>
      <c r="BL342" s="17" t="s">
        <v>178</v>
      </c>
      <c r="BM342" s="142" t="s">
        <v>688</v>
      </c>
    </row>
    <row r="343" spans="2:47" s="1" customFormat="1" ht="19.5">
      <c r="B343" s="33"/>
      <c r="D343" s="144" t="s">
        <v>180</v>
      </c>
      <c r="F343" s="145" t="s">
        <v>689</v>
      </c>
      <c r="I343" s="146"/>
      <c r="L343" s="33"/>
      <c r="M343" s="147"/>
      <c r="T343" s="54"/>
      <c r="AT343" s="17" t="s">
        <v>180</v>
      </c>
      <c r="AU343" s="17" t="s">
        <v>21</v>
      </c>
    </row>
    <row r="344" spans="2:65" s="1" customFormat="1" ht="24.2" customHeight="1">
      <c r="B344" s="33"/>
      <c r="C344" s="132" t="s">
        <v>626</v>
      </c>
      <c r="D344" s="132" t="s">
        <v>174</v>
      </c>
      <c r="E344" s="133" t="s">
        <v>690</v>
      </c>
      <c r="F344" s="134" t="s">
        <v>691</v>
      </c>
      <c r="G344" s="135" t="s">
        <v>345</v>
      </c>
      <c r="H344" s="136">
        <v>1</v>
      </c>
      <c r="I344" s="137"/>
      <c r="J344" s="136">
        <f>ROUND(I344*H344,0)</f>
        <v>0</v>
      </c>
      <c r="K344" s="134" t="s">
        <v>346</v>
      </c>
      <c r="L344" s="33"/>
      <c r="M344" s="138" t="s">
        <v>35</v>
      </c>
      <c r="N344" s="139" t="s">
        <v>52</v>
      </c>
      <c r="P344" s="140">
        <f>O344*H344</f>
        <v>0</v>
      </c>
      <c r="Q344" s="140">
        <v>0.36191</v>
      </c>
      <c r="R344" s="140">
        <f>Q344*H344</f>
        <v>0.36191</v>
      </c>
      <c r="S344" s="140">
        <v>0</v>
      </c>
      <c r="T344" s="141">
        <f>S344*H344</f>
        <v>0</v>
      </c>
      <c r="AR344" s="142" t="s">
        <v>178</v>
      </c>
      <c r="AT344" s="142" t="s">
        <v>174</v>
      </c>
      <c r="AU344" s="142" t="s">
        <v>21</v>
      </c>
      <c r="AY344" s="17" t="s">
        <v>171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7" t="s">
        <v>8</v>
      </c>
      <c r="BK344" s="143">
        <f>ROUND(I344*H344,0)</f>
        <v>0</v>
      </c>
      <c r="BL344" s="17" t="s">
        <v>178</v>
      </c>
      <c r="BM344" s="142" t="s">
        <v>692</v>
      </c>
    </row>
    <row r="345" spans="2:47" s="1" customFormat="1" ht="11.25">
      <c r="B345" s="33"/>
      <c r="D345" s="153" t="s">
        <v>347</v>
      </c>
      <c r="F345" s="154" t="s">
        <v>693</v>
      </c>
      <c r="I345" s="146"/>
      <c r="L345" s="33"/>
      <c r="M345" s="147"/>
      <c r="T345" s="54"/>
      <c r="AT345" s="17" t="s">
        <v>347</v>
      </c>
      <c r="AU345" s="17" t="s">
        <v>21</v>
      </c>
    </row>
    <row r="346" spans="2:65" s="1" customFormat="1" ht="16.5" customHeight="1">
      <c r="B346" s="33"/>
      <c r="C346" s="169" t="s">
        <v>694</v>
      </c>
      <c r="D346" s="169" t="s">
        <v>488</v>
      </c>
      <c r="E346" s="170" t="s">
        <v>695</v>
      </c>
      <c r="F346" s="171" t="s">
        <v>696</v>
      </c>
      <c r="G346" s="172" t="s">
        <v>345</v>
      </c>
      <c r="H346" s="173">
        <v>1</v>
      </c>
      <c r="I346" s="174"/>
      <c r="J346" s="173">
        <f>ROUND(I346*H346,0)</f>
        <v>0</v>
      </c>
      <c r="K346" s="171" t="s">
        <v>346</v>
      </c>
      <c r="L346" s="175"/>
      <c r="M346" s="176" t="s">
        <v>35</v>
      </c>
      <c r="N346" s="177" t="s">
        <v>52</v>
      </c>
      <c r="P346" s="140">
        <f>O346*H346</f>
        <v>0</v>
      </c>
      <c r="Q346" s="140">
        <v>0.115</v>
      </c>
      <c r="R346" s="140">
        <f>Q346*H346</f>
        <v>0.115</v>
      </c>
      <c r="S346" s="140">
        <v>0</v>
      </c>
      <c r="T346" s="141">
        <f>S346*H346</f>
        <v>0</v>
      </c>
      <c r="AR346" s="142" t="s">
        <v>214</v>
      </c>
      <c r="AT346" s="142" t="s">
        <v>488</v>
      </c>
      <c r="AU346" s="142" t="s">
        <v>21</v>
      </c>
      <c r="AY346" s="17" t="s">
        <v>171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7" t="s">
        <v>8</v>
      </c>
      <c r="BK346" s="143">
        <f>ROUND(I346*H346,0)</f>
        <v>0</v>
      </c>
      <c r="BL346" s="17" t="s">
        <v>178</v>
      </c>
      <c r="BM346" s="142" t="s">
        <v>697</v>
      </c>
    </row>
    <row r="347" spans="2:65" s="1" customFormat="1" ht="24.2" customHeight="1">
      <c r="B347" s="33"/>
      <c r="C347" s="132" t="s">
        <v>629</v>
      </c>
      <c r="D347" s="132" t="s">
        <v>174</v>
      </c>
      <c r="E347" s="133" t="s">
        <v>698</v>
      </c>
      <c r="F347" s="134" t="s">
        <v>699</v>
      </c>
      <c r="G347" s="135" t="s">
        <v>345</v>
      </c>
      <c r="H347" s="136">
        <v>1</v>
      </c>
      <c r="I347" s="137"/>
      <c r="J347" s="136">
        <f>ROUND(I347*H347,0)</f>
        <v>0</v>
      </c>
      <c r="K347" s="134" t="s">
        <v>346</v>
      </c>
      <c r="L347" s="33"/>
      <c r="M347" s="138" t="s">
        <v>35</v>
      </c>
      <c r="N347" s="139" t="s">
        <v>52</v>
      </c>
      <c r="P347" s="140">
        <f>O347*H347</f>
        <v>0</v>
      </c>
      <c r="Q347" s="140">
        <v>1.6073</v>
      </c>
      <c r="R347" s="140">
        <f>Q347*H347</f>
        <v>1.6073</v>
      </c>
      <c r="S347" s="140">
        <v>0</v>
      </c>
      <c r="T347" s="141">
        <f>S347*H347</f>
        <v>0</v>
      </c>
      <c r="AR347" s="142" t="s">
        <v>178</v>
      </c>
      <c r="AT347" s="142" t="s">
        <v>174</v>
      </c>
      <c r="AU347" s="142" t="s">
        <v>21</v>
      </c>
      <c r="AY347" s="17" t="s">
        <v>171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</v>
      </c>
      <c r="BK347" s="143">
        <f>ROUND(I347*H347,0)</f>
        <v>0</v>
      </c>
      <c r="BL347" s="17" t="s">
        <v>178</v>
      </c>
      <c r="BM347" s="142" t="s">
        <v>700</v>
      </c>
    </row>
    <row r="348" spans="2:47" s="1" customFormat="1" ht="11.25">
      <c r="B348" s="33"/>
      <c r="D348" s="153" t="s">
        <v>347</v>
      </c>
      <c r="F348" s="154" t="s">
        <v>701</v>
      </c>
      <c r="I348" s="146"/>
      <c r="L348" s="33"/>
      <c r="M348" s="147"/>
      <c r="T348" s="54"/>
      <c r="AT348" s="17" t="s">
        <v>347</v>
      </c>
      <c r="AU348" s="17" t="s">
        <v>21</v>
      </c>
    </row>
    <row r="349" spans="2:65" s="1" customFormat="1" ht="16.5" customHeight="1">
      <c r="B349" s="33"/>
      <c r="C349" s="169" t="s">
        <v>702</v>
      </c>
      <c r="D349" s="169" t="s">
        <v>488</v>
      </c>
      <c r="E349" s="170" t="s">
        <v>703</v>
      </c>
      <c r="F349" s="171" t="s">
        <v>704</v>
      </c>
      <c r="G349" s="172" t="s">
        <v>345</v>
      </c>
      <c r="H349" s="173">
        <v>1</v>
      </c>
      <c r="I349" s="174"/>
      <c r="J349" s="173">
        <f>ROUND(I349*H349,0)</f>
        <v>0</v>
      </c>
      <c r="K349" s="171" t="s">
        <v>346</v>
      </c>
      <c r="L349" s="175"/>
      <c r="M349" s="176" t="s">
        <v>35</v>
      </c>
      <c r="N349" s="177" t="s">
        <v>52</v>
      </c>
      <c r="P349" s="140">
        <f>O349*H349</f>
        <v>0</v>
      </c>
      <c r="Q349" s="140">
        <v>0.062</v>
      </c>
      <c r="R349" s="140">
        <f>Q349*H349</f>
        <v>0.062</v>
      </c>
      <c r="S349" s="140">
        <v>0</v>
      </c>
      <c r="T349" s="141">
        <f>S349*H349</f>
        <v>0</v>
      </c>
      <c r="AR349" s="142" t="s">
        <v>214</v>
      </c>
      <c r="AT349" s="142" t="s">
        <v>488</v>
      </c>
      <c r="AU349" s="142" t="s">
        <v>21</v>
      </c>
      <c r="AY349" s="17" t="s">
        <v>171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7" t="s">
        <v>8</v>
      </c>
      <c r="BK349" s="143">
        <f>ROUND(I349*H349,0)</f>
        <v>0</v>
      </c>
      <c r="BL349" s="17" t="s">
        <v>178</v>
      </c>
      <c r="BM349" s="142" t="s">
        <v>705</v>
      </c>
    </row>
    <row r="350" spans="2:65" s="1" customFormat="1" ht="16.5" customHeight="1">
      <c r="B350" s="33"/>
      <c r="C350" s="132" t="s">
        <v>634</v>
      </c>
      <c r="D350" s="132" t="s">
        <v>174</v>
      </c>
      <c r="E350" s="133" t="s">
        <v>706</v>
      </c>
      <c r="F350" s="134" t="s">
        <v>707</v>
      </c>
      <c r="G350" s="135" t="s">
        <v>345</v>
      </c>
      <c r="H350" s="136">
        <v>8</v>
      </c>
      <c r="I350" s="137"/>
      <c r="J350" s="136">
        <f>ROUND(I350*H350,0)</f>
        <v>0</v>
      </c>
      <c r="K350" s="134" t="s">
        <v>346</v>
      </c>
      <c r="L350" s="33"/>
      <c r="M350" s="138" t="s">
        <v>35</v>
      </c>
      <c r="N350" s="139" t="s">
        <v>52</v>
      </c>
      <c r="P350" s="140">
        <f>O350*H350</f>
        <v>0</v>
      </c>
      <c r="Q350" s="140">
        <v>0.12526</v>
      </c>
      <c r="R350" s="140">
        <f>Q350*H350</f>
        <v>1.00208</v>
      </c>
      <c r="S350" s="140">
        <v>0</v>
      </c>
      <c r="T350" s="141">
        <f>S350*H350</f>
        <v>0</v>
      </c>
      <c r="AR350" s="142" t="s">
        <v>178</v>
      </c>
      <c r="AT350" s="142" t="s">
        <v>174</v>
      </c>
      <c r="AU350" s="142" t="s">
        <v>21</v>
      </c>
      <c r="AY350" s="17" t="s">
        <v>171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</v>
      </c>
      <c r="BK350" s="143">
        <f>ROUND(I350*H350,0)</f>
        <v>0</v>
      </c>
      <c r="BL350" s="17" t="s">
        <v>178</v>
      </c>
      <c r="BM350" s="142" t="s">
        <v>708</v>
      </c>
    </row>
    <row r="351" spans="2:47" s="1" customFormat="1" ht="11.25">
      <c r="B351" s="33"/>
      <c r="D351" s="153" t="s">
        <v>347</v>
      </c>
      <c r="F351" s="154" t="s">
        <v>709</v>
      </c>
      <c r="I351" s="146"/>
      <c r="L351" s="33"/>
      <c r="M351" s="147"/>
      <c r="T351" s="54"/>
      <c r="AT351" s="17" t="s">
        <v>347</v>
      </c>
      <c r="AU351" s="17" t="s">
        <v>21</v>
      </c>
    </row>
    <row r="352" spans="2:65" s="1" customFormat="1" ht="16.5" customHeight="1">
      <c r="B352" s="33"/>
      <c r="C352" s="169" t="s">
        <v>710</v>
      </c>
      <c r="D352" s="169" t="s">
        <v>488</v>
      </c>
      <c r="E352" s="170" t="s">
        <v>711</v>
      </c>
      <c r="F352" s="171" t="s">
        <v>712</v>
      </c>
      <c r="G352" s="172" t="s">
        <v>345</v>
      </c>
      <c r="H352" s="173">
        <v>8</v>
      </c>
      <c r="I352" s="174"/>
      <c r="J352" s="173">
        <f>ROUND(I352*H352,0)</f>
        <v>0</v>
      </c>
      <c r="K352" s="171" t="s">
        <v>35</v>
      </c>
      <c r="L352" s="175"/>
      <c r="M352" s="176" t="s">
        <v>35</v>
      </c>
      <c r="N352" s="177" t="s">
        <v>52</v>
      </c>
      <c r="P352" s="140">
        <f>O352*H352</f>
        <v>0</v>
      </c>
      <c r="Q352" s="140">
        <v>0.00264</v>
      </c>
      <c r="R352" s="140">
        <f>Q352*H352</f>
        <v>0.02112</v>
      </c>
      <c r="S352" s="140">
        <v>0</v>
      </c>
      <c r="T352" s="141">
        <f>S352*H352</f>
        <v>0</v>
      </c>
      <c r="AR352" s="142" t="s">
        <v>214</v>
      </c>
      <c r="AT352" s="142" t="s">
        <v>488</v>
      </c>
      <c r="AU352" s="142" t="s">
        <v>21</v>
      </c>
      <c r="AY352" s="17" t="s">
        <v>171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7" t="s">
        <v>8</v>
      </c>
      <c r="BK352" s="143">
        <f>ROUND(I352*H352,0)</f>
        <v>0</v>
      </c>
      <c r="BL352" s="17" t="s">
        <v>178</v>
      </c>
      <c r="BM352" s="142" t="s">
        <v>713</v>
      </c>
    </row>
    <row r="353" spans="2:65" s="1" customFormat="1" ht="16.5" customHeight="1">
      <c r="B353" s="33"/>
      <c r="C353" s="132" t="s">
        <v>641</v>
      </c>
      <c r="D353" s="132" t="s">
        <v>174</v>
      </c>
      <c r="E353" s="133" t="s">
        <v>714</v>
      </c>
      <c r="F353" s="134" t="s">
        <v>715</v>
      </c>
      <c r="G353" s="135" t="s">
        <v>345</v>
      </c>
      <c r="H353" s="136">
        <v>8</v>
      </c>
      <c r="I353" s="137"/>
      <c r="J353" s="136">
        <f>ROUND(I353*H353,0)</f>
        <v>0</v>
      </c>
      <c r="K353" s="134" t="s">
        <v>346</v>
      </c>
      <c r="L353" s="33"/>
      <c r="M353" s="138" t="s">
        <v>35</v>
      </c>
      <c r="N353" s="139" t="s">
        <v>52</v>
      </c>
      <c r="P353" s="140">
        <f>O353*H353</f>
        <v>0</v>
      </c>
      <c r="Q353" s="140">
        <v>0.03076</v>
      </c>
      <c r="R353" s="140">
        <f>Q353*H353</f>
        <v>0.24608</v>
      </c>
      <c r="S353" s="140">
        <v>0</v>
      </c>
      <c r="T353" s="141">
        <f>S353*H353</f>
        <v>0</v>
      </c>
      <c r="AR353" s="142" t="s">
        <v>178</v>
      </c>
      <c r="AT353" s="142" t="s">
        <v>174</v>
      </c>
      <c r="AU353" s="142" t="s">
        <v>21</v>
      </c>
      <c r="AY353" s="17" t="s">
        <v>171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</v>
      </c>
      <c r="BK353" s="143">
        <f>ROUND(I353*H353,0)</f>
        <v>0</v>
      </c>
      <c r="BL353" s="17" t="s">
        <v>178</v>
      </c>
      <c r="BM353" s="142" t="s">
        <v>716</v>
      </c>
    </row>
    <row r="354" spans="2:47" s="1" customFormat="1" ht="11.25">
      <c r="B354" s="33"/>
      <c r="D354" s="153" t="s">
        <v>347</v>
      </c>
      <c r="F354" s="154" t="s">
        <v>717</v>
      </c>
      <c r="I354" s="146"/>
      <c r="L354" s="33"/>
      <c r="M354" s="147"/>
      <c r="T354" s="54"/>
      <c r="AT354" s="17" t="s">
        <v>347</v>
      </c>
      <c r="AU354" s="17" t="s">
        <v>21</v>
      </c>
    </row>
    <row r="355" spans="2:65" s="1" customFormat="1" ht="16.5" customHeight="1">
      <c r="B355" s="33"/>
      <c r="C355" s="169" t="s">
        <v>718</v>
      </c>
      <c r="D355" s="169" t="s">
        <v>488</v>
      </c>
      <c r="E355" s="170" t="s">
        <v>719</v>
      </c>
      <c r="F355" s="171" t="s">
        <v>720</v>
      </c>
      <c r="G355" s="172" t="s">
        <v>345</v>
      </c>
      <c r="H355" s="173">
        <v>8</v>
      </c>
      <c r="I355" s="174"/>
      <c r="J355" s="173">
        <f>ROUND(I355*H355,0)</f>
        <v>0</v>
      </c>
      <c r="K355" s="171" t="s">
        <v>35</v>
      </c>
      <c r="L355" s="175"/>
      <c r="M355" s="176" t="s">
        <v>35</v>
      </c>
      <c r="N355" s="177" t="s">
        <v>52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214</v>
      </c>
      <c r="AT355" s="142" t="s">
        <v>488</v>
      </c>
      <c r="AU355" s="142" t="s">
        <v>21</v>
      </c>
      <c r="AY355" s="17" t="s">
        <v>171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</v>
      </c>
      <c r="BK355" s="143">
        <f>ROUND(I355*H355,0)</f>
        <v>0</v>
      </c>
      <c r="BL355" s="17" t="s">
        <v>178</v>
      </c>
      <c r="BM355" s="142" t="s">
        <v>721</v>
      </c>
    </row>
    <row r="356" spans="2:65" s="1" customFormat="1" ht="16.5" customHeight="1">
      <c r="B356" s="33"/>
      <c r="C356" s="132" t="s">
        <v>722</v>
      </c>
      <c r="D356" s="132" t="s">
        <v>174</v>
      </c>
      <c r="E356" s="133" t="s">
        <v>723</v>
      </c>
      <c r="F356" s="134" t="s">
        <v>724</v>
      </c>
      <c r="G356" s="135" t="s">
        <v>345</v>
      </c>
      <c r="H356" s="136">
        <v>8</v>
      </c>
      <c r="I356" s="137"/>
      <c r="J356" s="136">
        <f>ROUND(I356*H356,0)</f>
        <v>0</v>
      </c>
      <c r="K356" s="134" t="s">
        <v>346</v>
      </c>
      <c r="L356" s="33"/>
      <c r="M356" s="138" t="s">
        <v>35</v>
      </c>
      <c r="N356" s="139" t="s">
        <v>52</v>
      </c>
      <c r="P356" s="140">
        <f>O356*H356</f>
        <v>0</v>
      </c>
      <c r="Q356" s="140">
        <v>0.03076</v>
      </c>
      <c r="R356" s="140">
        <f>Q356*H356</f>
        <v>0.24608</v>
      </c>
      <c r="S356" s="140">
        <v>0</v>
      </c>
      <c r="T356" s="141">
        <f>S356*H356</f>
        <v>0</v>
      </c>
      <c r="AR356" s="142" t="s">
        <v>178</v>
      </c>
      <c r="AT356" s="142" t="s">
        <v>174</v>
      </c>
      <c r="AU356" s="142" t="s">
        <v>21</v>
      </c>
      <c r="AY356" s="17" t="s">
        <v>171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7" t="s">
        <v>8</v>
      </c>
      <c r="BK356" s="143">
        <f>ROUND(I356*H356,0)</f>
        <v>0</v>
      </c>
      <c r="BL356" s="17" t="s">
        <v>178</v>
      </c>
      <c r="BM356" s="142" t="s">
        <v>725</v>
      </c>
    </row>
    <row r="357" spans="2:47" s="1" customFormat="1" ht="11.25">
      <c r="B357" s="33"/>
      <c r="D357" s="153" t="s">
        <v>347</v>
      </c>
      <c r="F357" s="154" t="s">
        <v>726</v>
      </c>
      <c r="I357" s="146"/>
      <c r="L357" s="33"/>
      <c r="M357" s="147"/>
      <c r="T357" s="54"/>
      <c r="AT357" s="17" t="s">
        <v>347</v>
      </c>
      <c r="AU357" s="17" t="s">
        <v>21</v>
      </c>
    </row>
    <row r="358" spans="2:65" s="1" customFormat="1" ht="16.5" customHeight="1">
      <c r="B358" s="33"/>
      <c r="C358" s="169" t="s">
        <v>727</v>
      </c>
      <c r="D358" s="169" t="s">
        <v>488</v>
      </c>
      <c r="E358" s="170" t="s">
        <v>728</v>
      </c>
      <c r="F358" s="171" t="s">
        <v>729</v>
      </c>
      <c r="G358" s="172" t="s">
        <v>345</v>
      </c>
      <c r="H358" s="173">
        <v>8</v>
      </c>
      <c r="I358" s="174"/>
      <c r="J358" s="173">
        <f>ROUND(I358*H358,0)</f>
        <v>0</v>
      </c>
      <c r="K358" s="171" t="s">
        <v>35</v>
      </c>
      <c r="L358" s="175"/>
      <c r="M358" s="176" t="s">
        <v>35</v>
      </c>
      <c r="N358" s="177" t="s">
        <v>52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214</v>
      </c>
      <c r="AT358" s="142" t="s">
        <v>488</v>
      </c>
      <c r="AU358" s="142" t="s">
        <v>21</v>
      </c>
      <c r="AY358" s="17" t="s">
        <v>171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</v>
      </c>
      <c r="BK358" s="143">
        <f>ROUND(I358*H358,0)</f>
        <v>0</v>
      </c>
      <c r="BL358" s="17" t="s">
        <v>178</v>
      </c>
      <c r="BM358" s="142" t="s">
        <v>730</v>
      </c>
    </row>
    <row r="359" spans="2:65" s="1" customFormat="1" ht="16.5" customHeight="1">
      <c r="B359" s="33"/>
      <c r="C359" s="132" t="s">
        <v>731</v>
      </c>
      <c r="D359" s="132" t="s">
        <v>174</v>
      </c>
      <c r="E359" s="133" t="s">
        <v>732</v>
      </c>
      <c r="F359" s="134" t="s">
        <v>733</v>
      </c>
      <c r="G359" s="135" t="s">
        <v>345</v>
      </c>
      <c r="H359" s="136">
        <v>16</v>
      </c>
      <c r="I359" s="137"/>
      <c r="J359" s="136">
        <f>ROUND(I359*H359,0)</f>
        <v>0</v>
      </c>
      <c r="K359" s="134" t="s">
        <v>346</v>
      </c>
      <c r="L359" s="33"/>
      <c r="M359" s="138" t="s">
        <v>35</v>
      </c>
      <c r="N359" s="139" t="s">
        <v>52</v>
      </c>
      <c r="P359" s="140">
        <f>O359*H359</f>
        <v>0</v>
      </c>
      <c r="Q359" s="140">
        <v>0.21734</v>
      </c>
      <c r="R359" s="140">
        <f>Q359*H359</f>
        <v>3.47744</v>
      </c>
      <c r="S359" s="140">
        <v>0</v>
      </c>
      <c r="T359" s="141">
        <f>S359*H359</f>
        <v>0</v>
      </c>
      <c r="AR359" s="142" t="s">
        <v>178</v>
      </c>
      <c r="AT359" s="142" t="s">
        <v>174</v>
      </c>
      <c r="AU359" s="142" t="s">
        <v>21</v>
      </c>
      <c r="AY359" s="17" t="s">
        <v>171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8</v>
      </c>
      <c r="BK359" s="143">
        <f>ROUND(I359*H359,0)</f>
        <v>0</v>
      </c>
      <c r="BL359" s="17" t="s">
        <v>178</v>
      </c>
      <c r="BM359" s="142" t="s">
        <v>734</v>
      </c>
    </row>
    <row r="360" spans="2:47" s="1" customFormat="1" ht="11.25">
      <c r="B360" s="33"/>
      <c r="D360" s="153" t="s">
        <v>347</v>
      </c>
      <c r="F360" s="154" t="s">
        <v>735</v>
      </c>
      <c r="I360" s="146"/>
      <c r="L360" s="33"/>
      <c r="M360" s="147"/>
      <c r="T360" s="54"/>
      <c r="AT360" s="17" t="s">
        <v>347</v>
      </c>
      <c r="AU360" s="17" t="s">
        <v>21</v>
      </c>
    </row>
    <row r="361" spans="2:65" s="1" customFormat="1" ht="16.5" customHeight="1">
      <c r="B361" s="33"/>
      <c r="C361" s="169" t="s">
        <v>736</v>
      </c>
      <c r="D361" s="169" t="s">
        <v>488</v>
      </c>
      <c r="E361" s="170" t="s">
        <v>737</v>
      </c>
      <c r="F361" s="171" t="s">
        <v>738</v>
      </c>
      <c r="G361" s="172" t="s">
        <v>345</v>
      </c>
      <c r="H361" s="173">
        <v>8</v>
      </c>
      <c r="I361" s="174"/>
      <c r="J361" s="173">
        <f>ROUND(I361*H361,0)</f>
        <v>0</v>
      </c>
      <c r="K361" s="171" t="s">
        <v>35</v>
      </c>
      <c r="L361" s="175"/>
      <c r="M361" s="176" t="s">
        <v>35</v>
      </c>
      <c r="N361" s="177" t="s">
        <v>52</v>
      </c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214</v>
      </c>
      <c r="AT361" s="142" t="s">
        <v>488</v>
      </c>
      <c r="AU361" s="142" t="s">
        <v>21</v>
      </c>
      <c r="AY361" s="17" t="s">
        <v>171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7" t="s">
        <v>8</v>
      </c>
      <c r="BK361" s="143">
        <f>ROUND(I361*H361,0)</f>
        <v>0</v>
      </c>
      <c r="BL361" s="17" t="s">
        <v>178</v>
      </c>
      <c r="BM361" s="142" t="s">
        <v>739</v>
      </c>
    </row>
    <row r="362" spans="2:65" s="1" customFormat="1" ht="16.5" customHeight="1">
      <c r="B362" s="33"/>
      <c r="C362" s="169" t="s">
        <v>740</v>
      </c>
      <c r="D362" s="169" t="s">
        <v>488</v>
      </c>
      <c r="E362" s="170" t="s">
        <v>741</v>
      </c>
      <c r="F362" s="171" t="s">
        <v>742</v>
      </c>
      <c r="G362" s="172" t="s">
        <v>345</v>
      </c>
      <c r="H362" s="173">
        <v>8</v>
      </c>
      <c r="I362" s="174"/>
      <c r="J362" s="173">
        <f>ROUND(I362*H362,0)</f>
        <v>0</v>
      </c>
      <c r="K362" s="171" t="s">
        <v>35</v>
      </c>
      <c r="L362" s="175"/>
      <c r="M362" s="176" t="s">
        <v>35</v>
      </c>
      <c r="N362" s="177" t="s">
        <v>52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214</v>
      </c>
      <c r="AT362" s="142" t="s">
        <v>488</v>
      </c>
      <c r="AU362" s="142" t="s">
        <v>21</v>
      </c>
      <c r="AY362" s="17" t="s">
        <v>171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</v>
      </c>
      <c r="BK362" s="143">
        <f>ROUND(I362*H362,0)</f>
        <v>0</v>
      </c>
      <c r="BL362" s="17" t="s">
        <v>178</v>
      </c>
      <c r="BM362" s="142" t="s">
        <v>743</v>
      </c>
    </row>
    <row r="363" spans="2:65" s="1" customFormat="1" ht="24.2" customHeight="1">
      <c r="B363" s="33"/>
      <c r="C363" s="132" t="s">
        <v>744</v>
      </c>
      <c r="D363" s="132" t="s">
        <v>174</v>
      </c>
      <c r="E363" s="133" t="s">
        <v>745</v>
      </c>
      <c r="F363" s="134" t="s">
        <v>746</v>
      </c>
      <c r="G363" s="135" t="s">
        <v>345</v>
      </c>
      <c r="H363" s="136">
        <v>19</v>
      </c>
      <c r="I363" s="137"/>
      <c r="J363" s="136">
        <f>ROUND(I363*H363,0)</f>
        <v>0</v>
      </c>
      <c r="K363" s="134" t="s">
        <v>346</v>
      </c>
      <c r="L363" s="33"/>
      <c r="M363" s="138" t="s">
        <v>35</v>
      </c>
      <c r="N363" s="139" t="s">
        <v>52</v>
      </c>
      <c r="P363" s="140">
        <f>O363*H363</f>
        <v>0</v>
      </c>
      <c r="Q363" s="140">
        <v>0.31108</v>
      </c>
      <c r="R363" s="140">
        <f>Q363*H363</f>
        <v>5.91052</v>
      </c>
      <c r="S363" s="140">
        <v>0</v>
      </c>
      <c r="T363" s="141">
        <f>S363*H363</f>
        <v>0</v>
      </c>
      <c r="AR363" s="142" t="s">
        <v>178</v>
      </c>
      <c r="AT363" s="142" t="s">
        <v>174</v>
      </c>
      <c r="AU363" s="142" t="s">
        <v>21</v>
      </c>
      <c r="AY363" s="17" t="s">
        <v>171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7" t="s">
        <v>8</v>
      </c>
      <c r="BK363" s="143">
        <f>ROUND(I363*H363,0)</f>
        <v>0</v>
      </c>
      <c r="BL363" s="17" t="s">
        <v>178</v>
      </c>
      <c r="BM363" s="142" t="s">
        <v>747</v>
      </c>
    </row>
    <row r="364" spans="2:47" s="1" customFormat="1" ht="11.25">
      <c r="B364" s="33"/>
      <c r="D364" s="153" t="s">
        <v>347</v>
      </c>
      <c r="F364" s="154" t="s">
        <v>748</v>
      </c>
      <c r="I364" s="146"/>
      <c r="L364" s="33"/>
      <c r="M364" s="147"/>
      <c r="T364" s="54"/>
      <c r="AT364" s="17" t="s">
        <v>347</v>
      </c>
      <c r="AU364" s="17" t="s">
        <v>21</v>
      </c>
    </row>
    <row r="365" spans="2:51" s="12" customFormat="1" ht="11.25">
      <c r="B365" s="155"/>
      <c r="D365" s="144" t="s">
        <v>358</v>
      </c>
      <c r="E365" s="156" t="s">
        <v>35</v>
      </c>
      <c r="F365" s="157" t="s">
        <v>749</v>
      </c>
      <c r="H365" s="158">
        <v>5</v>
      </c>
      <c r="I365" s="159"/>
      <c r="L365" s="155"/>
      <c r="M365" s="160"/>
      <c r="T365" s="161"/>
      <c r="AT365" s="156" t="s">
        <v>358</v>
      </c>
      <c r="AU365" s="156" t="s">
        <v>21</v>
      </c>
      <c r="AV365" s="12" t="s">
        <v>21</v>
      </c>
      <c r="AW365" s="12" t="s">
        <v>41</v>
      </c>
      <c r="AX365" s="12" t="s">
        <v>81</v>
      </c>
      <c r="AY365" s="156" t="s">
        <v>171</v>
      </c>
    </row>
    <row r="366" spans="2:51" s="12" customFormat="1" ht="11.25">
      <c r="B366" s="155"/>
      <c r="D366" s="144" t="s">
        <v>358</v>
      </c>
      <c r="E366" s="156" t="s">
        <v>35</v>
      </c>
      <c r="F366" s="157" t="s">
        <v>750</v>
      </c>
      <c r="H366" s="158">
        <v>6</v>
      </c>
      <c r="I366" s="159"/>
      <c r="L366" s="155"/>
      <c r="M366" s="160"/>
      <c r="T366" s="161"/>
      <c r="AT366" s="156" t="s">
        <v>358</v>
      </c>
      <c r="AU366" s="156" t="s">
        <v>21</v>
      </c>
      <c r="AV366" s="12" t="s">
        <v>21</v>
      </c>
      <c r="AW366" s="12" t="s">
        <v>41</v>
      </c>
      <c r="AX366" s="12" t="s">
        <v>81</v>
      </c>
      <c r="AY366" s="156" t="s">
        <v>171</v>
      </c>
    </row>
    <row r="367" spans="2:51" s="12" customFormat="1" ht="11.25">
      <c r="B367" s="155"/>
      <c r="D367" s="144" t="s">
        <v>358</v>
      </c>
      <c r="E367" s="156" t="s">
        <v>35</v>
      </c>
      <c r="F367" s="157" t="s">
        <v>751</v>
      </c>
      <c r="H367" s="158">
        <v>7</v>
      </c>
      <c r="I367" s="159"/>
      <c r="L367" s="155"/>
      <c r="M367" s="160"/>
      <c r="T367" s="161"/>
      <c r="AT367" s="156" t="s">
        <v>358</v>
      </c>
      <c r="AU367" s="156" t="s">
        <v>21</v>
      </c>
      <c r="AV367" s="12" t="s">
        <v>21</v>
      </c>
      <c r="AW367" s="12" t="s">
        <v>41</v>
      </c>
      <c r="AX367" s="12" t="s">
        <v>81</v>
      </c>
      <c r="AY367" s="156" t="s">
        <v>171</v>
      </c>
    </row>
    <row r="368" spans="2:51" s="12" customFormat="1" ht="11.25">
      <c r="B368" s="155"/>
      <c r="D368" s="144" t="s">
        <v>358</v>
      </c>
      <c r="E368" s="156" t="s">
        <v>35</v>
      </c>
      <c r="F368" s="157" t="s">
        <v>752</v>
      </c>
      <c r="H368" s="158">
        <v>1</v>
      </c>
      <c r="I368" s="159"/>
      <c r="L368" s="155"/>
      <c r="M368" s="160"/>
      <c r="T368" s="161"/>
      <c r="AT368" s="156" t="s">
        <v>358</v>
      </c>
      <c r="AU368" s="156" t="s">
        <v>21</v>
      </c>
      <c r="AV368" s="12" t="s">
        <v>21</v>
      </c>
      <c r="AW368" s="12" t="s">
        <v>41</v>
      </c>
      <c r="AX368" s="12" t="s">
        <v>81</v>
      </c>
      <c r="AY368" s="156" t="s">
        <v>171</v>
      </c>
    </row>
    <row r="369" spans="2:51" s="13" customFormat="1" ht="11.25">
      <c r="B369" s="162"/>
      <c r="D369" s="144" t="s">
        <v>358</v>
      </c>
      <c r="E369" s="163" t="s">
        <v>35</v>
      </c>
      <c r="F369" s="164" t="s">
        <v>361</v>
      </c>
      <c r="H369" s="165">
        <v>19</v>
      </c>
      <c r="I369" s="166"/>
      <c r="L369" s="162"/>
      <c r="M369" s="167"/>
      <c r="T369" s="168"/>
      <c r="AT369" s="163" t="s">
        <v>358</v>
      </c>
      <c r="AU369" s="163" t="s">
        <v>21</v>
      </c>
      <c r="AV369" s="13" t="s">
        <v>178</v>
      </c>
      <c r="AW369" s="13" t="s">
        <v>41</v>
      </c>
      <c r="AX369" s="13" t="s">
        <v>8</v>
      </c>
      <c r="AY369" s="163" t="s">
        <v>171</v>
      </c>
    </row>
    <row r="370" spans="2:65" s="1" customFormat="1" ht="16.5" customHeight="1">
      <c r="B370" s="33"/>
      <c r="C370" s="169" t="s">
        <v>753</v>
      </c>
      <c r="D370" s="169" t="s">
        <v>488</v>
      </c>
      <c r="E370" s="170" t="s">
        <v>754</v>
      </c>
      <c r="F370" s="171" t="s">
        <v>755</v>
      </c>
      <c r="G370" s="172" t="s">
        <v>345</v>
      </c>
      <c r="H370" s="173">
        <v>5</v>
      </c>
      <c r="I370" s="174"/>
      <c r="J370" s="173">
        <f aca="true" t="shared" si="0" ref="J370:J377">ROUND(I370*H370,0)</f>
        <v>0</v>
      </c>
      <c r="K370" s="171" t="s">
        <v>346</v>
      </c>
      <c r="L370" s="175"/>
      <c r="M370" s="176" t="s">
        <v>35</v>
      </c>
      <c r="N370" s="177" t="s">
        <v>52</v>
      </c>
      <c r="P370" s="140">
        <f aca="true" t="shared" si="1" ref="P370:P377">O370*H370</f>
        <v>0</v>
      </c>
      <c r="Q370" s="140">
        <v>0.0506</v>
      </c>
      <c r="R370" s="140">
        <f aca="true" t="shared" si="2" ref="R370:R377">Q370*H370</f>
        <v>0.253</v>
      </c>
      <c r="S370" s="140">
        <v>0</v>
      </c>
      <c r="T370" s="141">
        <f aca="true" t="shared" si="3" ref="T370:T377">S370*H370</f>
        <v>0</v>
      </c>
      <c r="AR370" s="142" t="s">
        <v>214</v>
      </c>
      <c r="AT370" s="142" t="s">
        <v>488</v>
      </c>
      <c r="AU370" s="142" t="s">
        <v>21</v>
      </c>
      <c r="AY370" s="17" t="s">
        <v>171</v>
      </c>
      <c r="BE370" s="143">
        <f aca="true" t="shared" si="4" ref="BE370:BE377">IF(N370="základní",J370,0)</f>
        <v>0</v>
      </c>
      <c r="BF370" s="143">
        <f aca="true" t="shared" si="5" ref="BF370:BF377">IF(N370="snížená",J370,0)</f>
        <v>0</v>
      </c>
      <c r="BG370" s="143">
        <f aca="true" t="shared" si="6" ref="BG370:BG377">IF(N370="zákl. přenesená",J370,0)</f>
        <v>0</v>
      </c>
      <c r="BH370" s="143">
        <f aca="true" t="shared" si="7" ref="BH370:BH377">IF(N370="sníž. přenesená",J370,0)</f>
        <v>0</v>
      </c>
      <c r="BI370" s="143">
        <f aca="true" t="shared" si="8" ref="BI370:BI377">IF(N370="nulová",J370,0)</f>
        <v>0</v>
      </c>
      <c r="BJ370" s="17" t="s">
        <v>8</v>
      </c>
      <c r="BK370" s="143">
        <f aca="true" t="shared" si="9" ref="BK370:BK377">ROUND(I370*H370,0)</f>
        <v>0</v>
      </c>
      <c r="BL370" s="17" t="s">
        <v>178</v>
      </c>
      <c r="BM370" s="142" t="s">
        <v>756</v>
      </c>
    </row>
    <row r="371" spans="2:65" s="1" customFormat="1" ht="16.5" customHeight="1">
      <c r="B371" s="33"/>
      <c r="C371" s="169" t="s">
        <v>757</v>
      </c>
      <c r="D371" s="169" t="s">
        <v>488</v>
      </c>
      <c r="E371" s="170" t="s">
        <v>758</v>
      </c>
      <c r="F371" s="171" t="s">
        <v>759</v>
      </c>
      <c r="G371" s="172" t="s">
        <v>345</v>
      </c>
      <c r="H371" s="173">
        <v>1</v>
      </c>
      <c r="I371" s="174"/>
      <c r="J371" s="173">
        <f t="shared" si="0"/>
        <v>0</v>
      </c>
      <c r="K371" s="171" t="s">
        <v>346</v>
      </c>
      <c r="L371" s="175"/>
      <c r="M371" s="176" t="s">
        <v>35</v>
      </c>
      <c r="N371" s="177" t="s">
        <v>52</v>
      </c>
      <c r="P371" s="140">
        <f t="shared" si="1"/>
        <v>0</v>
      </c>
      <c r="Q371" s="140">
        <v>0</v>
      </c>
      <c r="R371" s="140">
        <f t="shared" si="2"/>
        <v>0</v>
      </c>
      <c r="S371" s="140">
        <v>0</v>
      </c>
      <c r="T371" s="141">
        <f t="shared" si="3"/>
        <v>0</v>
      </c>
      <c r="AR371" s="142" t="s">
        <v>214</v>
      </c>
      <c r="AT371" s="142" t="s">
        <v>488</v>
      </c>
      <c r="AU371" s="142" t="s">
        <v>21</v>
      </c>
      <c r="AY371" s="17" t="s">
        <v>171</v>
      </c>
      <c r="BE371" s="143">
        <f t="shared" si="4"/>
        <v>0</v>
      </c>
      <c r="BF371" s="143">
        <f t="shared" si="5"/>
        <v>0</v>
      </c>
      <c r="BG371" s="143">
        <f t="shared" si="6"/>
        <v>0</v>
      </c>
      <c r="BH371" s="143">
        <f t="shared" si="7"/>
        <v>0</v>
      </c>
      <c r="BI371" s="143">
        <f t="shared" si="8"/>
        <v>0</v>
      </c>
      <c r="BJ371" s="17" t="s">
        <v>8</v>
      </c>
      <c r="BK371" s="143">
        <f t="shared" si="9"/>
        <v>0</v>
      </c>
      <c r="BL371" s="17" t="s">
        <v>178</v>
      </c>
      <c r="BM371" s="142" t="s">
        <v>760</v>
      </c>
    </row>
    <row r="372" spans="2:65" s="1" customFormat="1" ht="16.5" customHeight="1">
      <c r="B372" s="33"/>
      <c r="C372" s="169" t="s">
        <v>679</v>
      </c>
      <c r="D372" s="169" t="s">
        <v>488</v>
      </c>
      <c r="E372" s="170" t="s">
        <v>761</v>
      </c>
      <c r="F372" s="171" t="s">
        <v>762</v>
      </c>
      <c r="G372" s="172" t="s">
        <v>345</v>
      </c>
      <c r="H372" s="173">
        <v>1</v>
      </c>
      <c r="I372" s="174"/>
      <c r="J372" s="173">
        <f t="shared" si="0"/>
        <v>0</v>
      </c>
      <c r="K372" s="171" t="s">
        <v>346</v>
      </c>
      <c r="L372" s="175"/>
      <c r="M372" s="176" t="s">
        <v>35</v>
      </c>
      <c r="N372" s="177" t="s">
        <v>52</v>
      </c>
      <c r="P372" s="140">
        <f t="shared" si="1"/>
        <v>0</v>
      </c>
      <c r="Q372" s="140">
        <v>0</v>
      </c>
      <c r="R372" s="140">
        <f t="shared" si="2"/>
        <v>0</v>
      </c>
      <c r="S372" s="140">
        <v>0</v>
      </c>
      <c r="T372" s="141">
        <f t="shared" si="3"/>
        <v>0</v>
      </c>
      <c r="AR372" s="142" t="s">
        <v>214</v>
      </c>
      <c r="AT372" s="142" t="s">
        <v>488</v>
      </c>
      <c r="AU372" s="142" t="s">
        <v>21</v>
      </c>
      <c r="AY372" s="17" t="s">
        <v>171</v>
      </c>
      <c r="BE372" s="143">
        <f t="shared" si="4"/>
        <v>0</v>
      </c>
      <c r="BF372" s="143">
        <f t="shared" si="5"/>
        <v>0</v>
      </c>
      <c r="BG372" s="143">
        <f t="shared" si="6"/>
        <v>0</v>
      </c>
      <c r="BH372" s="143">
        <f t="shared" si="7"/>
        <v>0</v>
      </c>
      <c r="BI372" s="143">
        <f t="shared" si="8"/>
        <v>0</v>
      </c>
      <c r="BJ372" s="17" t="s">
        <v>8</v>
      </c>
      <c r="BK372" s="143">
        <f t="shared" si="9"/>
        <v>0</v>
      </c>
      <c r="BL372" s="17" t="s">
        <v>178</v>
      </c>
      <c r="BM372" s="142" t="s">
        <v>763</v>
      </c>
    </row>
    <row r="373" spans="2:65" s="1" customFormat="1" ht="16.5" customHeight="1">
      <c r="B373" s="33"/>
      <c r="C373" s="169" t="s">
        <v>764</v>
      </c>
      <c r="D373" s="169" t="s">
        <v>488</v>
      </c>
      <c r="E373" s="170" t="s">
        <v>765</v>
      </c>
      <c r="F373" s="171" t="s">
        <v>766</v>
      </c>
      <c r="G373" s="172" t="s">
        <v>345</v>
      </c>
      <c r="H373" s="173">
        <v>3</v>
      </c>
      <c r="I373" s="174"/>
      <c r="J373" s="173">
        <f t="shared" si="0"/>
        <v>0</v>
      </c>
      <c r="K373" s="171" t="s">
        <v>346</v>
      </c>
      <c r="L373" s="175"/>
      <c r="M373" s="176" t="s">
        <v>35</v>
      </c>
      <c r="N373" s="177" t="s">
        <v>52</v>
      </c>
      <c r="P373" s="140">
        <f t="shared" si="1"/>
        <v>0</v>
      </c>
      <c r="Q373" s="140">
        <v>0</v>
      </c>
      <c r="R373" s="140">
        <f t="shared" si="2"/>
        <v>0</v>
      </c>
      <c r="S373" s="140">
        <v>0</v>
      </c>
      <c r="T373" s="141">
        <f t="shared" si="3"/>
        <v>0</v>
      </c>
      <c r="AR373" s="142" t="s">
        <v>214</v>
      </c>
      <c r="AT373" s="142" t="s">
        <v>488</v>
      </c>
      <c r="AU373" s="142" t="s">
        <v>21</v>
      </c>
      <c r="AY373" s="17" t="s">
        <v>171</v>
      </c>
      <c r="BE373" s="143">
        <f t="shared" si="4"/>
        <v>0</v>
      </c>
      <c r="BF373" s="143">
        <f t="shared" si="5"/>
        <v>0</v>
      </c>
      <c r="BG373" s="143">
        <f t="shared" si="6"/>
        <v>0</v>
      </c>
      <c r="BH373" s="143">
        <f t="shared" si="7"/>
        <v>0</v>
      </c>
      <c r="BI373" s="143">
        <f t="shared" si="8"/>
        <v>0</v>
      </c>
      <c r="BJ373" s="17" t="s">
        <v>8</v>
      </c>
      <c r="BK373" s="143">
        <f t="shared" si="9"/>
        <v>0</v>
      </c>
      <c r="BL373" s="17" t="s">
        <v>178</v>
      </c>
      <c r="BM373" s="142" t="s">
        <v>767</v>
      </c>
    </row>
    <row r="374" spans="2:65" s="1" customFormat="1" ht="16.5" customHeight="1">
      <c r="B374" s="33"/>
      <c r="C374" s="169" t="s">
        <v>768</v>
      </c>
      <c r="D374" s="169" t="s">
        <v>488</v>
      </c>
      <c r="E374" s="170" t="s">
        <v>769</v>
      </c>
      <c r="F374" s="171" t="s">
        <v>770</v>
      </c>
      <c r="G374" s="172" t="s">
        <v>345</v>
      </c>
      <c r="H374" s="173">
        <v>8</v>
      </c>
      <c r="I374" s="174"/>
      <c r="J374" s="173">
        <f t="shared" si="0"/>
        <v>0</v>
      </c>
      <c r="K374" s="171" t="s">
        <v>346</v>
      </c>
      <c r="L374" s="175"/>
      <c r="M374" s="176" t="s">
        <v>35</v>
      </c>
      <c r="N374" s="177" t="s">
        <v>52</v>
      </c>
      <c r="P374" s="140">
        <f t="shared" si="1"/>
        <v>0</v>
      </c>
      <c r="Q374" s="140">
        <v>0.0546</v>
      </c>
      <c r="R374" s="140">
        <f t="shared" si="2"/>
        <v>0.4368</v>
      </c>
      <c r="S374" s="140">
        <v>0</v>
      </c>
      <c r="T374" s="141">
        <f t="shared" si="3"/>
        <v>0</v>
      </c>
      <c r="AR374" s="142" t="s">
        <v>214</v>
      </c>
      <c r="AT374" s="142" t="s">
        <v>488</v>
      </c>
      <c r="AU374" s="142" t="s">
        <v>21</v>
      </c>
      <c r="AY374" s="17" t="s">
        <v>171</v>
      </c>
      <c r="BE374" s="143">
        <f t="shared" si="4"/>
        <v>0</v>
      </c>
      <c r="BF374" s="143">
        <f t="shared" si="5"/>
        <v>0</v>
      </c>
      <c r="BG374" s="143">
        <f t="shared" si="6"/>
        <v>0</v>
      </c>
      <c r="BH374" s="143">
        <f t="shared" si="7"/>
        <v>0</v>
      </c>
      <c r="BI374" s="143">
        <f t="shared" si="8"/>
        <v>0</v>
      </c>
      <c r="BJ374" s="17" t="s">
        <v>8</v>
      </c>
      <c r="BK374" s="143">
        <f t="shared" si="9"/>
        <v>0</v>
      </c>
      <c r="BL374" s="17" t="s">
        <v>178</v>
      </c>
      <c r="BM374" s="142" t="s">
        <v>771</v>
      </c>
    </row>
    <row r="375" spans="2:65" s="1" customFormat="1" ht="16.5" customHeight="1">
      <c r="B375" s="33"/>
      <c r="C375" s="169" t="s">
        <v>772</v>
      </c>
      <c r="D375" s="169" t="s">
        <v>488</v>
      </c>
      <c r="E375" s="170" t="s">
        <v>773</v>
      </c>
      <c r="F375" s="171" t="s">
        <v>774</v>
      </c>
      <c r="G375" s="172" t="s">
        <v>345</v>
      </c>
      <c r="H375" s="173">
        <v>1</v>
      </c>
      <c r="I375" s="174"/>
      <c r="J375" s="173">
        <f t="shared" si="0"/>
        <v>0</v>
      </c>
      <c r="K375" s="171" t="s">
        <v>346</v>
      </c>
      <c r="L375" s="175"/>
      <c r="M375" s="176" t="s">
        <v>35</v>
      </c>
      <c r="N375" s="177" t="s">
        <v>52</v>
      </c>
      <c r="P375" s="140">
        <f t="shared" si="1"/>
        <v>0</v>
      </c>
      <c r="Q375" s="140">
        <v>0.026</v>
      </c>
      <c r="R375" s="140">
        <f t="shared" si="2"/>
        <v>0.026</v>
      </c>
      <c r="S375" s="140">
        <v>0</v>
      </c>
      <c r="T375" s="141">
        <f t="shared" si="3"/>
        <v>0</v>
      </c>
      <c r="AR375" s="142" t="s">
        <v>214</v>
      </c>
      <c r="AT375" s="142" t="s">
        <v>488</v>
      </c>
      <c r="AU375" s="142" t="s">
        <v>21</v>
      </c>
      <c r="AY375" s="17" t="s">
        <v>171</v>
      </c>
      <c r="BE375" s="143">
        <f t="shared" si="4"/>
        <v>0</v>
      </c>
      <c r="BF375" s="143">
        <f t="shared" si="5"/>
        <v>0</v>
      </c>
      <c r="BG375" s="143">
        <f t="shared" si="6"/>
        <v>0</v>
      </c>
      <c r="BH375" s="143">
        <f t="shared" si="7"/>
        <v>0</v>
      </c>
      <c r="BI375" s="143">
        <f t="shared" si="8"/>
        <v>0</v>
      </c>
      <c r="BJ375" s="17" t="s">
        <v>8</v>
      </c>
      <c r="BK375" s="143">
        <f t="shared" si="9"/>
        <v>0</v>
      </c>
      <c r="BL375" s="17" t="s">
        <v>178</v>
      </c>
      <c r="BM375" s="142" t="s">
        <v>775</v>
      </c>
    </row>
    <row r="376" spans="2:65" s="1" customFormat="1" ht="16.5" customHeight="1">
      <c r="B376" s="33"/>
      <c r="C376" s="169" t="s">
        <v>776</v>
      </c>
      <c r="D376" s="169" t="s">
        <v>488</v>
      </c>
      <c r="E376" s="170" t="s">
        <v>777</v>
      </c>
      <c r="F376" s="171" t="s">
        <v>778</v>
      </c>
      <c r="G376" s="172" t="s">
        <v>345</v>
      </c>
      <c r="H376" s="173">
        <v>8</v>
      </c>
      <c r="I376" s="174"/>
      <c r="J376" s="173">
        <f t="shared" si="0"/>
        <v>0</v>
      </c>
      <c r="K376" s="171" t="s">
        <v>346</v>
      </c>
      <c r="L376" s="175"/>
      <c r="M376" s="176" t="s">
        <v>35</v>
      </c>
      <c r="N376" s="177" t="s">
        <v>52</v>
      </c>
      <c r="P376" s="140">
        <f t="shared" si="1"/>
        <v>0</v>
      </c>
      <c r="Q376" s="140">
        <v>0.033</v>
      </c>
      <c r="R376" s="140">
        <f t="shared" si="2"/>
        <v>0.264</v>
      </c>
      <c r="S376" s="140">
        <v>0</v>
      </c>
      <c r="T376" s="141">
        <f t="shared" si="3"/>
        <v>0</v>
      </c>
      <c r="AR376" s="142" t="s">
        <v>214</v>
      </c>
      <c r="AT376" s="142" t="s">
        <v>488</v>
      </c>
      <c r="AU376" s="142" t="s">
        <v>21</v>
      </c>
      <c r="AY376" s="17" t="s">
        <v>171</v>
      </c>
      <c r="BE376" s="143">
        <f t="shared" si="4"/>
        <v>0</v>
      </c>
      <c r="BF376" s="143">
        <f t="shared" si="5"/>
        <v>0</v>
      </c>
      <c r="BG376" s="143">
        <f t="shared" si="6"/>
        <v>0</v>
      </c>
      <c r="BH376" s="143">
        <f t="shared" si="7"/>
        <v>0</v>
      </c>
      <c r="BI376" s="143">
        <f t="shared" si="8"/>
        <v>0</v>
      </c>
      <c r="BJ376" s="17" t="s">
        <v>8</v>
      </c>
      <c r="BK376" s="143">
        <f t="shared" si="9"/>
        <v>0</v>
      </c>
      <c r="BL376" s="17" t="s">
        <v>178</v>
      </c>
      <c r="BM376" s="142" t="s">
        <v>779</v>
      </c>
    </row>
    <row r="377" spans="2:65" s="1" customFormat="1" ht="16.5" customHeight="1">
      <c r="B377" s="33"/>
      <c r="C377" s="169" t="s">
        <v>780</v>
      </c>
      <c r="D377" s="169" t="s">
        <v>488</v>
      </c>
      <c r="E377" s="170" t="s">
        <v>781</v>
      </c>
      <c r="F377" s="171" t="s">
        <v>782</v>
      </c>
      <c r="G377" s="172" t="s">
        <v>345</v>
      </c>
      <c r="H377" s="173">
        <v>5</v>
      </c>
      <c r="I377" s="174"/>
      <c r="J377" s="173">
        <f t="shared" si="0"/>
        <v>0</v>
      </c>
      <c r="K377" s="171" t="s">
        <v>346</v>
      </c>
      <c r="L377" s="175"/>
      <c r="M377" s="176" t="s">
        <v>35</v>
      </c>
      <c r="N377" s="177" t="s">
        <v>52</v>
      </c>
      <c r="P377" s="140">
        <f t="shared" si="1"/>
        <v>0</v>
      </c>
      <c r="Q377" s="140">
        <v>0.027</v>
      </c>
      <c r="R377" s="140">
        <f t="shared" si="2"/>
        <v>0.135</v>
      </c>
      <c r="S377" s="140">
        <v>0</v>
      </c>
      <c r="T377" s="141">
        <f t="shared" si="3"/>
        <v>0</v>
      </c>
      <c r="AR377" s="142" t="s">
        <v>214</v>
      </c>
      <c r="AT377" s="142" t="s">
        <v>488</v>
      </c>
      <c r="AU377" s="142" t="s">
        <v>21</v>
      </c>
      <c r="AY377" s="17" t="s">
        <v>171</v>
      </c>
      <c r="BE377" s="143">
        <f t="shared" si="4"/>
        <v>0</v>
      </c>
      <c r="BF377" s="143">
        <f t="shared" si="5"/>
        <v>0</v>
      </c>
      <c r="BG377" s="143">
        <f t="shared" si="6"/>
        <v>0</v>
      </c>
      <c r="BH377" s="143">
        <f t="shared" si="7"/>
        <v>0</v>
      </c>
      <c r="BI377" s="143">
        <f t="shared" si="8"/>
        <v>0</v>
      </c>
      <c r="BJ377" s="17" t="s">
        <v>8</v>
      </c>
      <c r="BK377" s="143">
        <f t="shared" si="9"/>
        <v>0</v>
      </c>
      <c r="BL377" s="17" t="s">
        <v>178</v>
      </c>
      <c r="BM377" s="142" t="s">
        <v>783</v>
      </c>
    </row>
    <row r="378" spans="2:63" s="11" customFormat="1" ht="22.9" customHeight="1">
      <c r="B378" s="120"/>
      <c r="D378" s="121" t="s">
        <v>80</v>
      </c>
      <c r="E378" s="130" t="s">
        <v>172</v>
      </c>
      <c r="F378" s="130" t="s">
        <v>173</v>
      </c>
      <c r="I378" s="123"/>
      <c r="J378" s="131">
        <f>BK378</f>
        <v>0</v>
      </c>
      <c r="L378" s="120"/>
      <c r="M378" s="125"/>
      <c r="P378" s="126">
        <f>SUM(P379:P488)</f>
        <v>0</v>
      </c>
      <c r="R378" s="126">
        <f>SUM(R379:R488)</f>
        <v>125.50820769999999</v>
      </c>
      <c r="T378" s="127">
        <f>SUM(T379:T488)</f>
        <v>3.7865</v>
      </c>
      <c r="AR378" s="121" t="s">
        <v>8</v>
      </c>
      <c r="AT378" s="128" t="s">
        <v>80</v>
      </c>
      <c r="AU378" s="128" t="s">
        <v>8</v>
      </c>
      <c r="AY378" s="121" t="s">
        <v>171</v>
      </c>
      <c r="BK378" s="129">
        <f>SUM(BK379:BK488)</f>
        <v>0</v>
      </c>
    </row>
    <row r="379" spans="2:65" s="1" customFormat="1" ht="16.5" customHeight="1">
      <c r="B379" s="33"/>
      <c r="C379" s="132" t="s">
        <v>784</v>
      </c>
      <c r="D379" s="132" t="s">
        <v>174</v>
      </c>
      <c r="E379" s="133" t="s">
        <v>785</v>
      </c>
      <c r="F379" s="134" t="s">
        <v>786</v>
      </c>
      <c r="G379" s="135" t="s">
        <v>345</v>
      </c>
      <c r="H379" s="136">
        <v>3</v>
      </c>
      <c r="I379" s="137"/>
      <c r="J379" s="136">
        <f>ROUND(I379*H379,0)</f>
        <v>0</v>
      </c>
      <c r="K379" s="134" t="s">
        <v>346</v>
      </c>
      <c r="L379" s="33"/>
      <c r="M379" s="138" t="s">
        <v>35</v>
      </c>
      <c r="N379" s="139" t="s">
        <v>52</v>
      </c>
      <c r="P379" s="140">
        <f>O379*H379</f>
        <v>0</v>
      </c>
      <c r="Q379" s="140">
        <v>0.0007</v>
      </c>
      <c r="R379" s="140">
        <f>Q379*H379</f>
        <v>0.0021</v>
      </c>
      <c r="S379" s="140">
        <v>0</v>
      </c>
      <c r="T379" s="141">
        <f>S379*H379</f>
        <v>0</v>
      </c>
      <c r="AR379" s="142" t="s">
        <v>178</v>
      </c>
      <c r="AT379" s="142" t="s">
        <v>174</v>
      </c>
      <c r="AU379" s="142" t="s">
        <v>21</v>
      </c>
      <c r="AY379" s="17" t="s">
        <v>171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7" t="s">
        <v>8</v>
      </c>
      <c r="BK379" s="143">
        <f>ROUND(I379*H379,0)</f>
        <v>0</v>
      </c>
      <c r="BL379" s="17" t="s">
        <v>178</v>
      </c>
      <c r="BM379" s="142" t="s">
        <v>787</v>
      </c>
    </row>
    <row r="380" spans="2:47" s="1" customFormat="1" ht="11.25">
      <c r="B380" s="33"/>
      <c r="D380" s="153" t="s">
        <v>347</v>
      </c>
      <c r="F380" s="154" t="s">
        <v>788</v>
      </c>
      <c r="I380" s="146"/>
      <c r="L380" s="33"/>
      <c r="M380" s="147"/>
      <c r="T380" s="54"/>
      <c r="AT380" s="17" t="s">
        <v>347</v>
      </c>
      <c r="AU380" s="17" t="s">
        <v>21</v>
      </c>
    </row>
    <row r="381" spans="2:65" s="1" customFormat="1" ht="16.5" customHeight="1">
      <c r="B381" s="33"/>
      <c r="C381" s="169" t="s">
        <v>789</v>
      </c>
      <c r="D381" s="169" t="s">
        <v>488</v>
      </c>
      <c r="E381" s="170" t="s">
        <v>790</v>
      </c>
      <c r="F381" s="171" t="s">
        <v>791</v>
      </c>
      <c r="G381" s="172" t="s">
        <v>345</v>
      </c>
      <c r="H381" s="173">
        <v>1</v>
      </c>
      <c r="I381" s="174"/>
      <c r="J381" s="173">
        <f>ROUND(I381*H381,0)</f>
        <v>0</v>
      </c>
      <c r="K381" s="171" t="s">
        <v>346</v>
      </c>
      <c r="L381" s="175"/>
      <c r="M381" s="176" t="s">
        <v>35</v>
      </c>
      <c r="N381" s="177" t="s">
        <v>52</v>
      </c>
      <c r="P381" s="140">
        <f>O381*H381</f>
        <v>0</v>
      </c>
      <c r="Q381" s="140">
        <v>0.0013</v>
      </c>
      <c r="R381" s="140">
        <f>Q381*H381</f>
        <v>0.0013</v>
      </c>
      <c r="S381" s="140">
        <v>0</v>
      </c>
      <c r="T381" s="141">
        <f>S381*H381</f>
        <v>0</v>
      </c>
      <c r="AR381" s="142" t="s">
        <v>214</v>
      </c>
      <c r="AT381" s="142" t="s">
        <v>488</v>
      </c>
      <c r="AU381" s="142" t="s">
        <v>21</v>
      </c>
      <c r="AY381" s="17" t="s">
        <v>171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</v>
      </c>
      <c r="BK381" s="143">
        <f>ROUND(I381*H381,0)</f>
        <v>0</v>
      </c>
      <c r="BL381" s="17" t="s">
        <v>178</v>
      </c>
      <c r="BM381" s="142" t="s">
        <v>792</v>
      </c>
    </row>
    <row r="382" spans="2:51" s="12" customFormat="1" ht="11.25">
      <c r="B382" s="155"/>
      <c r="D382" s="144" t="s">
        <v>358</v>
      </c>
      <c r="E382" s="156" t="s">
        <v>35</v>
      </c>
      <c r="F382" s="157" t="s">
        <v>793</v>
      </c>
      <c r="H382" s="158">
        <v>1</v>
      </c>
      <c r="I382" s="159"/>
      <c r="L382" s="155"/>
      <c r="M382" s="160"/>
      <c r="T382" s="161"/>
      <c r="AT382" s="156" t="s">
        <v>358</v>
      </c>
      <c r="AU382" s="156" t="s">
        <v>21</v>
      </c>
      <c r="AV382" s="12" t="s">
        <v>21</v>
      </c>
      <c r="AW382" s="12" t="s">
        <v>41</v>
      </c>
      <c r="AX382" s="12" t="s">
        <v>8</v>
      </c>
      <c r="AY382" s="156" t="s">
        <v>171</v>
      </c>
    </row>
    <row r="383" spans="2:65" s="1" customFormat="1" ht="16.5" customHeight="1">
      <c r="B383" s="33"/>
      <c r="C383" s="169" t="s">
        <v>794</v>
      </c>
      <c r="D383" s="169" t="s">
        <v>488</v>
      </c>
      <c r="E383" s="170" t="s">
        <v>795</v>
      </c>
      <c r="F383" s="171" t="s">
        <v>796</v>
      </c>
      <c r="G383" s="172" t="s">
        <v>345</v>
      </c>
      <c r="H383" s="173">
        <v>1</v>
      </c>
      <c r="I383" s="174"/>
      <c r="J383" s="173">
        <f>ROUND(I383*H383,0)</f>
        <v>0</v>
      </c>
      <c r="K383" s="171" t="s">
        <v>346</v>
      </c>
      <c r="L383" s="175"/>
      <c r="M383" s="176" t="s">
        <v>35</v>
      </c>
      <c r="N383" s="177" t="s">
        <v>52</v>
      </c>
      <c r="P383" s="140">
        <f>O383*H383</f>
        <v>0</v>
      </c>
      <c r="Q383" s="140">
        <v>0.0035</v>
      </c>
      <c r="R383" s="140">
        <f>Q383*H383</f>
        <v>0.0035</v>
      </c>
      <c r="S383" s="140">
        <v>0</v>
      </c>
      <c r="T383" s="141">
        <f>S383*H383</f>
        <v>0</v>
      </c>
      <c r="AR383" s="142" t="s">
        <v>214</v>
      </c>
      <c r="AT383" s="142" t="s">
        <v>488</v>
      </c>
      <c r="AU383" s="142" t="s">
        <v>21</v>
      </c>
      <c r="AY383" s="17" t="s">
        <v>171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</v>
      </c>
      <c r="BK383" s="143">
        <f>ROUND(I383*H383,0)</f>
        <v>0</v>
      </c>
      <c r="BL383" s="17" t="s">
        <v>178</v>
      </c>
      <c r="BM383" s="142" t="s">
        <v>797</v>
      </c>
    </row>
    <row r="384" spans="2:51" s="12" customFormat="1" ht="11.25">
      <c r="B384" s="155"/>
      <c r="D384" s="144" t="s">
        <v>358</v>
      </c>
      <c r="E384" s="156" t="s">
        <v>35</v>
      </c>
      <c r="F384" s="157" t="s">
        <v>798</v>
      </c>
      <c r="H384" s="158">
        <v>1</v>
      </c>
      <c r="I384" s="159"/>
      <c r="L384" s="155"/>
      <c r="M384" s="160"/>
      <c r="T384" s="161"/>
      <c r="AT384" s="156" t="s">
        <v>358</v>
      </c>
      <c r="AU384" s="156" t="s">
        <v>21</v>
      </c>
      <c r="AV384" s="12" t="s">
        <v>21</v>
      </c>
      <c r="AW384" s="12" t="s">
        <v>41</v>
      </c>
      <c r="AX384" s="12" t="s">
        <v>8</v>
      </c>
      <c r="AY384" s="156" t="s">
        <v>171</v>
      </c>
    </row>
    <row r="385" spans="2:65" s="1" customFormat="1" ht="16.5" customHeight="1">
      <c r="B385" s="33"/>
      <c r="C385" s="169" t="s">
        <v>799</v>
      </c>
      <c r="D385" s="169" t="s">
        <v>488</v>
      </c>
      <c r="E385" s="170" t="s">
        <v>800</v>
      </c>
      <c r="F385" s="171" t="s">
        <v>801</v>
      </c>
      <c r="G385" s="172" t="s">
        <v>345</v>
      </c>
      <c r="H385" s="173">
        <v>1</v>
      </c>
      <c r="I385" s="174"/>
      <c r="J385" s="173">
        <f>ROUND(I385*H385,0)</f>
        <v>0</v>
      </c>
      <c r="K385" s="171" t="s">
        <v>346</v>
      </c>
      <c r="L385" s="175"/>
      <c r="M385" s="176" t="s">
        <v>35</v>
      </c>
      <c r="N385" s="177" t="s">
        <v>52</v>
      </c>
      <c r="P385" s="140">
        <f>O385*H385</f>
        <v>0</v>
      </c>
      <c r="Q385" s="140">
        <v>0.0025</v>
      </c>
      <c r="R385" s="140">
        <f>Q385*H385</f>
        <v>0.0025</v>
      </c>
      <c r="S385" s="140">
        <v>0</v>
      </c>
      <c r="T385" s="141">
        <f>S385*H385</f>
        <v>0</v>
      </c>
      <c r="AR385" s="142" t="s">
        <v>214</v>
      </c>
      <c r="AT385" s="142" t="s">
        <v>488</v>
      </c>
      <c r="AU385" s="142" t="s">
        <v>21</v>
      </c>
      <c r="AY385" s="17" t="s">
        <v>171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</v>
      </c>
      <c r="BK385" s="143">
        <f>ROUND(I385*H385,0)</f>
        <v>0</v>
      </c>
      <c r="BL385" s="17" t="s">
        <v>178</v>
      </c>
      <c r="BM385" s="142" t="s">
        <v>802</v>
      </c>
    </row>
    <row r="386" spans="2:51" s="12" customFormat="1" ht="11.25">
      <c r="B386" s="155"/>
      <c r="D386" s="144" t="s">
        <v>358</v>
      </c>
      <c r="E386" s="156" t="s">
        <v>35</v>
      </c>
      <c r="F386" s="157" t="s">
        <v>803</v>
      </c>
      <c r="H386" s="158">
        <v>1</v>
      </c>
      <c r="I386" s="159"/>
      <c r="L386" s="155"/>
      <c r="M386" s="160"/>
      <c r="T386" s="161"/>
      <c r="AT386" s="156" t="s">
        <v>358</v>
      </c>
      <c r="AU386" s="156" t="s">
        <v>21</v>
      </c>
      <c r="AV386" s="12" t="s">
        <v>21</v>
      </c>
      <c r="AW386" s="12" t="s">
        <v>41</v>
      </c>
      <c r="AX386" s="12" t="s">
        <v>8</v>
      </c>
      <c r="AY386" s="156" t="s">
        <v>171</v>
      </c>
    </row>
    <row r="387" spans="2:65" s="1" customFormat="1" ht="16.5" customHeight="1">
      <c r="B387" s="33"/>
      <c r="C387" s="132" t="s">
        <v>804</v>
      </c>
      <c r="D387" s="132" t="s">
        <v>174</v>
      </c>
      <c r="E387" s="133" t="s">
        <v>805</v>
      </c>
      <c r="F387" s="134" t="s">
        <v>806</v>
      </c>
      <c r="G387" s="135" t="s">
        <v>345</v>
      </c>
      <c r="H387" s="136">
        <v>3</v>
      </c>
      <c r="I387" s="137"/>
      <c r="J387" s="136">
        <f>ROUND(I387*H387,0)</f>
        <v>0</v>
      </c>
      <c r="K387" s="134" t="s">
        <v>346</v>
      </c>
      <c r="L387" s="33"/>
      <c r="M387" s="138" t="s">
        <v>35</v>
      </c>
      <c r="N387" s="139" t="s">
        <v>52</v>
      </c>
      <c r="P387" s="140">
        <f>O387*H387</f>
        <v>0</v>
      </c>
      <c r="Q387" s="140">
        <v>0.11241</v>
      </c>
      <c r="R387" s="140">
        <f>Q387*H387</f>
        <v>0.33723</v>
      </c>
      <c r="S387" s="140">
        <v>0</v>
      </c>
      <c r="T387" s="141">
        <f>S387*H387</f>
        <v>0</v>
      </c>
      <c r="AR387" s="142" t="s">
        <v>178</v>
      </c>
      <c r="AT387" s="142" t="s">
        <v>174</v>
      </c>
      <c r="AU387" s="142" t="s">
        <v>21</v>
      </c>
      <c r="AY387" s="17" t="s">
        <v>171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</v>
      </c>
      <c r="BK387" s="143">
        <f>ROUND(I387*H387,0)</f>
        <v>0</v>
      </c>
      <c r="BL387" s="17" t="s">
        <v>178</v>
      </c>
      <c r="BM387" s="142" t="s">
        <v>807</v>
      </c>
    </row>
    <row r="388" spans="2:47" s="1" customFormat="1" ht="11.25">
      <c r="B388" s="33"/>
      <c r="D388" s="153" t="s">
        <v>347</v>
      </c>
      <c r="F388" s="154" t="s">
        <v>808</v>
      </c>
      <c r="I388" s="146"/>
      <c r="L388" s="33"/>
      <c r="M388" s="147"/>
      <c r="T388" s="54"/>
      <c r="AT388" s="17" t="s">
        <v>347</v>
      </c>
      <c r="AU388" s="17" t="s">
        <v>21</v>
      </c>
    </row>
    <row r="389" spans="2:65" s="1" customFormat="1" ht="16.5" customHeight="1">
      <c r="B389" s="33"/>
      <c r="C389" s="169" t="s">
        <v>809</v>
      </c>
      <c r="D389" s="169" t="s">
        <v>488</v>
      </c>
      <c r="E389" s="170" t="s">
        <v>810</v>
      </c>
      <c r="F389" s="171" t="s">
        <v>811</v>
      </c>
      <c r="G389" s="172" t="s">
        <v>345</v>
      </c>
      <c r="H389" s="173">
        <v>3</v>
      </c>
      <c r="I389" s="174"/>
      <c r="J389" s="173">
        <f>ROUND(I389*H389,0)</f>
        <v>0</v>
      </c>
      <c r="K389" s="171" t="s">
        <v>346</v>
      </c>
      <c r="L389" s="175"/>
      <c r="M389" s="176" t="s">
        <v>35</v>
      </c>
      <c r="N389" s="177" t="s">
        <v>52</v>
      </c>
      <c r="P389" s="140">
        <f>O389*H389</f>
        <v>0</v>
      </c>
      <c r="Q389" s="140">
        <v>0.0061</v>
      </c>
      <c r="R389" s="140">
        <f>Q389*H389</f>
        <v>0.0183</v>
      </c>
      <c r="S389" s="140">
        <v>0</v>
      </c>
      <c r="T389" s="141">
        <f>S389*H389</f>
        <v>0</v>
      </c>
      <c r="AR389" s="142" t="s">
        <v>214</v>
      </c>
      <c r="AT389" s="142" t="s">
        <v>488</v>
      </c>
      <c r="AU389" s="142" t="s">
        <v>21</v>
      </c>
      <c r="AY389" s="17" t="s">
        <v>171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7" t="s">
        <v>8</v>
      </c>
      <c r="BK389" s="143">
        <f>ROUND(I389*H389,0)</f>
        <v>0</v>
      </c>
      <c r="BL389" s="17" t="s">
        <v>178</v>
      </c>
      <c r="BM389" s="142" t="s">
        <v>812</v>
      </c>
    </row>
    <row r="390" spans="2:65" s="1" customFormat="1" ht="24.2" customHeight="1">
      <c r="B390" s="33"/>
      <c r="C390" s="132" t="s">
        <v>813</v>
      </c>
      <c r="D390" s="132" t="s">
        <v>174</v>
      </c>
      <c r="E390" s="133" t="s">
        <v>814</v>
      </c>
      <c r="F390" s="134" t="s">
        <v>815</v>
      </c>
      <c r="G390" s="135" t="s">
        <v>402</v>
      </c>
      <c r="H390" s="136">
        <v>66.5</v>
      </c>
      <c r="I390" s="137"/>
      <c r="J390" s="136">
        <f>ROUND(I390*H390,0)</f>
        <v>0</v>
      </c>
      <c r="K390" s="134" t="s">
        <v>346</v>
      </c>
      <c r="L390" s="33"/>
      <c r="M390" s="138" t="s">
        <v>35</v>
      </c>
      <c r="N390" s="139" t="s">
        <v>52</v>
      </c>
      <c r="P390" s="140">
        <f>O390*H390</f>
        <v>0</v>
      </c>
      <c r="Q390" s="140">
        <v>0</v>
      </c>
      <c r="R390" s="140">
        <f>Q390*H390</f>
        <v>0</v>
      </c>
      <c r="S390" s="140">
        <v>0</v>
      </c>
      <c r="T390" s="141">
        <f>S390*H390</f>
        <v>0</v>
      </c>
      <c r="AR390" s="142" t="s">
        <v>178</v>
      </c>
      <c r="AT390" s="142" t="s">
        <v>174</v>
      </c>
      <c r="AU390" s="142" t="s">
        <v>21</v>
      </c>
      <c r="AY390" s="17" t="s">
        <v>171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7" t="s">
        <v>8</v>
      </c>
      <c r="BK390" s="143">
        <f>ROUND(I390*H390,0)</f>
        <v>0</v>
      </c>
      <c r="BL390" s="17" t="s">
        <v>178</v>
      </c>
      <c r="BM390" s="142" t="s">
        <v>816</v>
      </c>
    </row>
    <row r="391" spans="2:47" s="1" customFormat="1" ht="11.25">
      <c r="B391" s="33"/>
      <c r="D391" s="153" t="s">
        <v>347</v>
      </c>
      <c r="F391" s="154" t="s">
        <v>817</v>
      </c>
      <c r="I391" s="146"/>
      <c r="L391" s="33"/>
      <c r="M391" s="147"/>
      <c r="T391" s="54"/>
      <c r="AT391" s="17" t="s">
        <v>347</v>
      </c>
      <c r="AU391" s="17" t="s">
        <v>21</v>
      </c>
    </row>
    <row r="392" spans="2:65" s="1" customFormat="1" ht="24.2" customHeight="1">
      <c r="B392" s="33"/>
      <c r="C392" s="132" t="s">
        <v>818</v>
      </c>
      <c r="D392" s="132" t="s">
        <v>174</v>
      </c>
      <c r="E392" s="133" t="s">
        <v>819</v>
      </c>
      <c r="F392" s="134" t="s">
        <v>820</v>
      </c>
      <c r="G392" s="135" t="s">
        <v>355</v>
      </c>
      <c r="H392" s="136">
        <v>121.9</v>
      </c>
      <c r="I392" s="137"/>
      <c r="J392" s="136">
        <f>ROUND(I392*H392,0)</f>
        <v>0</v>
      </c>
      <c r="K392" s="134" t="s">
        <v>346</v>
      </c>
      <c r="L392" s="33"/>
      <c r="M392" s="138" t="s">
        <v>35</v>
      </c>
      <c r="N392" s="139" t="s">
        <v>52</v>
      </c>
      <c r="P392" s="140">
        <f>O392*H392</f>
        <v>0</v>
      </c>
      <c r="Q392" s="140">
        <v>1E-05</v>
      </c>
      <c r="R392" s="140">
        <f>Q392*H392</f>
        <v>0.0012190000000000002</v>
      </c>
      <c r="S392" s="140">
        <v>0</v>
      </c>
      <c r="T392" s="141">
        <f>S392*H392</f>
        <v>0</v>
      </c>
      <c r="AR392" s="142" t="s">
        <v>178</v>
      </c>
      <c r="AT392" s="142" t="s">
        <v>174</v>
      </c>
      <c r="AU392" s="142" t="s">
        <v>21</v>
      </c>
      <c r="AY392" s="17" t="s">
        <v>171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7" t="s">
        <v>8</v>
      </c>
      <c r="BK392" s="143">
        <f>ROUND(I392*H392,0)</f>
        <v>0</v>
      </c>
      <c r="BL392" s="17" t="s">
        <v>178</v>
      </c>
      <c r="BM392" s="142" t="s">
        <v>821</v>
      </c>
    </row>
    <row r="393" spans="2:47" s="1" customFormat="1" ht="11.25">
      <c r="B393" s="33"/>
      <c r="D393" s="153" t="s">
        <v>347</v>
      </c>
      <c r="F393" s="154" t="s">
        <v>822</v>
      </c>
      <c r="I393" s="146"/>
      <c r="L393" s="33"/>
      <c r="M393" s="147"/>
      <c r="T393" s="54"/>
      <c r="AT393" s="17" t="s">
        <v>347</v>
      </c>
      <c r="AU393" s="17" t="s">
        <v>21</v>
      </c>
    </row>
    <row r="394" spans="2:47" s="1" customFormat="1" ht="19.5">
      <c r="B394" s="33"/>
      <c r="D394" s="144" t="s">
        <v>180</v>
      </c>
      <c r="F394" s="145" t="s">
        <v>823</v>
      </c>
      <c r="I394" s="146"/>
      <c r="L394" s="33"/>
      <c r="M394" s="147"/>
      <c r="T394" s="54"/>
      <c r="AT394" s="17" t="s">
        <v>180</v>
      </c>
      <c r="AU394" s="17" t="s">
        <v>21</v>
      </c>
    </row>
    <row r="395" spans="2:65" s="1" customFormat="1" ht="21.75" customHeight="1">
      <c r="B395" s="33"/>
      <c r="C395" s="132" t="s">
        <v>824</v>
      </c>
      <c r="D395" s="132" t="s">
        <v>174</v>
      </c>
      <c r="E395" s="133" t="s">
        <v>825</v>
      </c>
      <c r="F395" s="134" t="s">
        <v>826</v>
      </c>
      <c r="G395" s="135" t="s">
        <v>355</v>
      </c>
      <c r="H395" s="136">
        <v>96</v>
      </c>
      <c r="I395" s="137"/>
      <c r="J395" s="136">
        <f>ROUND(I395*H395,0)</f>
        <v>0</v>
      </c>
      <c r="K395" s="134" t="s">
        <v>346</v>
      </c>
      <c r="L395" s="33"/>
      <c r="M395" s="138" t="s">
        <v>35</v>
      </c>
      <c r="N395" s="139" t="s">
        <v>52</v>
      </c>
      <c r="P395" s="140">
        <f>O395*H395</f>
        <v>0</v>
      </c>
      <c r="Q395" s="140">
        <v>0.0026</v>
      </c>
      <c r="R395" s="140">
        <f>Q395*H395</f>
        <v>0.2496</v>
      </c>
      <c r="S395" s="140">
        <v>0</v>
      </c>
      <c r="T395" s="141">
        <f>S395*H395</f>
        <v>0</v>
      </c>
      <c r="AR395" s="142" t="s">
        <v>178</v>
      </c>
      <c r="AT395" s="142" t="s">
        <v>174</v>
      </c>
      <c r="AU395" s="142" t="s">
        <v>21</v>
      </c>
      <c r="AY395" s="17" t="s">
        <v>171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7" t="s">
        <v>8</v>
      </c>
      <c r="BK395" s="143">
        <f>ROUND(I395*H395,0)</f>
        <v>0</v>
      </c>
      <c r="BL395" s="17" t="s">
        <v>178</v>
      </c>
      <c r="BM395" s="142" t="s">
        <v>827</v>
      </c>
    </row>
    <row r="396" spans="2:47" s="1" customFormat="1" ht="11.25">
      <c r="B396" s="33"/>
      <c r="D396" s="153" t="s">
        <v>347</v>
      </c>
      <c r="F396" s="154" t="s">
        <v>828</v>
      </c>
      <c r="I396" s="146"/>
      <c r="L396" s="33"/>
      <c r="M396" s="147"/>
      <c r="T396" s="54"/>
      <c r="AT396" s="17" t="s">
        <v>347</v>
      </c>
      <c r="AU396" s="17" t="s">
        <v>21</v>
      </c>
    </row>
    <row r="397" spans="2:47" s="1" customFormat="1" ht="19.5">
      <c r="B397" s="33"/>
      <c r="D397" s="144" t="s">
        <v>180</v>
      </c>
      <c r="F397" s="145" t="s">
        <v>829</v>
      </c>
      <c r="I397" s="146"/>
      <c r="L397" s="33"/>
      <c r="M397" s="147"/>
      <c r="T397" s="54"/>
      <c r="AT397" s="17" t="s">
        <v>180</v>
      </c>
      <c r="AU397" s="17" t="s">
        <v>21</v>
      </c>
    </row>
    <row r="398" spans="2:51" s="12" customFormat="1" ht="11.25">
      <c r="B398" s="155"/>
      <c r="D398" s="144" t="s">
        <v>358</v>
      </c>
      <c r="E398" s="156" t="s">
        <v>35</v>
      </c>
      <c r="F398" s="157" t="s">
        <v>830</v>
      </c>
      <c r="H398" s="158">
        <v>72</v>
      </c>
      <c r="I398" s="159"/>
      <c r="L398" s="155"/>
      <c r="M398" s="160"/>
      <c r="T398" s="161"/>
      <c r="AT398" s="156" t="s">
        <v>358</v>
      </c>
      <c r="AU398" s="156" t="s">
        <v>21</v>
      </c>
      <c r="AV398" s="12" t="s">
        <v>21</v>
      </c>
      <c r="AW398" s="12" t="s">
        <v>41</v>
      </c>
      <c r="AX398" s="12" t="s">
        <v>81</v>
      </c>
      <c r="AY398" s="156" t="s">
        <v>171</v>
      </c>
    </row>
    <row r="399" spans="2:51" s="12" customFormat="1" ht="11.25">
      <c r="B399" s="155"/>
      <c r="D399" s="144" t="s">
        <v>358</v>
      </c>
      <c r="E399" s="156" t="s">
        <v>35</v>
      </c>
      <c r="F399" s="157" t="s">
        <v>831</v>
      </c>
      <c r="H399" s="158">
        <v>24</v>
      </c>
      <c r="I399" s="159"/>
      <c r="L399" s="155"/>
      <c r="M399" s="160"/>
      <c r="T399" s="161"/>
      <c r="AT399" s="156" t="s">
        <v>358</v>
      </c>
      <c r="AU399" s="156" t="s">
        <v>21</v>
      </c>
      <c r="AV399" s="12" t="s">
        <v>21</v>
      </c>
      <c r="AW399" s="12" t="s">
        <v>41</v>
      </c>
      <c r="AX399" s="12" t="s">
        <v>81</v>
      </c>
      <c r="AY399" s="156" t="s">
        <v>171</v>
      </c>
    </row>
    <row r="400" spans="2:51" s="13" customFormat="1" ht="11.25">
      <c r="B400" s="162"/>
      <c r="D400" s="144" t="s">
        <v>358</v>
      </c>
      <c r="E400" s="163" t="s">
        <v>35</v>
      </c>
      <c r="F400" s="164" t="s">
        <v>361</v>
      </c>
      <c r="H400" s="165">
        <v>96</v>
      </c>
      <c r="I400" s="166"/>
      <c r="L400" s="162"/>
      <c r="M400" s="167"/>
      <c r="T400" s="168"/>
      <c r="AT400" s="163" t="s">
        <v>358</v>
      </c>
      <c r="AU400" s="163" t="s">
        <v>21</v>
      </c>
      <c r="AV400" s="13" t="s">
        <v>178</v>
      </c>
      <c r="AW400" s="13" t="s">
        <v>41</v>
      </c>
      <c r="AX400" s="13" t="s">
        <v>8</v>
      </c>
      <c r="AY400" s="163" t="s">
        <v>171</v>
      </c>
    </row>
    <row r="401" spans="2:65" s="1" customFormat="1" ht="16.5" customHeight="1">
      <c r="B401" s="33"/>
      <c r="C401" s="132" t="s">
        <v>832</v>
      </c>
      <c r="D401" s="132" t="s">
        <v>174</v>
      </c>
      <c r="E401" s="133" t="s">
        <v>833</v>
      </c>
      <c r="F401" s="134" t="s">
        <v>834</v>
      </c>
      <c r="G401" s="135" t="s">
        <v>355</v>
      </c>
      <c r="H401" s="136">
        <v>25.9</v>
      </c>
      <c r="I401" s="137"/>
      <c r="J401" s="136">
        <f>ROUND(I401*H401,0)</f>
        <v>0</v>
      </c>
      <c r="K401" s="134" t="s">
        <v>346</v>
      </c>
      <c r="L401" s="33"/>
      <c r="M401" s="138" t="s">
        <v>35</v>
      </c>
      <c r="N401" s="139" t="s">
        <v>52</v>
      </c>
      <c r="P401" s="140">
        <f>O401*H401</f>
        <v>0</v>
      </c>
      <c r="Q401" s="140">
        <v>7E-05</v>
      </c>
      <c r="R401" s="140">
        <f>Q401*H401</f>
        <v>0.0018129999999999997</v>
      </c>
      <c r="S401" s="140">
        <v>0</v>
      </c>
      <c r="T401" s="141">
        <f>S401*H401</f>
        <v>0</v>
      </c>
      <c r="AR401" s="142" t="s">
        <v>178</v>
      </c>
      <c r="AT401" s="142" t="s">
        <v>174</v>
      </c>
      <c r="AU401" s="142" t="s">
        <v>21</v>
      </c>
      <c r="AY401" s="17" t="s">
        <v>171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7" t="s">
        <v>8</v>
      </c>
      <c r="BK401" s="143">
        <f>ROUND(I401*H401,0)</f>
        <v>0</v>
      </c>
      <c r="BL401" s="17" t="s">
        <v>178</v>
      </c>
      <c r="BM401" s="142" t="s">
        <v>835</v>
      </c>
    </row>
    <row r="402" spans="2:47" s="1" customFormat="1" ht="11.25">
      <c r="B402" s="33"/>
      <c r="D402" s="153" t="s">
        <v>347</v>
      </c>
      <c r="F402" s="154" t="s">
        <v>836</v>
      </c>
      <c r="I402" s="146"/>
      <c r="L402" s="33"/>
      <c r="M402" s="147"/>
      <c r="T402" s="54"/>
      <c r="AT402" s="17" t="s">
        <v>347</v>
      </c>
      <c r="AU402" s="17" t="s">
        <v>21</v>
      </c>
    </row>
    <row r="403" spans="2:51" s="12" customFormat="1" ht="11.25">
      <c r="B403" s="155"/>
      <c r="D403" s="144" t="s">
        <v>358</v>
      </c>
      <c r="E403" s="156" t="s">
        <v>35</v>
      </c>
      <c r="F403" s="157" t="s">
        <v>837</v>
      </c>
      <c r="H403" s="158">
        <v>25.9</v>
      </c>
      <c r="I403" s="159"/>
      <c r="L403" s="155"/>
      <c r="M403" s="160"/>
      <c r="T403" s="161"/>
      <c r="AT403" s="156" t="s">
        <v>358</v>
      </c>
      <c r="AU403" s="156" t="s">
        <v>21</v>
      </c>
      <c r="AV403" s="12" t="s">
        <v>21</v>
      </c>
      <c r="AW403" s="12" t="s">
        <v>41</v>
      </c>
      <c r="AX403" s="12" t="s">
        <v>81</v>
      </c>
      <c r="AY403" s="156" t="s">
        <v>171</v>
      </c>
    </row>
    <row r="404" spans="2:51" s="13" customFormat="1" ht="11.25">
      <c r="B404" s="162"/>
      <c r="D404" s="144" t="s">
        <v>358</v>
      </c>
      <c r="E404" s="163" t="s">
        <v>35</v>
      </c>
      <c r="F404" s="164" t="s">
        <v>361</v>
      </c>
      <c r="H404" s="165">
        <v>25.9</v>
      </c>
      <c r="I404" s="166"/>
      <c r="L404" s="162"/>
      <c r="M404" s="167"/>
      <c r="T404" s="168"/>
      <c r="AT404" s="163" t="s">
        <v>358</v>
      </c>
      <c r="AU404" s="163" t="s">
        <v>21</v>
      </c>
      <c r="AV404" s="13" t="s">
        <v>178</v>
      </c>
      <c r="AW404" s="13" t="s">
        <v>41</v>
      </c>
      <c r="AX404" s="13" t="s">
        <v>8</v>
      </c>
      <c r="AY404" s="163" t="s">
        <v>171</v>
      </c>
    </row>
    <row r="405" spans="2:65" s="1" customFormat="1" ht="16.5" customHeight="1">
      <c r="B405" s="33"/>
      <c r="C405" s="132" t="s">
        <v>838</v>
      </c>
      <c r="D405" s="132" t="s">
        <v>174</v>
      </c>
      <c r="E405" s="133" t="s">
        <v>839</v>
      </c>
      <c r="F405" s="134" t="s">
        <v>840</v>
      </c>
      <c r="G405" s="135" t="s">
        <v>402</v>
      </c>
      <c r="H405" s="136">
        <v>66.5</v>
      </c>
      <c r="I405" s="137"/>
      <c r="J405" s="136">
        <f>ROUND(I405*H405,0)</f>
        <v>0</v>
      </c>
      <c r="K405" s="134" t="s">
        <v>346</v>
      </c>
      <c r="L405" s="33"/>
      <c r="M405" s="138" t="s">
        <v>35</v>
      </c>
      <c r="N405" s="139" t="s">
        <v>52</v>
      </c>
      <c r="P405" s="140">
        <f>O405*H405</f>
        <v>0</v>
      </c>
      <c r="Q405" s="140">
        <v>4E-05</v>
      </c>
      <c r="R405" s="140">
        <f>Q405*H405</f>
        <v>0.00266</v>
      </c>
      <c r="S405" s="140">
        <v>0</v>
      </c>
      <c r="T405" s="141">
        <f>S405*H405</f>
        <v>0</v>
      </c>
      <c r="AR405" s="142" t="s">
        <v>178</v>
      </c>
      <c r="AT405" s="142" t="s">
        <v>174</v>
      </c>
      <c r="AU405" s="142" t="s">
        <v>21</v>
      </c>
      <c r="AY405" s="17" t="s">
        <v>171</v>
      </c>
      <c r="BE405" s="143">
        <f>IF(N405="základní",J405,0)</f>
        <v>0</v>
      </c>
      <c r="BF405" s="143">
        <f>IF(N405="snížená",J405,0)</f>
        <v>0</v>
      </c>
      <c r="BG405" s="143">
        <f>IF(N405="zákl. přenesená",J405,0)</f>
        <v>0</v>
      </c>
      <c r="BH405" s="143">
        <f>IF(N405="sníž. přenesená",J405,0)</f>
        <v>0</v>
      </c>
      <c r="BI405" s="143">
        <f>IF(N405="nulová",J405,0)</f>
        <v>0</v>
      </c>
      <c r="BJ405" s="17" t="s">
        <v>8</v>
      </c>
      <c r="BK405" s="143">
        <f>ROUND(I405*H405,0)</f>
        <v>0</v>
      </c>
      <c r="BL405" s="17" t="s">
        <v>178</v>
      </c>
      <c r="BM405" s="142" t="s">
        <v>841</v>
      </c>
    </row>
    <row r="406" spans="2:47" s="1" customFormat="1" ht="11.25">
      <c r="B406" s="33"/>
      <c r="D406" s="153" t="s">
        <v>347</v>
      </c>
      <c r="F406" s="154" t="s">
        <v>842</v>
      </c>
      <c r="I406" s="146"/>
      <c r="L406" s="33"/>
      <c r="M406" s="147"/>
      <c r="T406" s="54"/>
      <c r="AT406" s="17" t="s">
        <v>347</v>
      </c>
      <c r="AU406" s="17" t="s">
        <v>21</v>
      </c>
    </row>
    <row r="407" spans="2:47" s="1" customFormat="1" ht="19.5">
      <c r="B407" s="33"/>
      <c r="D407" s="144" t="s">
        <v>180</v>
      </c>
      <c r="F407" s="145" t="s">
        <v>843</v>
      </c>
      <c r="I407" s="146"/>
      <c r="L407" s="33"/>
      <c r="M407" s="147"/>
      <c r="T407" s="54"/>
      <c r="AT407" s="17" t="s">
        <v>180</v>
      </c>
      <c r="AU407" s="17" t="s">
        <v>21</v>
      </c>
    </row>
    <row r="408" spans="2:51" s="12" customFormat="1" ht="11.25">
      <c r="B408" s="155"/>
      <c r="D408" s="144" t="s">
        <v>358</v>
      </c>
      <c r="E408" s="156" t="s">
        <v>35</v>
      </c>
      <c r="F408" s="157" t="s">
        <v>844</v>
      </c>
      <c r="H408" s="158">
        <v>66.5</v>
      </c>
      <c r="I408" s="159"/>
      <c r="L408" s="155"/>
      <c r="M408" s="160"/>
      <c r="T408" s="161"/>
      <c r="AT408" s="156" t="s">
        <v>358</v>
      </c>
      <c r="AU408" s="156" t="s">
        <v>21</v>
      </c>
      <c r="AV408" s="12" t="s">
        <v>21</v>
      </c>
      <c r="AW408" s="12" t="s">
        <v>41</v>
      </c>
      <c r="AX408" s="12" t="s">
        <v>8</v>
      </c>
      <c r="AY408" s="156" t="s">
        <v>171</v>
      </c>
    </row>
    <row r="409" spans="2:65" s="1" customFormat="1" ht="24.2" customHeight="1">
      <c r="B409" s="33"/>
      <c r="C409" s="132" t="s">
        <v>845</v>
      </c>
      <c r="D409" s="132" t="s">
        <v>174</v>
      </c>
      <c r="E409" s="133" t="s">
        <v>846</v>
      </c>
      <c r="F409" s="134" t="s">
        <v>847</v>
      </c>
      <c r="G409" s="135" t="s">
        <v>402</v>
      </c>
      <c r="H409" s="136">
        <v>505.53</v>
      </c>
      <c r="I409" s="137"/>
      <c r="J409" s="136">
        <f>ROUND(I409*H409,0)</f>
        <v>0</v>
      </c>
      <c r="K409" s="134" t="s">
        <v>346</v>
      </c>
      <c r="L409" s="33"/>
      <c r="M409" s="138" t="s">
        <v>35</v>
      </c>
      <c r="N409" s="139" t="s">
        <v>52</v>
      </c>
      <c r="P409" s="140">
        <f>O409*H409</f>
        <v>0</v>
      </c>
      <c r="Q409" s="140">
        <v>0.14067</v>
      </c>
      <c r="R409" s="140">
        <f>Q409*H409</f>
        <v>71.11290509999999</v>
      </c>
      <c r="S409" s="140">
        <v>0</v>
      </c>
      <c r="T409" s="141">
        <f>S409*H409</f>
        <v>0</v>
      </c>
      <c r="AR409" s="142" t="s">
        <v>178</v>
      </c>
      <c r="AT409" s="142" t="s">
        <v>174</v>
      </c>
      <c r="AU409" s="142" t="s">
        <v>21</v>
      </c>
      <c r="AY409" s="17" t="s">
        <v>171</v>
      </c>
      <c r="BE409" s="143">
        <f>IF(N409="základní",J409,0)</f>
        <v>0</v>
      </c>
      <c r="BF409" s="143">
        <f>IF(N409="snížená",J409,0)</f>
        <v>0</v>
      </c>
      <c r="BG409" s="143">
        <f>IF(N409="zákl. přenesená",J409,0)</f>
        <v>0</v>
      </c>
      <c r="BH409" s="143">
        <f>IF(N409="sníž. přenesená",J409,0)</f>
        <v>0</v>
      </c>
      <c r="BI409" s="143">
        <f>IF(N409="nulová",J409,0)</f>
        <v>0</v>
      </c>
      <c r="BJ409" s="17" t="s">
        <v>8</v>
      </c>
      <c r="BK409" s="143">
        <f>ROUND(I409*H409,0)</f>
        <v>0</v>
      </c>
      <c r="BL409" s="17" t="s">
        <v>178</v>
      </c>
      <c r="BM409" s="142" t="s">
        <v>848</v>
      </c>
    </row>
    <row r="410" spans="2:47" s="1" customFormat="1" ht="11.25">
      <c r="B410" s="33"/>
      <c r="D410" s="153" t="s">
        <v>347</v>
      </c>
      <c r="F410" s="154" t="s">
        <v>849</v>
      </c>
      <c r="I410" s="146"/>
      <c r="L410" s="33"/>
      <c r="M410" s="147"/>
      <c r="T410" s="54"/>
      <c r="AT410" s="17" t="s">
        <v>347</v>
      </c>
      <c r="AU410" s="17" t="s">
        <v>21</v>
      </c>
    </row>
    <row r="411" spans="2:51" s="12" customFormat="1" ht="11.25">
      <c r="B411" s="155"/>
      <c r="D411" s="144" t="s">
        <v>358</v>
      </c>
      <c r="E411" s="156" t="s">
        <v>35</v>
      </c>
      <c r="F411" s="157" t="s">
        <v>850</v>
      </c>
      <c r="H411" s="158">
        <v>203.56</v>
      </c>
      <c r="I411" s="159"/>
      <c r="L411" s="155"/>
      <c r="M411" s="160"/>
      <c r="T411" s="161"/>
      <c r="AT411" s="156" t="s">
        <v>358</v>
      </c>
      <c r="AU411" s="156" t="s">
        <v>21</v>
      </c>
      <c r="AV411" s="12" t="s">
        <v>21</v>
      </c>
      <c r="AW411" s="12" t="s">
        <v>41</v>
      </c>
      <c r="AX411" s="12" t="s">
        <v>81</v>
      </c>
      <c r="AY411" s="156" t="s">
        <v>171</v>
      </c>
    </row>
    <row r="412" spans="2:51" s="12" customFormat="1" ht="11.25">
      <c r="B412" s="155"/>
      <c r="D412" s="144" t="s">
        <v>358</v>
      </c>
      <c r="E412" s="156" t="s">
        <v>35</v>
      </c>
      <c r="F412" s="157" t="s">
        <v>851</v>
      </c>
      <c r="H412" s="158">
        <v>181.44</v>
      </c>
      <c r="I412" s="159"/>
      <c r="L412" s="155"/>
      <c r="M412" s="160"/>
      <c r="T412" s="161"/>
      <c r="AT412" s="156" t="s">
        <v>358</v>
      </c>
      <c r="AU412" s="156" t="s">
        <v>21</v>
      </c>
      <c r="AV412" s="12" t="s">
        <v>21</v>
      </c>
      <c r="AW412" s="12" t="s">
        <v>41</v>
      </c>
      <c r="AX412" s="12" t="s">
        <v>81</v>
      </c>
      <c r="AY412" s="156" t="s">
        <v>171</v>
      </c>
    </row>
    <row r="413" spans="2:51" s="12" customFormat="1" ht="11.25">
      <c r="B413" s="155"/>
      <c r="D413" s="144" t="s">
        <v>358</v>
      </c>
      <c r="E413" s="156" t="s">
        <v>35</v>
      </c>
      <c r="F413" s="157" t="s">
        <v>852</v>
      </c>
      <c r="H413" s="158">
        <v>-89.41</v>
      </c>
      <c r="I413" s="159"/>
      <c r="L413" s="155"/>
      <c r="M413" s="160"/>
      <c r="T413" s="161"/>
      <c r="AT413" s="156" t="s">
        <v>358</v>
      </c>
      <c r="AU413" s="156" t="s">
        <v>21</v>
      </c>
      <c r="AV413" s="12" t="s">
        <v>21</v>
      </c>
      <c r="AW413" s="12" t="s">
        <v>41</v>
      </c>
      <c r="AX413" s="12" t="s">
        <v>81</v>
      </c>
      <c r="AY413" s="156" t="s">
        <v>171</v>
      </c>
    </row>
    <row r="414" spans="2:51" s="14" customFormat="1" ht="11.25">
      <c r="B414" s="178"/>
      <c r="D414" s="144" t="s">
        <v>358</v>
      </c>
      <c r="E414" s="179" t="s">
        <v>35</v>
      </c>
      <c r="F414" s="180" t="s">
        <v>550</v>
      </c>
      <c r="H414" s="181">
        <v>295.59</v>
      </c>
      <c r="I414" s="182"/>
      <c r="L414" s="178"/>
      <c r="M414" s="183"/>
      <c r="T414" s="184"/>
      <c r="AT414" s="179" t="s">
        <v>358</v>
      </c>
      <c r="AU414" s="179" t="s">
        <v>21</v>
      </c>
      <c r="AV414" s="14" t="s">
        <v>191</v>
      </c>
      <c r="AW414" s="14" t="s">
        <v>41</v>
      </c>
      <c r="AX414" s="14" t="s">
        <v>81</v>
      </c>
      <c r="AY414" s="179" t="s">
        <v>171</v>
      </c>
    </row>
    <row r="415" spans="2:51" s="12" customFormat="1" ht="11.25">
      <c r="B415" s="155"/>
      <c r="D415" s="144" t="s">
        <v>358</v>
      </c>
      <c r="E415" s="156" t="s">
        <v>35</v>
      </c>
      <c r="F415" s="157" t="s">
        <v>853</v>
      </c>
      <c r="H415" s="158">
        <v>190.21</v>
      </c>
      <c r="I415" s="159"/>
      <c r="L415" s="155"/>
      <c r="M415" s="160"/>
      <c r="T415" s="161"/>
      <c r="AT415" s="156" t="s">
        <v>358</v>
      </c>
      <c r="AU415" s="156" t="s">
        <v>21</v>
      </c>
      <c r="AV415" s="12" t="s">
        <v>21</v>
      </c>
      <c r="AW415" s="12" t="s">
        <v>41</v>
      </c>
      <c r="AX415" s="12" t="s">
        <v>81</v>
      </c>
      <c r="AY415" s="156" t="s">
        <v>171</v>
      </c>
    </row>
    <row r="416" spans="2:51" s="12" customFormat="1" ht="11.25">
      <c r="B416" s="155"/>
      <c r="D416" s="144" t="s">
        <v>358</v>
      </c>
      <c r="E416" s="156" t="s">
        <v>35</v>
      </c>
      <c r="F416" s="157" t="s">
        <v>854</v>
      </c>
      <c r="H416" s="158">
        <v>144.26</v>
      </c>
      <c r="I416" s="159"/>
      <c r="L416" s="155"/>
      <c r="M416" s="160"/>
      <c r="T416" s="161"/>
      <c r="AT416" s="156" t="s">
        <v>358</v>
      </c>
      <c r="AU416" s="156" t="s">
        <v>21</v>
      </c>
      <c r="AV416" s="12" t="s">
        <v>21</v>
      </c>
      <c r="AW416" s="12" t="s">
        <v>41</v>
      </c>
      <c r="AX416" s="12" t="s">
        <v>81</v>
      </c>
      <c r="AY416" s="156" t="s">
        <v>171</v>
      </c>
    </row>
    <row r="417" spans="2:51" s="12" customFormat="1" ht="11.25">
      <c r="B417" s="155"/>
      <c r="D417" s="144" t="s">
        <v>358</v>
      </c>
      <c r="E417" s="156" t="s">
        <v>35</v>
      </c>
      <c r="F417" s="157" t="s">
        <v>855</v>
      </c>
      <c r="H417" s="158">
        <v>-174.75</v>
      </c>
      <c r="I417" s="159"/>
      <c r="L417" s="155"/>
      <c r="M417" s="160"/>
      <c r="T417" s="161"/>
      <c r="AT417" s="156" t="s">
        <v>358</v>
      </c>
      <c r="AU417" s="156" t="s">
        <v>21</v>
      </c>
      <c r="AV417" s="12" t="s">
        <v>21</v>
      </c>
      <c r="AW417" s="12" t="s">
        <v>41</v>
      </c>
      <c r="AX417" s="12" t="s">
        <v>81</v>
      </c>
      <c r="AY417" s="156" t="s">
        <v>171</v>
      </c>
    </row>
    <row r="418" spans="2:51" s="14" customFormat="1" ht="11.25">
      <c r="B418" s="178"/>
      <c r="D418" s="144" t="s">
        <v>358</v>
      </c>
      <c r="E418" s="179" t="s">
        <v>35</v>
      </c>
      <c r="F418" s="180" t="s">
        <v>550</v>
      </c>
      <c r="H418" s="181">
        <v>159.72</v>
      </c>
      <c r="I418" s="182"/>
      <c r="L418" s="178"/>
      <c r="M418" s="183"/>
      <c r="T418" s="184"/>
      <c r="AT418" s="179" t="s">
        <v>358</v>
      </c>
      <c r="AU418" s="179" t="s">
        <v>21</v>
      </c>
      <c r="AV418" s="14" t="s">
        <v>191</v>
      </c>
      <c r="AW418" s="14" t="s">
        <v>41</v>
      </c>
      <c r="AX418" s="14" t="s">
        <v>81</v>
      </c>
      <c r="AY418" s="179" t="s">
        <v>171</v>
      </c>
    </row>
    <row r="419" spans="2:51" s="12" customFormat="1" ht="11.25">
      <c r="B419" s="155"/>
      <c r="D419" s="144" t="s">
        <v>358</v>
      </c>
      <c r="E419" s="156" t="s">
        <v>35</v>
      </c>
      <c r="F419" s="157" t="s">
        <v>856</v>
      </c>
      <c r="H419" s="158">
        <v>50.22</v>
      </c>
      <c r="I419" s="159"/>
      <c r="L419" s="155"/>
      <c r="M419" s="160"/>
      <c r="T419" s="161"/>
      <c r="AT419" s="156" t="s">
        <v>358</v>
      </c>
      <c r="AU419" s="156" t="s">
        <v>21</v>
      </c>
      <c r="AV419" s="12" t="s">
        <v>21</v>
      </c>
      <c r="AW419" s="12" t="s">
        <v>41</v>
      </c>
      <c r="AX419" s="12" t="s">
        <v>81</v>
      </c>
      <c r="AY419" s="156" t="s">
        <v>171</v>
      </c>
    </row>
    <row r="420" spans="2:51" s="13" customFormat="1" ht="11.25">
      <c r="B420" s="162"/>
      <c r="D420" s="144" t="s">
        <v>358</v>
      </c>
      <c r="E420" s="163" t="s">
        <v>35</v>
      </c>
      <c r="F420" s="164" t="s">
        <v>361</v>
      </c>
      <c r="H420" s="165">
        <v>505.53</v>
      </c>
      <c r="I420" s="166"/>
      <c r="L420" s="162"/>
      <c r="M420" s="167"/>
      <c r="T420" s="168"/>
      <c r="AT420" s="163" t="s">
        <v>358</v>
      </c>
      <c r="AU420" s="163" t="s">
        <v>21</v>
      </c>
      <c r="AV420" s="13" t="s">
        <v>178</v>
      </c>
      <c r="AW420" s="13" t="s">
        <v>41</v>
      </c>
      <c r="AX420" s="13" t="s">
        <v>8</v>
      </c>
      <c r="AY420" s="163" t="s">
        <v>171</v>
      </c>
    </row>
    <row r="421" spans="2:65" s="1" customFormat="1" ht="16.5" customHeight="1">
      <c r="B421" s="33"/>
      <c r="C421" s="169" t="s">
        <v>747</v>
      </c>
      <c r="D421" s="169" t="s">
        <v>488</v>
      </c>
      <c r="E421" s="170" t="s">
        <v>857</v>
      </c>
      <c r="F421" s="171" t="s">
        <v>858</v>
      </c>
      <c r="G421" s="172" t="s">
        <v>402</v>
      </c>
      <c r="H421" s="173">
        <v>444.02</v>
      </c>
      <c r="I421" s="174"/>
      <c r="J421" s="173">
        <f>ROUND(I421*H421,0)</f>
        <v>0</v>
      </c>
      <c r="K421" s="171" t="s">
        <v>346</v>
      </c>
      <c r="L421" s="175"/>
      <c r="M421" s="176" t="s">
        <v>35</v>
      </c>
      <c r="N421" s="177" t="s">
        <v>52</v>
      </c>
      <c r="P421" s="140">
        <f>O421*H421</f>
        <v>0</v>
      </c>
      <c r="Q421" s="140">
        <v>0.105</v>
      </c>
      <c r="R421" s="140">
        <f>Q421*H421</f>
        <v>46.622099999999996</v>
      </c>
      <c r="S421" s="140">
        <v>0</v>
      </c>
      <c r="T421" s="141">
        <f>S421*H421</f>
        <v>0</v>
      </c>
      <c r="AR421" s="142" t="s">
        <v>214</v>
      </c>
      <c r="AT421" s="142" t="s">
        <v>488</v>
      </c>
      <c r="AU421" s="142" t="s">
        <v>21</v>
      </c>
      <c r="AY421" s="17" t="s">
        <v>171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</v>
      </c>
      <c r="BK421" s="143">
        <f>ROUND(I421*H421,0)</f>
        <v>0</v>
      </c>
      <c r="BL421" s="17" t="s">
        <v>178</v>
      </c>
      <c r="BM421" s="142" t="s">
        <v>859</v>
      </c>
    </row>
    <row r="422" spans="2:47" s="1" customFormat="1" ht="19.5">
      <c r="B422" s="33"/>
      <c r="D422" s="144" t="s">
        <v>180</v>
      </c>
      <c r="F422" s="145" t="s">
        <v>860</v>
      </c>
      <c r="I422" s="146"/>
      <c r="L422" s="33"/>
      <c r="M422" s="147"/>
      <c r="T422" s="54"/>
      <c r="AT422" s="17" t="s">
        <v>180</v>
      </c>
      <c r="AU422" s="17" t="s">
        <v>21</v>
      </c>
    </row>
    <row r="423" spans="2:51" s="12" customFormat="1" ht="11.25">
      <c r="B423" s="155"/>
      <c r="D423" s="144" t="s">
        <v>358</v>
      </c>
      <c r="E423" s="156" t="s">
        <v>35</v>
      </c>
      <c r="F423" s="157" t="s">
        <v>861</v>
      </c>
      <c r="H423" s="158">
        <v>295.59</v>
      </c>
      <c r="I423" s="159"/>
      <c r="L423" s="155"/>
      <c r="M423" s="160"/>
      <c r="T423" s="161"/>
      <c r="AT423" s="156" t="s">
        <v>358</v>
      </c>
      <c r="AU423" s="156" t="s">
        <v>21</v>
      </c>
      <c r="AV423" s="12" t="s">
        <v>21</v>
      </c>
      <c r="AW423" s="12" t="s">
        <v>41</v>
      </c>
      <c r="AX423" s="12" t="s">
        <v>81</v>
      </c>
      <c r="AY423" s="156" t="s">
        <v>171</v>
      </c>
    </row>
    <row r="424" spans="2:51" s="12" customFormat="1" ht="11.25">
      <c r="B424" s="155"/>
      <c r="D424" s="144" t="s">
        <v>358</v>
      </c>
      <c r="E424" s="156" t="s">
        <v>35</v>
      </c>
      <c r="F424" s="157" t="s">
        <v>862</v>
      </c>
      <c r="H424" s="158">
        <v>159.72</v>
      </c>
      <c r="I424" s="159"/>
      <c r="L424" s="155"/>
      <c r="M424" s="160"/>
      <c r="T424" s="161"/>
      <c r="AT424" s="156" t="s">
        <v>358</v>
      </c>
      <c r="AU424" s="156" t="s">
        <v>21</v>
      </c>
      <c r="AV424" s="12" t="s">
        <v>21</v>
      </c>
      <c r="AW424" s="12" t="s">
        <v>41</v>
      </c>
      <c r="AX424" s="12" t="s">
        <v>81</v>
      </c>
      <c r="AY424" s="156" t="s">
        <v>171</v>
      </c>
    </row>
    <row r="425" spans="2:51" s="12" customFormat="1" ht="11.25">
      <c r="B425" s="155"/>
      <c r="D425" s="144" t="s">
        <v>358</v>
      </c>
      <c r="E425" s="156" t="s">
        <v>35</v>
      </c>
      <c r="F425" s="157" t="s">
        <v>863</v>
      </c>
      <c r="H425" s="158">
        <v>-20</v>
      </c>
      <c r="I425" s="159"/>
      <c r="L425" s="155"/>
      <c r="M425" s="160"/>
      <c r="T425" s="161"/>
      <c r="AT425" s="156" t="s">
        <v>358</v>
      </c>
      <c r="AU425" s="156" t="s">
        <v>21</v>
      </c>
      <c r="AV425" s="12" t="s">
        <v>21</v>
      </c>
      <c r="AW425" s="12" t="s">
        <v>41</v>
      </c>
      <c r="AX425" s="12" t="s">
        <v>81</v>
      </c>
      <c r="AY425" s="156" t="s">
        <v>171</v>
      </c>
    </row>
    <row r="426" spans="2:51" s="13" customFormat="1" ht="11.25">
      <c r="B426" s="162"/>
      <c r="D426" s="144" t="s">
        <v>358</v>
      </c>
      <c r="E426" s="163" t="s">
        <v>35</v>
      </c>
      <c r="F426" s="164" t="s">
        <v>361</v>
      </c>
      <c r="H426" s="165">
        <v>435.31</v>
      </c>
      <c r="I426" s="166"/>
      <c r="L426" s="162"/>
      <c r="M426" s="167"/>
      <c r="T426" s="168"/>
      <c r="AT426" s="163" t="s">
        <v>358</v>
      </c>
      <c r="AU426" s="163" t="s">
        <v>21</v>
      </c>
      <c r="AV426" s="13" t="s">
        <v>178</v>
      </c>
      <c r="AW426" s="13" t="s">
        <v>41</v>
      </c>
      <c r="AX426" s="13" t="s">
        <v>8</v>
      </c>
      <c r="AY426" s="163" t="s">
        <v>171</v>
      </c>
    </row>
    <row r="427" spans="2:51" s="12" customFormat="1" ht="11.25">
      <c r="B427" s="155"/>
      <c r="D427" s="144" t="s">
        <v>358</v>
      </c>
      <c r="F427" s="157" t="s">
        <v>864</v>
      </c>
      <c r="H427" s="158">
        <v>444.02</v>
      </c>
      <c r="I427" s="159"/>
      <c r="L427" s="155"/>
      <c r="M427" s="160"/>
      <c r="T427" s="161"/>
      <c r="AT427" s="156" t="s">
        <v>358</v>
      </c>
      <c r="AU427" s="156" t="s">
        <v>21</v>
      </c>
      <c r="AV427" s="12" t="s">
        <v>21</v>
      </c>
      <c r="AW427" s="12" t="s">
        <v>4</v>
      </c>
      <c r="AX427" s="12" t="s">
        <v>8</v>
      </c>
      <c r="AY427" s="156" t="s">
        <v>171</v>
      </c>
    </row>
    <row r="428" spans="2:65" s="1" customFormat="1" ht="16.5" customHeight="1">
      <c r="B428" s="33"/>
      <c r="C428" s="169" t="s">
        <v>865</v>
      </c>
      <c r="D428" s="169" t="s">
        <v>488</v>
      </c>
      <c r="E428" s="170" t="s">
        <v>866</v>
      </c>
      <c r="F428" s="171" t="s">
        <v>867</v>
      </c>
      <c r="G428" s="172" t="s">
        <v>402</v>
      </c>
      <c r="H428" s="173">
        <v>51.22</v>
      </c>
      <c r="I428" s="174"/>
      <c r="J428" s="173">
        <f>ROUND(I428*H428,0)</f>
        <v>0</v>
      </c>
      <c r="K428" s="171" t="s">
        <v>346</v>
      </c>
      <c r="L428" s="175"/>
      <c r="M428" s="176" t="s">
        <v>35</v>
      </c>
      <c r="N428" s="177" t="s">
        <v>52</v>
      </c>
      <c r="P428" s="140">
        <f>O428*H428</f>
        <v>0</v>
      </c>
      <c r="Q428" s="140">
        <v>0.082</v>
      </c>
      <c r="R428" s="140">
        <f>Q428*H428</f>
        <v>4.20004</v>
      </c>
      <c r="S428" s="140">
        <v>0</v>
      </c>
      <c r="T428" s="141">
        <f>S428*H428</f>
        <v>0</v>
      </c>
      <c r="AR428" s="142" t="s">
        <v>214</v>
      </c>
      <c r="AT428" s="142" t="s">
        <v>488</v>
      </c>
      <c r="AU428" s="142" t="s">
        <v>21</v>
      </c>
      <c r="AY428" s="17" t="s">
        <v>171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</v>
      </c>
      <c r="BK428" s="143">
        <f>ROUND(I428*H428,0)</f>
        <v>0</v>
      </c>
      <c r="BL428" s="17" t="s">
        <v>178</v>
      </c>
      <c r="BM428" s="142" t="s">
        <v>868</v>
      </c>
    </row>
    <row r="429" spans="2:47" s="1" customFormat="1" ht="19.5">
      <c r="B429" s="33"/>
      <c r="D429" s="144" t="s">
        <v>180</v>
      </c>
      <c r="F429" s="145" t="s">
        <v>869</v>
      </c>
      <c r="I429" s="146"/>
      <c r="L429" s="33"/>
      <c r="M429" s="147"/>
      <c r="T429" s="54"/>
      <c r="AT429" s="17" t="s">
        <v>180</v>
      </c>
      <c r="AU429" s="17" t="s">
        <v>21</v>
      </c>
    </row>
    <row r="430" spans="2:51" s="12" customFormat="1" ht="11.25">
      <c r="B430" s="155"/>
      <c r="D430" s="144" t="s">
        <v>358</v>
      </c>
      <c r="E430" s="156" t="s">
        <v>35</v>
      </c>
      <c r="F430" s="157" t="s">
        <v>856</v>
      </c>
      <c r="H430" s="158">
        <v>50.22</v>
      </c>
      <c r="I430" s="159"/>
      <c r="L430" s="155"/>
      <c r="M430" s="160"/>
      <c r="T430" s="161"/>
      <c r="AT430" s="156" t="s">
        <v>358</v>
      </c>
      <c r="AU430" s="156" t="s">
        <v>21</v>
      </c>
      <c r="AV430" s="12" t="s">
        <v>21</v>
      </c>
      <c r="AW430" s="12" t="s">
        <v>41</v>
      </c>
      <c r="AX430" s="12" t="s">
        <v>81</v>
      </c>
      <c r="AY430" s="156" t="s">
        <v>171</v>
      </c>
    </row>
    <row r="431" spans="2:51" s="13" customFormat="1" ht="11.25">
      <c r="B431" s="162"/>
      <c r="D431" s="144" t="s">
        <v>358</v>
      </c>
      <c r="E431" s="163" t="s">
        <v>35</v>
      </c>
      <c r="F431" s="164" t="s">
        <v>361</v>
      </c>
      <c r="H431" s="165">
        <v>50.22</v>
      </c>
      <c r="I431" s="166"/>
      <c r="L431" s="162"/>
      <c r="M431" s="167"/>
      <c r="T431" s="168"/>
      <c r="AT431" s="163" t="s">
        <v>358</v>
      </c>
      <c r="AU431" s="163" t="s">
        <v>21</v>
      </c>
      <c r="AV431" s="13" t="s">
        <v>178</v>
      </c>
      <c r="AW431" s="13" t="s">
        <v>41</v>
      </c>
      <c r="AX431" s="13" t="s">
        <v>8</v>
      </c>
      <c r="AY431" s="163" t="s">
        <v>171</v>
      </c>
    </row>
    <row r="432" spans="2:51" s="12" customFormat="1" ht="11.25">
      <c r="B432" s="155"/>
      <c r="D432" s="144" t="s">
        <v>358</v>
      </c>
      <c r="F432" s="157" t="s">
        <v>870</v>
      </c>
      <c r="H432" s="158">
        <v>51.22</v>
      </c>
      <c r="I432" s="159"/>
      <c r="L432" s="155"/>
      <c r="M432" s="160"/>
      <c r="T432" s="161"/>
      <c r="AT432" s="156" t="s">
        <v>358</v>
      </c>
      <c r="AU432" s="156" t="s">
        <v>21</v>
      </c>
      <c r="AV432" s="12" t="s">
        <v>21</v>
      </c>
      <c r="AW432" s="12" t="s">
        <v>4</v>
      </c>
      <c r="AX432" s="12" t="s">
        <v>8</v>
      </c>
      <c r="AY432" s="156" t="s">
        <v>171</v>
      </c>
    </row>
    <row r="433" spans="2:65" s="1" customFormat="1" ht="16.5" customHeight="1">
      <c r="B433" s="33"/>
      <c r="C433" s="169" t="s">
        <v>871</v>
      </c>
      <c r="D433" s="169" t="s">
        <v>488</v>
      </c>
      <c r="E433" s="170" t="s">
        <v>872</v>
      </c>
      <c r="F433" s="171" t="s">
        <v>873</v>
      </c>
      <c r="G433" s="172" t="s">
        <v>402</v>
      </c>
      <c r="H433" s="173">
        <v>1.02</v>
      </c>
      <c r="I433" s="174"/>
      <c r="J433" s="173">
        <f>ROUND(I433*H433,0)</f>
        <v>0</v>
      </c>
      <c r="K433" s="171" t="s">
        <v>346</v>
      </c>
      <c r="L433" s="175"/>
      <c r="M433" s="176" t="s">
        <v>35</v>
      </c>
      <c r="N433" s="177" t="s">
        <v>52</v>
      </c>
      <c r="P433" s="140">
        <f>O433*H433</f>
        <v>0</v>
      </c>
      <c r="Q433" s="140">
        <v>0.105</v>
      </c>
      <c r="R433" s="140">
        <f>Q433*H433</f>
        <v>0.1071</v>
      </c>
      <c r="S433" s="140">
        <v>0</v>
      </c>
      <c r="T433" s="141">
        <f>S433*H433</f>
        <v>0</v>
      </c>
      <c r="AR433" s="142" t="s">
        <v>214</v>
      </c>
      <c r="AT433" s="142" t="s">
        <v>488</v>
      </c>
      <c r="AU433" s="142" t="s">
        <v>21</v>
      </c>
      <c r="AY433" s="17" t="s">
        <v>171</v>
      </c>
      <c r="BE433" s="143">
        <f>IF(N433="základní",J433,0)</f>
        <v>0</v>
      </c>
      <c r="BF433" s="143">
        <f>IF(N433="snížená",J433,0)</f>
        <v>0</v>
      </c>
      <c r="BG433" s="143">
        <f>IF(N433="zákl. přenesená",J433,0)</f>
        <v>0</v>
      </c>
      <c r="BH433" s="143">
        <f>IF(N433="sníž. přenesená",J433,0)</f>
        <v>0</v>
      </c>
      <c r="BI433" s="143">
        <f>IF(N433="nulová",J433,0)</f>
        <v>0</v>
      </c>
      <c r="BJ433" s="17" t="s">
        <v>8</v>
      </c>
      <c r="BK433" s="143">
        <f>ROUND(I433*H433,0)</f>
        <v>0</v>
      </c>
      <c r="BL433" s="17" t="s">
        <v>178</v>
      </c>
      <c r="BM433" s="142" t="s">
        <v>874</v>
      </c>
    </row>
    <row r="434" spans="2:51" s="12" customFormat="1" ht="11.25">
      <c r="B434" s="155"/>
      <c r="D434" s="144" t="s">
        <v>358</v>
      </c>
      <c r="F434" s="157" t="s">
        <v>875</v>
      </c>
      <c r="H434" s="158">
        <v>1.02</v>
      </c>
      <c r="I434" s="159"/>
      <c r="L434" s="155"/>
      <c r="M434" s="160"/>
      <c r="T434" s="161"/>
      <c r="AT434" s="156" t="s">
        <v>358</v>
      </c>
      <c r="AU434" s="156" t="s">
        <v>21</v>
      </c>
      <c r="AV434" s="12" t="s">
        <v>21</v>
      </c>
      <c r="AW434" s="12" t="s">
        <v>4</v>
      </c>
      <c r="AX434" s="12" t="s">
        <v>8</v>
      </c>
      <c r="AY434" s="156" t="s">
        <v>171</v>
      </c>
    </row>
    <row r="435" spans="2:65" s="1" customFormat="1" ht="16.5" customHeight="1">
      <c r="B435" s="33"/>
      <c r="C435" s="169" t="s">
        <v>876</v>
      </c>
      <c r="D435" s="169" t="s">
        <v>488</v>
      </c>
      <c r="E435" s="170" t="s">
        <v>877</v>
      </c>
      <c r="F435" s="171" t="s">
        <v>878</v>
      </c>
      <c r="G435" s="172" t="s">
        <v>402</v>
      </c>
      <c r="H435" s="173">
        <v>10.2</v>
      </c>
      <c r="I435" s="174"/>
      <c r="J435" s="173">
        <f>ROUND(I435*H435,0)</f>
        <v>0</v>
      </c>
      <c r="K435" s="171" t="s">
        <v>346</v>
      </c>
      <c r="L435" s="175"/>
      <c r="M435" s="176" t="s">
        <v>35</v>
      </c>
      <c r="N435" s="177" t="s">
        <v>52</v>
      </c>
      <c r="P435" s="140">
        <f>O435*H435</f>
        <v>0</v>
      </c>
      <c r="Q435" s="140">
        <v>0.105</v>
      </c>
      <c r="R435" s="140">
        <f>Q435*H435</f>
        <v>1.071</v>
      </c>
      <c r="S435" s="140">
        <v>0</v>
      </c>
      <c r="T435" s="141">
        <f>S435*H435</f>
        <v>0</v>
      </c>
      <c r="AR435" s="142" t="s">
        <v>214</v>
      </c>
      <c r="AT435" s="142" t="s">
        <v>488</v>
      </c>
      <c r="AU435" s="142" t="s">
        <v>21</v>
      </c>
      <c r="AY435" s="17" t="s">
        <v>171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7" t="s">
        <v>8</v>
      </c>
      <c r="BK435" s="143">
        <f>ROUND(I435*H435,0)</f>
        <v>0</v>
      </c>
      <c r="BL435" s="17" t="s">
        <v>178</v>
      </c>
      <c r="BM435" s="142" t="s">
        <v>879</v>
      </c>
    </row>
    <row r="436" spans="2:51" s="12" customFormat="1" ht="11.25">
      <c r="B436" s="155"/>
      <c r="D436" s="144" t="s">
        <v>358</v>
      </c>
      <c r="F436" s="157" t="s">
        <v>880</v>
      </c>
      <c r="H436" s="158">
        <v>10.2</v>
      </c>
      <c r="I436" s="159"/>
      <c r="L436" s="155"/>
      <c r="M436" s="160"/>
      <c r="T436" s="161"/>
      <c r="AT436" s="156" t="s">
        <v>358</v>
      </c>
      <c r="AU436" s="156" t="s">
        <v>21</v>
      </c>
      <c r="AV436" s="12" t="s">
        <v>21</v>
      </c>
      <c r="AW436" s="12" t="s">
        <v>4</v>
      </c>
      <c r="AX436" s="12" t="s">
        <v>8</v>
      </c>
      <c r="AY436" s="156" t="s">
        <v>171</v>
      </c>
    </row>
    <row r="437" spans="2:65" s="1" customFormat="1" ht="16.5" customHeight="1">
      <c r="B437" s="33"/>
      <c r="C437" s="169" t="s">
        <v>787</v>
      </c>
      <c r="D437" s="169" t="s">
        <v>488</v>
      </c>
      <c r="E437" s="170" t="s">
        <v>881</v>
      </c>
      <c r="F437" s="171" t="s">
        <v>882</v>
      </c>
      <c r="G437" s="172" t="s">
        <v>402</v>
      </c>
      <c r="H437" s="173">
        <v>8.16</v>
      </c>
      <c r="I437" s="174"/>
      <c r="J437" s="173">
        <f>ROUND(I437*H437,0)</f>
        <v>0</v>
      </c>
      <c r="K437" s="171" t="s">
        <v>346</v>
      </c>
      <c r="L437" s="175"/>
      <c r="M437" s="176" t="s">
        <v>35</v>
      </c>
      <c r="N437" s="177" t="s">
        <v>52</v>
      </c>
      <c r="P437" s="140">
        <f>O437*H437</f>
        <v>0</v>
      </c>
      <c r="Q437" s="140">
        <v>0.105</v>
      </c>
      <c r="R437" s="140">
        <f>Q437*H437</f>
        <v>0.8568</v>
      </c>
      <c r="S437" s="140">
        <v>0</v>
      </c>
      <c r="T437" s="141">
        <f>S437*H437</f>
        <v>0</v>
      </c>
      <c r="AR437" s="142" t="s">
        <v>214</v>
      </c>
      <c r="AT437" s="142" t="s">
        <v>488</v>
      </c>
      <c r="AU437" s="142" t="s">
        <v>21</v>
      </c>
      <c r="AY437" s="17" t="s">
        <v>171</v>
      </c>
      <c r="BE437" s="143">
        <f>IF(N437="základní",J437,0)</f>
        <v>0</v>
      </c>
      <c r="BF437" s="143">
        <f>IF(N437="snížená",J437,0)</f>
        <v>0</v>
      </c>
      <c r="BG437" s="143">
        <f>IF(N437="zákl. přenesená",J437,0)</f>
        <v>0</v>
      </c>
      <c r="BH437" s="143">
        <f>IF(N437="sníž. přenesená",J437,0)</f>
        <v>0</v>
      </c>
      <c r="BI437" s="143">
        <f>IF(N437="nulová",J437,0)</f>
        <v>0</v>
      </c>
      <c r="BJ437" s="17" t="s">
        <v>8</v>
      </c>
      <c r="BK437" s="143">
        <f>ROUND(I437*H437,0)</f>
        <v>0</v>
      </c>
      <c r="BL437" s="17" t="s">
        <v>178</v>
      </c>
      <c r="BM437" s="142" t="s">
        <v>883</v>
      </c>
    </row>
    <row r="438" spans="2:51" s="12" customFormat="1" ht="11.25">
      <c r="B438" s="155"/>
      <c r="D438" s="144" t="s">
        <v>358</v>
      </c>
      <c r="F438" s="157" t="s">
        <v>884</v>
      </c>
      <c r="H438" s="158">
        <v>8.16</v>
      </c>
      <c r="I438" s="159"/>
      <c r="L438" s="155"/>
      <c r="M438" s="160"/>
      <c r="T438" s="161"/>
      <c r="AT438" s="156" t="s">
        <v>358</v>
      </c>
      <c r="AU438" s="156" t="s">
        <v>21</v>
      </c>
      <c r="AV438" s="12" t="s">
        <v>21</v>
      </c>
      <c r="AW438" s="12" t="s">
        <v>4</v>
      </c>
      <c r="AX438" s="12" t="s">
        <v>8</v>
      </c>
      <c r="AY438" s="156" t="s">
        <v>171</v>
      </c>
    </row>
    <row r="439" spans="2:65" s="1" customFormat="1" ht="16.5" customHeight="1">
      <c r="B439" s="33"/>
      <c r="C439" s="169" t="s">
        <v>885</v>
      </c>
      <c r="D439" s="169" t="s">
        <v>488</v>
      </c>
      <c r="E439" s="170" t="s">
        <v>886</v>
      </c>
      <c r="F439" s="171" t="s">
        <v>887</v>
      </c>
      <c r="G439" s="172" t="s">
        <v>402</v>
      </c>
      <c r="H439" s="173">
        <v>1.02</v>
      </c>
      <c r="I439" s="174"/>
      <c r="J439" s="173">
        <f>ROUND(I439*H439,0)</f>
        <v>0</v>
      </c>
      <c r="K439" s="171" t="s">
        <v>346</v>
      </c>
      <c r="L439" s="175"/>
      <c r="M439" s="176" t="s">
        <v>35</v>
      </c>
      <c r="N439" s="177" t="s">
        <v>52</v>
      </c>
      <c r="P439" s="140">
        <f>O439*H439</f>
        <v>0</v>
      </c>
      <c r="Q439" s="140">
        <v>0.105</v>
      </c>
      <c r="R439" s="140">
        <f>Q439*H439</f>
        <v>0.1071</v>
      </c>
      <c r="S439" s="140">
        <v>0</v>
      </c>
      <c r="T439" s="141">
        <f>S439*H439</f>
        <v>0</v>
      </c>
      <c r="AR439" s="142" t="s">
        <v>214</v>
      </c>
      <c r="AT439" s="142" t="s">
        <v>488</v>
      </c>
      <c r="AU439" s="142" t="s">
        <v>21</v>
      </c>
      <c r="AY439" s="17" t="s">
        <v>171</v>
      </c>
      <c r="BE439" s="143">
        <f>IF(N439="základní",J439,0)</f>
        <v>0</v>
      </c>
      <c r="BF439" s="143">
        <f>IF(N439="snížená",J439,0)</f>
        <v>0</v>
      </c>
      <c r="BG439" s="143">
        <f>IF(N439="zákl. přenesená",J439,0)</f>
        <v>0</v>
      </c>
      <c r="BH439" s="143">
        <f>IF(N439="sníž. přenesená",J439,0)</f>
        <v>0</v>
      </c>
      <c r="BI439" s="143">
        <f>IF(N439="nulová",J439,0)</f>
        <v>0</v>
      </c>
      <c r="BJ439" s="17" t="s">
        <v>8</v>
      </c>
      <c r="BK439" s="143">
        <f>ROUND(I439*H439,0)</f>
        <v>0</v>
      </c>
      <c r="BL439" s="17" t="s">
        <v>178</v>
      </c>
      <c r="BM439" s="142" t="s">
        <v>888</v>
      </c>
    </row>
    <row r="440" spans="2:51" s="12" customFormat="1" ht="11.25">
      <c r="B440" s="155"/>
      <c r="D440" s="144" t="s">
        <v>358</v>
      </c>
      <c r="F440" s="157" t="s">
        <v>875</v>
      </c>
      <c r="H440" s="158">
        <v>1.02</v>
      </c>
      <c r="I440" s="159"/>
      <c r="L440" s="155"/>
      <c r="M440" s="160"/>
      <c r="T440" s="161"/>
      <c r="AT440" s="156" t="s">
        <v>358</v>
      </c>
      <c r="AU440" s="156" t="s">
        <v>21</v>
      </c>
      <c r="AV440" s="12" t="s">
        <v>21</v>
      </c>
      <c r="AW440" s="12" t="s">
        <v>4</v>
      </c>
      <c r="AX440" s="12" t="s">
        <v>8</v>
      </c>
      <c r="AY440" s="156" t="s">
        <v>171</v>
      </c>
    </row>
    <row r="441" spans="2:65" s="1" customFormat="1" ht="16.5" customHeight="1">
      <c r="B441" s="33"/>
      <c r="C441" s="132" t="s">
        <v>889</v>
      </c>
      <c r="D441" s="132" t="s">
        <v>174</v>
      </c>
      <c r="E441" s="133" t="s">
        <v>890</v>
      </c>
      <c r="F441" s="134" t="s">
        <v>891</v>
      </c>
      <c r="G441" s="135" t="s">
        <v>355</v>
      </c>
      <c r="H441" s="136">
        <v>2119.82</v>
      </c>
      <c r="I441" s="137"/>
      <c r="J441" s="136">
        <f>ROUND(I441*H441,0)</f>
        <v>0</v>
      </c>
      <c r="K441" s="134" t="s">
        <v>346</v>
      </c>
      <c r="L441" s="33"/>
      <c r="M441" s="138" t="s">
        <v>35</v>
      </c>
      <c r="N441" s="139" t="s">
        <v>52</v>
      </c>
      <c r="P441" s="140">
        <f>O441*H441</f>
        <v>0</v>
      </c>
      <c r="Q441" s="140">
        <v>0.00036</v>
      </c>
      <c r="R441" s="140">
        <f>Q441*H441</f>
        <v>0.7631352000000001</v>
      </c>
      <c r="S441" s="140">
        <v>0</v>
      </c>
      <c r="T441" s="141">
        <f>S441*H441</f>
        <v>0</v>
      </c>
      <c r="AR441" s="142" t="s">
        <v>178</v>
      </c>
      <c r="AT441" s="142" t="s">
        <v>174</v>
      </c>
      <c r="AU441" s="142" t="s">
        <v>21</v>
      </c>
      <c r="AY441" s="17" t="s">
        <v>171</v>
      </c>
      <c r="BE441" s="143">
        <f>IF(N441="základní",J441,0)</f>
        <v>0</v>
      </c>
      <c r="BF441" s="143">
        <f>IF(N441="snížená",J441,0)</f>
        <v>0</v>
      </c>
      <c r="BG441" s="143">
        <f>IF(N441="zákl. přenesená",J441,0)</f>
        <v>0</v>
      </c>
      <c r="BH441" s="143">
        <f>IF(N441="sníž. přenesená",J441,0)</f>
        <v>0</v>
      </c>
      <c r="BI441" s="143">
        <f>IF(N441="nulová",J441,0)</f>
        <v>0</v>
      </c>
      <c r="BJ441" s="17" t="s">
        <v>8</v>
      </c>
      <c r="BK441" s="143">
        <f>ROUND(I441*H441,0)</f>
        <v>0</v>
      </c>
      <c r="BL441" s="17" t="s">
        <v>178</v>
      </c>
      <c r="BM441" s="142" t="s">
        <v>892</v>
      </c>
    </row>
    <row r="442" spans="2:47" s="1" customFormat="1" ht="11.25">
      <c r="B442" s="33"/>
      <c r="D442" s="153" t="s">
        <v>347</v>
      </c>
      <c r="F442" s="154" t="s">
        <v>893</v>
      </c>
      <c r="I442" s="146"/>
      <c r="L442" s="33"/>
      <c r="M442" s="147"/>
      <c r="T442" s="54"/>
      <c r="AT442" s="17" t="s">
        <v>347</v>
      </c>
      <c r="AU442" s="17" t="s">
        <v>21</v>
      </c>
    </row>
    <row r="443" spans="2:51" s="12" customFormat="1" ht="11.25">
      <c r="B443" s="155"/>
      <c r="D443" s="144" t="s">
        <v>358</v>
      </c>
      <c r="E443" s="156" t="s">
        <v>35</v>
      </c>
      <c r="F443" s="157" t="s">
        <v>548</v>
      </c>
      <c r="H443" s="158">
        <v>304.79</v>
      </c>
      <c r="I443" s="159"/>
      <c r="L443" s="155"/>
      <c r="M443" s="160"/>
      <c r="T443" s="161"/>
      <c r="AT443" s="156" t="s">
        <v>358</v>
      </c>
      <c r="AU443" s="156" t="s">
        <v>21</v>
      </c>
      <c r="AV443" s="12" t="s">
        <v>21</v>
      </c>
      <c r="AW443" s="12" t="s">
        <v>41</v>
      </c>
      <c r="AX443" s="12" t="s">
        <v>81</v>
      </c>
      <c r="AY443" s="156" t="s">
        <v>171</v>
      </c>
    </row>
    <row r="444" spans="2:51" s="12" customFormat="1" ht="11.25">
      <c r="B444" s="155"/>
      <c r="D444" s="144" t="s">
        <v>358</v>
      </c>
      <c r="E444" s="156" t="s">
        <v>35</v>
      </c>
      <c r="F444" s="157" t="s">
        <v>549</v>
      </c>
      <c r="H444" s="158">
        <v>137.54</v>
      </c>
      <c r="I444" s="159"/>
      <c r="L444" s="155"/>
      <c r="M444" s="160"/>
      <c r="T444" s="161"/>
      <c r="AT444" s="156" t="s">
        <v>358</v>
      </c>
      <c r="AU444" s="156" t="s">
        <v>21</v>
      </c>
      <c r="AV444" s="12" t="s">
        <v>21</v>
      </c>
      <c r="AW444" s="12" t="s">
        <v>41</v>
      </c>
      <c r="AX444" s="12" t="s">
        <v>81</v>
      </c>
      <c r="AY444" s="156" t="s">
        <v>171</v>
      </c>
    </row>
    <row r="445" spans="2:51" s="12" customFormat="1" ht="11.25">
      <c r="B445" s="155"/>
      <c r="D445" s="144" t="s">
        <v>358</v>
      </c>
      <c r="E445" s="156" t="s">
        <v>35</v>
      </c>
      <c r="F445" s="157" t="s">
        <v>894</v>
      </c>
      <c r="H445" s="158">
        <v>23.22</v>
      </c>
      <c r="I445" s="159"/>
      <c r="L445" s="155"/>
      <c r="M445" s="160"/>
      <c r="T445" s="161"/>
      <c r="AT445" s="156" t="s">
        <v>358</v>
      </c>
      <c r="AU445" s="156" t="s">
        <v>21</v>
      </c>
      <c r="AV445" s="12" t="s">
        <v>21</v>
      </c>
      <c r="AW445" s="12" t="s">
        <v>41</v>
      </c>
      <c r="AX445" s="12" t="s">
        <v>81</v>
      </c>
      <c r="AY445" s="156" t="s">
        <v>171</v>
      </c>
    </row>
    <row r="446" spans="2:51" s="12" customFormat="1" ht="11.25">
      <c r="B446" s="155"/>
      <c r="D446" s="144" t="s">
        <v>358</v>
      </c>
      <c r="E446" s="156" t="s">
        <v>35</v>
      </c>
      <c r="F446" s="157" t="s">
        <v>895</v>
      </c>
      <c r="H446" s="158">
        <v>1654.27</v>
      </c>
      <c r="I446" s="159"/>
      <c r="L446" s="155"/>
      <c r="M446" s="160"/>
      <c r="T446" s="161"/>
      <c r="AT446" s="156" t="s">
        <v>358</v>
      </c>
      <c r="AU446" s="156" t="s">
        <v>21</v>
      </c>
      <c r="AV446" s="12" t="s">
        <v>21</v>
      </c>
      <c r="AW446" s="12" t="s">
        <v>41</v>
      </c>
      <c r="AX446" s="12" t="s">
        <v>81</v>
      </c>
      <c r="AY446" s="156" t="s">
        <v>171</v>
      </c>
    </row>
    <row r="447" spans="2:51" s="13" customFormat="1" ht="11.25">
      <c r="B447" s="162"/>
      <c r="D447" s="144" t="s">
        <v>358</v>
      </c>
      <c r="E447" s="163" t="s">
        <v>35</v>
      </c>
      <c r="F447" s="164" t="s">
        <v>361</v>
      </c>
      <c r="H447" s="165">
        <v>2119.82</v>
      </c>
      <c r="I447" s="166"/>
      <c r="L447" s="162"/>
      <c r="M447" s="167"/>
      <c r="T447" s="168"/>
      <c r="AT447" s="163" t="s">
        <v>358</v>
      </c>
      <c r="AU447" s="163" t="s">
        <v>21</v>
      </c>
      <c r="AV447" s="13" t="s">
        <v>178</v>
      </c>
      <c r="AW447" s="13" t="s">
        <v>41</v>
      </c>
      <c r="AX447" s="13" t="s">
        <v>8</v>
      </c>
      <c r="AY447" s="163" t="s">
        <v>171</v>
      </c>
    </row>
    <row r="448" spans="2:65" s="1" customFormat="1" ht="16.5" customHeight="1">
      <c r="B448" s="33"/>
      <c r="C448" s="132" t="s">
        <v>896</v>
      </c>
      <c r="D448" s="132" t="s">
        <v>174</v>
      </c>
      <c r="E448" s="133" t="s">
        <v>897</v>
      </c>
      <c r="F448" s="134" t="s">
        <v>898</v>
      </c>
      <c r="G448" s="135" t="s">
        <v>402</v>
      </c>
      <c r="H448" s="136">
        <v>135.31</v>
      </c>
      <c r="I448" s="137"/>
      <c r="J448" s="136">
        <f>ROUND(I448*H448,0)</f>
        <v>0</v>
      </c>
      <c r="K448" s="134" t="s">
        <v>346</v>
      </c>
      <c r="L448" s="33"/>
      <c r="M448" s="138" t="s">
        <v>35</v>
      </c>
      <c r="N448" s="139" t="s">
        <v>52</v>
      </c>
      <c r="P448" s="140">
        <f>O448*H448</f>
        <v>0</v>
      </c>
      <c r="Q448" s="140">
        <v>0</v>
      </c>
      <c r="R448" s="140">
        <f>Q448*H448</f>
        <v>0</v>
      </c>
      <c r="S448" s="140">
        <v>0</v>
      </c>
      <c r="T448" s="141">
        <f>S448*H448</f>
        <v>0</v>
      </c>
      <c r="AR448" s="142" t="s">
        <v>178</v>
      </c>
      <c r="AT448" s="142" t="s">
        <v>174</v>
      </c>
      <c r="AU448" s="142" t="s">
        <v>21</v>
      </c>
      <c r="AY448" s="17" t="s">
        <v>171</v>
      </c>
      <c r="BE448" s="143">
        <f>IF(N448="základní",J448,0)</f>
        <v>0</v>
      </c>
      <c r="BF448" s="143">
        <f>IF(N448="snížená",J448,0)</f>
        <v>0</v>
      </c>
      <c r="BG448" s="143">
        <f>IF(N448="zákl. přenesená",J448,0)</f>
        <v>0</v>
      </c>
      <c r="BH448" s="143">
        <f>IF(N448="sníž. přenesená",J448,0)</f>
        <v>0</v>
      </c>
      <c r="BI448" s="143">
        <f>IF(N448="nulová",J448,0)</f>
        <v>0</v>
      </c>
      <c r="BJ448" s="17" t="s">
        <v>8</v>
      </c>
      <c r="BK448" s="143">
        <f>ROUND(I448*H448,0)</f>
        <v>0</v>
      </c>
      <c r="BL448" s="17" t="s">
        <v>178</v>
      </c>
      <c r="BM448" s="142" t="s">
        <v>899</v>
      </c>
    </row>
    <row r="449" spans="2:47" s="1" customFormat="1" ht="11.25">
      <c r="B449" s="33"/>
      <c r="D449" s="153" t="s">
        <v>347</v>
      </c>
      <c r="F449" s="154" t="s">
        <v>900</v>
      </c>
      <c r="I449" s="146"/>
      <c r="L449" s="33"/>
      <c r="M449" s="147"/>
      <c r="T449" s="54"/>
      <c r="AT449" s="17" t="s">
        <v>347</v>
      </c>
      <c r="AU449" s="17" t="s">
        <v>21</v>
      </c>
    </row>
    <row r="450" spans="2:51" s="12" customFormat="1" ht="11.25">
      <c r="B450" s="155"/>
      <c r="D450" s="144" t="s">
        <v>358</v>
      </c>
      <c r="E450" s="156" t="s">
        <v>35</v>
      </c>
      <c r="F450" s="157" t="s">
        <v>901</v>
      </c>
      <c r="H450" s="158">
        <v>23.71</v>
      </c>
      <c r="I450" s="159"/>
      <c r="L450" s="155"/>
      <c r="M450" s="160"/>
      <c r="T450" s="161"/>
      <c r="AT450" s="156" t="s">
        <v>358</v>
      </c>
      <c r="AU450" s="156" t="s">
        <v>21</v>
      </c>
      <c r="AV450" s="12" t="s">
        <v>21</v>
      </c>
      <c r="AW450" s="12" t="s">
        <v>41</v>
      </c>
      <c r="AX450" s="12" t="s">
        <v>81</v>
      </c>
      <c r="AY450" s="156" t="s">
        <v>171</v>
      </c>
    </row>
    <row r="451" spans="2:51" s="12" customFormat="1" ht="11.25">
      <c r="B451" s="155"/>
      <c r="D451" s="144" t="s">
        <v>358</v>
      </c>
      <c r="E451" s="156" t="s">
        <v>35</v>
      </c>
      <c r="F451" s="157" t="s">
        <v>902</v>
      </c>
      <c r="H451" s="158">
        <v>111.6</v>
      </c>
      <c r="I451" s="159"/>
      <c r="L451" s="155"/>
      <c r="M451" s="160"/>
      <c r="T451" s="161"/>
      <c r="AT451" s="156" t="s">
        <v>358</v>
      </c>
      <c r="AU451" s="156" t="s">
        <v>21</v>
      </c>
      <c r="AV451" s="12" t="s">
        <v>21</v>
      </c>
      <c r="AW451" s="12" t="s">
        <v>41</v>
      </c>
      <c r="AX451" s="12" t="s">
        <v>81</v>
      </c>
      <c r="AY451" s="156" t="s">
        <v>171</v>
      </c>
    </row>
    <row r="452" spans="2:51" s="13" customFormat="1" ht="11.25">
      <c r="B452" s="162"/>
      <c r="D452" s="144" t="s">
        <v>358</v>
      </c>
      <c r="E452" s="163" t="s">
        <v>35</v>
      </c>
      <c r="F452" s="164" t="s">
        <v>361</v>
      </c>
      <c r="H452" s="165">
        <v>135.31</v>
      </c>
      <c r="I452" s="166"/>
      <c r="L452" s="162"/>
      <c r="M452" s="167"/>
      <c r="T452" s="168"/>
      <c r="AT452" s="163" t="s">
        <v>358</v>
      </c>
      <c r="AU452" s="163" t="s">
        <v>21</v>
      </c>
      <c r="AV452" s="13" t="s">
        <v>178</v>
      </c>
      <c r="AW452" s="13" t="s">
        <v>41</v>
      </c>
      <c r="AX452" s="13" t="s">
        <v>8</v>
      </c>
      <c r="AY452" s="163" t="s">
        <v>171</v>
      </c>
    </row>
    <row r="453" spans="2:65" s="1" customFormat="1" ht="24.2" customHeight="1">
      <c r="B453" s="33"/>
      <c r="C453" s="132" t="s">
        <v>903</v>
      </c>
      <c r="D453" s="132" t="s">
        <v>174</v>
      </c>
      <c r="E453" s="133" t="s">
        <v>904</v>
      </c>
      <c r="F453" s="134" t="s">
        <v>905</v>
      </c>
      <c r="G453" s="135" t="s">
        <v>402</v>
      </c>
      <c r="H453" s="136">
        <v>135.31</v>
      </c>
      <c r="I453" s="137"/>
      <c r="J453" s="136">
        <f>ROUND(I453*H453,0)</f>
        <v>0</v>
      </c>
      <c r="K453" s="134" t="s">
        <v>346</v>
      </c>
      <c r="L453" s="33"/>
      <c r="M453" s="138" t="s">
        <v>35</v>
      </c>
      <c r="N453" s="139" t="s">
        <v>52</v>
      </c>
      <c r="P453" s="140">
        <f>O453*H453</f>
        <v>0</v>
      </c>
      <c r="Q453" s="140">
        <v>0.00034</v>
      </c>
      <c r="R453" s="140">
        <f>Q453*H453</f>
        <v>0.0460054</v>
      </c>
      <c r="S453" s="140">
        <v>0</v>
      </c>
      <c r="T453" s="141">
        <f>S453*H453</f>
        <v>0</v>
      </c>
      <c r="AR453" s="142" t="s">
        <v>178</v>
      </c>
      <c r="AT453" s="142" t="s">
        <v>174</v>
      </c>
      <c r="AU453" s="142" t="s">
        <v>21</v>
      </c>
      <c r="AY453" s="17" t="s">
        <v>171</v>
      </c>
      <c r="BE453" s="143">
        <f>IF(N453="základní",J453,0)</f>
        <v>0</v>
      </c>
      <c r="BF453" s="143">
        <f>IF(N453="snížená",J453,0)</f>
        <v>0</v>
      </c>
      <c r="BG453" s="143">
        <f>IF(N453="zákl. přenesená",J453,0)</f>
        <v>0</v>
      </c>
      <c r="BH453" s="143">
        <f>IF(N453="sníž. přenesená",J453,0)</f>
        <v>0</v>
      </c>
      <c r="BI453" s="143">
        <f>IF(N453="nulová",J453,0)</f>
        <v>0</v>
      </c>
      <c r="BJ453" s="17" t="s">
        <v>8</v>
      </c>
      <c r="BK453" s="143">
        <f>ROUND(I453*H453,0)</f>
        <v>0</v>
      </c>
      <c r="BL453" s="17" t="s">
        <v>178</v>
      </c>
      <c r="BM453" s="142" t="s">
        <v>906</v>
      </c>
    </row>
    <row r="454" spans="2:47" s="1" customFormat="1" ht="11.25">
      <c r="B454" s="33"/>
      <c r="D454" s="153" t="s">
        <v>347</v>
      </c>
      <c r="F454" s="154" t="s">
        <v>907</v>
      </c>
      <c r="I454" s="146"/>
      <c r="L454" s="33"/>
      <c r="M454" s="147"/>
      <c r="T454" s="54"/>
      <c r="AT454" s="17" t="s">
        <v>347</v>
      </c>
      <c r="AU454" s="17" t="s">
        <v>21</v>
      </c>
    </row>
    <row r="455" spans="2:65" s="1" customFormat="1" ht="24.2" customHeight="1">
      <c r="B455" s="33"/>
      <c r="C455" s="132" t="s">
        <v>908</v>
      </c>
      <c r="D455" s="132" t="s">
        <v>174</v>
      </c>
      <c r="E455" s="133" t="s">
        <v>909</v>
      </c>
      <c r="F455" s="134" t="s">
        <v>910</v>
      </c>
      <c r="G455" s="135" t="s">
        <v>402</v>
      </c>
      <c r="H455" s="136">
        <v>135.31</v>
      </c>
      <c r="I455" s="137"/>
      <c r="J455" s="136">
        <f>ROUND(I455*H455,0)</f>
        <v>0</v>
      </c>
      <c r="K455" s="134" t="s">
        <v>346</v>
      </c>
      <c r="L455" s="33"/>
      <c r="M455" s="138" t="s">
        <v>35</v>
      </c>
      <c r="N455" s="139" t="s">
        <v>52</v>
      </c>
      <c r="P455" s="140">
        <f>O455*H455</f>
        <v>0</v>
      </c>
      <c r="Q455" s="140">
        <v>0</v>
      </c>
      <c r="R455" s="140">
        <f>Q455*H455</f>
        <v>0</v>
      </c>
      <c r="S455" s="140">
        <v>0</v>
      </c>
      <c r="T455" s="141">
        <f>S455*H455</f>
        <v>0</v>
      </c>
      <c r="AR455" s="142" t="s">
        <v>178</v>
      </c>
      <c r="AT455" s="142" t="s">
        <v>174</v>
      </c>
      <c r="AU455" s="142" t="s">
        <v>21</v>
      </c>
      <c r="AY455" s="17" t="s">
        <v>171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</v>
      </c>
      <c r="BK455" s="143">
        <f>ROUND(I455*H455,0)</f>
        <v>0</v>
      </c>
      <c r="BL455" s="17" t="s">
        <v>178</v>
      </c>
      <c r="BM455" s="142" t="s">
        <v>911</v>
      </c>
    </row>
    <row r="456" spans="2:47" s="1" customFormat="1" ht="11.25">
      <c r="B456" s="33"/>
      <c r="D456" s="153" t="s">
        <v>347</v>
      </c>
      <c r="F456" s="154" t="s">
        <v>912</v>
      </c>
      <c r="I456" s="146"/>
      <c r="L456" s="33"/>
      <c r="M456" s="147"/>
      <c r="T456" s="54"/>
      <c r="AT456" s="17" t="s">
        <v>347</v>
      </c>
      <c r="AU456" s="17" t="s">
        <v>21</v>
      </c>
    </row>
    <row r="457" spans="2:65" s="1" customFormat="1" ht="16.5" customHeight="1">
      <c r="B457" s="33"/>
      <c r="C457" s="132" t="s">
        <v>913</v>
      </c>
      <c r="D457" s="132" t="s">
        <v>174</v>
      </c>
      <c r="E457" s="133" t="s">
        <v>914</v>
      </c>
      <c r="F457" s="134" t="s">
        <v>915</v>
      </c>
      <c r="G457" s="135" t="s">
        <v>345</v>
      </c>
      <c r="H457" s="136">
        <v>1</v>
      </c>
      <c r="I457" s="137"/>
      <c r="J457" s="136">
        <f>ROUND(I457*H457,0)</f>
        <v>0</v>
      </c>
      <c r="K457" s="134" t="s">
        <v>346</v>
      </c>
      <c r="L457" s="33"/>
      <c r="M457" s="138" t="s">
        <v>35</v>
      </c>
      <c r="N457" s="139" t="s">
        <v>52</v>
      </c>
      <c r="P457" s="140">
        <f>O457*H457</f>
        <v>0</v>
      </c>
      <c r="Q457" s="140">
        <v>0</v>
      </c>
      <c r="R457" s="140">
        <f>Q457*H457</f>
        <v>0</v>
      </c>
      <c r="S457" s="140">
        <v>0.075</v>
      </c>
      <c r="T457" s="141">
        <f>S457*H457</f>
        <v>0.075</v>
      </c>
      <c r="AR457" s="142" t="s">
        <v>178</v>
      </c>
      <c r="AT457" s="142" t="s">
        <v>174</v>
      </c>
      <c r="AU457" s="142" t="s">
        <v>21</v>
      </c>
      <c r="AY457" s="17" t="s">
        <v>171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</v>
      </c>
      <c r="BK457" s="143">
        <f>ROUND(I457*H457,0)</f>
        <v>0</v>
      </c>
      <c r="BL457" s="17" t="s">
        <v>178</v>
      </c>
      <c r="BM457" s="142" t="s">
        <v>916</v>
      </c>
    </row>
    <row r="458" spans="2:47" s="1" customFormat="1" ht="11.25">
      <c r="B458" s="33"/>
      <c r="D458" s="153" t="s">
        <v>347</v>
      </c>
      <c r="F458" s="154" t="s">
        <v>917</v>
      </c>
      <c r="I458" s="146"/>
      <c r="L458" s="33"/>
      <c r="M458" s="147"/>
      <c r="T458" s="54"/>
      <c r="AT458" s="17" t="s">
        <v>347</v>
      </c>
      <c r="AU458" s="17" t="s">
        <v>21</v>
      </c>
    </row>
    <row r="459" spans="2:47" s="1" customFormat="1" ht="19.5">
      <c r="B459" s="33"/>
      <c r="D459" s="144" t="s">
        <v>180</v>
      </c>
      <c r="F459" s="145" t="s">
        <v>918</v>
      </c>
      <c r="I459" s="146"/>
      <c r="L459" s="33"/>
      <c r="M459" s="147"/>
      <c r="T459" s="54"/>
      <c r="AT459" s="17" t="s">
        <v>180</v>
      </c>
      <c r="AU459" s="17" t="s">
        <v>21</v>
      </c>
    </row>
    <row r="460" spans="2:65" s="1" customFormat="1" ht="16.5" customHeight="1">
      <c r="B460" s="33"/>
      <c r="C460" s="132" t="s">
        <v>919</v>
      </c>
      <c r="D460" s="132" t="s">
        <v>174</v>
      </c>
      <c r="E460" s="133" t="s">
        <v>920</v>
      </c>
      <c r="F460" s="134" t="s">
        <v>921</v>
      </c>
      <c r="G460" s="135" t="s">
        <v>345</v>
      </c>
      <c r="H460" s="136">
        <v>1</v>
      </c>
      <c r="I460" s="137"/>
      <c r="J460" s="136">
        <f>ROUND(I460*H460,0)</f>
        <v>0</v>
      </c>
      <c r="K460" s="134" t="s">
        <v>346</v>
      </c>
      <c r="L460" s="33"/>
      <c r="M460" s="138" t="s">
        <v>35</v>
      </c>
      <c r="N460" s="139" t="s">
        <v>52</v>
      </c>
      <c r="P460" s="140">
        <f>O460*H460</f>
        <v>0</v>
      </c>
      <c r="Q460" s="140">
        <v>0</v>
      </c>
      <c r="R460" s="140">
        <f>Q460*H460</f>
        <v>0</v>
      </c>
      <c r="S460" s="140">
        <v>0.014</v>
      </c>
      <c r="T460" s="141">
        <f>S460*H460</f>
        <v>0.014</v>
      </c>
      <c r="AR460" s="142" t="s">
        <v>178</v>
      </c>
      <c r="AT460" s="142" t="s">
        <v>174</v>
      </c>
      <c r="AU460" s="142" t="s">
        <v>21</v>
      </c>
      <c r="AY460" s="17" t="s">
        <v>171</v>
      </c>
      <c r="BE460" s="143">
        <f>IF(N460="základní",J460,0)</f>
        <v>0</v>
      </c>
      <c r="BF460" s="143">
        <f>IF(N460="snížená",J460,0)</f>
        <v>0</v>
      </c>
      <c r="BG460" s="143">
        <f>IF(N460="zákl. přenesená",J460,0)</f>
        <v>0</v>
      </c>
      <c r="BH460" s="143">
        <f>IF(N460="sníž. přenesená",J460,0)</f>
        <v>0</v>
      </c>
      <c r="BI460" s="143">
        <f>IF(N460="nulová",J460,0)</f>
        <v>0</v>
      </c>
      <c r="BJ460" s="17" t="s">
        <v>8</v>
      </c>
      <c r="BK460" s="143">
        <f>ROUND(I460*H460,0)</f>
        <v>0</v>
      </c>
      <c r="BL460" s="17" t="s">
        <v>178</v>
      </c>
      <c r="BM460" s="142" t="s">
        <v>922</v>
      </c>
    </row>
    <row r="461" spans="2:47" s="1" customFormat="1" ht="11.25">
      <c r="B461" s="33"/>
      <c r="D461" s="153" t="s">
        <v>347</v>
      </c>
      <c r="F461" s="154" t="s">
        <v>923</v>
      </c>
      <c r="I461" s="146"/>
      <c r="L461" s="33"/>
      <c r="M461" s="147"/>
      <c r="T461" s="54"/>
      <c r="AT461" s="17" t="s">
        <v>347</v>
      </c>
      <c r="AU461" s="17" t="s">
        <v>21</v>
      </c>
    </row>
    <row r="462" spans="2:47" s="1" customFormat="1" ht="19.5">
      <c r="B462" s="33"/>
      <c r="D462" s="144" t="s">
        <v>180</v>
      </c>
      <c r="F462" s="145" t="s">
        <v>918</v>
      </c>
      <c r="I462" s="146"/>
      <c r="L462" s="33"/>
      <c r="M462" s="147"/>
      <c r="T462" s="54"/>
      <c r="AT462" s="17" t="s">
        <v>180</v>
      </c>
      <c r="AU462" s="17" t="s">
        <v>21</v>
      </c>
    </row>
    <row r="463" spans="2:65" s="1" customFormat="1" ht="44.25" customHeight="1">
      <c r="B463" s="33"/>
      <c r="C463" s="132" t="s">
        <v>797</v>
      </c>
      <c r="D463" s="132" t="s">
        <v>174</v>
      </c>
      <c r="E463" s="133" t="s">
        <v>924</v>
      </c>
      <c r="F463" s="134" t="s">
        <v>925</v>
      </c>
      <c r="G463" s="135" t="s">
        <v>402</v>
      </c>
      <c r="H463" s="136">
        <v>86.5</v>
      </c>
      <c r="I463" s="137"/>
      <c r="J463" s="136">
        <f>ROUND(I463*H463,0)</f>
        <v>0</v>
      </c>
      <c r="K463" s="134" t="s">
        <v>346</v>
      </c>
      <c r="L463" s="33"/>
      <c r="M463" s="138" t="s">
        <v>35</v>
      </c>
      <c r="N463" s="139" t="s">
        <v>52</v>
      </c>
      <c r="P463" s="140">
        <f>O463*H463</f>
        <v>0</v>
      </c>
      <c r="Q463" s="140">
        <v>0</v>
      </c>
      <c r="R463" s="140">
        <f>Q463*H463</f>
        <v>0</v>
      </c>
      <c r="S463" s="140">
        <v>0.035</v>
      </c>
      <c r="T463" s="141">
        <f>S463*H463</f>
        <v>3.0275000000000003</v>
      </c>
      <c r="AR463" s="142" t="s">
        <v>178</v>
      </c>
      <c r="AT463" s="142" t="s">
        <v>174</v>
      </c>
      <c r="AU463" s="142" t="s">
        <v>21</v>
      </c>
      <c r="AY463" s="17" t="s">
        <v>171</v>
      </c>
      <c r="BE463" s="143">
        <f>IF(N463="základní",J463,0)</f>
        <v>0</v>
      </c>
      <c r="BF463" s="143">
        <f>IF(N463="snížená",J463,0)</f>
        <v>0</v>
      </c>
      <c r="BG463" s="143">
        <f>IF(N463="zákl. přenesená",J463,0)</f>
        <v>0</v>
      </c>
      <c r="BH463" s="143">
        <f>IF(N463="sníž. přenesená",J463,0)</f>
        <v>0</v>
      </c>
      <c r="BI463" s="143">
        <f>IF(N463="nulová",J463,0)</f>
        <v>0</v>
      </c>
      <c r="BJ463" s="17" t="s">
        <v>8</v>
      </c>
      <c r="BK463" s="143">
        <f>ROUND(I463*H463,0)</f>
        <v>0</v>
      </c>
      <c r="BL463" s="17" t="s">
        <v>178</v>
      </c>
      <c r="BM463" s="142" t="s">
        <v>926</v>
      </c>
    </row>
    <row r="464" spans="2:47" s="1" customFormat="1" ht="11.25">
      <c r="B464" s="33"/>
      <c r="D464" s="153" t="s">
        <v>347</v>
      </c>
      <c r="F464" s="154" t="s">
        <v>927</v>
      </c>
      <c r="I464" s="146"/>
      <c r="L464" s="33"/>
      <c r="M464" s="147"/>
      <c r="T464" s="54"/>
      <c r="AT464" s="17" t="s">
        <v>347</v>
      </c>
      <c r="AU464" s="17" t="s">
        <v>21</v>
      </c>
    </row>
    <row r="465" spans="2:47" s="1" customFormat="1" ht="19.5">
      <c r="B465" s="33"/>
      <c r="D465" s="144" t="s">
        <v>180</v>
      </c>
      <c r="F465" s="145" t="s">
        <v>928</v>
      </c>
      <c r="I465" s="146"/>
      <c r="L465" s="33"/>
      <c r="M465" s="147"/>
      <c r="T465" s="54"/>
      <c r="AT465" s="17" t="s">
        <v>180</v>
      </c>
      <c r="AU465" s="17" t="s">
        <v>21</v>
      </c>
    </row>
    <row r="466" spans="2:51" s="12" customFormat="1" ht="11.25">
      <c r="B466" s="155"/>
      <c r="D466" s="144" t="s">
        <v>358</v>
      </c>
      <c r="E466" s="156" t="s">
        <v>35</v>
      </c>
      <c r="F466" s="157" t="s">
        <v>929</v>
      </c>
      <c r="H466" s="158">
        <v>86.5</v>
      </c>
      <c r="I466" s="159"/>
      <c r="L466" s="155"/>
      <c r="M466" s="160"/>
      <c r="T466" s="161"/>
      <c r="AT466" s="156" t="s">
        <v>358</v>
      </c>
      <c r="AU466" s="156" t="s">
        <v>21</v>
      </c>
      <c r="AV466" s="12" t="s">
        <v>21</v>
      </c>
      <c r="AW466" s="12" t="s">
        <v>41</v>
      </c>
      <c r="AX466" s="12" t="s">
        <v>81</v>
      </c>
      <c r="AY466" s="156" t="s">
        <v>171</v>
      </c>
    </row>
    <row r="467" spans="2:51" s="13" customFormat="1" ht="11.25">
      <c r="B467" s="162"/>
      <c r="D467" s="144" t="s">
        <v>358</v>
      </c>
      <c r="E467" s="163" t="s">
        <v>35</v>
      </c>
      <c r="F467" s="164" t="s">
        <v>361</v>
      </c>
      <c r="H467" s="165">
        <v>86.5</v>
      </c>
      <c r="I467" s="166"/>
      <c r="L467" s="162"/>
      <c r="M467" s="167"/>
      <c r="T467" s="168"/>
      <c r="AT467" s="163" t="s">
        <v>358</v>
      </c>
      <c r="AU467" s="163" t="s">
        <v>21</v>
      </c>
      <c r="AV467" s="13" t="s">
        <v>178</v>
      </c>
      <c r="AW467" s="13" t="s">
        <v>41</v>
      </c>
      <c r="AX467" s="13" t="s">
        <v>8</v>
      </c>
      <c r="AY467" s="163" t="s">
        <v>171</v>
      </c>
    </row>
    <row r="468" spans="2:65" s="1" customFormat="1" ht="16.5" customHeight="1">
      <c r="B468" s="33"/>
      <c r="C468" s="132" t="s">
        <v>930</v>
      </c>
      <c r="D468" s="132" t="s">
        <v>174</v>
      </c>
      <c r="E468" s="133" t="s">
        <v>931</v>
      </c>
      <c r="F468" s="134" t="s">
        <v>932</v>
      </c>
      <c r="G468" s="135" t="s">
        <v>468</v>
      </c>
      <c r="H468" s="136">
        <v>0.67</v>
      </c>
      <c r="I468" s="137"/>
      <c r="J468" s="136">
        <f>ROUND(I468*H468,0)</f>
        <v>0</v>
      </c>
      <c r="K468" s="134" t="s">
        <v>346</v>
      </c>
      <c r="L468" s="33"/>
      <c r="M468" s="138" t="s">
        <v>35</v>
      </c>
      <c r="N468" s="139" t="s">
        <v>52</v>
      </c>
      <c r="P468" s="140">
        <f>O468*H468</f>
        <v>0</v>
      </c>
      <c r="Q468" s="140">
        <v>0</v>
      </c>
      <c r="R468" s="140">
        <f>Q468*H468</f>
        <v>0</v>
      </c>
      <c r="S468" s="140">
        <v>1</v>
      </c>
      <c r="T468" s="141">
        <f>S468*H468</f>
        <v>0.67</v>
      </c>
      <c r="AR468" s="142" t="s">
        <v>178</v>
      </c>
      <c r="AT468" s="142" t="s">
        <v>174</v>
      </c>
      <c r="AU468" s="142" t="s">
        <v>21</v>
      </c>
      <c r="AY468" s="17" t="s">
        <v>171</v>
      </c>
      <c r="BE468" s="143">
        <f>IF(N468="základní",J468,0)</f>
        <v>0</v>
      </c>
      <c r="BF468" s="143">
        <f>IF(N468="snížená",J468,0)</f>
        <v>0</v>
      </c>
      <c r="BG468" s="143">
        <f>IF(N468="zákl. přenesená",J468,0)</f>
        <v>0</v>
      </c>
      <c r="BH468" s="143">
        <f>IF(N468="sníž. přenesená",J468,0)</f>
        <v>0</v>
      </c>
      <c r="BI468" s="143">
        <f>IF(N468="nulová",J468,0)</f>
        <v>0</v>
      </c>
      <c r="BJ468" s="17" t="s">
        <v>8</v>
      </c>
      <c r="BK468" s="143">
        <f>ROUND(I468*H468,0)</f>
        <v>0</v>
      </c>
      <c r="BL468" s="17" t="s">
        <v>178</v>
      </c>
      <c r="BM468" s="142" t="s">
        <v>933</v>
      </c>
    </row>
    <row r="469" spans="2:47" s="1" customFormat="1" ht="11.25">
      <c r="B469" s="33"/>
      <c r="D469" s="153" t="s">
        <v>347</v>
      </c>
      <c r="F469" s="154" t="s">
        <v>934</v>
      </c>
      <c r="I469" s="146"/>
      <c r="L469" s="33"/>
      <c r="M469" s="147"/>
      <c r="T469" s="54"/>
      <c r="AT469" s="17" t="s">
        <v>347</v>
      </c>
      <c r="AU469" s="17" t="s">
        <v>21</v>
      </c>
    </row>
    <row r="470" spans="2:47" s="1" customFormat="1" ht="19.5">
      <c r="B470" s="33"/>
      <c r="D470" s="144" t="s">
        <v>180</v>
      </c>
      <c r="F470" s="145" t="s">
        <v>935</v>
      </c>
      <c r="I470" s="146"/>
      <c r="L470" s="33"/>
      <c r="M470" s="147"/>
      <c r="T470" s="54"/>
      <c r="AT470" s="17" t="s">
        <v>180</v>
      </c>
      <c r="AU470" s="17" t="s">
        <v>21</v>
      </c>
    </row>
    <row r="471" spans="2:65" s="1" customFormat="1" ht="16.5" customHeight="1">
      <c r="B471" s="33"/>
      <c r="C471" s="132" t="s">
        <v>807</v>
      </c>
      <c r="D471" s="132" t="s">
        <v>174</v>
      </c>
      <c r="E471" s="133" t="s">
        <v>936</v>
      </c>
      <c r="F471" s="134" t="s">
        <v>937</v>
      </c>
      <c r="G471" s="135" t="s">
        <v>345</v>
      </c>
      <c r="H471" s="136">
        <v>1</v>
      </c>
      <c r="I471" s="137"/>
      <c r="J471" s="136">
        <f>ROUND(I471*H471,0)</f>
        <v>0</v>
      </c>
      <c r="K471" s="134" t="s">
        <v>346</v>
      </c>
      <c r="L471" s="33"/>
      <c r="M471" s="138" t="s">
        <v>35</v>
      </c>
      <c r="N471" s="139" t="s">
        <v>52</v>
      </c>
      <c r="P471" s="140">
        <f>O471*H471</f>
        <v>0</v>
      </c>
      <c r="Q471" s="140">
        <v>0.001</v>
      </c>
      <c r="R471" s="140">
        <f>Q471*H471</f>
        <v>0.001</v>
      </c>
      <c r="S471" s="140">
        <v>0</v>
      </c>
      <c r="T471" s="141">
        <f>S471*H471</f>
        <v>0</v>
      </c>
      <c r="AR471" s="142" t="s">
        <v>178</v>
      </c>
      <c r="AT471" s="142" t="s">
        <v>174</v>
      </c>
      <c r="AU471" s="142" t="s">
        <v>21</v>
      </c>
      <c r="AY471" s="17" t="s">
        <v>171</v>
      </c>
      <c r="BE471" s="143">
        <f>IF(N471="základní",J471,0)</f>
        <v>0</v>
      </c>
      <c r="BF471" s="143">
        <f>IF(N471="snížená",J471,0)</f>
        <v>0</v>
      </c>
      <c r="BG471" s="143">
        <f>IF(N471="zákl. přenesená",J471,0)</f>
        <v>0</v>
      </c>
      <c r="BH471" s="143">
        <f>IF(N471="sníž. přenesená",J471,0)</f>
        <v>0</v>
      </c>
      <c r="BI471" s="143">
        <f>IF(N471="nulová",J471,0)</f>
        <v>0</v>
      </c>
      <c r="BJ471" s="17" t="s">
        <v>8</v>
      </c>
      <c r="BK471" s="143">
        <f>ROUND(I471*H471,0)</f>
        <v>0</v>
      </c>
      <c r="BL471" s="17" t="s">
        <v>178</v>
      </c>
      <c r="BM471" s="142" t="s">
        <v>938</v>
      </c>
    </row>
    <row r="472" spans="2:47" s="1" customFormat="1" ht="11.25">
      <c r="B472" s="33"/>
      <c r="D472" s="153" t="s">
        <v>347</v>
      </c>
      <c r="F472" s="154" t="s">
        <v>939</v>
      </c>
      <c r="I472" s="146"/>
      <c r="L472" s="33"/>
      <c r="M472" s="147"/>
      <c r="T472" s="54"/>
      <c r="AT472" s="17" t="s">
        <v>347</v>
      </c>
      <c r="AU472" s="17" t="s">
        <v>21</v>
      </c>
    </row>
    <row r="473" spans="2:47" s="1" customFormat="1" ht="19.5">
      <c r="B473" s="33"/>
      <c r="D473" s="144" t="s">
        <v>180</v>
      </c>
      <c r="F473" s="145" t="s">
        <v>940</v>
      </c>
      <c r="I473" s="146"/>
      <c r="L473" s="33"/>
      <c r="M473" s="147"/>
      <c r="T473" s="54"/>
      <c r="AT473" s="17" t="s">
        <v>180</v>
      </c>
      <c r="AU473" s="17" t="s">
        <v>21</v>
      </c>
    </row>
    <row r="474" spans="2:65" s="1" customFormat="1" ht="16.5" customHeight="1">
      <c r="B474" s="33"/>
      <c r="C474" s="132" t="s">
        <v>941</v>
      </c>
      <c r="D474" s="132" t="s">
        <v>174</v>
      </c>
      <c r="E474" s="133" t="s">
        <v>942</v>
      </c>
      <c r="F474" s="134" t="s">
        <v>943</v>
      </c>
      <c r="G474" s="135" t="s">
        <v>345</v>
      </c>
      <c r="H474" s="136">
        <v>1</v>
      </c>
      <c r="I474" s="137"/>
      <c r="J474" s="136">
        <f>ROUND(I474*H474,0)</f>
        <v>0</v>
      </c>
      <c r="K474" s="134" t="s">
        <v>346</v>
      </c>
      <c r="L474" s="33"/>
      <c r="M474" s="138" t="s">
        <v>35</v>
      </c>
      <c r="N474" s="139" t="s">
        <v>52</v>
      </c>
      <c r="P474" s="140">
        <f>O474*H474</f>
        <v>0</v>
      </c>
      <c r="Q474" s="140">
        <v>0.0008</v>
      </c>
      <c r="R474" s="140">
        <f>Q474*H474</f>
        <v>0.0008</v>
      </c>
      <c r="S474" s="140">
        <v>0</v>
      </c>
      <c r="T474" s="141">
        <f>S474*H474</f>
        <v>0</v>
      </c>
      <c r="AR474" s="142" t="s">
        <v>178</v>
      </c>
      <c r="AT474" s="142" t="s">
        <v>174</v>
      </c>
      <c r="AU474" s="142" t="s">
        <v>21</v>
      </c>
      <c r="AY474" s="17" t="s">
        <v>171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7" t="s">
        <v>8</v>
      </c>
      <c r="BK474" s="143">
        <f>ROUND(I474*H474,0)</f>
        <v>0</v>
      </c>
      <c r="BL474" s="17" t="s">
        <v>178</v>
      </c>
      <c r="BM474" s="142" t="s">
        <v>944</v>
      </c>
    </row>
    <row r="475" spans="2:47" s="1" customFormat="1" ht="11.25">
      <c r="B475" s="33"/>
      <c r="D475" s="153" t="s">
        <v>347</v>
      </c>
      <c r="F475" s="154" t="s">
        <v>945</v>
      </c>
      <c r="I475" s="146"/>
      <c r="L475" s="33"/>
      <c r="M475" s="147"/>
      <c r="T475" s="54"/>
      <c r="AT475" s="17" t="s">
        <v>347</v>
      </c>
      <c r="AU475" s="17" t="s">
        <v>21</v>
      </c>
    </row>
    <row r="476" spans="2:47" s="1" customFormat="1" ht="19.5">
      <c r="B476" s="33"/>
      <c r="D476" s="144" t="s">
        <v>180</v>
      </c>
      <c r="F476" s="145" t="s">
        <v>940</v>
      </c>
      <c r="I476" s="146"/>
      <c r="L476" s="33"/>
      <c r="M476" s="147"/>
      <c r="T476" s="54"/>
      <c r="AT476" s="17" t="s">
        <v>180</v>
      </c>
      <c r="AU476" s="17" t="s">
        <v>21</v>
      </c>
    </row>
    <row r="477" spans="2:65" s="1" customFormat="1" ht="21.75" customHeight="1">
      <c r="B477" s="33"/>
      <c r="C477" s="132" t="s">
        <v>812</v>
      </c>
      <c r="D477" s="132" t="s">
        <v>174</v>
      </c>
      <c r="E477" s="133" t="s">
        <v>946</v>
      </c>
      <c r="F477" s="134" t="s">
        <v>947</v>
      </c>
      <c r="G477" s="135" t="s">
        <v>468</v>
      </c>
      <c r="H477" s="136">
        <v>0.67</v>
      </c>
      <c r="I477" s="137"/>
      <c r="J477" s="136">
        <f>ROUND(I477*H477,0)</f>
        <v>0</v>
      </c>
      <c r="K477" s="134" t="s">
        <v>346</v>
      </c>
      <c r="L477" s="33"/>
      <c r="M477" s="138" t="s">
        <v>35</v>
      </c>
      <c r="N477" s="139" t="s">
        <v>52</v>
      </c>
      <c r="P477" s="140">
        <f>O477*H477</f>
        <v>0</v>
      </c>
      <c r="Q477" s="140">
        <v>0</v>
      </c>
      <c r="R477" s="140">
        <f>Q477*H477</f>
        <v>0</v>
      </c>
      <c r="S477" s="140">
        <v>0</v>
      </c>
      <c r="T477" s="141">
        <f>S477*H477</f>
        <v>0</v>
      </c>
      <c r="AR477" s="142" t="s">
        <v>178</v>
      </c>
      <c r="AT477" s="142" t="s">
        <v>174</v>
      </c>
      <c r="AU477" s="142" t="s">
        <v>21</v>
      </c>
      <c r="AY477" s="17" t="s">
        <v>171</v>
      </c>
      <c r="BE477" s="143">
        <f>IF(N477="základní",J477,0)</f>
        <v>0</v>
      </c>
      <c r="BF477" s="143">
        <f>IF(N477="snížená",J477,0)</f>
        <v>0</v>
      </c>
      <c r="BG477" s="143">
        <f>IF(N477="zákl. přenesená",J477,0)</f>
        <v>0</v>
      </c>
      <c r="BH477" s="143">
        <f>IF(N477="sníž. přenesená",J477,0)</f>
        <v>0</v>
      </c>
      <c r="BI477" s="143">
        <f>IF(N477="nulová",J477,0)</f>
        <v>0</v>
      </c>
      <c r="BJ477" s="17" t="s">
        <v>8</v>
      </c>
      <c r="BK477" s="143">
        <f>ROUND(I477*H477,0)</f>
        <v>0</v>
      </c>
      <c r="BL477" s="17" t="s">
        <v>178</v>
      </c>
      <c r="BM477" s="142" t="s">
        <v>948</v>
      </c>
    </row>
    <row r="478" spans="2:47" s="1" customFormat="1" ht="11.25">
      <c r="B478" s="33"/>
      <c r="D478" s="153" t="s">
        <v>347</v>
      </c>
      <c r="F478" s="154" t="s">
        <v>949</v>
      </c>
      <c r="I478" s="146"/>
      <c r="L478" s="33"/>
      <c r="M478" s="147"/>
      <c r="T478" s="54"/>
      <c r="AT478" s="17" t="s">
        <v>347</v>
      </c>
      <c r="AU478" s="17" t="s">
        <v>21</v>
      </c>
    </row>
    <row r="479" spans="2:47" s="1" customFormat="1" ht="19.5">
      <c r="B479" s="33"/>
      <c r="D479" s="144" t="s">
        <v>180</v>
      </c>
      <c r="F479" s="145" t="s">
        <v>950</v>
      </c>
      <c r="I479" s="146"/>
      <c r="L479" s="33"/>
      <c r="M479" s="147"/>
      <c r="T479" s="54"/>
      <c r="AT479" s="17" t="s">
        <v>180</v>
      </c>
      <c r="AU479" s="17" t="s">
        <v>21</v>
      </c>
    </row>
    <row r="480" spans="2:65" s="1" customFormat="1" ht="37.9" customHeight="1">
      <c r="B480" s="33"/>
      <c r="C480" s="132" t="s">
        <v>951</v>
      </c>
      <c r="D480" s="132" t="s">
        <v>174</v>
      </c>
      <c r="E480" s="133" t="s">
        <v>952</v>
      </c>
      <c r="F480" s="134" t="s">
        <v>953</v>
      </c>
      <c r="G480" s="135" t="s">
        <v>402</v>
      </c>
      <c r="H480" s="136">
        <v>576</v>
      </c>
      <c r="I480" s="137"/>
      <c r="J480" s="136">
        <f>ROUND(I480*H480,0)</f>
        <v>0</v>
      </c>
      <c r="K480" s="134" t="s">
        <v>346</v>
      </c>
      <c r="L480" s="33"/>
      <c r="M480" s="138" t="s">
        <v>35</v>
      </c>
      <c r="N480" s="139" t="s">
        <v>52</v>
      </c>
      <c r="P480" s="140">
        <f>O480*H480</f>
        <v>0</v>
      </c>
      <c r="Q480" s="140">
        <v>0</v>
      </c>
      <c r="R480" s="140">
        <f>Q480*H480</f>
        <v>0</v>
      </c>
      <c r="S480" s="140">
        <v>0</v>
      </c>
      <c r="T480" s="141">
        <f>S480*H480</f>
        <v>0</v>
      </c>
      <c r="AR480" s="142" t="s">
        <v>178</v>
      </c>
      <c r="AT480" s="142" t="s">
        <v>174</v>
      </c>
      <c r="AU480" s="142" t="s">
        <v>21</v>
      </c>
      <c r="AY480" s="17" t="s">
        <v>171</v>
      </c>
      <c r="BE480" s="143">
        <f>IF(N480="základní",J480,0)</f>
        <v>0</v>
      </c>
      <c r="BF480" s="143">
        <f>IF(N480="snížená",J480,0)</f>
        <v>0</v>
      </c>
      <c r="BG480" s="143">
        <f>IF(N480="zákl. přenesená",J480,0)</f>
        <v>0</v>
      </c>
      <c r="BH480" s="143">
        <f>IF(N480="sníž. přenesená",J480,0)</f>
        <v>0</v>
      </c>
      <c r="BI480" s="143">
        <f>IF(N480="nulová",J480,0)</f>
        <v>0</v>
      </c>
      <c r="BJ480" s="17" t="s">
        <v>8</v>
      </c>
      <c r="BK480" s="143">
        <f>ROUND(I480*H480,0)</f>
        <v>0</v>
      </c>
      <c r="BL480" s="17" t="s">
        <v>178</v>
      </c>
      <c r="BM480" s="142" t="s">
        <v>954</v>
      </c>
    </row>
    <row r="481" spans="2:47" s="1" customFormat="1" ht="11.25">
      <c r="B481" s="33"/>
      <c r="D481" s="153" t="s">
        <v>347</v>
      </c>
      <c r="F481" s="154" t="s">
        <v>955</v>
      </c>
      <c r="I481" s="146"/>
      <c r="L481" s="33"/>
      <c r="M481" s="147"/>
      <c r="T481" s="54"/>
      <c r="AT481" s="17" t="s">
        <v>347</v>
      </c>
      <c r="AU481" s="17" t="s">
        <v>21</v>
      </c>
    </row>
    <row r="482" spans="2:47" s="1" customFormat="1" ht="19.5">
      <c r="B482" s="33"/>
      <c r="D482" s="144" t="s">
        <v>180</v>
      </c>
      <c r="F482" s="145" t="s">
        <v>956</v>
      </c>
      <c r="I482" s="146"/>
      <c r="L482" s="33"/>
      <c r="M482" s="147"/>
      <c r="T482" s="54"/>
      <c r="AT482" s="17" t="s">
        <v>180</v>
      </c>
      <c r="AU482" s="17" t="s">
        <v>21</v>
      </c>
    </row>
    <row r="483" spans="2:65" s="1" customFormat="1" ht="37.9" customHeight="1">
      <c r="B483" s="33"/>
      <c r="C483" s="132" t="s">
        <v>821</v>
      </c>
      <c r="D483" s="132" t="s">
        <v>174</v>
      </c>
      <c r="E483" s="133" t="s">
        <v>957</v>
      </c>
      <c r="F483" s="134" t="s">
        <v>958</v>
      </c>
      <c r="G483" s="135" t="s">
        <v>355</v>
      </c>
      <c r="H483" s="136">
        <v>561.87</v>
      </c>
      <c r="I483" s="137"/>
      <c r="J483" s="136">
        <f>ROUND(I483*H483,0)</f>
        <v>0</v>
      </c>
      <c r="K483" s="134" t="s">
        <v>346</v>
      </c>
      <c r="L483" s="33"/>
      <c r="M483" s="138" t="s">
        <v>35</v>
      </c>
      <c r="N483" s="139" t="s">
        <v>52</v>
      </c>
      <c r="P483" s="140">
        <f>O483*H483</f>
        <v>0</v>
      </c>
      <c r="Q483" s="140">
        <v>0</v>
      </c>
      <c r="R483" s="140">
        <f>Q483*H483</f>
        <v>0</v>
      </c>
      <c r="S483" s="140">
        <v>0</v>
      </c>
      <c r="T483" s="141">
        <f>S483*H483</f>
        <v>0</v>
      </c>
      <c r="AR483" s="142" t="s">
        <v>178</v>
      </c>
      <c r="AT483" s="142" t="s">
        <v>174</v>
      </c>
      <c r="AU483" s="142" t="s">
        <v>21</v>
      </c>
      <c r="AY483" s="17" t="s">
        <v>171</v>
      </c>
      <c r="BE483" s="143">
        <f>IF(N483="základní",J483,0)</f>
        <v>0</v>
      </c>
      <c r="BF483" s="143">
        <f>IF(N483="snížená",J483,0)</f>
        <v>0</v>
      </c>
      <c r="BG483" s="143">
        <f>IF(N483="zákl. přenesená",J483,0)</f>
        <v>0</v>
      </c>
      <c r="BH483" s="143">
        <f>IF(N483="sníž. přenesená",J483,0)</f>
        <v>0</v>
      </c>
      <c r="BI483" s="143">
        <f>IF(N483="nulová",J483,0)</f>
        <v>0</v>
      </c>
      <c r="BJ483" s="17" t="s">
        <v>8</v>
      </c>
      <c r="BK483" s="143">
        <f>ROUND(I483*H483,0)</f>
        <v>0</v>
      </c>
      <c r="BL483" s="17" t="s">
        <v>178</v>
      </c>
      <c r="BM483" s="142" t="s">
        <v>959</v>
      </c>
    </row>
    <row r="484" spans="2:47" s="1" customFormat="1" ht="11.25">
      <c r="B484" s="33"/>
      <c r="D484" s="153" t="s">
        <v>347</v>
      </c>
      <c r="F484" s="154" t="s">
        <v>960</v>
      </c>
      <c r="I484" s="146"/>
      <c r="L484" s="33"/>
      <c r="M484" s="147"/>
      <c r="T484" s="54"/>
      <c r="AT484" s="17" t="s">
        <v>347</v>
      </c>
      <c r="AU484" s="17" t="s">
        <v>21</v>
      </c>
    </row>
    <row r="485" spans="2:47" s="1" customFormat="1" ht="19.5">
      <c r="B485" s="33"/>
      <c r="D485" s="144" t="s">
        <v>180</v>
      </c>
      <c r="F485" s="145" t="s">
        <v>956</v>
      </c>
      <c r="I485" s="146"/>
      <c r="L485" s="33"/>
      <c r="M485" s="147"/>
      <c r="T485" s="54"/>
      <c r="AT485" s="17" t="s">
        <v>180</v>
      </c>
      <c r="AU485" s="17" t="s">
        <v>21</v>
      </c>
    </row>
    <row r="486" spans="2:65" s="1" customFormat="1" ht="37.9" customHeight="1">
      <c r="B486" s="33"/>
      <c r="C486" s="132" t="s">
        <v>961</v>
      </c>
      <c r="D486" s="132" t="s">
        <v>174</v>
      </c>
      <c r="E486" s="133" t="s">
        <v>962</v>
      </c>
      <c r="F486" s="134" t="s">
        <v>963</v>
      </c>
      <c r="G486" s="135" t="s">
        <v>355</v>
      </c>
      <c r="H486" s="136">
        <v>345.54</v>
      </c>
      <c r="I486" s="137"/>
      <c r="J486" s="136">
        <f>ROUND(I486*H486,0)</f>
        <v>0</v>
      </c>
      <c r="K486" s="134" t="s">
        <v>346</v>
      </c>
      <c r="L486" s="33"/>
      <c r="M486" s="138" t="s">
        <v>35</v>
      </c>
      <c r="N486" s="139" t="s">
        <v>52</v>
      </c>
      <c r="P486" s="140">
        <f>O486*H486</f>
        <v>0</v>
      </c>
      <c r="Q486" s="140">
        <v>0</v>
      </c>
      <c r="R486" s="140">
        <f>Q486*H486</f>
        <v>0</v>
      </c>
      <c r="S486" s="140">
        <v>0</v>
      </c>
      <c r="T486" s="141">
        <f>S486*H486</f>
        <v>0</v>
      </c>
      <c r="AR486" s="142" t="s">
        <v>178</v>
      </c>
      <c r="AT486" s="142" t="s">
        <v>174</v>
      </c>
      <c r="AU486" s="142" t="s">
        <v>21</v>
      </c>
      <c r="AY486" s="17" t="s">
        <v>171</v>
      </c>
      <c r="BE486" s="143">
        <f>IF(N486="základní",J486,0)</f>
        <v>0</v>
      </c>
      <c r="BF486" s="143">
        <f>IF(N486="snížená",J486,0)</f>
        <v>0</v>
      </c>
      <c r="BG486" s="143">
        <f>IF(N486="zákl. přenesená",J486,0)</f>
        <v>0</v>
      </c>
      <c r="BH486" s="143">
        <f>IF(N486="sníž. přenesená",J486,0)</f>
        <v>0</v>
      </c>
      <c r="BI486" s="143">
        <f>IF(N486="nulová",J486,0)</f>
        <v>0</v>
      </c>
      <c r="BJ486" s="17" t="s">
        <v>8</v>
      </c>
      <c r="BK486" s="143">
        <f>ROUND(I486*H486,0)</f>
        <v>0</v>
      </c>
      <c r="BL486" s="17" t="s">
        <v>178</v>
      </c>
      <c r="BM486" s="142" t="s">
        <v>964</v>
      </c>
    </row>
    <row r="487" spans="2:47" s="1" customFormat="1" ht="11.25">
      <c r="B487" s="33"/>
      <c r="D487" s="153" t="s">
        <v>347</v>
      </c>
      <c r="F487" s="154" t="s">
        <v>965</v>
      </c>
      <c r="I487" s="146"/>
      <c r="L487" s="33"/>
      <c r="M487" s="147"/>
      <c r="T487" s="54"/>
      <c r="AT487" s="17" t="s">
        <v>347</v>
      </c>
      <c r="AU487" s="17" t="s">
        <v>21</v>
      </c>
    </row>
    <row r="488" spans="2:47" s="1" customFormat="1" ht="19.5">
      <c r="B488" s="33"/>
      <c r="D488" s="144" t="s">
        <v>180</v>
      </c>
      <c r="F488" s="145" t="s">
        <v>956</v>
      </c>
      <c r="I488" s="146"/>
      <c r="L488" s="33"/>
      <c r="M488" s="147"/>
      <c r="T488" s="54"/>
      <c r="AT488" s="17" t="s">
        <v>180</v>
      </c>
      <c r="AU488" s="17" t="s">
        <v>21</v>
      </c>
    </row>
    <row r="489" spans="2:63" s="11" customFormat="1" ht="22.9" customHeight="1">
      <c r="B489" s="120"/>
      <c r="D489" s="121" t="s">
        <v>80</v>
      </c>
      <c r="E489" s="130" t="s">
        <v>966</v>
      </c>
      <c r="F489" s="130" t="s">
        <v>967</v>
      </c>
      <c r="I489" s="123"/>
      <c r="J489" s="131">
        <f>BK489</f>
        <v>0</v>
      </c>
      <c r="L489" s="120"/>
      <c r="M489" s="125"/>
      <c r="P489" s="126">
        <f>SUM(P490:P529)</f>
        <v>0</v>
      </c>
      <c r="R489" s="126">
        <f>SUM(R490:R529)</f>
        <v>0</v>
      </c>
      <c r="T489" s="127">
        <f>SUM(T490:T529)</f>
        <v>0</v>
      </c>
      <c r="AR489" s="121" t="s">
        <v>8</v>
      </c>
      <c r="AT489" s="128" t="s">
        <v>80</v>
      </c>
      <c r="AU489" s="128" t="s">
        <v>8</v>
      </c>
      <c r="AY489" s="121" t="s">
        <v>171</v>
      </c>
      <c r="BK489" s="129">
        <f>SUM(BK490:BK529)</f>
        <v>0</v>
      </c>
    </row>
    <row r="490" spans="2:65" s="1" customFormat="1" ht="24.2" customHeight="1">
      <c r="B490" s="33"/>
      <c r="C490" s="132" t="s">
        <v>968</v>
      </c>
      <c r="D490" s="132" t="s">
        <v>174</v>
      </c>
      <c r="E490" s="133" t="s">
        <v>969</v>
      </c>
      <c r="F490" s="134" t="s">
        <v>970</v>
      </c>
      <c r="G490" s="135" t="s">
        <v>468</v>
      </c>
      <c r="H490" s="136">
        <v>599.92</v>
      </c>
      <c r="I490" s="137"/>
      <c r="J490" s="136">
        <f>ROUND(I490*H490,0)</f>
        <v>0</v>
      </c>
      <c r="K490" s="134" t="s">
        <v>346</v>
      </c>
      <c r="L490" s="33"/>
      <c r="M490" s="138" t="s">
        <v>35</v>
      </c>
      <c r="N490" s="139" t="s">
        <v>52</v>
      </c>
      <c r="P490" s="140">
        <f>O490*H490</f>
        <v>0</v>
      </c>
      <c r="Q490" s="140">
        <v>0</v>
      </c>
      <c r="R490" s="140">
        <f>Q490*H490</f>
        <v>0</v>
      </c>
      <c r="S490" s="140">
        <v>0</v>
      </c>
      <c r="T490" s="141">
        <f>S490*H490</f>
        <v>0</v>
      </c>
      <c r="AR490" s="142" t="s">
        <v>178</v>
      </c>
      <c r="AT490" s="142" t="s">
        <v>174</v>
      </c>
      <c r="AU490" s="142" t="s">
        <v>21</v>
      </c>
      <c r="AY490" s="17" t="s">
        <v>171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7" t="s">
        <v>8</v>
      </c>
      <c r="BK490" s="143">
        <f>ROUND(I490*H490,0)</f>
        <v>0</v>
      </c>
      <c r="BL490" s="17" t="s">
        <v>178</v>
      </c>
      <c r="BM490" s="142" t="s">
        <v>971</v>
      </c>
    </row>
    <row r="491" spans="2:47" s="1" customFormat="1" ht="11.25">
      <c r="B491" s="33"/>
      <c r="D491" s="153" t="s">
        <v>347</v>
      </c>
      <c r="F491" s="154" t="s">
        <v>972</v>
      </c>
      <c r="I491" s="146"/>
      <c r="L491" s="33"/>
      <c r="M491" s="147"/>
      <c r="T491" s="54"/>
      <c r="AT491" s="17" t="s">
        <v>347</v>
      </c>
      <c r="AU491" s="17" t="s">
        <v>21</v>
      </c>
    </row>
    <row r="492" spans="2:51" s="12" customFormat="1" ht="11.25">
      <c r="B492" s="155"/>
      <c r="D492" s="144" t="s">
        <v>358</v>
      </c>
      <c r="E492" s="156" t="s">
        <v>35</v>
      </c>
      <c r="F492" s="157" t="s">
        <v>973</v>
      </c>
      <c r="H492" s="158">
        <v>292.37</v>
      </c>
      <c r="I492" s="159"/>
      <c r="L492" s="155"/>
      <c r="M492" s="160"/>
      <c r="T492" s="161"/>
      <c r="AT492" s="156" t="s">
        <v>358</v>
      </c>
      <c r="AU492" s="156" t="s">
        <v>21</v>
      </c>
      <c r="AV492" s="12" t="s">
        <v>21</v>
      </c>
      <c r="AW492" s="12" t="s">
        <v>41</v>
      </c>
      <c r="AX492" s="12" t="s">
        <v>81</v>
      </c>
      <c r="AY492" s="156" t="s">
        <v>171</v>
      </c>
    </row>
    <row r="493" spans="2:51" s="12" customFormat="1" ht="11.25">
      <c r="B493" s="155"/>
      <c r="D493" s="144" t="s">
        <v>358</v>
      </c>
      <c r="E493" s="156" t="s">
        <v>35</v>
      </c>
      <c r="F493" s="157" t="s">
        <v>974</v>
      </c>
      <c r="H493" s="158">
        <v>292.37</v>
      </c>
      <c r="I493" s="159"/>
      <c r="L493" s="155"/>
      <c r="M493" s="160"/>
      <c r="T493" s="161"/>
      <c r="AT493" s="156" t="s">
        <v>358</v>
      </c>
      <c r="AU493" s="156" t="s">
        <v>21</v>
      </c>
      <c r="AV493" s="12" t="s">
        <v>21</v>
      </c>
      <c r="AW493" s="12" t="s">
        <v>41</v>
      </c>
      <c r="AX493" s="12" t="s">
        <v>81</v>
      </c>
      <c r="AY493" s="156" t="s">
        <v>171</v>
      </c>
    </row>
    <row r="494" spans="2:51" s="12" customFormat="1" ht="11.25">
      <c r="B494" s="155"/>
      <c r="D494" s="144" t="s">
        <v>358</v>
      </c>
      <c r="E494" s="156" t="s">
        <v>35</v>
      </c>
      <c r="F494" s="157" t="s">
        <v>975</v>
      </c>
      <c r="H494" s="158">
        <v>15.18</v>
      </c>
      <c r="I494" s="159"/>
      <c r="L494" s="155"/>
      <c r="M494" s="160"/>
      <c r="T494" s="161"/>
      <c r="AT494" s="156" t="s">
        <v>358</v>
      </c>
      <c r="AU494" s="156" t="s">
        <v>21</v>
      </c>
      <c r="AV494" s="12" t="s">
        <v>21</v>
      </c>
      <c r="AW494" s="12" t="s">
        <v>41</v>
      </c>
      <c r="AX494" s="12" t="s">
        <v>81</v>
      </c>
      <c r="AY494" s="156" t="s">
        <v>171</v>
      </c>
    </row>
    <row r="495" spans="2:51" s="13" customFormat="1" ht="11.25">
      <c r="B495" s="162"/>
      <c r="D495" s="144" t="s">
        <v>358</v>
      </c>
      <c r="E495" s="163" t="s">
        <v>35</v>
      </c>
      <c r="F495" s="164" t="s">
        <v>361</v>
      </c>
      <c r="H495" s="165">
        <v>599.92</v>
      </c>
      <c r="I495" s="166"/>
      <c r="L495" s="162"/>
      <c r="M495" s="167"/>
      <c r="T495" s="168"/>
      <c r="AT495" s="163" t="s">
        <v>358</v>
      </c>
      <c r="AU495" s="163" t="s">
        <v>21</v>
      </c>
      <c r="AV495" s="13" t="s">
        <v>178</v>
      </c>
      <c r="AW495" s="13" t="s">
        <v>41</v>
      </c>
      <c r="AX495" s="13" t="s">
        <v>8</v>
      </c>
      <c r="AY495" s="163" t="s">
        <v>171</v>
      </c>
    </row>
    <row r="496" spans="2:65" s="1" customFormat="1" ht="24.2" customHeight="1">
      <c r="B496" s="33"/>
      <c r="C496" s="132" t="s">
        <v>976</v>
      </c>
      <c r="D496" s="132" t="s">
        <v>174</v>
      </c>
      <c r="E496" s="133" t="s">
        <v>977</v>
      </c>
      <c r="F496" s="134" t="s">
        <v>978</v>
      </c>
      <c r="G496" s="135" t="s">
        <v>468</v>
      </c>
      <c r="H496" s="136">
        <v>3508.44</v>
      </c>
      <c r="I496" s="137"/>
      <c r="J496" s="136">
        <f>ROUND(I496*H496,0)</f>
        <v>0</v>
      </c>
      <c r="K496" s="134" t="s">
        <v>346</v>
      </c>
      <c r="L496" s="33"/>
      <c r="M496" s="138" t="s">
        <v>35</v>
      </c>
      <c r="N496" s="139" t="s">
        <v>52</v>
      </c>
      <c r="P496" s="140">
        <f>O496*H496</f>
        <v>0</v>
      </c>
      <c r="Q496" s="140">
        <v>0</v>
      </c>
      <c r="R496" s="140">
        <f>Q496*H496</f>
        <v>0</v>
      </c>
      <c r="S496" s="140">
        <v>0</v>
      </c>
      <c r="T496" s="141">
        <f>S496*H496</f>
        <v>0</v>
      </c>
      <c r="AR496" s="142" t="s">
        <v>178</v>
      </c>
      <c r="AT496" s="142" t="s">
        <v>174</v>
      </c>
      <c r="AU496" s="142" t="s">
        <v>21</v>
      </c>
      <c r="AY496" s="17" t="s">
        <v>171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7" t="s">
        <v>8</v>
      </c>
      <c r="BK496" s="143">
        <f>ROUND(I496*H496,0)</f>
        <v>0</v>
      </c>
      <c r="BL496" s="17" t="s">
        <v>178</v>
      </c>
      <c r="BM496" s="142" t="s">
        <v>979</v>
      </c>
    </row>
    <row r="497" spans="2:47" s="1" customFormat="1" ht="11.25">
      <c r="B497" s="33"/>
      <c r="D497" s="153" t="s">
        <v>347</v>
      </c>
      <c r="F497" s="154" t="s">
        <v>980</v>
      </c>
      <c r="I497" s="146"/>
      <c r="L497" s="33"/>
      <c r="M497" s="147"/>
      <c r="T497" s="54"/>
      <c r="AT497" s="17" t="s">
        <v>347</v>
      </c>
      <c r="AU497" s="17" t="s">
        <v>21</v>
      </c>
    </row>
    <row r="498" spans="2:47" s="1" customFormat="1" ht="19.5">
      <c r="B498" s="33"/>
      <c r="D498" s="144" t="s">
        <v>180</v>
      </c>
      <c r="F498" s="145" t="s">
        <v>461</v>
      </c>
      <c r="I498" s="146"/>
      <c r="L498" s="33"/>
      <c r="M498" s="147"/>
      <c r="T498" s="54"/>
      <c r="AT498" s="17" t="s">
        <v>180</v>
      </c>
      <c r="AU498" s="17" t="s">
        <v>21</v>
      </c>
    </row>
    <row r="499" spans="2:51" s="12" customFormat="1" ht="11.25">
      <c r="B499" s="155"/>
      <c r="D499" s="144" t="s">
        <v>358</v>
      </c>
      <c r="E499" s="156" t="s">
        <v>35</v>
      </c>
      <c r="F499" s="157" t="s">
        <v>973</v>
      </c>
      <c r="H499" s="158">
        <v>292.37</v>
      </c>
      <c r="I499" s="159"/>
      <c r="L499" s="155"/>
      <c r="M499" s="160"/>
      <c r="T499" s="161"/>
      <c r="AT499" s="156" t="s">
        <v>358</v>
      </c>
      <c r="AU499" s="156" t="s">
        <v>21</v>
      </c>
      <c r="AV499" s="12" t="s">
        <v>21</v>
      </c>
      <c r="AW499" s="12" t="s">
        <v>41</v>
      </c>
      <c r="AX499" s="12" t="s">
        <v>8</v>
      </c>
      <c r="AY499" s="156" t="s">
        <v>171</v>
      </c>
    </row>
    <row r="500" spans="2:51" s="12" customFormat="1" ht="11.25">
      <c r="B500" s="155"/>
      <c r="D500" s="144" t="s">
        <v>358</v>
      </c>
      <c r="F500" s="157" t="s">
        <v>981</v>
      </c>
      <c r="H500" s="158">
        <v>3508.44</v>
      </c>
      <c r="I500" s="159"/>
      <c r="L500" s="155"/>
      <c r="M500" s="160"/>
      <c r="T500" s="161"/>
      <c r="AT500" s="156" t="s">
        <v>358</v>
      </c>
      <c r="AU500" s="156" t="s">
        <v>21</v>
      </c>
      <c r="AV500" s="12" t="s">
        <v>21</v>
      </c>
      <c r="AW500" s="12" t="s">
        <v>4</v>
      </c>
      <c r="AX500" s="12" t="s">
        <v>8</v>
      </c>
      <c r="AY500" s="156" t="s">
        <v>171</v>
      </c>
    </row>
    <row r="501" spans="2:65" s="1" customFormat="1" ht="24.2" customHeight="1">
      <c r="B501" s="33"/>
      <c r="C501" s="132" t="s">
        <v>982</v>
      </c>
      <c r="D501" s="132" t="s">
        <v>174</v>
      </c>
      <c r="E501" s="133" t="s">
        <v>983</v>
      </c>
      <c r="F501" s="134" t="s">
        <v>984</v>
      </c>
      <c r="G501" s="135" t="s">
        <v>468</v>
      </c>
      <c r="H501" s="136">
        <v>637.83</v>
      </c>
      <c r="I501" s="137"/>
      <c r="J501" s="136">
        <f>ROUND(I501*H501,0)</f>
        <v>0</v>
      </c>
      <c r="K501" s="134" t="s">
        <v>346</v>
      </c>
      <c r="L501" s="33"/>
      <c r="M501" s="138" t="s">
        <v>35</v>
      </c>
      <c r="N501" s="139" t="s">
        <v>52</v>
      </c>
      <c r="P501" s="140">
        <f>O501*H501</f>
        <v>0</v>
      </c>
      <c r="Q501" s="140">
        <v>0</v>
      </c>
      <c r="R501" s="140">
        <f>Q501*H501</f>
        <v>0</v>
      </c>
      <c r="S501" s="140">
        <v>0</v>
      </c>
      <c r="T501" s="141">
        <f>S501*H501</f>
        <v>0</v>
      </c>
      <c r="AR501" s="142" t="s">
        <v>178</v>
      </c>
      <c r="AT501" s="142" t="s">
        <v>174</v>
      </c>
      <c r="AU501" s="142" t="s">
        <v>21</v>
      </c>
      <c r="AY501" s="17" t="s">
        <v>171</v>
      </c>
      <c r="BE501" s="143">
        <f>IF(N501="základní",J501,0)</f>
        <v>0</v>
      </c>
      <c r="BF501" s="143">
        <f>IF(N501="snížená",J501,0)</f>
        <v>0</v>
      </c>
      <c r="BG501" s="143">
        <f>IF(N501="zákl. přenesená",J501,0)</f>
        <v>0</v>
      </c>
      <c r="BH501" s="143">
        <f>IF(N501="sníž. přenesená",J501,0)</f>
        <v>0</v>
      </c>
      <c r="BI501" s="143">
        <f>IF(N501="nulová",J501,0)</f>
        <v>0</v>
      </c>
      <c r="BJ501" s="17" t="s">
        <v>8</v>
      </c>
      <c r="BK501" s="143">
        <f>ROUND(I501*H501,0)</f>
        <v>0</v>
      </c>
      <c r="BL501" s="17" t="s">
        <v>178</v>
      </c>
      <c r="BM501" s="142" t="s">
        <v>985</v>
      </c>
    </row>
    <row r="502" spans="2:47" s="1" customFormat="1" ht="11.25">
      <c r="B502" s="33"/>
      <c r="D502" s="153" t="s">
        <v>347</v>
      </c>
      <c r="F502" s="154" t="s">
        <v>986</v>
      </c>
      <c r="I502" s="146"/>
      <c r="L502" s="33"/>
      <c r="M502" s="147"/>
      <c r="T502" s="54"/>
      <c r="AT502" s="17" t="s">
        <v>347</v>
      </c>
      <c r="AU502" s="17" t="s">
        <v>21</v>
      </c>
    </row>
    <row r="503" spans="2:51" s="12" customFormat="1" ht="11.25">
      <c r="B503" s="155"/>
      <c r="D503" s="144" t="s">
        <v>358</v>
      </c>
      <c r="E503" s="156" t="s">
        <v>35</v>
      </c>
      <c r="F503" s="157" t="s">
        <v>987</v>
      </c>
      <c r="H503" s="158">
        <v>71.64</v>
      </c>
      <c r="I503" s="159"/>
      <c r="L503" s="155"/>
      <c r="M503" s="160"/>
      <c r="T503" s="161"/>
      <c r="AT503" s="156" t="s">
        <v>358</v>
      </c>
      <c r="AU503" s="156" t="s">
        <v>21</v>
      </c>
      <c r="AV503" s="12" t="s">
        <v>21</v>
      </c>
      <c r="AW503" s="12" t="s">
        <v>41</v>
      </c>
      <c r="AX503" s="12" t="s">
        <v>81</v>
      </c>
      <c r="AY503" s="156" t="s">
        <v>171</v>
      </c>
    </row>
    <row r="504" spans="2:51" s="12" customFormat="1" ht="11.25">
      <c r="B504" s="155"/>
      <c r="D504" s="144" t="s">
        <v>358</v>
      </c>
      <c r="E504" s="156" t="s">
        <v>35</v>
      </c>
      <c r="F504" s="157" t="s">
        <v>988</v>
      </c>
      <c r="H504" s="158">
        <v>71.64</v>
      </c>
      <c r="I504" s="159"/>
      <c r="L504" s="155"/>
      <c r="M504" s="160"/>
      <c r="T504" s="161"/>
      <c r="AT504" s="156" t="s">
        <v>358</v>
      </c>
      <c r="AU504" s="156" t="s">
        <v>21</v>
      </c>
      <c r="AV504" s="12" t="s">
        <v>21</v>
      </c>
      <c r="AW504" s="12" t="s">
        <v>41</v>
      </c>
      <c r="AX504" s="12" t="s">
        <v>81</v>
      </c>
      <c r="AY504" s="156" t="s">
        <v>171</v>
      </c>
    </row>
    <row r="505" spans="2:51" s="12" customFormat="1" ht="11.25">
      <c r="B505" s="155"/>
      <c r="D505" s="144" t="s">
        <v>358</v>
      </c>
      <c r="E505" s="156" t="s">
        <v>35</v>
      </c>
      <c r="F505" s="157" t="s">
        <v>989</v>
      </c>
      <c r="H505" s="158">
        <v>16.7</v>
      </c>
      <c r="I505" s="159"/>
      <c r="L505" s="155"/>
      <c r="M505" s="160"/>
      <c r="T505" s="161"/>
      <c r="AT505" s="156" t="s">
        <v>358</v>
      </c>
      <c r="AU505" s="156" t="s">
        <v>21</v>
      </c>
      <c r="AV505" s="12" t="s">
        <v>21</v>
      </c>
      <c r="AW505" s="12" t="s">
        <v>41</v>
      </c>
      <c r="AX505" s="12" t="s">
        <v>81</v>
      </c>
      <c r="AY505" s="156" t="s">
        <v>171</v>
      </c>
    </row>
    <row r="506" spans="2:51" s="12" customFormat="1" ht="11.25">
      <c r="B506" s="155"/>
      <c r="D506" s="144" t="s">
        <v>358</v>
      </c>
      <c r="E506" s="156" t="s">
        <v>35</v>
      </c>
      <c r="F506" s="157" t="s">
        <v>990</v>
      </c>
      <c r="H506" s="158">
        <v>150.34</v>
      </c>
      <c r="I506" s="159"/>
      <c r="L506" s="155"/>
      <c r="M506" s="160"/>
      <c r="T506" s="161"/>
      <c r="AT506" s="156" t="s">
        <v>358</v>
      </c>
      <c r="AU506" s="156" t="s">
        <v>21</v>
      </c>
      <c r="AV506" s="12" t="s">
        <v>21</v>
      </c>
      <c r="AW506" s="12" t="s">
        <v>41</v>
      </c>
      <c r="AX506" s="12" t="s">
        <v>81</v>
      </c>
      <c r="AY506" s="156" t="s">
        <v>171</v>
      </c>
    </row>
    <row r="507" spans="2:51" s="12" customFormat="1" ht="11.25">
      <c r="B507" s="155"/>
      <c r="D507" s="144" t="s">
        <v>358</v>
      </c>
      <c r="E507" s="156" t="s">
        <v>35</v>
      </c>
      <c r="F507" s="157" t="s">
        <v>991</v>
      </c>
      <c r="H507" s="158">
        <v>8.12</v>
      </c>
      <c r="I507" s="159"/>
      <c r="L507" s="155"/>
      <c r="M507" s="160"/>
      <c r="T507" s="161"/>
      <c r="AT507" s="156" t="s">
        <v>358</v>
      </c>
      <c r="AU507" s="156" t="s">
        <v>21</v>
      </c>
      <c r="AV507" s="12" t="s">
        <v>21</v>
      </c>
      <c r="AW507" s="12" t="s">
        <v>41</v>
      </c>
      <c r="AX507" s="12" t="s">
        <v>81</v>
      </c>
      <c r="AY507" s="156" t="s">
        <v>171</v>
      </c>
    </row>
    <row r="508" spans="2:51" s="12" customFormat="1" ht="11.25">
      <c r="B508" s="155"/>
      <c r="D508" s="144" t="s">
        <v>358</v>
      </c>
      <c r="E508" s="156" t="s">
        <v>35</v>
      </c>
      <c r="F508" s="157" t="s">
        <v>992</v>
      </c>
      <c r="H508" s="158">
        <v>73.08</v>
      </c>
      <c r="I508" s="159"/>
      <c r="L508" s="155"/>
      <c r="M508" s="160"/>
      <c r="T508" s="161"/>
      <c r="AT508" s="156" t="s">
        <v>358</v>
      </c>
      <c r="AU508" s="156" t="s">
        <v>21</v>
      </c>
      <c r="AV508" s="12" t="s">
        <v>21</v>
      </c>
      <c r="AW508" s="12" t="s">
        <v>41</v>
      </c>
      <c r="AX508" s="12" t="s">
        <v>81</v>
      </c>
      <c r="AY508" s="156" t="s">
        <v>171</v>
      </c>
    </row>
    <row r="509" spans="2:51" s="12" customFormat="1" ht="11.25">
      <c r="B509" s="155"/>
      <c r="D509" s="144" t="s">
        <v>358</v>
      </c>
      <c r="E509" s="156" t="s">
        <v>35</v>
      </c>
      <c r="F509" s="157" t="s">
        <v>993</v>
      </c>
      <c r="H509" s="158">
        <v>243.28</v>
      </c>
      <c r="I509" s="159"/>
      <c r="L509" s="155"/>
      <c r="M509" s="160"/>
      <c r="T509" s="161"/>
      <c r="AT509" s="156" t="s">
        <v>358</v>
      </c>
      <c r="AU509" s="156" t="s">
        <v>21</v>
      </c>
      <c r="AV509" s="12" t="s">
        <v>21</v>
      </c>
      <c r="AW509" s="12" t="s">
        <v>41</v>
      </c>
      <c r="AX509" s="12" t="s">
        <v>81</v>
      </c>
      <c r="AY509" s="156" t="s">
        <v>171</v>
      </c>
    </row>
    <row r="510" spans="2:51" s="12" customFormat="1" ht="11.25">
      <c r="B510" s="155"/>
      <c r="D510" s="144" t="s">
        <v>358</v>
      </c>
      <c r="E510" s="156" t="s">
        <v>35</v>
      </c>
      <c r="F510" s="157" t="s">
        <v>994</v>
      </c>
      <c r="H510" s="158">
        <v>3.03</v>
      </c>
      <c r="I510" s="159"/>
      <c r="L510" s="155"/>
      <c r="M510" s="160"/>
      <c r="T510" s="161"/>
      <c r="AT510" s="156" t="s">
        <v>358</v>
      </c>
      <c r="AU510" s="156" t="s">
        <v>21</v>
      </c>
      <c r="AV510" s="12" t="s">
        <v>21</v>
      </c>
      <c r="AW510" s="12" t="s">
        <v>41</v>
      </c>
      <c r="AX510" s="12" t="s">
        <v>81</v>
      </c>
      <c r="AY510" s="156" t="s">
        <v>171</v>
      </c>
    </row>
    <row r="511" spans="2:51" s="13" customFormat="1" ht="11.25">
      <c r="B511" s="162"/>
      <c r="D511" s="144" t="s">
        <v>358</v>
      </c>
      <c r="E511" s="163" t="s">
        <v>35</v>
      </c>
      <c r="F511" s="164" t="s">
        <v>361</v>
      </c>
      <c r="H511" s="165">
        <v>637.83</v>
      </c>
      <c r="I511" s="166"/>
      <c r="L511" s="162"/>
      <c r="M511" s="167"/>
      <c r="T511" s="168"/>
      <c r="AT511" s="163" t="s">
        <v>358</v>
      </c>
      <c r="AU511" s="163" t="s">
        <v>21</v>
      </c>
      <c r="AV511" s="13" t="s">
        <v>178</v>
      </c>
      <c r="AW511" s="13" t="s">
        <v>41</v>
      </c>
      <c r="AX511" s="13" t="s">
        <v>8</v>
      </c>
      <c r="AY511" s="163" t="s">
        <v>171</v>
      </c>
    </row>
    <row r="512" spans="2:65" s="1" customFormat="1" ht="24.2" customHeight="1">
      <c r="B512" s="33"/>
      <c r="C512" s="132" t="s">
        <v>995</v>
      </c>
      <c r="D512" s="132" t="s">
        <v>174</v>
      </c>
      <c r="E512" s="133" t="s">
        <v>996</v>
      </c>
      <c r="F512" s="134" t="s">
        <v>978</v>
      </c>
      <c r="G512" s="135" t="s">
        <v>468</v>
      </c>
      <c r="H512" s="136">
        <v>4076.88</v>
      </c>
      <c r="I512" s="137"/>
      <c r="J512" s="136">
        <f>ROUND(I512*H512,0)</f>
        <v>0</v>
      </c>
      <c r="K512" s="134" t="s">
        <v>346</v>
      </c>
      <c r="L512" s="33"/>
      <c r="M512" s="138" t="s">
        <v>35</v>
      </c>
      <c r="N512" s="139" t="s">
        <v>52</v>
      </c>
      <c r="P512" s="140">
        <f>O512*H512</f>
        <v>0</v>
      </c>
      <c r="Q512" s="140">
        <v>0</v>
      </c>
      <c r="R512" s="140">
        <f>Q512*H512</f>
        <v>0</v>
      </c>
      <c r="S512" s="140">
        <v>0</v>
      </c>
      <c r="T512" s="141">
        <f>S512*H512</f>
        <v>0</v>
      </c>
      <c r="AR512" s="142" t="s">
        <v>178</v>
      </c>
      <c r="AT512" s="142" t="s">
        <v>174</v>
      </c>
      <c r="AU512" s="142" t="s">
        <v>21</v>
      </c>
      <c r="AY512" s="17" t="s">
        <v>171</v>
      </c>
      <c r="BE512" s="143">
        <f>IF(N512="základní",J512,0)</f>
        <v>0</v>
      </c>
      <c r="BF512" s="143">
        <f>IF(N512="snížená",J512,0)</f>
        <v>0</v>
      </c>
      <c r="BG512" s="143">
        <f>IF(N512="zákl. přenesená",J512,0)</f>
        <v>0</v>
      </c>
      <c r="BH512" s="143">
        <f>IF(N512="sníž. přenesená",J512,0)</f>
        <v>0</v>
      </c>
      <c r="BI512" s="143">
        <f>IF(N512="nulová",J512,0)</f>
        <v>0</v>
      </c>
      <c r="BJ512" s="17" t="s">
        <v>8</v>
      </c>
      <c r="BK512" s="143">
        <f>ROUND(I512*H512,0)</f>
        <v>0</v>
      </c>
      <c r="BL512" s="17" t="s">
        <v>178</v>
      </c>
      <c r="BM512" s="142" t="s">
        <v>997</v>
      </c>
    </row>
    <row r="513" spans="2:47" s="1" customFormat="1" ht="11.25">
      <c r="B513" s="33"/>
      <c r="D513" s="153" t="s">
        <v>347</v>
      </c>
      <c r="F513" s="154" t="s">
        <v>998</v>
      </c>
      <c r="I513" s="146"/>
      <c r="L513" s="33"/>
      <c r="M513" s="147"/>
      <c r="T513" s="54"/>
      <c r="AT513" s="17" t="s">
        <v>347</v>
      </c>
      <c r="AU513" s="17" t="s">
        <v>21</v>
      </c>
    </row>
    <row r="514" spans="2:47" s="1" customFormat="1" ht="19.5">
      <c r="B514" s="33"/>
      <c r="D514" s="144" t="s">
        <v>180</v>
      </c>
      <c r="F514" s="145" t="s">
        <v>461</v>
      </c>
      <c r="I514" s="146"/>
      <c r="L514" s="33"/>
      <c r="M514" s="147"/>
      <c r="T514" s="54"/>
      <c r="AT514" s="17" t="s">
        <v>180</v>
      </c>
      <c r="AU514" s="17" t="s">
        <v>21</v>
      </c>
    </row>
    <row r="515" spans="2:51" s="12" customFormat="1" ht="11.25">
      <c r="B515" s="155"/>
      <c r="D515" s="144" t="s">
        <v>358</v>
      </c>
      <c r="E515" s="156" t="s">
        <v>35</v>
      </c>
      <c r="F515" s="157" t="s">
        <v>987</v>
      </c>
      <c r="H515" s="158">
        <v>71.64</v>
      </c>
      <c r="I515" s="159"/>
      <c r="L515" s="155"/>
      <c r="M515" s="160"/>
      <c r="T515" s="161"/>
      <c r="AT515" s="156" t="s">
        <v>358</v>
      </c>
      <c r="AU515" s="156" t="s">
        <v>21</v>
      </c>
      <c r="AV515" s="12" t="s">
        <v>21</v>
      </c>
      <c r="AW515" s="12" t="s">
        <v>41</v>
      </c>
      <c r="AX515" s="12" t="s">
        <v>81</v>
      </c>
      <c r="AY515" s="156" t="s">
        <v>171</v>
      </c>
    </row>
    <row r="516" spans="2:51" s="12" customFormat="1" ht="11.25">
      <c r="B516" s="155"/>
      <c r="D516" s="144" t="s">
        <v>358</v>
      </c>
      <c r="E516" s="156" t="s">
        <v>35</v>
      </c>
      <c r="F516" s="157" t="s">
        <v>989</v>
      </c>
      <c r="H516" s="158">
        <v>16.7</v>
      </c>
      <c r="I516" s="159"/>
      <c r="L516" s="155"/>
      <c r="M516" s="160"/>
      <c r="T516" s="161"/>
      <c r="AT516" s="156" t="s">
        <v>358</v>
      </c>
      <c r="AU516" s="156" t="s">
        <v>21</v>
      </c>
      <c r="AV516" s="12" t="s">
        <v>21</v>
      </c>
      <c r="AW516" s="12" t="s">
        <v>41</v>
      </c>
      <c r="AX516" s="12" t="s">
        <v>81</v>
      </c>
      <c r="AY516" s="156" t="s">
        <v>171</v>
      </c>
    </row>
    <row r="517" spans="2:51" s="12" customFormat="1" ht="11.25">
      <c r="B517" s="155"/>
      <c r="D517" s="144" t="s">
        <v>358</v>
      </c>
      <c r="E517" s="156" t="s">
        <v>35</v>
      </c>
      <c r="F517" s="157" t="s">
        <v>991</v>
      </c>
      <c r="H517" s="158">
        <v>8.12</v>
      </c>
      <c r="I517" s="159"/>
      <c r="L517" s="155"/>
      <c r="M517" s="160"/>
      <c r="T517" s="161"/>
      <c r="AT517" s="156" t="s">
        <v>358</v>
      </c>
      <c r="AU517" s="156" t="s">
        <v>21</v>
      </c>
      <c r="AV517" s="12" t="s">
        <v>21</v>
      </c>
      <c r="AW517" s="12" t="s">
        <v>41</v>
      </c>
      <c r="AX517" s="12" t="s">
        <v>81</v>
      </c>
      <c r="AY517" s="156" t="s">
        <v>171</v>
      </c>
    </row>
    <row r="518" spans="2:51" s="12" customFormat="1" ht="11.25">
      <c r="B518" s="155"/>
      <c r="D518" s="144" t="s">
        <v>358</v>
      </c>
      <c r="E518" s="156" t="s">
        <v>35</v>
      </c>
      <c r="F518" s="157" t="s">
        <v>993</v>
      </c>
      <c r="H518" s="158">
        <v>243.28</v>
      </c>
      <c r="I518" s="159"/>
      <c r="L518" s="155"/>
      <c r="M518" s="160"/>
      <c r="T518" s="161"/>
      <c r="AT518" s="156" t="s">
        <v>358</v>
      </c>
      <c r="AU518" s="156" t="s">
        <v>21</v>
      </c>
      <c r="AV518" s="12" t="s">
        <v>21</v>
      </c>
      <c r="AW518" s="12" t="s">
        <v>41</v>
      </c>
      <c r="AX518" s="12" t="s">
        <v>81</v>
      </c>
      <c r="AY518" s="156" t="s">
        <v>171</v>
      </c>
    </row>
    <row r="519" spans="2:51" s="13" customFormat="1" ht="11.25">
      <c r="B519" s="162"/>
      <c r="D519" s="144" t="s">
        <v>358</v>
      </c>
      <c r="E519" s="163" t="s">
        <v>35</v>
      </c>
      <c r="F519" s="164" t="s">
        <v>361</v>
      </c>
      <c r="H519" s="165">
        <v>339.74</v>
      </c>
      <c r="I519" s="166"/>
      <c r="L519" s="162"/>
      <c r="M519" s="167"/>
      <c r="T519" s="168"/>
      <c r="AT519" s="163" t="s">
        <v>358</v>
      </c>
      <c r="AU519" s="163" t="s">
        <v>21</v>
      </c>
      <c r="AV519" s="13" t="s">
        <v>178</v>
      </c>
      <c r="AW519" s="13" t="s">
        <v>41</v>
      </c>
      <c r="AX519" s="13" t="s">
        <v>8</v>
      </c>
      <c r="AY519" s="163" t="s">
        <v>171</v>
      </c>
    </row>
    <row r="520" spans="2:51" s="12" customFormat="1" ht="11.25">
      <c r="B520" s="155"/>
      <c r="D520" s="144" t="s">
        <v>358</v>
      </c>
      <c r="F520" s="157" t="s">
        <v>999</v>
      </c>
      <c r="H520" s="158">
        <v>4076.88</v>
      </c>
      <c r="I520" s="159"/>
      <c r="L520" s="155"/>
      <c r="M520" s="160"/>
      <c r="T520" s="161"/>
      <c r="AT520" s="156" t="s">
        <v>358</v>
      </c>
      <c r="AU520" s="156" t="s">
        <v>21</v>
      </c>
      <c r="AV520" s="12" t="s">
        <v>21</v>
      </c>
      <c r="AW520" s="12" t="s">
        <v>4</v>
      </c>
      <c r="AX520" s="12" t="s">
        <v>8</v>
      </c>
      <c r="AY520" s="156" t="s">
        <v>171</v>
      </c>
    </row>
    <row r="521" spans="2:65" s="1" customFormat="1" ht="24.2" customHeight="1">
      <c r="B521" s="33"/>
      <c r="C521" s="132" t="s">
        <v>841</v>
      </c>
      <c r="D521" s="132" t="s">
        <v>174</v>
      </c>
      <c r="E521" s="133" t="s">
        <v>1000</v>
      </c>
      <c r="F521" s="134" t="s">
        <v>1001</v>
      </c>
      <c r="G521" s="135" t="s">
        <v>468</v>
      </c>
      <c r="H521" s="136">
        <v>71.64</v>
      </c>
      <c r="I521" s="137"/>
      <c r="J521" s="136">
        <f>ROUND(I521*H521,0)</f>
        <v>0</v>
      </c>
      <c r="K521" s="134" t="s">
        <v>35</v>
      </c>
      <c r="L521" s="33"/>
      <c r="M521" s="138" t="s">
        <v>35</v>
      </c>
      <c r="N521" s="139" t="s">
        <v>52</v>
      </c>
      <c r="P521" s="140">
        <f>O521*H521</f>
        <v>0</v>
      </c>
      <c r="Q521" s="140">
        <v>0</v>
      </c>
      <c r="R521" s="140">
        <f>Q521*H521</f>
        <v>0</v>
      </c>
      <c r="S521" s="140">
        <v>0</v>
      </c>
      <c r="T521" s="141">
        <f>S521*H521</f>
        <v>0</v>
      </c>
      <c r="AR521" s="142" t="s">
        <v>178</v>
      </c>
      <c r="AT521" s="142" t="s">
        <v>174</v>
      </c>
      <c r="AU521" s="142" t="s">
        <v>21</v>
      </c>
      <c r="AY521" s="17" t="s">
        <v>171</v>
      </c>
      <c r="BE521" s="143">
        <f>IF(N521="základní",J521,0)</f>
        <v>0</v>
      </c>
      <c r="BF521" s="143">
        <f>IF(N521="snížená",J521,0)</f>
        <v>0</v>
      </c>
      <c r="BG521" s="143">
        <f>IF(N521="zákl. přenesená",J521,0)</f>
        <v>0</v>
      </c>
      <c r="BH521" s="143">
        <f>IF(N521="sníž. přenesená",J521,0)</f>
        <v>0</v>
      </c>
      <c r="BI521" s="143">
        <f>IF(N521="nulová",J521,0)</f>
        <v>0</v>
      </c>
      <c r="BJ521" s="17" t="s">
        <v>8</v>
      </c>
      <c r="BK521" s="143">
        <f>ROUND(I521*H521,0)</f>
        <v>0</v>
      </c>
      <c r="BL521" s="17" t="s">
        <v>178</v>
      </c>
      <c r="BM521" s="142" t="s">
        <v>1002</v>
      </c>
    </row>
    <row r="522" spans="2:51" s="12" customFormat="1" ht="11.25">
      <c r="B522" s="155"/>
      <c r="D522" s="144" t="s">
        <v>358</v>
      </c>
      <c r="E522" s="156" t="s">
        <v>35</v>
      </c>
      <c r="F522" s="157" t="s">
        <v>987</v>
      </c>
      <c r="H522" s="158">
        <v>71.64</v>
      </c>
      <c r="I522" s="159"/>
      <c r="L522" s="155"/>
      <c r="M522" s="160"/>
      <c r="T522" s="161"/>
      <c r="AT522" s="156" t="s">
        <v>358</v>
      </c>
      <c r="AU522" s="156" t="s">
        <v>21</v>
      </c>
      <c r="AV522" s="12" t="s">
        <v>21</v>
      </c>
      <c r="AW522" s="12" t="s">
        <v>41</v>
      </c>
      <c r="AX522" s="12" t="s">
        <v>8</v>
      </c>
      <c r="AY522" s="156" t="s">
        <v>171</v>
      </c>
    </row>
    <row r="523" spans="2:65" s="1" customFormat="1" ht="24.2" customHeight="1">
      <c r="B523" s="33"/>
      <c r="C523" s="132" t="s">
        <v>1003</v>
      </c>
      <c r="D523" s="132" t="s">
        <v>174</v>
      </c>
      <c r="E523" s="133" t="s">
        <v>1004</v>
      </c>
      <c r="F523" s="134" t="s">
        <v>467</v>
      </c>
      <c r="G523" s="135" t="s">
        <v>468</v>
      </c>
      <c r="H523" s="136">
        <v>317.19</v>
      </c>
      <c r="I523" s="137"/>
      <c r="J523" s="136">
        <f>ROUND(I523*H523,0)</f>
        <v>0</v>
      </c>
      <c r="K523" s="134" t="s">
        <v>35</v>
      </c>
      <c r="L523" s="33"/>
      <c r="M523" s="138" t="s">
        <v>35</v>
      </c>
      <c r="N523" s="139" t="s">
        <v>52</v>
      </c>
      <c r="P523" s="140">
        <f>O523*H523</f>
        <v>0</v>
      </c>
      <c r="Q523" s="140">
        <v>0</v>
      </c>
      <c r="R523" s="140">
        <f>Q523*H523</f>
        <v>0</v>
      </c>
      <c r="S523" s="140">
        <v>0</v>
      </c>
      <c r="T523" s="141">
        <f>S523*H523</f>
        <v>0</v>
      </c>
      <c r="AR523" s="142" t="s">
        <v>178</v>
      </c>
      <c r="AT523" s="142" t="s">
        <v>174</v>
      </c>
      <c r="AU523" s="142" t="s">
        <v>21</v>
      </c>
      <c r="AY523" s="17" t="s">
        <v>171</v>
      </c>
      <c r="BE523" s="143">
        <f>IF(N523="základní",J523,0)</f>
        <v>0</v>
      </c>
      <c r="BF523" s="143">
        <f>IF(N523="snížená",J523,0)</f>
        <v>0</v>
      </c>
      <c r="BG523" s="143">
        <f>IF(N523="zákl. přenesená",J523,0)</f>
        <v>0</v>
      </c>
      <c r="BH523" s="143">
        <f>IF(N523="sníž. přenesená",J523,0)</f>
        <v>0</v>
      </c>
      <c r="BI523" s="143">
        <f>IF(N523="nulová",J523,0)</f>
        <v>0</v>
      </c>
      <c r="BJ523" s="17" t="s">
        <v>8</v>
      </c>
      <c r="BK523" s="143">
        <f>ROUND(I523*H523,0)</f>
        <v>0</v>
      </c>
      <c r="BL523" s="17" t="s">
        <v>178</v>
      </c>
      <c r="BM523" s="142" t="s">
        <v>1005</v>
      </c>
    </row>
    <row r="524" spans="2:51" s="12" customFormat="1" ht="11.25">
      <c r="B524" s="155"/>
      <c r="D524" s="144" t="s">
        <v>358</v>
      </c>
      <c r="E524" s="156" t="s">
        <v>35</v>
      </c>
      <c r="F524" s="157" t="s">
        <v>973</v>
      </c>
      <c r="H524" s="158">
        <v>292.37</v>
      </c>
      <c r="I524" s="159"/>
      <c r="L524" s="155"/>
      <c r="M524" s="160"/>
      <c r="T524" s="161"/>
      <c r="AT524" s="156" t="s">
        <v>358</v>
      </c>
      <c r="AU524" s="156" t="s">
        <v>21</v>
      </c>
      <c r="AV524" s="12" t="s">
        <v>21</v>
      </c>
      <c r="AW524" s="12" t="s">
        <v>41</v>
      </c>
      <c r="AX524" s="12" t="s">
        <v>81</v>
      </c>
      <c r="AY524" s="156" t="s">
        <v>171</v>
      </c>
    </row>
    <row r="525" spans="2:51" s="12" customFormat="1" ht="11.25">
      <c r="B525" s="155"/>
      <c r="D525" s="144" t="s">
        <v>358</v>
      </c>
      <c r="E525" s="156" t="s">
        <v>35</v>
      </c>
      <c r="F525" s="157" t="s">
        <v>989</v>
      </c>
      <c r="H525" s="158">
        <v>16.7</v>
      </c>
      <c r="I525" s="159"/>
      <c r="L525" s="155"/>
      <c r="M525" s="160"/>
      <c r="T525" s="161"/>
      <c r="AT525" s="156" t="s">
        <v>358</v>
      </c>
      <c r="AU525" s="156" t="s">
        <v>21</v>
      </c>
      <c r="AV525" s="12" t="s">
        <v>21</v>
      </c>
      <c r="AW525" s="12" t="s">
        <v>41</v>
      </c>
      <c r="AX525" s="12" t="s">
        <v>81</v>
      </c>
      <c r="AY525" s="156" t="s">
        <v>171</v>
      </c>
    </row>
    <row r="526" spans="2:51" s="12" customFormat="1" ht="11.25">
      <c r="B526" s="155"/>
      <c r="D526" s="144" t="s">
        <v>358</v>
      </c>
      <c r="E526" s="156" t="s">
        <v>35</v>
      </c>
      <c r="F526" s="157" t="s">
        <v>991</v>
      </c>
      <c r="H526" s="158">
        <v>8.12</v>
      </c>
      <c r="I526" s="159"/>
      <c r="L526" s="155"/>
      <c r="M526" s="160"/>
      <c r="T526" s="161"/>
      <c r="AT526" s="156" t="s">
        <v>358</v>
      </c>
      <c r="AU526" s="156" t="s">
        <v>21</v>
      </c>
      <c r="AV526" s="12" t="s">
        <v>21</v>
      </c>
      <c r="AW526" s="12" t="s">
        <v>41</v>
      </c>
      <c r="AX526" s="12" t="s">
        <v>81</v>
      </c>
      <c r="AY526" s="156" t="s">
        <v>171</v>
      </c>
    </row>
    <row r="527" spans="2:51" s="13" customFormat="1" ht="11.25">
      <c r="B527" s="162"/>
      <c r="D527" s="144" t="s">
        <v>358</v>
      </c>
      <c r="E527" s="163" t="s">
        <v>35</v>
      </c>
      <c r="F527" s="164" t="s">
        <v>361</v>
      </c>
      <c r="H527" s="165">
        <v>317.19</v>
      </c>
      <c r="I527" s="166"/>
      <c r="L527" s="162"/>
      <c r="M527" s="167"/>
      <c r="T527" s="168"/>
      <c r="AT527" s="163" t="s">
        <v>358</v>
      </c>
      <c r="AU527" s="163" t="s">
        <v>21</v>
      </c>
      <c r="AV527" s="13" t="s">
        <v>178</v>
      </c>
      <c r="AW527" s="13" t="s">
        <v>41</v>
      </c>
      <c r="AX527" s="13" t="s">
        <v>8</v>
      </c>
      <c r="AY527" s="163" t="s">
        <v>171</v>
      </c>
    </row>
    <row r="528" spans="2:65" s="1" customFormat="1" ht="24.2" customHeight="1">
      <c r="B528" s="33"/>
      <c r="C528" s="132" t="s">
        <v>848</v>
      </c>
      <c r="D528" s="132" t="s">
        <v>174</v>
      </c>
      <c r="E528" s="133" t="s">
        <v>1006</v>
      </c>
      <c r="F528" s="134" t="s">
        <v>1007</v>
      </c>
      <c r="G528" s="135" t="s">
        <v>468</v>
      </c>
      <c r="H528" s="136">
        <v>243.28</v>
      </c>
      <c r="I528" s="137"/>
      <c r="J528" s="136">
        <f>ROUND(I528*H528,0)</f>
        <v>0</v>
      </c>
      <c r="K528" s="134" t="s">
        <v>35</v>
      </c>
      <c r="L528" s="33"/>
      <c r="M528" s="138" t="s">
        <v>35</v>
      </c>
      <c r="N528" s="139" t="s">
        <v>52</v>
      </c>
      <c r="P528" s="140">
        <f>O528*H528</f>
        <v>0</v>
      </c>
      <c r="Q528" s="140">
        <v>0</v>
      </c>
      <c r="R528" s="140">
        <f>Q528*H528</f>
        <v>0</v>
      </c>
      <c r="S528" s="140">
        <v>0</v>
      </c>
      <c r="T528" s="141">
        <f>S528*H528</f>
        <v>0</v>
      </c>
      <c r="AR528" s="142" t="s">
        <v>178</v>
      </c>
      <c r="AT528" s="142" t="s">
        <v>174</v>
      </c>
      <c r="AU528" s="142" t="s">
        <v>21</v>
      </c>
      <c r="AY528" s="17" t="s">
        <v>171</v>
      </c>
      <c r="BE528" s="143">
        <f>IF(N528="základní",J528,0)</f>
        <v>0</v>
      </c>
      <c r="BF528" s="143">
        <f>IF(N528="snížená",J528,0)</f>
        <v>0</v>
      </c>
      <c r="BG528" s="143">
        <f>IF(N528="zákl. přenesená",J528,0)</f>
        <v>0</v>
      </c>
      <c r="BH528" s="143">
        <f>IF(N528="sníž. přenesená",J528,0)</f>
        <v>0</v>
      </c>
      <c r="BI528" s="143">
        <f>IF(N528="nulová",J528,0)</f>
        <v>0</v>
      </c>
      <c r="BJ528" s="17" t="s">
        <v>8</v>
      </c>
      <c r="BK528" s="143">
        <f>ROUND(I528*H528,0)</f>
        <v>0</v>
      </c>
      <c r="BL528" s="17" t="s">
        <v>178</v>
      </c>
      <c r="BM528" s="142" t="s">
        <v>1008</v>
      </c>
    </row>
    <row r="529" spans="2:51" s="12" customFormat="1" ht="11.25">
      <c r="B529" s="155"/>
      <c r="D529" s="144" t="s">
        <v>358</v>
      </c>
      <c r="E529" s="156" t="s">
        <v>35</v>
      </c>
      <c r="F529" s="157" t="s">
        <v>993</v>
      </c>
      <c r="H529" s="158">
        <v>243.28</v>
      </c>
      <c r="I529" s="159"/>
      <c r="L529" s="155"/>
      <c r="M529" s="160"/>
      <c r="T529" s="161"/>
      <c r="AT529" s="156" t="s">
        <v>358</v>
      </c>
      <c r="AU529" s="156" t="s">
        <v>21</v>
      </c>
      <c r="AV529" s="12" t="s">
        <v>21</v>
      </c>
      <c r="AW529" s="12" t="s">
        <v>41</v>
      </c>
      <c r="AX529" s="12" t="s">
        <v>8</v>
      </c>
      <c r="AY529" s="156" t="s">
        <v>171</v>
      </c>
    </row>
    <row r="530" spans="2:63" s="11" customFormat="1" ht="22.9" customHeight="1">
      <c r="B530" s="120"/>
      <c r="D530" s="121" t="s">
        <v>80</v>
      </c>
      <c r="E530" s="130" t="s">
        <v>1009</v>
      </c>
      <c r="F530" s="130" t="s">
        <v>1010</v>
      </c>
      <c r="I530" s="123"/>
      <c r="J530" s="131">
        <f>BK530</f>
        <v>0</v>
      </c>
      <c r="L530" s="120"/>
      <c r="M530" s="125"/>
      <c r="P530" s="126">
        <f>SUM(P531:P534)</f>
        <v>0</v>
      </c>
      <c r="R530" s="126">
        <f>SUM(R531:R534)</f>
        <v>0</v>
      </c>
      <c r="T530" s="127">
        <f>SUM(T531:T534)</f>
        <v>0</v>
      </c>
      <c r="AR530" s="121" t="s">
        <v>8</v>
      </c>
      <c r="AT530" s="128" t="s">
        <v>80</v>
      </c>
      <c r="AU530" s="128" t="s">
        <v>8</v>
      </c>
      <c r="AY530" s="121" t="s">
        <v>171</v>
      </c>
      <c r="BK530" s="129">
        <f>SUM(BK531:BK534)</f>
        <v>0</v>
      </c>
    </row>
    <row r="531" spans="2:65" s="1" customFormat="1" ht="24.2" customHeight="1">
      <c r="B531" s="33"/>
      <c r="C531" s="132" t="s">
        <v>1011</v>
      </c>
      <c r="D531" s="132" t="s">
        <v>174</v>
      </c>
      <c r="E531" s="133" t="s">
        <v>1012</v>
      </c>
      <c r="F531" s="134" t="s">
        <v>1013</v>
      </c>
      <c r="G531" s="135" t="s">
        <v>468</v>
      </c>
      <c r="H531" s="136">
        <v>2510.3</v>
      </c>
      <c r="I531" s="137"/>
      <c r="J531" s="136">
        <f>ROUND(I531*H531,0)</f>
        <v>0</v>
      </c>
      <c r="K531" s="134" t="s">
        <v>346</v>
      </c>
      <c r="L531" s="33"/>
      <c r="M531" s="138" t="s">
        <v>35</v>
      </c>
      <c r="N531" s="139" t="s">
        <v>52</v>
      </c>
      <c r="P531" s="140">
        <f>O531*H531</f>
        <v>0</v>
      </c>
      <c r="Q531" s="140">
        <v>0</v>
      </c>
      <c r="R531" s="140">
        <f>Q531*H531</f>
        <v>0</v>
      </c>
      <c r="S531" s="140">
        <v>0</v>
      </c>
      <c r="T531" s="141">
        <f>S531*H531</f>
        <v>0</v>
      </c>
      <c r="AR531" s="142" t="s">
        <v>178</v>
      </c>
      <c r="AT531" s="142" t="s">
        <v>174</v>
      </c>
      <c r="AU531" s="142" t="s">
        <v>21</v>
      </c>
      <c r="AY531" s="17" t="s">
        <v>171</v>
      </c>
      <c r="BE531" s="143">
        <f>IF(N531="základní",J531,0)</f>
        <v>0</v>
      </c>
      <c r="BF531" s="143">
        <f>IF(N531="snížená",J531,0)</f>
        <v>0</v>
      </c>
      <c r="BG531" s="143">
        <f>IF(N531="zákl. přenesená",J531,0)</f>
        <v>0</v>
      </c>
      <c r="BH531" s="143">
        <f>IF(N531="sníž. přenesená",J531,0)</f>
        <v>0</v>
      </c>
      <c r="BI531" s="143">
        <f>IF(N531="nulová",J531,0)</f>
        <v>0</v>
      </c>
      <c r="BJ531" s="17" t="s">
        <v>8</v>
      </c>
      <c r="BK531" s="143">
        <f>ROUND(I531*H531,0)</f>
        <v>0</v>
      </c>
      <c r="BL531" s="17" t="s">
        <v>178</v>
      </c>
      <c r="BM531" s="142" t="s">
        <v>1014</v>
      </c>
    </row>
    <row r="532" spans="2:47" s="1" customFormat="1" ht="11.25">
      <c r="B532" s="33"/>
      <c r="D532" s="153" t="s">
        <v>347</v>
      </c>
      <c r="F532" s="154" t="s">
        <v>1015</v>
      </c>
      <c r="I532" s="146"/>
      <c r="L532" s="33"/>
      <c r="M532" s="147"/>
      <c r="T532" s="54"/>
      <c r="AT532" s="17" t="s">
        <v>347</v>
      </c>
      <c r="AU532" s="17" t="s">
        <v>21</v>
      </c>
    </row>
    <row r="533" spans="2:65" s="1" customFormat="1" ht="24.2" customHeight="1">
      <c r="B533" s="33"/>
      <c r="C533" s="132" t="s">
        <v>859</v>
      </c>
      <c r="D533" s="132" t="s">
        <v>174</v>
      </c>
      <c r="E533" s="133" t="s">
        <v>1016</v>
      </c>
      <c r="F533" s="134" t="s">
        <v>1017</v>
      </c>
      <c r="G533" s="135" t="s">
        <v>468</v>
      </c>
      <c r="H533" s="136">
        <v>2510.3</v>
      </c>
      <c r="I533" s="137"/>
      <c r="J533" s="136">
        <f>ROUND(I533*H533,0)</f>
        <v>0</v>
      </c>
      <c r="K533" s="134" t="s">
        <v>346</v>
      </c>
      <c r="L533" s="33"/>
      <c r="M533" s="138" t="s">
        <v>35</v>
      </c>
      <c r="N533" s="139" t="s">
        <v>52</v>
      </c>
      <c r="P533" s="140">
        <f>O533*H533</f>
        <v>0</v>
      </c>
      <c r="Q533" s="140">
        <v>0</v>
      </c>
      <c r="R533" s="140">
        <f>Q533*H533</f>
        <v>0</v>
      </c>
      <c r="S533" s="140">
        <v>0</v>
      </c>
      <c r="T533" s="141">
        <f>S533*H533</f>
        <v>0</v>
      </c>
      <c r="AR533" s="142" t="s">
        <v>178</v>
      </c>
      <c r="AT533" s="142" t="s">
        <v>174</v>
      </c>
      <c r="AU533" s="142" t="s">
        <v>21</v>
      </c>
      <c r="AY533" s="17" t="s">
        <v>171</v>
      </c>
      <c r="BE533" s="143">
        <f>IF(N533="základní",J533,0)</f>
        <v>0</v>
      </c>
      <c r="BF533" s="143">
        <f>IF(N533="snížená",J533,0)</f>
        <v>0</v>
      </c>
      <c r="BG533" s="143">
        <f>IF(N533="zákl. přenesená",J533,0)</f>
        <v>0</v>
      </c>
      <c r="BH533" s="143">
        <f>IF(N533="sníž. přenesená",J533,0)</f>
        <v>0</v>
      </c>
      <c r="BI533" s="143">
        <f>IF(N533="nulová",J533,0)</f>
        <v>0</v>
      </c>
      <c r="BJ533" s="17" t="s">
        <v>8</v>
      </c>
      <c r="BK533" s="143">
        <f>ROUND(I533*H533,0)</f>
        <v>0</v>
      </c>
      <c r="BL533" s="17" t="s">
        <v>178</v>
      </c>
      <c r="BM533" s="142" t="s">
        <v>1018</v>
      </c>
    </row>
    <row r="534" spans="2:47" s="1" customFormat="1" ht="11.25">
      <c r="B534" s="33"/>
      <c r="D534" s="153" t="s">
        <v>347</v>
      </c>
      <c r="F534" s="154" t="s">
        <v>1019</v>
      </c>
      <c r="I534" s="146"/>
      <c r="L534" s="33"/>
      <c r="M534" s="185"/>
      <c r="N534" s="150"/>
      <c r="O534" s="150"/>
      <c r="P534" s="150"/>
      <c r="Q534" s="150"/>
      <c r="R534" s="150"/>
      <c r="S534" s="150"/>
      <c r="T534" s="186"/>
      <c r="AT534" s="17" t="s">
        <v>347</v>
      </c>
      <c r="AU534" s="17" t="s">
        <v>21</v>
      </c>
    </row>
    <row r="535" spans="2:12" s="1" customFormat="1" ht="6.95" customHeight="1">
      <c r="B535" s="42"/>
      <c r="C535" s="43"/>
      <c r="D535" s="43"/>
      <c r="E535" s="43"/>
      <c r="F535" s="43"/>
      <c r="G535" s="43"/>
      <c r="H535" s="43"/>
      <c r="I535" s="43"/>
      <c r="J535" s="43"/>
      <c r="K535" s="43"/>
      <c r="L535" s="33"/>
    </row>
  </sheetData>
  <sheetProtection algorithmName="SHA-512" hashValue="Sz6t4LLpculvPuXTg1vPoxm5bTevPfO9eYZ/3gwVVohBidjR43mzaVE1aYnwJSlKOtIK1QnCXZbbY5gSlCWs+A==" saltValue="a8M4bI9FNG/CnTi/gja0Ue6HrL59gln5YXbCAdEDEBpnFDJqVkpfRqulnwtmzLZ7v/KnQPt2H2Y8uhtj7I18jg==" spinCount="100000" sheet="1" objects="1" scenarios="1" formatColumns="0" formatRows="0" autoFilter="0"/>
  <autoFilter ref="C92:K53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2101101"/>
    <hyperlink ref="F100" r:id="rId2" display="https://podminky.urs.cz/item/CS_URS_2023_01/112251101"/>
    <hyperlink ref="F102" r:id="rId3" display="https://podminky.urs.cz/item/CS_URS_2023_01/113106142"/>
    <hyperlink ref="F107" r:id="rId4" display="https://podminky.urs.cz/item/CS_URS_2023_01/113106143"/>
    <hyperlink ref="F113" r:id="rId5" display="https://podminky.urs.cz/item/CS_URS_2023_01/113107222"/>
    <hyperlink ref="F115" r:id="rId6" display="https://podminky.urs.cz/item/CS_URS_2023_01/113107242"/>
    <hyperlink ref="F121" r:id="rId7" display="https://podminky.urs.cz/item/CS_URS_2023_01/113154123"/>
    <hyperlink ref="F127" r:id="rId8" display="https://podminky.urs.cz/item/CS_URS_2023_01/113107442"/>
    <hyperlink ref="F130" r:id="rId9" display="https://podminky.urs.cz/item/CS_URS_2023_01/113107423"/>
    <hyperlink ref="F132" r:id="rId10" display="https://podminky.urs.cz/item/CS_URS_2023_01/121151103"/>
    <hyperlink ref="F135" r:id="rId11" display="https://podminky.urs.cz/item/CS_URS_2023_01/113201112"/>
    <hyperlink ref="F138" r:id="rId12" display="https://podminky.urs.cz/item/CS_URS_2023_01/122351105"/>
    <hyperlink ref="F144" r:id="rId13" display="https://podminky.urs.cz/item/CS_URS_2023_01/129001101"/>
    <hyperlink ref="F153" r:id="rId14" display="https://podminky.urs.cz/item/CS_URS_2023_01/131251100"/>
    <hyperlink ref="F158" r:id="rId15" display="https://podminky.urs.cz/item/CS_URS_2023_01/132251102"/>
    <hyperlink ref="F163" r:id="rId16" display="https://podminky.urs.cz/item/CS_URS_2023_01/162201401"/>
    <hyperlink ref="F166" r:id="rId17" display="https://podminky.urs.cz/item/CS_URS_2023_01/162201411"/>
    <hyperlink ref="F169" r:id="rId18" display="https://podminky.urs.cz/item/CS_URS_2023_01/162201421"/>
    <hyperlink ref="F172" r:id="rId19" display="https://podminky.urs.cz/item/CS_URS_2023_01/162251102"/>
    <hyperlink ref="F175" r:id="rId20" display="https://podminky.urs.cz/item/CS_URS_2023_01/162751137"/>
    <hyperlink ref="F178" r:id="rId21" display="https://podminky.urs.cz/item/CS_URS_2023_01/162751139"/>
    <hyperlink ref="F182" r:id="rId22" display="https://podminky.urs.cz/item/CS_URS_2023_01/167151101"/>
    <hyperlink ref="F186" r:id="rId23" display="https://podminky.urs.cz/item/CS_URS_2023_01/171251201"/>
    <hyperlink ref="F188" r:id="rId24" display="https://podminky.urs.cz/item/CS_URS_2023_01/174152101"/>
    <hyperlink ref="F194" r:id="rId25" display="https://podminky.urs.cz/item/CS_URS_2023_01/175111101"/>
    <hyperlink ref="F201" r:id="rId26" display="https://podminky.urs.cz/item/CS_URS_2023_01/181311103"/>
    <hyperlink ref="F205" r:id="rId27" display="https://podminky.urs.cz/item/CS_URS_2023_01/181411131"/>
    <hyperlink ref="F209" r:id="rId28" display="https://podminky.urs.cz/item/CS_URS_2023_01/181951114"/>
    <hyperlink ref="F215" r:id="rId29" display="https://podminky.urs.cz/item/CS_URS_2023_01/184102112"/>
    <hyperlink ref="F218" r:id="rId30" display="https://podminky.urs.cz/item/CS_URS_2023_01/184215133"/>
    <hyperlink ref="F223" r:id="rId31" display="https://podminky.urs.cz/item/CS_URS_2023_01/451573111"/>
    <hyperlink ref="F228" r:id="rId32" display="https://podminky.urs.cz/item/CS_URS_2023_01/452311141"/>
    <hyperlink ref="F232" r:id="rId33" display="https://podminky.urs.cz/item/CS_URS_2023_01/561121112"/>
    <hyperlink ref="F242" r:id="rId34" display="https://podminky.urs.cz/item/CS_URS_2023_01/564851111"/>
    <hyperlink ref="F252" r:id="rId35" display="https://podminky.urs.cz/item/CS_URS_2023_01/564851111"/>
    <hyperlink ref="F265" r:id="rId36" display="https://podminky.urs.cz/item/CS_URS_2023_01/564861111"/>
    <hyperlink ref="F271" r:id="rId37" display="https://podminky.urs.cz/item/CS_URS_2023_01/565155101"/>
    <hyperlink ref="F274" r:id="rId38" display="https://podminky.urs.cz/item/CS_URS_2023_01/567122113"/>
    <hyperlink ref="F279" r:id="rId39" display="https://podminky.urs.cz/item/CS_URS_2023_01/567132114"/>
    <hyperlink ref="F284" r:id="rId40" display="https://podminky.urs.cz/item/CS_URS_2023_01/567911111"/>
    <hyperlink ref="F287" r:id="rId41" display="https://podminky.urs.cz/item/CS_URS_2023_01/573191111"/>
    <hyperlink ref="F292" r:id="rId42" display="https://podminky.urs.cz/item/CS_URS_2023_01/577134111"/>
    <hyperlink ref="F295" r:id="rId43" display="https://podminky.urs.cz/item/CS_URS_2023_01/573231107"/>
    <hyperlink ref="F298" r:id="rId44" display="https://podminky.urs.cz/item/CS_URS_2023_01/591211111"/>
    <hyperlink ref="F310" r:id="rId45" display="https://podminky.urs.cz/item/CS_URS_2023_01/591411111"/>
    <hyperlink ref="F318" r:id="rId46" display="https://podminky.urs.cz/item/CS_URS_2023_01/596211211"/>
    <hyperlink ref="F330" r:id="rId47" display="https://podminky.urs.cz/item/CS_URS_2023_01/871161141"/>
    <hyperlink ref="F334" r:id="rId48" display="https://podminky.urs.cz/item/CS_URS_2023_01/871350310"/>
    <hyperlink ref="F339" r:id="rId49" display="https://podminky.urs.cz/item/CS_URS_2023_01/879230191"/>
    <hyperlink ref="F345" r:id="rId50" display="https://podminky.urs.cz/item/CS_URS_2023_01/893811112"/>
    <hyperlink ref="F348" r:id="rId51" display="https://podminky.urs.cz/item/CS_URS_2023_01/893811211"/>
    <hyperlink ref="F351" r:id="rId52" display="https://podminky.urs.cz/item/CS_URS_2023_01/895941341"/>
    <hyperlink ref="F354" r:id="rId53" display="https://podminky.urs.cz/item/CS_URS_2023_01/895941351"/>
    <hyperlink ref="F357" r:id="rId54" display="https://podminky.urs.cz/item/CS_URS_2023_01/895941361"/>
    <hyperlink ref="F360" r:id="rId55" display="https://podminky.urs.cz/item/CS_URS_2023_01/899204112"/>
    <hyperlink ref="F364" r:id="rId56" display="https://podminky.urs.cz/item/CS_URS_2023_01/899431111"/>
    <hyperlink ref="F380" r:id="rId57" display="https://podminky.urs.cz/item/CS_URS_2023_01/914111111"/>
    <hyperlink ref="F388" r:id="rId58" display="https://podminky.urs.cz/item/CS_URS_2023_01/914511112"/>
    <hyperlink ref="F391" r:id="rId59" display="https://podminky.urs.cz/item/CS_URS_2023_01/915611111"/>
    <hyperlink ref="F393" r:id="rId60" display="https://podminky.urs.cz/item/CS_URS_2023_01/915621111"/>
    <hyperlink ref="F396" r:id="rId61" display="https://podminky.urs.cz/item/CS_URS_2023_01/915231116"/>
    <hyperlink ref="F402" r:id="rId62" display="https://podminky.urs.cz/item/CS_URS_2023_01/915321111"/>
    <hyperlink ref="F406" r:id="rId63" display="https://podminky.urs.cz/item/CS_URS_2023_01/915331111"/>
    <hyperlink ref="F410" r:id="rId64" display="https://podminky.urs.cz/item/CS_URS_2023_01/916241213"/>
    <hyperlink ref="F442" r:id="rId65" display="https://podminky.urs.cz/item/CS_URS_2023_01/919726121"/>
    <hyperlink ref="F449" r:id="rId66" display="https://podminky.urs.cz/item/CS_URS_2023_01/919735112"/>
    <hyperlink ref="F454" r:id="rId67" display="https://podminky.urs.cz/item/CS_URS_2023_01/919122132"/>
    <hyperlink ref="F456" r:id="rId68" display="https://podminky.urs.cz/item/CS_URS_2023_01/919731121"/>
    <hyperlink ref="F458" r:id="rId69" display="https://podminky.urs.cz/item/CS_URS_2023_01/966001212"/>
    <hyperlink ref="F461" r:id="rId70" display="https://podminky.urs.cz/item/CS_URS_2023_01/966001312"/>
    <hyperlink ref="F464" r:id="rId71" display="https://podminky.urs.cz/item/CS_URS_2023_01/966005111"/>
    <hyperlink ref="F469" r:id="rId72" display="https://podminky.urs.cz/item/CS_URS_2023_01/966071131"/>
    <hyperlink ref="F472" r:id="rId73" display="https://podminky.urs.cz/item/CS_URS_2023_01/936124113"/>
    <hyperlink ref="F475" r:id="rId74" display="https://podminky.urs.cz/item/CS_URS_2023_01/936104213"/>
    <hyperlink ref="F478" r:id="rId75" display="https://podminky.urs.cz/item/CS_URS_2023_01/953946131"/>
    <hyperlink ref="F481" r:id="rId76" display="https://podminky.urs.cz/item/CS_URS_2023_01/979024443"/>
    <hyperlink ref="F484" r:id="rId77" display="https://podminky.urs.cz/item/CS_URS_2023_01/979054442"/>
    <hyperlink ref="F487" r:id="rId78" display="https://podminky.urs.cz/item/CS_URS_2023_01/979071122"/>
    <hyperlink ref="F491" r:id="rId79" display="https://podminky.urs.cz/item/CS_URS_2023_01/997221551"/>
    <hyperlink ref="F497" r:id="rId80" display="https://podminky.urs.cz/item/CS_URS_2023_01/997221559"/>
    <hyperlink ref="F502" r:id="rId81" display="https://podminky.urs.cz/item/CS_URS_2023_01/997221561"/>
    <hyperlink ref="F513" r:id="rId82" display="https://podminky.urs.cz/item/CS_URS_2023_01/997221569"/>
    <hyperlink ref="F532" r:id="rId83" display="https://podminky.urs.cz/item/CS_URS_2023_01/998223011"/>
    <hyperlink ref="F534" r:id="rId84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140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1020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ROUND((SUM(BE93:BE271)),2)</f>
        <v>0</v>
      </c>
      <c r="I35" s="94">
        <v>0.21</v>
      </c>
      <c r="J35" s="84">
        <f>ROUND(((SUM(BE93:BE271))*I35),2)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ROUND((SUM(BF93:BF271)),2)</f>
        <v>0</v>
      </c>
      <c r="I36" s="94">
        <v>0.12</v>
      </c>
      <c r="J36" s="84">
        <f>ROUND(((SUM(BF93:BF271))*I36),2)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ROUND((SUM(BG93:BG271)),2)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ROUND((SUM(BH93:BH271)),2)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ROUND((SUM(BI93:BI271)),2)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140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104 - Parkovací stání  - fáze A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J93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337</v>
      </c>
      <c r="E66" s="110"/>
      <c r="F66" s="110"/>
      <c r="G66" s="110"/>
      <c r="H66" s="110"/>
      <c r="I66" s="110"/>
      <c r="J66" s="111">
        <f>J145</f>
        <v>0</v>
      </c>
      <c r="L66" s="108"/>
    </row>
    <row r="67" spans="2:12" s="9" customFormat="1" ht="19.9" customHeight="1">
      <c r="B67" s="108"/>
      <c r="D67" s="109" t="s">
        <v>338</v>
      </c>
      <c r="E67" s="110"/>
      <c r="F67" s="110"/>
      <c r="G67" s="110"/>
      <c r="H67" s="110"/>
      <c r="I67" s="110"/>
      <c r="J67" s="111">
        <f>J152</f>
        <v>0</v>
      </c>
      <c r="L67" s="108"/>
    </row>
    <row r="68" spans="2:12" s="9" customFormat="1" ht="19.9" customHeight="1">
      <c r="B68" s="108"/>
      <c r="D68" s="109" t="s">
        <v>339</v>
      </c>
      <c r="E68" s="110"/>
      <c r="F68" s="110"/>
      <c r="G68" s="110"/>
      <c r="H68" s="110"/>
      <c r="I68" s="110"/>
      <c r="J68" s="111">
        <f>J182</f>
        <v>0</v>
      </c>
      <c r="L68" s="108"/>
    </row>
    <row r="69" spans="2:12" s="9" customFormat="1" ht="19.9" customHeight="1">
      <c r="B69" s="108"/>
      <c r="D69" s="109" t="s">
        <v>148</v>
      </c>
      <c r="E69" s="110"/>
      <c r="F69" s="110"/>
      <c r="G69" s="110"/>
      <c r="H69" s="110"/>
      <c r="I69" s="110"/>
      <c r="J69" s="111">
        <f>J206</f>
        <v>0</v>
      </c>
      <c r="L69" s="108"/>
    </row>
    <row r="70" spans="2:12" s="9" customFormat="1" ht="19.9" customHeight="1">
      <c r="B70" s="108"/>
      <c r="D70" s="109" t="s">
        <v>340</v>
      </c>
      <c r="E70" s="110"/>
      <c r="F70" s="110"/>
      <c r="G70" s="110"/>
      <c r="H70" s="110"/>
      <c r="I70" s="110"/>
      <c r="J70" s="111">
        <f>J232</f>
        <v>0</v>
      </c>
      <c r="L70" s="108"/>
    </row>
    <row r="71" spans="2:12" s="9" customFormat="1" ht="19.9" customHeight="1">
      <c r="B71" s="108"/>
      <c r="D71" s="109" t="s">
        <v>341</v>
      </c>
      <c r="E71" s="110"/>
      <c r="F71" s="110"/>
      <c r="G71" s="110"/>
      <c r="H71" s="110"/>
      <c r="I71" s="110"/>
      <c r="J71" s="111">
        <f>J267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156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3" t="str">
        <f>E7</f>
        <v>Nymburk - rekonstrukce chodníku a parkovacího stání</v>
      </c>
      <c r="F81" s="314"/>
      <c r="G81" s="314"/>
      <c r="H81" s="314"/>
      <c r="L81" s="33"/>
    </row>
    <row r="82" spans="2:12" ht="12" customHeight="1">
      <c r="B82" s="20"/>
      <c r="C82" s="27" t="s">
        <v>139</v>
      </c>
      <c r="L82" s="20"/>
    </row>
    <row r="83" spans="2:12" s="1" customFormat="1" ht="16.5" customHeight="1">
      <c r="B83" s="33"/>
      <c r="E83" s="313" t="s">
        <v>140</v>
      </c>
      <c r="F83" s="315"/>
      <c r="G83" s="315"/>
      <c r="H83" s="315"/>
      <c r="L83" s="33"/>
    </row>
    <row r="84" spans="2:12" s="1" customFormat="1" ht="12" customHeight="1">
      <c r="B84" s="33"/>
      <c r="C84" s="27" t="s">
        <v>141</v>
      </c>
      <c r="L84" s="33"/>
    </row>
    <row r="85" spans="2:12" s="1" customFormat="1" ht="16.5" customHeight="1">
      <c r="B85" s="33"/>
      <c r="E85" s="277" t="str">
        <f>E11</f>
        <v>SO 104 - Parkovací stání  - fáze A</v>
      </c>
      <c r="F85" s="315"/>
      <c r="G85" s="315"/>
      <c r="H85" s="315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Nymburk</v>
      </c>
      <c r="I87" s="27" t="s">
        <v>24</v>
      </c>
      <c r="J87" s="50" t="str">
        <f>IF(J14="","",J14)</f>
        <v>7. 11. 2023</v>
      </c>
      <c r="L87" s="33"/>
    </row>
    <row r="88" spans="2:12" s="1" customFormat="1" ht="6.95" customHeight="1">
      <c r="B88" s="33"/>
      <c r="L88" s="33"/>
    </row>
    <row r="89" spans="2:12" s="1" customFormat="1" ht="40.15" customHeight="1">
      <c r="B89" s="33"/>
      <c r="C89" s="27" t="s">
        <v>30</v>
      </c>
      <c r="F89" s="25" t="str">
        <f>E17</f>
        <v>Měto Nymburk, nám. Přemyslovců 163/20, 288 02</v>
      </c>
      <c r="I89" s="27" t="s">
        <v>38</v>
      </c>
      <c r="J89" s="31" t="str">
        <f>E23</f>
        <v>Ing. arch. Martin Jirovský Ph.D, MBA, DiS.</v>
      </c>
      <c r="L89" s="33"/>
    </row>
    <row r="90" spans="2:12" s="1" customFormat="1" ht="40.15" customHeight="1">
      <c r="B90" s="33"/>
      <c r="C90" s="27" t="s">
        <v>36</v>
      </c>
      <c r="F90" s="25" t="str">
        <f>IF(E20="","",E20)</f>
        <v>Vyplň údaj</v>
      </c>
      <c r="I90" s="27" t="s">
        <v>42</v>
      </c>
      <c r="J90" s="31" t="str">
        <f>E26</f>
        <v>Ateliér M.A.A.T. s.r.o., Petra Stejskalová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157</v>
      </c>
      <c r="D92" s="114" t="s">
        <v>66</v>
      </c>
      <c r="E92" s="114" t="s">
        <v>62</v>
      </c>
      <c r="F92" s="114" t="s">
        <v>63</v>
      </c>
      <c r="G92" s="114" t="s">
        <v>158</v>
      </c>
      <c r="H92" s="114" t="s">
        <v>159</v>
      </c>
      <c r="I92" s="114" t="s">
        <v>160</v>
      </c>
      <c r="J92" s="114" t="s">
        <v>145</v>
      </c>
      <c r="K92" s="115" t="s">
        <v>161</v>
      </c>
      <c r="L92" s="112"/>
      <c r="M92" s="57" t="s">
        <v>35</v>
      </c>
      <c r="N92" s="58" t="s">
        <v>51</v>
      </c>
      <c r="O92" s="58" t="s">
        <v>162</v>
      </c>
      <c r="P92" s="58" t="s">
        <v>163</v>
      </c>
      <c r="Q92" s="58" t="s">
        <v>164</v>
      </c>
      <c r="R92" s="58" t="s">
        <v>165</v>
      </c>
      <c r="S92" s="58" t="s">
        <v>166</v>
      </c>
      <c r="T92" s="59" t="s">
        <v>167</v>
      </c>
    </row>
    <row r="93" spans="2:63" s="1" customFormat="1" ht="22.9" customHeight="1">
      <c r="B93" s="33"/>
      <c r="C93" s="62" t="s">
        <v>168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252.9200825</v>
      </c>
      <c r="S93" s="51"/>
      <c r="T93" s="118">
        <f>T94</f>
        <v>100.8235</v>
      </c>
      <c r="AT93" s="17" t="s">
        <v>80</v>
      </c>
      <c r="AU93" s="17" t="s">
        <v>146</v>
      </c>
      <c r="BK93" s="119">
        <f>BK94</f>
        <v>0</v>
      </c>
    </row>
    <row r="94" spans="2:63" s="11" customFormat="1" ht="25.9" customHeight="1">
      <c r="B94" s="120"/>
      <c r="D94" s="121" t="s">
        <v>80</v>
      </c>
      <c r="E94" s="122" t="s">
        <v>169</v>
      </c>
      <c r="F94" s="122" t="s">
        <v>170</v>
      </c>
      <c r="I94" s="123"/>
      <c r="J94" s="124">
        <f>BK94</f>
        <v>0</v>
      </c>
      <c r="L94" s="120"/>
      <c r="M94" s="125"/>
      <c r="P94" s="126">
        <f>P95+P145+P152+P182+P206+P232+P267</f>
        <v>0</v>
      </c>
      <c r="R94" s="126">
        <f>R95+R145+R152+R182+R206+R232+R267</f>
        <v>252.9200825</v>
      </c>
      <c r="T94" s="127">
        <f>T95+T145+T152+T182+T206+T232+T267</f>
        <v>100.8235</v>
      </c>
      <c r="AR94" s="121" t="s">
        <v>8</v>
      </c>
      <c r="AT94" s="128" t="s">
        <v>80</v>
      </c>
      <c r="AU94" s="128" t="s">
        <v>81</v>
      </c>
      <c r="AY94" s="121" t="s">
        <v>171</v>
      </c>
      <c r="BK94" s="129">
        <f>BK95+BK145+BK152+BK182+BK206+BK232+BK267</f>
        <v>0</v>
      </c>
    </row>
    <row r="95" spans="2:63" s="11" customFormat="1" ht="22.9" customHeight="1">
      <c r="B95" s="120"/>
      <c r="D95" s="121" t="s">
        <v>80</v>
      </c>
      <c r="E95" s="130" t="s">
        <v>8</v>
      </c>
      <c r="F95" s="130" t="s">
        <v>342</v>
      </c>
      <c r="I95" s="123"/>
      <c r="J95" s="131">
        <f>BK95</f>
        <v>0</v>
      </c>
      <c r="L95" s="120"/>
      <c r="M95" s="125"/>
      <c r="P95" s="126">
        <f>SUM(P96:P144)</f>
        <v>0</v>
      </c>
      <c r="R95" s="126">
        <f>SUM(R96:R144)</f>
        <v>3.94</v>
      </c>
      <c r="T95" s="127">
        <f>SUM(T96:T144)</f>
        <v>100.8235</v>
      </c>
      <c r="AR95" s="121" t="s">
        <v>8</v>
      </c>
      <c r="AT95" s="128" t="s">
        <v>80</v>
      </c>
      <c r="AU95" s="128" t="s">
        <v>8</v>
      </c>
      <c r="AY95" s="121" t="s">
        <v>171</v>
      </c>
      <c r="BK95" s="129">
        <f>SUM(BK96:BK144)</f>
        <v>0</v>
      </c>
    </row>
    <row r="96" spans="2:65" s="1" customFormat="1" ht="44.25" customHeight="1">
      <c r="B96" s="33"/>
      <c r="C96" s="132" t="s">
        <v>8</v>
      </c>
      <c r="D96" s="132" t="s">
        <v>174</v>
      </c>
      <c r="E96" s="133" t="s">
        <v>1021</v>
      </c>
      <c r="F96" s="134" t="s">
        <v>1022</v>
      </c>
      <c r="G96" s="135" t="s">
        <v>355</v>
      </c>
      <c r="H96" s="136">
        <v>19.13</v>
      </c>
      <c r="I96" s="137"/>
      <c r="J96" s="136">
        <f>ROUND(I96*H96,0)</f>
        <v>0</v>
      </c>
      <c r="K96" s="134" t="s">
        <v>346</v>
      </c>
      <c r="L96" s="33"/>
      <c r="M96" s="138" t="s">
        <v>35</v>
      </c>
      <c r="N96" s="139" t="s">
        <v>52</v>
      </c>
      <c r="P96" s="140">
        <f>O96*H96</f>
        <v>0</v>
      </c>
      <c r="Q96" s="140">
        <v>0</v>
      </c>
      <c r="R96" s="140">
        <f>Q96*H96</f>
        <v>0</v>
      </c>
      <c r="S96" s="140">
        <v>0.255</v>
      </c>
      <c r="T96" s="141">
        <f>S96*H96</f>
        <v>4.87815</v>
      </c>
      <c r="AR96" s="142" t="s">
        <v>178</v>
      </c>
      <c r="AT96" s="142" t="s">
        <v>174</v>
      </c>
      <c r="AU96" s="142" t="s">
        <v>21</v>
      </c>
      <c r="AY96" s="17" t="s">
        <v>171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</v>
      </c>
      <c r="BK96" s="143">
        <f>ROUND(I96*H96,0)</f>
        <v>0</v>
      </c>
      <c r="BL96" s="17" t="s">
        <v>178</v>
      </c>
      <c r="BM96" s="142" t="s">
        <v>1023</v>
      </c>
    </row>
    <row r="97" spans="2:47" s="1" customFormat="1" ht="11.25">
      <c r="B97" s="33"/>
      <c r="D97" s="153" t="s">
        <v>347</v>
      </c>
      <c r="F97" s="154" t="s">
        <v>1024</v>
      </c>
      <c r="I97" s="146"/>
      <c r="L97" s="33"/>
      <c r="M97" s="147"/>
      <c r="T97" s="54"/>
      <c r="AT97" s="17" t="s">
        <v>347</v>
      </c>
      <c r="AU97" s="17" t="s">
        <v>21</v>
      </c>
    </row>
    <row r="98" spans="2:51" s="12" customFormat="1" ht="11.25">
      <c r="B98" s="155"/>
      <c r="D98" s="144" t="s">
        <v>358</v>
      </c>
      <c r="E98" s="156" t="s">
        <v>35</v>
      </c>
      <c r="F98" s="157" t="s">
        <v>1025</v>
      </c>
      <c r="H98" s="158">
        <v>19.13</v>
      </c>
      <c r="I98" s="159"/>
      <c r="L98" s="155"/>
      <c r="M98" s="160"/>
      <c r="T98" s="161"/>
      <c r="AT98" s="156" t="s">
        <v>358</v>
      </c>
      <c r="AU98" s="156" t="s">
        <v>21</v>
      </c>
      <c r="AV98" s="12" t="s">
        <v>21</v>
      </c>
      <c r="AW98" s="12" t="s">
        <v>41</v>
      </c>
      <c r="AX98" s="12" t="s">
        <v>8</v>
      </c>
      <c r="AY98" s="156" t="s">
        <v>171</v>
      </c>
    </row>
    <row r="99" spans="2:65" s="1" customFormat="1" ht="37.9" customHeight="1">
      <c r="B99" s="33"/>
      <c r="C99" s="132" t="s">
        <v>21</v>
      </c>
      <c r="D99" s="132" t="s">
        <v>174</v>
      </c>
      <c r="E99" s="133" t="s">
        <v>362</v>
      </c>
      <c r="F99" s="134" t="s">
        <v>363</v>
      </c>
      <c r="G99" s="135" t="s">
        <v>355</v>
      </c>
      <c r="H99" s="136">
        <v>55.43</v>
      </c>
      <c r="I99" s="137"/>
      <c r="J99" s="136">
        <f>ROUND(I99*H99,0)</f>
        <v>0</v>
      </c>
      <c r="K99" s="134" t="s">
        <v>346</v>
      </c>
      <c r="L99" s="33"/>
      <c r="M99" s="138" t="s">
        <v>35</v>
      </c>
      <c r="N99" s="139" t="s">
        <v>52</v>
      </c>
      <c r="P99" s="140">
        <f>O99*H99</f>
        <v>0</v>
      </c>
      <c r="Q99" s="140">
        <v>0</v>
      </c>
      <c r="R99" s="140">
        <f>Q99*H99</f>
        <v>0</v>
      </c>
      <c r="S99" s="140">
        <v>0.235</v>
      </c>
      <c r="T99" s="141">
        <f>S99*H99</f>
        <v>13.02605</v>
      </c>
      <c r="AR99" s="142" t="s">
        <v>178</v>
      </c>
      <c r="AT99" s="142" t="s">
        <v>174</v>
      </c>
      <c r="AU99" s="142" t="s">
        <v>21</v>
      </c>
      <c r="AY99" s="17" t="s">
        <v>171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</v>
      </c>
      <c r="BK99" s="143">
        <f>ROUND(I99*H99,0)</f>
        <v>0</v>
      </c>
      <c r="BL99" s="17" t="s">
        <v>178</v>
      </c>
      <c r="BM99" s="142" t="s">
        <v>1026</v>
      </c>
    </row>
    <row r="100" spans="2:47" s="1" customFormat="1" ht="11.25">
      <c r="B100" s="33"/>
      <c r="D100" s="153" t="s">
        <v>347</v>
      </c>
      <c r="F100" s="154" t="s">
        <v>365</v>
      </c>
      <c r="I100" s="146"/>
      <c r="L100" s="33"/>
      <c r="M100" s="147"/>
      <c r="T100" s="54"/>
      <c r="AT100" s="17" t="s">
        <v>347</v>
      </c>
      <c r="AU100" s="17" t="s">
        <v>21</v>
      </c>
    </row>
    <row r="101" spans="2:47" s="1" customFormat="1" ht="19.5">
      <c r="B101" s="33"/>
      <c r="D101" s="144" t="s">
        <v>180</v>
      </c>
      <c r="F101" s="145" t="s">
        <v>366</v>
      </c>
      <c r="I101" s="146"/>
      <c r="L101" s="33"/>
      <c r="M101" s="147"/>
      <c r="T101" s="54"/>
      <c r="AT101" s="17" t="s">
        <v>180</v>
      </c>
      <c r="AU101" s="17" t="s">
        <v>21</v>
      </c>
    </row>
    <row r="102" spans="2:51" s="12" customFormat="1" ht="11.25">
      <c r="B102" s="155"/>
      <c r="D102" s="144" t="s">
        <v>358</v>
      </c>
      <c r="E102" s="156" t="s">
        <v>35</v>
      </c>
      <c r="F102" s="157" t="s">
        <v>1027</v>
      </c>
      <c r="H102" s="158">
        <v>55.43</v>
      </c>
      <c r="I102" s="159"/>
      <c r="L102" s="155"/>
      <c r="M102" s="160"/>
      <c r="T102" s="161"/>
      <c r="AT102" s="156" t="s">
        <v>358</v>
      </c>
      <c r="AU102" s="156" t="s">
        <v>21</v>
      </c>
      <c r="AV102" s="12" t="s">
        <v>21</v>
      </c>
      <c r="AW102" s="12" t="s">
        <v>41</v>
      </c>
      <c r="AX102" s="12" t="s">
        <v>8</v>
      </c>
      <c r="AY102" s="156" t="s">
        <v>171</v>
      </c>
    </row>
    <row r="103" spans="2:65" s="1" customFormat="1" ht="37.9" customHeight="1">
      <c r="B103" s="33"/>
      <c r="C103" s="132" t="s">
        <v>191</v>
      </c>
      <c r="D103" s="132" t="s">
        <v>174</v>
      </c>
      <c r="E103" s="133" t="s">
        <v>1028</v>
      </c>
      <c r="F103" s="134" t="s">
        <v>1029</v>
      </c>
      <c r="G103" s="135" t="s">
        <v>355</v>
      </c>
      <c r="H103" s="136">
        <v>120.19</v>
      </c>
      <c r="I103" s="137"/>
      <c r="J103" s="136">
        <f>ROUND(I103*H103,0)</f>
        <v>0</v>
      </c>
      <c r="K103" s="134" t="s">
        <v>346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0.22</v>
      </c>
      <c r="T103" s="141">
        <f>S103*H103</f>
        <v>26.4418</v>
      </c>
      <c r="AR103" s="142" t="s">
        <v>178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178</v>
      </c>
      <c r="BM103" s="142" t="s">
        <v>1030</v>
      </c>
    </row>
    <row r="104" spans="2:47" s="1" customFormat="1" ht="11.25">
      <c r="B104" s="33"/>
      <c r="D104" s="153" t="s">
        <v>347</v>
      </c>
      <c r="F104" s="154" t="s">
        <v>1031</v>
      </c>
      <c r="I104" s="146"/>
      <c r="L104" s="33"/>
      <c r="M104" s="147"/>
      <c r="T104" s="54"/>
      <c r="AT104" s="17" t="s">
        <v>347</v>
      </c>
      <c r="AU104" s="17" t="s">
        <v>21</v>
      </c>
    </row>
    <row r="105" spans="2:51" s="12" customFormat="1" ht="11.25">
      <c r="B105" s="155"/>
      <c r="D105" s="144" t="s">
        <v>358</v>
      </c>
      <c r="E105" s="156" t="s">
        <v>35</v>
      </c>
      <c r="F105" s="157" t="s">
        <v>1032</v>
      </c>
      <c r="H105" s="158">
        <v>120.19</v>
      </c>
      <c r="I105" s="159"/>
      <c r="L105" s="155"/>
      <c r="M105" s="160"/>
      <c r="T105" s="161"/>
      <c r="AT105" s="156" t="s">
        <v>358</v>
      </c>
      <c r="AU105" s="156" t="s">
        <v>21</v>
      </c>
      <c r="AV105" s="12" t="s">
        <v>21</v>
      </c>
      <c r="AW105" s="12" t="s">
        <v>41</v>
      </c>
      <c r="AX105" s="12" t="s">
        <v>8</v>
      </c>
      <c r="AY105" s="156" t="s">
        <v>171</v>
      </c>
    </row>
    <row r="106" spans="2:65" s="1" customFormat="1" ht="37.9" customHeight="1">
      <c r="B106" s="33"/>
      <c r="C106" s="132" t="s">
        <v>178</v>
      </c>
      <c r="D106" s="132" t="s">
        <v>174</v>
      </c>
      <c r="E106" s="133" t="s">
        <v>1033</v>
      </c>
      <c r="F106" s="134" t="s">
        <v>1034</v>
      </c>
      <c r="G106" s="135" t="s">
        <v>355</v>
      </c>
      <c r="H106" s="136">
        <v>194.75</v>
      </c>
      <c r="I106" s="137"/>
      <c r="J106" s="136">
        <f>ROUND(I106*H106,0)</f>
        <v>0</v>
      </c>
      <c r="K106" s="134" t="s">
        <v>346</v>
      </c>
      <c r="L106" s="33"/>
      <c r="M106" s="138" t="s">
        <v>35</v>
      </c>
      <c r="N106" s="139" t="s">
        <v>52</v>
      </c>
      <c r="P106" s="140">
        <f>O106*H106</f>
        <v>0</v>
      </c>
      <c r="Q106" s="140">
        <v>0</v>
      </c>
      <c r="R106" s="140">
        <f>Q106*H106</f>
        <v>0</v>
      </c>
      <c r="S106" s="140">
        <v>0.29</v>
      </c>
      <c r="T106" s="141">
        <f>S106*H106</f>
        <v>56.4775</v>
      </c>
      <c r="AR106" s="142" t="s">
        <v>178</v>
      </c>
      <c r="AT106" s="142" t="s">
        <v>174</v>
      </c>
      <c r="AU106" s="142" t="s">
        <v>21</v>
      </c>
      <c r="AY106" s="17" t="s">
        <v>171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</v>
      </c>
      <c r="BK106" s="143">
        <f>ROUND(I106*H106,0)</f>
        <v>0</v>
      </c>
      <c r="BL106" s="17" t="s">
        <v>178</v>
      </c>
      <c r="BM106" s="142" t="s">
        <v>1035</v>
      </c>
    </row>
    <row r="107" spans="2:47" s="1" customFormat="1" ht="11.25">
      <c r="B107" s="33"/>
      <c r="D107" s="153" t="s">
        <v>347</v>
      </c>
      <c r="F107" s="154" t="s">
        <v>1036</v>
      </c>
      <c r="I107" s="146"/>
      <c r="L107" s="33"/>
      <c r="M107" s="147"/>
      <c r="T107" s="54"/>
      <c r="AT107" s="17" t="s">
        <v>347</v>
      </c>
      <c r="AU107" s="17" t="s">
        <v>21</v>
      </c>
    </row>
    <row r="108" spans="2:65" s="1" customFormat="1" ht="21.75" customHeight="1">
      <c r="B108" s="33"/>
      <c r="C108" s="132" t="s">
        <v>183</v>
      </c>
      <c r="D108" s="132" t="s">
        <v>174</v>
      </c>
      <c r="E108" s="133" t="s">
        <v>1037</v>
      </c>
      <c r="F108" s="134" t="s">
        <v>1038</v>
      </c>
      <c r="G108" s="135" t="s">
        <v>407</v>
      </c>
      <c r="H108" s="136">
        <v>133.41</v>
      </c>
      <c r="I108" s="137"/>
      <c r="J108" s="136">
        <f>ROUND(I108*H108,0)</f>
        <v>0</v>
      </c>
      <c r="K108" s="134" t="s">
        <v>346</v>
      </c>
      <c r="L108" s="33"/>
      <c r="M108" s="138" t="s">
        <v>35</v>
      </c>
      <c r="N108" s="139" t="s">
        <v>52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178</v>
      </c>
      <c r="AT108" s="142" t="s">
        <v>174</v>
      </c>
      <c r="AU108" s="142" t="s">
        <v>21</v>
      </c>
      <c r="AY108" s="17" t="s">
        <v>171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</v>
      </c>
      <c r="BK108" s="143">
        <f>ROUND(I108*H108,0)</f>
        <v>0</v>
      </c>
      <c r="BL108" s="17" t="s">
        <v>178</v>
      </c>
      <c r="BM108" s="142" t="s">
        <v>1039</v>
      </c>
    </row>
    <row r="109" spans="2:47" s="1" customFormat="1" ht="11.25">
      <c r="B109" s="33"/>
      <c r="D109" s="153" t="s">
        <v>347</v>
      </c>
      <c r="F109" s="154" t="s">
        <v>1040</v>
      </c>
      <c r="I109" s="146"/>
      <c r="L109" s="33"/>
      <c r="M109" s="147"/>
      <c r="T109" s="54"/>
      <c r="AT109" s="17" t="s">
        <v>347</v>
      </c>
      <c r="AU109" s="17" t="s">
        <v>21</v>
      </c>
    </row>
    <row r="110" spans="2:51" s="12" customFormat="1" ht="11.25">
      <c r="B110" s="155"/>
      <c r="D110" s="144" t="s">
        <v>358</v>
      </c>
      <c r="E110" s="156" t="s">
        <v>35</v>
      </c>
      <c r="F110" s="157" t="s">
        <v>1041</v>
      </c>
      <c r="H110" s="158">
        <v>25.32</v>
      </c>
      <c r="I110" s="159"/>
      <c r="L110" s="155"/>
      <c r="M110" s="160"/>
      <c r="T110" s="161"/>
      <c r="AT110" s="156" t="s">
        <v>358</v>
      </c>
      <c r="AU110" s="156" t="s">
        <v>21</v>
      </c>
      <c r="AV110" s="12" t="s">
        <v>21</v>
      </c>
      <c r="AW110" s="12" t="s">
        <v>41</v>
      </c>
      <c r="AX110" s="12" t="s">
        <v>81</v>
      </c>
      <c r="AY110" s="156" t="s">
        <v>171</v>
      </c>
    </row>
    <row r="111" spans="2:51" s="12" customFormat="1" ht="11.25">
      <c r="B111" s="155"/>
      <c r="D111" s="144" t="s">
        <v>358</v>
      </c>
      <c r="E111" s="156" t="s">
        <v>35</v>
      </c>
      <c r="F111" s="157" t="s">
        <v>1042</v>
      </c>
      <c r="H111" s="158">
        <v>108.09</v>
      </c>
      <c r="I111" s="159"/>
      <c r="L111" s="155"/>
      <c r="M111" s="160"/>
      <c r="T111" s="161"/>
      <c r="AT111" s="156" t="s">
        <v>358</v>
      </c>
      <c r="AU111" s="156" t="s">
        <v>21</v>
      </c>
      <c r="AV111" s="12" t="s">
        <v>21</v>
      </c>
      <c r="AW111" s="12" t="s">
        <v>41</v>
      </c>
      <c r="AX111" s="12" t="s">
        <v>81</v>
      </c>
      <c r="AY111" s="156" t="s">
        <v>171</v>
      </c>
    </row>
    <row r="112" spans="2:51" s="13" customFormat="1" ht="11.25">
      <c r="B112" s="162"/>
      <c r="D112" s="144" t="s">
        <v>358</v>
      </c>
      <c r="E112" s="163" t="s">
        <v>35</v>
      </c>
      <c r="F112" s="164" t="s">
        <v>361</v>
      </c>
      <c r="H112" s="165">
        <v>133.41</v>
      </c>
      <c r="I112" s="166"/>
      <c r="L112" s="162"/>
      <c r="M112" s="167"/>
      <c r="T112" s="168"/>
      <c r="AT112" s="163" t="s">
        <v>358</v>
      </c>
      <c r="AU112" s="163" t="s">
        <v>21</v>
      </c>
      <c r="AV112" s="13" t="s">
        <v>178</v>
      </c>
      <c r="AW112" s="13" t="s">
        <v>41</v>
      </c>
      <c r="AX112" s="13" t="s">
        <v>8</v>
      </c>
      <c r="AY112" s="163" t="s">
        <v>171</v>
      </c>
    </row>
    <row r="113" spans="2:65" s="1" customFormat="1" ht="24.2" customHeight="1">
      <c r="B113" s="33"/>
      <c r="C113" s="132" t="s">
        <v>204</v>
      </c>
      <c r="D113" s="132" t="s">
        <v>174</v>
      </c>
      <c r="E113" s="133" t="s">
        <v>413</v>
      </c>
      <c r="F113" s="134" t="s">
        <v>414</v>
      </c>
      <c r="G113" s="135" t="s">
        <v>407</v>
      </c>
      <c r="H113" s="136">
        <v>65.5</v>
      </c>
      <c r="I113" s="137"/>
      <c r="J113" s="136">
        <f>ROUND(I113*H113,0)</f>
        <v>0</v>
      </c>
      <c r="K113" s="134" t="s">
        <v>346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178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178</v>
      </c>
      <c r="BM113" s="142" t="s">
        <v>1043</v>
      </c>
    </row>
    <row r="114" spans="2:47" s="1" customFormat="1" ht="11.25">
      <c r="B114" s="33"/>
      <c r="D114" s="153" t="s">
        <v>347</v>
      </c>
      <c r="F114" s="154" t="s">
        <v>416</v>
      </c>
      <c r="I114" s="146"/>
      <c r="L114" s="33"/>
      <c r="M114" s="147"/>
      <c r="T114" s="54"/>
      <c r="AT114" s="17" t="s">
        <v>347</v>
      </c>
      <c r="AU114" s="17" t="s">
        <v>21</v>
      </c>
    </row>
    <row r="115" spans="2:51" s="12" customFormat="1" ht="11.25">
      <c r="B115" s="155"/>
      <c r="D115" s="144" t="s">
        <v>358</v>
      </c>
      <c r="E115" s="156" t="s">
        <v>35</v>
      </c>
      <c r="F115" s="157" t="s">
        <v>1044</v>
      </c>
      <c r="H115" s="158">
        <v>12.5</v>
      </c>
      <c r="I115" s="159"/>
      <c r="L115" s="155"/>
      <c r="M115" s="160"/>
      <c r="T115" s="161"/>
      <c r="AT115" s="156" t="s">
        <v>358</v>
      </c>
      <c r="AU115" s="156" t="s">
        <v>21</v>
      </c>
      <c r="AV115" s="12" t="s">
        <v>21</v>
      </c>
      <c r="AW115" s="12" t="s">
        <v>41</v>
      </c>
      <c r="AX115" s="12" t="s">
        <v>81</v>
      </c>
      <c r="AY115" s="156" t="s">
        <v>171</v>
      </c>
    </row>
    <row r="116" spans="2:51" s="12" customFormat="1" ht="11.25">
      <c r="B116" s="155"/>
      <c r="D116" s="144" t="s">
        <v>358</v>
      </c>
      <c r="E116" s="156" t="s">
        <v>35</v>
      </c>
      <c r="F116" s="157" t="s">
        <v>1045</v>
      </c>
      <c r="H116" s="158">
        <v>5.5</v>
      </c>
      <c r="I116" s="159"/>
      <c r="L116" s="155"/>
      <c r="M116" s="160"/>
      <c r="T116" s="161"/>
      <c r="AT116" s="156" t="s">
        <v>358</v>
      </c>
      <c r="AU116" s="156" t="s">
        <v>21</v>
      </c>
      <c r="AV116" s="12" t="s">
        <v>21</v>
      </c>
      <c r="AW116" s="12" t="s">
        <v>41</v>
      </c>
      <c r="AX116" s="12" t="s">
        <v>81</v>
      </c>
      <c r="AY116" s="156" t="s">
        <v>171</v>
      </c>
    </row>
    <row r="117" spans="2:51" s="12" customFormat="1" ht="11.25">
      <c r="B117" s="155"/>
      <c r="D117" s="144" t="s">
        <v>358</v>
      </c>
      <c r="E117" s="156" t="s">
        <v>35</v>
      </c>
      <c r="F117" s="157" t="s">
        <v>1046</v>
      </c>
      <c r="H117" s="158">
        <v>38.5</v>
      </c>
      <c r="I117" s="159"/>
      <c r="L117" s="155"/>
      <c r="M117" s="160"/>
      <c r="T117" s="161"/>
      <c r="AT117" s="156" t="s">
        <v>358</v>
      </c>
      <c r="AU117" s="156" t="s">
        <v>21</v>
      </c>
      <c r="AV117" s="12" t="s">
        <v>21</v>
      </c>
      <c r="AW117" s="12" t="s">
        <v>41</v>
      </c>
      <c r="AX117" s="12" t="s">
        <v>81</v>
      </c>
      <c r="AY117" s="156" t="s">
        <v>171</v>
      </c>
    </row>
    <row r="118" spans="2:51" s="12" customFormat="1" ht="11.25">
      <c r="B118" s="155"/>
      <c r="D118" s="144" t="s">
        <v>358</v>
      </c>
      <c r="E118" s="156" t="s">
        <v>35</v>
      </c>
      <c r="F118" s="157" t="s">
        <v>1047</v>
      </c>
      <c r="H118" s="158">
        <v>9</v>
      </c>
      <c r="I118" s="159"/>
      <c r="L118" s="155"/>
      <c r="M118" s="160"/>
      <c r="T118" s="161"/>
      <c r="AT118" s="156" t="s">
        <v>358</v>
      </c>
      <c r="AU118" s="156" t="s">
        <v>21</v>
      </c>
      <c r="AV118" s="12" t="s">
        <v>21</v>
      </c>
      <c r="AW118" s="12" t="s">
        <v>41</v>
      </c>
      <c r="AX118" s="12" t="s">
        <v>81</v>
      </c>
      <c r="AY118" s="156" t="s">
        <v>171</v>
      </c>
    </row>
    <row r="119" spans="2:51" s="13" customFormat="1" ht="11.25">
      <c r="B119" s="162"/>
      <c r="D119" s="144" t="s">
        <v>358</v>
      </c>
      <c r="E119" s="163" t="s">
        <v>35</v>
      </c>
      <c r="F119" s="164" t="s">
        <v>361</v>
      </c>
      <c r="H119" s="165">
        <v>65.5</v>
      </c>
      <c r="I119" s="166"/>
      <c r="L119" s="162"/>
      <c r="M119" s="167"/>
      <c r="T119" s="168"/>
      <c r="AT119" s="163" t="s">
        <v>358</v>
      </c>
      <c r="AU119" s="163" t="s">
        <v>21</v>
      </c>
      <c r="AV119" s="13" t="s">
        <v>178</v>
      </c>
      <c r="AW119" s="13" t="s">
        <v>41</v>
      </c>
      <c r="AX119" s="13" t="s">
        <v>8</v>
      </c>
      <c r="AY119" s="163" t="s">
        <v>171</v>
      </c>
    </row>
    <row r="120" spans="2:65" s="1" customFormat="1" ht="24.2" customHeight="1">
      <c r="B120" s="33"/>
      <c r="C120" s="132" t="s">
        <v>209</v>
      </c>
      <c r="D120" s="132" t="s">
        <v>174</v>
      </c>
      <c r="E120" s="133" t="s">
        <v>423</v>
      </c>
      <c r="F120" s="134" t="s">
        <v>424</v>
      </c>
      <c r="G120" s="135" t="s">
        <v>407</v>
      </c>
      <c r="H120" s="136">
        <v>0.87</v>
      </c>
      <c r="I120" s="137"/>
      <c r="J120" s="136">
        <f>ROUND(I120*H120,0)</f>
        <v>0</v>
      </c>
      <c r="K120" s="134" t="s">
        <v>346</v>
      </c>
      <c r="L120" s="33"/>
      <c r="M120" s="138" t="s">
        <v>35</v>
      </c>
      <c r="N120" s="139" t="s">
        <v>52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178</v>
      </c>
      <c r="AT120" s="142" t="s">
        <v>174</v>
      </c>
      <c r="AU120" s="142" t="s">
        <v>21</v>
      </c>
      <c r="AY120" s="17" t="s">
        <v>171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</v>
      </c>
      <c r="BK120" s="143">
        <f>ROUND(I120*H120,0)</f>
        <v>0</v>
      </c>
      <c r="BL120" s="17" t="s">
        <v>178</v>
      </c>
      <c r="BM120" s="142" t="s">
        <v>1048</v>
      </c>
    </row>
    <row r="121" spans="2:47" s="1" customFormat="1" ht="11.25">
      <c r="B121" s="33"/>
      <c r="D121" s="153" t="s">
        <v>347</v>
      </c>
      <c r="F121" s="154" t="s">
        <v>426</v>
      </c>
      <c r="I121" s="146"/>
      <c r="L121" s="33"/>
      <c r="M121" s="147"/>
      <c r="T121" s="54"/>
      <c r="AT121" s="17" t="s">
        <v>347</v>
      </c>
      <c r="AU121" s="17" t="s">
        <v>21</v>
      </c>
    </row>
    <row r="122" spans="2:51" s="12" customFormat="1" ht="11.25">
      <c r="B122" s="155"/>
      <c r="D122" s="144" t="s">
        <v>358</v>
      </c>
      <c r="E122" s="156" t="s">
        <v>35</v>
      </c>
      <c r="F122" s="157" t="s">
        <v>1049</v>
      </c>
      <c r="H122" s="158">
        <v>0.87</v>
      </c>
      <c r="I122" s="159"/>
      <c r="L122" s="155"/>
      <c r="M122" s="160"/>
      <c r="T122" s="161"/>
      <c r="AT122" s="156" t="s">
        <v>358</v>
      </c>
      <c r="AU122" s="156" t="s">
        <v>21</v>
      </c>
      <c r="AV122" s="12" t="s">
        <v>21</v>
      </c>
      <c r="AW122" s="12" t="s">
        <v>41</v>
      </c>
      <c r="AX122" s="12" t="s">
        <v>8</v>
      </c>
      <c r="AY122" s="156" t="s">
        <v>171</v>
      </c>
    </row>
    <row r="123" spans="2:65" s="1" customFormat="1" ht="24.2" customHeight="1">
      <c r="B123" s="33"/>
      <c r="C123" s="132" t="s">
        <v>214</v>
      </c>
      <c r="D123" s="132" t="s">
        <v>174</v>
      </c>
      <c r="E123" s="133" t="s">
        <v>1050</v>
      </c>
      <c r="F123" s="134" t="s">
        <v>1051</v>
      </c>
      <c r="G123" s="135" t="s">
        <v>407</v>
      </c>
      <c r="H123" s="136">
        <v>5.76</v>
      </c>
      <c r="I123" s="137"/>
      <c r="J123" s="136">
        <f>ROUND(I123*H123,0)</f>
        <v>0</v>
      </c>
      <c r="K123" s="134" t="s">
        <v>346</v>
      </c>
      <c r="L123" s="33"/>
      <c r="M123" s="138" t="s">
        <v>35</v>
      </c>
      <c r="N123" s="139" t="s">
        <v>52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178</v>
      </c>
      <c r="AT123" s="142" t="s">
        <v>174</v>
      </c>
      <c r="AU123" s="142" t="s">
        <v>21</v>
      </c>
      <c r="AY123" s="17" t="s">
        <v>171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</v>
      </c>
      <c r="BK123" s="143">
        <f>ROUND(I123*H123,0)</f>
        <v>0</v>
      </c>
      <c r="BL123" s="17" t="s">
        <v>178</v>
      </c>
      <c r="BM123" s="142" t="s">
        <v>1052</v>
      </c>
    </row>
    <row r="124" spans="2:47" s="1" customFormat="1" ht="11.25">
      <c r="B124" s="33"/>
      <c r="D124" s="153" t="s">
        <v>347</v>
      </c>
      <c r="F124" s="154" t="s">
        <v>1053</v>
      </c>
      <c r="I124" s="146"/>
      <c r="L124" s="33"/>
      <c r="M124" s="147"/>
      <c r="T124" s="54"/>
      <c r="AT124" s="17" t="s">
        <v>347</v>
      </c>
      <c r="AU124" s="17" t="s">
        <v>21</v>
      </c>
    </row>
    <row r="125" spans="2:51" s="12" customFormat="1" ht="11.25">
      <c r="B125" s="155"/>
      <c r="D125" s="144" t="s">
        <v>358</v>
      </c>
      <c r="E125" s="156" t="s">
        <v>35</v>
      </c>
      <c r="F125" s="157" t="s">
        <v>1054</v>
      </c>
      <c r="H125" s="158">
        <v>5.76</v>
      </c>
      <c r="I125" s="159"/>
      <c r="L125" s="155"/>
      <c r="M125" s="160"/>
      <c r="T125" s="161"/>
      <c r="AT125" s="156" t="s">
        <v>358</v>
      </c>
      <c r="AU125" s="156" t="s">
        <v>21</v>
      </c>
      <c r="AV125" s="12" t="s">
        <v>21</v>
      </c>
      <c r="AW125" s="12" t="s">
        <v>41</v>
      </c>
      <c r="AX125" s="12" t="s">
        <v>8</v>
      </c>
      <c r="AY125" s="156" t="s">
        <v>171</v>
      </c>
    </row>
    <row r="126" spans="2:65" s="1" customFormat="1" ht="37.9" customHeight="1">
      <c r="B126" s="33"/>
      <c r="C126" s="132" t="s">
        <v>172</v>
      </c>
      <c r="D126" s="132" t="s">
        <v>174</v>
      </c>
      <c r="E126" s="133" t="s">
        <v>1055</v>
      </c>
      <c r="F126" s="134" t="s">
        <v>1056</v>
      </c>
      <c r="G126" s="135" t="s">
        <v>407</v>
      </c>
      <c r="H126" s="136">
        <v>140.04</v>
      </c>
      <c r="I126" s="137"/>
      <c r="J126" s="136">
        <f>ROUND(I126*H126,0)</f>
        <v>0</v>
      </c>
      <c r="K126" s="134" t="s">
        <v>346</v>
      </c>
      <c r="L126" s="33"/>
      <c r="M126" s="138" t="s">
        <v>35</v>
      </c>
      <c r="N126" s="139" t="s">
        <v>52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178</v>
      </c>
      <c r="AT126" s="142" t="s">
        <v>174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178</v>
      </c>
      <c r="BM126" s="142" t="s">
        <v>1057</v>
      </c>
    </row>
    <row r="127" spans="2:47" s="1" customFormat="1" ht="11.25">
      <c r="B127" s="33"/>
      <c r="D127" s="153" t="s">
        <v>347</v>
      </c>
      <c r="F127" s="154" t="s">
        <v>1058</v>
      </c>
      <c r="I127" s="146"/>
      <c r="L127" s="33"/>
      <c r="M127" s="147"/>
      <c r="T127" s="54"/>
      <c r="AT127" s="17" t="s">
        <v>347</v>
      </c>
      <c r="AU127" s="17" t="s">
        <v>21</v>
      </c>
    </row>
    <row r="128" spans="2:51" s="12" customFormat="1" ht="11.25">
      <c r="B128" s="155"/>
      <c r="D128" s="144" t="s">
        <v>358</v>
      </c>
      <c r="E128" s="156" t="s">
        <v>35</v>
      </c>
      <c r="F128" s="157" t="s">
        <v>1059</v>
      </c>
      <c r="H128" s="158">
        <v>140.04</v>
      </c>
      <c r="I128" s="159"/>
      <c r="L128" s="155"/>
      <c r="M128" s="160"/>
      <c r="T128" s="161"/>
      <c r="AT128" s="156" t="s">
        <v>358</v>
      </c>
      <c r="AU128" s="156" t="s">
        <v>21</v>
      </c>
      <c r="AV128" s="12" t="s">
        <v>21</v>
      </c>
      <c r="AW128" s="12" t="s">
        <v>41</v>
      </c>
      <c r="AX128" s="12" t="s">
        <v>8</v>
      </c>
      <c r="AY128" s="156" t="s">
        <v>171</v>
      </c>
    </row>
    <row r="129" spans="2:65" s="1" customFormat="1" ht="37.9" customHeight="1">
      <c r="B129" s="33"/>
      <c r="C129" s="132" t="s">
        <v>223</v>
      </c>
      <c r="D129" s="132" t="s">
        <v>174</v>
      </c>
      <c r="E129" s="133" t="s">
        <v>457</v>
      </c>
      <c r="F129" s="134" t="s">
        <v>458</v>
      </c>
      <c r="G129" s="135" t="s">
        <v>407</v>
      </c>
      <c r="H129" s="136">
        <v>420.12</v>
      </c>
      <c r="I129" s="137"/>
      <c r="J129" s="136">
        <f>ROUND(I129*H129,0)</f>
        <v>0</v>
      </c>
      <c r="K129" s="134" t="s">
        <v>346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178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178</v>
      </c>
      <c r="BM129" s="142" t="s">
        <v>1060</v>
      </c>
    </row>
    <row r="130" spans="2:47" s="1" customFormat="1" ht="11.25">
      <c r="B130" s="33"/>
      <c r="D130" s="153" t="s">
        <v>347</v>
      </c>
      <c r="F130" s="154" t="s">
        <v>460</v>
      </c>
      <c r="I130" s="146"/>
      <c r="L130" s="33"/>
      <c r="M130" s="147"/>
      <c r="T130" s="54"/>
      <c r="AT130" s="17" t="s">
        <v>347</v>
      </c>
      <c r="AU130" s="17" t="s">
        <v>21</v>
      </c>
    </row>
    <row r="131" spans="2:47" s="1" customFormat="1" ht="19.5">
      <c r="B131" s="33"/>
      <c r="D131" s="144" t="s">
        <v>180</v>
      </c>
      <c r="F131" s="145" t="s">
        <v>461</v>
      </c>
      <c r="I131" s="146"/>
      <c r="L131" s="33"/>
      <c r="M131" s="147"/>
      <c r="T131" s="54"/>
      <c r="AT131" s="17" t="s">
        <v>180</v>
      </c>
      <c r="AU131" s="17" t="s">
        <v>21</v>
      </c>
    </row>
    <row r="132" spans="2:51" s="12" customFormat="1" ht="11.25">
      <c r="B132" s="155"/>
      <c r="D132" s="144" t="s">
        <v>358</v>
      </c>
      <c r="F132" s="157" t="s">
        <v>1061</v>
      </c>
      <c r="H132" s="158">
        <v>420.12</v>
      </c>
      <c r="I132" s="159"/>
      <c r="L132" s="155"/>
      <c r="M132" s="160"/>
      <c r="T132" s="161"/>
      <c r="AT132" s="156" t="s">
        <v>358</v>
      </c>
      <c r="AU132" s="156" t="s">
        <v>21</v>
      </c>
      <c r="AV132" s="12" t="s">
        <v>21</v>
      </c>
      <c r="AW132" s="12" t="s">
        <v>4</v>
      </c>
      <c r="AX132" s="12" t="s">
        <v>8</v>
      </c>
      <c r="AY132" s="156" t="s">
        <v>171</v>
      </c>
    </row>
    <row r="133" spans="2:65" s="1" customFormat="1" ht="24.2" customHeight="1">
      <c r="B133" s="33"/>
      <c r="C133" s="132" t="s">
        <v>228</v>
      </c>
      <c r="D133" s="132" t="s">
        <v>174</v>
      </c>
      <c r="E133" s="133" t="s">
        <v>466</v>
      </c>
      <c r="F133" s="134" t="s">
        <v>467</v>
      </c>
      <c r="G133" s="135" t="s">
        <v>468</v>
      </c>
      <c r="H133" s="136">
        <v>280.08</v>
      </c>
      <c r="I133" s="137"/>
      <c r="J133" s="136">
        <f>ROUND(I133*H133,0)</f>
        <v>0</v>
      </c>
      <c r="K133" s="134" t="s">
        <v>35</v>
      </c>
      <c r="L133" s="33"/>
      <c r="M133" s="138" t="s">
        <v>35</v>
      </c>
      <c r="N133" s="139" t="s">
        <v>52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178</v>
      </c>
      <c r="AT133" s="142" t="s">
        <v>174</v>
      </c>
      <c r="AU133" s="142" t="s">
        <v>21</v>
      </c>
      <c r="AY133" s="17" t="s">
        <v>171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</v>
      </c>
      <c r="BK133" s="143">
        <f>ROUND(I133*H133,0)</f>
        <v>0</v>
      </c>
      <c r="BL133" s="17" t="s">
        <v>178</v>
      </c>
      <c r="BM133" s="142" t="s">
        <v>1062</v>
      </c>
    </row>
    <row r="134" spans="2:51" s="12" customFormat="1" ht="11.25">
      <c r="B134" s="155"/>
      <c r="D134" s="144" t="s">
        <v>358</v>
      </c>
      <c r="F134" s="157" t="s">
        <v>1063</v>
      </c>
      <c r="H134" s="158">
        <v>280.08</v>
      </c>
      <c r="I134" s="159"/>
      <c r="L134" s="155"/>
      <c r="M134" s="160"/>
      <c r="T134" s="161"/>
      <c r="AT134" s="156" t="s">
        <v>358</v>
      </c>
      <c r="AU134" s="156" t="s">
        <v>21</v>
      </c>
      <c r="AV134" s="12" t="s">
        <v>21</v>
      </c>
      <c r="AW134" s="12" t="s">
        <v>4</v>
      </c>
      <c r="AX134" s="12" t="s">
        <v>8</v>
      </c>
      <c r="AY134" s="156" t="s">
        <v>171</v>
      </c>
    </row>
    <row r="135" spans="2:65" s="1" customFormat="1" ht="24.2" customHeight="1">
      <c r="B135" s="33"/>
      <c r="C135" s="132" t="s">
        <v>9</v>
      </c>
      <c r="D135" s="132" t="s">
        <v>174</v>
      </c>
      <c r="E135" s="133" t="s">
        <v>471</v>
      </c>
      <c r="F135" s="134" t="s">
        <v>472</v>
      </c>
      <c r="G135" s="135" t="s">
        <v>407</v>
      </c>
      <c r="H135" s="136">
        <v>140.04</v>
      </c>
      <c r="I135" s="137"/>
      <c r="J135" s="136">
        <f>ROUND(I135*H135,0)</f>
        <v>0</v>
      </c>
      <c r="K135" s="134" t="s">
        <v>346</v>
      </c>
      <c r="L135" s="33"/>
      <c r="M135" s="138" t="s">
        <v>35</v>
      </c>
      <c r="N135" s="139" t="s">
        <v>52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178</v>
      </c>
      <c r="AT135" s="142" t="s">
        <v>174</v>
      </c>
      <c r="AU135" s="142" t="s">
        <v>21</v>
      </c>
      <c r="AY135" s="17" t="s">
        <v>171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</v>
      </c>
      <c r="BK135" s="143">
        <f>ROUND(I135*H135,0)</f>
        <v>0</v>
      </c>
      <c r="BL135" s="17" t="s">
        <v>178</v>
      </c>
      <c r="BM135" s="142" t="s">
        <v>1064</v>
      </c>
    </row>
    <row r="136" spans="2:47" s="1" customFormat="1" ht="11.25">
      <c r="B136" s="33"/>
      <c r="D136" s="153" t="s">
        <v>347</v>
      </c>
      <c r="F136" s="154" t="s">
        <v>474</v>
      </c>
      <c r="I136" s="146"/>
      <c r="L136" s="33"/>
      <c r="M136" s="147"/>
      <c r="T136" s="54"/>
      <c r="AT136" s="17" t="s">
        <v>347</v>
      </c>
      <c r="AU136" s="17" t="s">
        <v>21</v>
      </c>
    </row>
    <row r="137" spans="2:65" s="1" customFormat="1" ht="33" customHeight="1">
      <c r="B137" s="33"/>
      <c r="C137" s="132" t="s">
        <v>239</v>
      </c>
      <c r="D137" s="132" t="s">
        <v>174</v>
      </c>
      <c r="E137" s="133" t="s">
        <v>475</v>
      </c>
      <c r="F137" s="134" t="s">
        <v>476</v>
      </c>
      <c r="G137" s="135" t="s">
        <v>407</v>
      </c>
      <c r="H137" s="136">
        <v>3.12</v>
      </c>
      <c r="I137" s="137"/>
      <c r="J137" s="136">
        <f>ROUND(I137*H137,0)</f>
        <v>0</v>
      </c>
      <c r="K137" s="134" t="s">
        <v>346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178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178</v>
      </c>
      <c r="BM137" s="142" t="s">
        <v>1065</v>
      </c>
    </row>
    <row r="138" spans="2:47" s="1" customFormat="1" ht="11.25">
      <c r="B138" s="33"/>
      <c r="D138" s="153" t="s">
        <v>347</v>
      </c>
      <c r="F138" s="154" t="s">
        <v>478</v>
      </c>
      <c r="I138" s="146"/>
      <c r="L138" s="33"/>
      <c r="M138" s="147"/>
      <c r="T138" s="54"/>
      <c r="AT138" s="17" t="s">
        <v>347</v>
      </c>
      <c r="AU138" s="17" t="s">
        <v>21</v>
      </c>
    </row>
    <row r="139" spans="2:51" s="12" customFormat="1" ht="11.25">
      <c r="B139" s="155"/>
      <c r="D139" s="144" t="s">
        <v>358</v>
      </c>
      <c r="E139" s="156" t="s">
        <v>35</v>
      </c>
      <c r="F139" s="157" t="s">
        <v>1066</v>
      </c>
      <c r="H139" s="158">
        <v>3.12</v>
      </c>
      <c r="I139" s="159"/>
      <c r="L139" s="155"/>
      <c r="M139" s="160"/>
      <c r="T139" s="161"/>
      <c r="AT139" s="156" t="s">
        <v>358</v>
      </c>
      <c r="AU139" s="156" t="s">
        <v>21</v>
      </c>
      <c r="AV139" s="12" t="s">
        <v>21</v>
      </c>
      <c r="AW139" s="12" t="s">
        <v>41</v>
      </c>
      <c r="AX139" s="12" t="s">
        <v>8</v>
      </c>
      <c r="AY139" s="156" t="s">
        <v>171</v>
      </c>
    </row>
    <row r="140" spans="2:65" s="1" customFormat="1" ht="37.9" customHeight="1">
      <c r="B140" s="33"/>
      <c r="C140" s="132" t="s">
        <v>243</v>
      </c>
      <c r="D140" s="132" t="s">
        <v>174</v>
      </c>
      <c r="E140" s="133" t="s">
        <v>482</v>
      </c>
      <c r="F140" s="134" t="s">
        <v>483</v>
      </c>
      <c r="G140" s="135" t="s">
        <v>407</v>
      </c>
      <c r="H140" s="136">
        <v>1.97</v>
      </c>
      <c r="I140" s="137"/>
      <c r="J140" s="136">
        <f>ROUND(I140*H140,0)</f>
        <v>0</v>
      </c>
      <c r="K140" s="134" t="s">
        <v>346</v>
      </c>
      <c r="L140" s="33"/>
      <c r="M140" s="138" t="s">
        <v>35</v>
      </c>
      <c r="N140" s="139" t="s">
        <v>52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178</v>
      </c>
      <c r="AT140" s="142" t="s">
        <v>174</v>
      </c>
      <c r="AU140" s="142" t="s">
        <v>21</v>
      </c>
      <c r="AY140" s="17" t="s">
        <v>171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</v>
      </c>
      <c r="BK140" s="143">
        <f>ROUND(I140*H140,0)</f>
        <v>0</v>
      </c>
      <c r="BL140" s="17" t="s">
        <v>178</v>
      </c>
      <c r="BM140" s="142" t="s">
        <v>1067</v>
      </c>
    </row>
    <row r="141" spans="2:47" s="1" customFormat="1" ht="11.25">
      <c r="B141" s="33"/>
      <c r="D141" s="153" t="s">
        <v>347</v>
      </c>
      <c r="F141" s="154" t="s">
        <v>485</v>
      </c>
      <c r="I141" s="146"/>
      <c r="L141" s="33"/>
      <c r="M141" s="147"/>
      <c r="T141" s="54"/>
      <c r="AT141" s="17" t="s">
        <v>347</v>
      </c>
      <c r="AU141" s="17" t="s">
        <v>21</v>
      </c>
    </row>
    <row r="142" spans="2:51" s="12" customFormat="1" ht="11.25">
      <c r="B142" s="155"/>
      <c r="D142" s="144" t="s">
        <v>358</v>
      </c>
      <c r="E142" s="156" t="s">
        <v>35</v>
      </c>
      <c r="F142" s="157" t="s">
        <v>1068</v>
      </c>
      <c r="H142" s="158">
        <v>1.97</v>
      </c>
      <c r="I142" s="159"/>
      <c r="L142" s="155"/>
      <c r="M142" s="160"/>
      <c r="T142" s="161"/>
      <c r="AT142" s="156" t="s">
        <v>358</v>
      </c>
      <c r="AU142" s="156" t="s">
        <v>21</v>
      </c>
      <c r="AV142" s="12" t="s">
        <v>21</v>
      </c>
      <c r="AW142" s="12" t="s">
        <v>41</v>
      </c>
      <c r="AX142" s="12" t="s">
        <v>8</v>
      </c>
      <c r="AY142" s="156" t="s">
        <v>171</v>
      </c>
    </row>
    <row r="143" spans="2:65" s="1" customFormat="1" ht="16.5" customHeight="1">
      <c r="B143" s="33"/>
      <c r="C143" s="169" t="s">
        <v>250</v>
      </c>
      <c r="D143" s="169" t="s">
        <v>488</v>
      </c>
      <c r="E143" s="170" t="s">
        <v>489</v>
      </c>
      <c r="F143" s="171" t="s">
        <v>490</v>
      </c>
      <c r="G143" s="172" t="s">
        <v>468</v>
      </c>
      <c r="H143" s="173">
        <v>3.94</v>
      </c>
      <c r="I143" s="174"/>
      <c r="J143" s="173">
        <f>ROUND(I143*H143,0)</f>
        <v>0</v>
      </c>
      <c r="K143" s="171" t="s">
        <v>346</v>
      </c>
      <c r="L143" s="175"/>
      <c r="M143" s="176" t="s">
        <v>35</v>
      </c>
      <c r="N143" s="177" t="s">
        <v>52</v>
      </c>
      <c r="P143" s="140">
        <f>O143*H143</f>
        <v>0</v>
      </c>
      <c r="Q143" s="140">
        <v>1</v>
      </c>
      <c r="R143" s="140">
        <f>Q143*H143</f>
        <v>3.94</v>
      </c>
      <c r="S143" s="140">
        <v>0</v>
      </c>
      <c r="T143" s="141">
        <f>S143*H143</f>
        <v>0</v>
      </c>
      <c r="AR143" s="142" t="s">
        <v>214</v>
      </c>
      <c r="AT143" s="142" t="s">
        <v>488</v>
      </c>
      <c r="AU143" s="142" t="s">
        <v>21</v>
      </c>
      <c r="AY143" s="17" t="s">
        <v>171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</v>
      </c>
      <c r="BK143" s="143">
        <f>ROUND(I143*H143,0)</f>
        <v>0</v>
      </c>
      <c r="BL143" s="17" t="s">
        <v>178</v>
      </c>
      <c r="BM143" s="142" t="s">
        <v>1069</v>
      </c>
    </row>
    <row r="144" spans="2:51" s="12" customFormat="1" ht="11.25">
      <c r="B144" s="155"/>
      <c r="D144" s="144" t="s">
        <v>358</v>
      </c>
      <c r="F144" s="157" t="s">
        <v>1070</v>
      </c>
      <c r="H144" s="158">
        <v>3.94</v>
      </c>
      <c r="I144" s="159"/>
      <c r="L144" s="155"/>
      <c r="M144" s="160"/>
      <c r="T144" s="161"/>
      <c r="AT144" s="156" t="s">
        <v>358</v>
      </c>
      <c r="AU144" s="156" t="s">
        <v>21</v>
      </c>
      <c r="AV144" s="12" t="s">
        <v>21</v>
      </c>
      <c r="AW144" s="12" t="s">
        <v>4</v>
      </c>
      <c r="AX144" s="12" t="s">
        <v>8</v>
      </c>
      <c r="AY144" s="156" t="s">
        <v>171</v>
      </c>
    </row>
    <row r="145" spans="2:63" s="11" customFormat="1" ht="22.9" customHeight="1">
      <c r="B145" s="120"/>
      <c r="D145" s="121" t="s">
        <v>80</v>
      </c>
      <c r="E145" s="130" t="s">
        <v>178</v>
      </c>
      <c r="F145" s="130" t="s">
        <v>529</v>
      </c>
      <c r="I145" s="123"/>
      <c r="J145" s="131">
        <f>BK145</f>
        <v>0</v>
      </c>
      <c r="L145" s="120"/>
      <c r="M145" s="125"/>
      <c r="P145" s="126">
        <f>SUM(P146:P151)</f>
        <v>0</v>
      </c>
      <c r="R145" s="126">
        <f>SUM(R146:R151)</f>
        <v>0.34765070000000003</v>
      </c>
      <c r="T145" s="127">
        <f>SUM(T146:T151)</f>
        <v>0</v>
      </c>
      <c r="AR145" s="121" t="s">
        <v>8</v>
      </c>
      <c r="AT145" s="128" t="s">
        <v>80</v>
      </c>
      <c r="AU145" s="128" t="s">
        <v>8</v>
      </c>
      <c r="AY145" s="121" t="s">
        <v>171</v>
      </c>
      <c r="BK145" s="129">
        <f>SUM(BK146:BK151)</f>
        <v>0</v>
      </c>
    </row>
    <row r="146" spans="2:65" s="1" customFormat="1" ht="16.5" customHeight="1">
      <c r="B146" s="33"/>
      <c r="C146" s="132" t="s">
        <v>255</v>
      </c>
      <c r="D146" s="132" t="s">
        <v>174</v>
      </c>
      <c r="E146" s="133" t="s">
        <v>530</v>
      </c>
      <c r="F146" s="134" t="s">
        <v>531</v>
      </c>
      <c r="G146" s="135" t="s">
        <v>407</v>
      </c>
      <c r="H146" s="136">
        <v>0.05</v>
      </c>
      <c r="I146" s="137"/>
      <c r="J146" s="136">
        <f>ROUND(I146*H146,0)</f>
        <v>0</v>
      </c>
      <c r="K146" s="134" t="s">
        <v>346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1.89077</v>
      </c>
      <c r="R146" s="140">
        <f>Q146*H146</f>
        <v>0.09453850000000001</v>
      </c>
      <c r="S146" s="140">
        <v>0</v>
      </c>
      <c r="T146" s="141">
        <f>S146*H146</f>
        <v>0</v>
      </c>
      <c r="AR146" s="142" t="s">
        <v>178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178</v>
      </c>
      <c r="BM146" s="142" t="s">
        <v>1071</v>
      </c>
    </row>
    <row r="147" spans="2:47" s="1" customFormat="1" ht="11.25">
      <c r="B147" s="33"/>
      <c r="D147" s="153" t="s">
        <v>347</v>
      </c>
      <c r="F147" s="154" t="s">
        <v>533</v>
      </c>
      <c r="I147" s="146"/>
      <c r="L147" s="33"/>
      <c r="M147" s="147"/>
      <c r="T147" s="54"/>
      <c r="AT147" s="17" t="s">
        <v>347</v>
      </c>
      <c r="AU147" s="17" t="s">
        <v>21</v>
      </c>
    </row>
    <row r="148" spans="2:51" s="12" customFormat="1" ht="11.25">
      <c r="B148" s="155"/>
      <c r="D148" s="144" t="s">
        <v>358</v>
      </c>
      <c r="E148" s="156" t="s">
        <v>35</v>
      </c>
      <c r="F148" s="157" t="s">
        <v>1072</v>
      </c>
      <c r="H148" s="158">
        <v>0.05</v>
      </c>
      <c r="I148" s="159"/>
      <c r="L148" s="155"/>
      <c r="M148" s="160"/>
      <c r="T148" s="161"/>
      <c r="AT148" s="156" t="s">
        <v>358</v>
      </c>
      <c r="AU148" s="156" t="s">
        <v>21</v>
      </c>
      <c r="AV148" s="12" t="s">
        <v>21</v>
      </c>
      <c r="AW148" s="12" t="s">
        <v>41</v>
      </c>
      <c r="AX148" s="12" t="s">
        <v>8</v>
      </c>
      <c r="AY148" s="156" t="s">
        <v>171</v>
      </c>
    </row>
    <row r="149" spans="2:65" s="1" customFormat="1" ht="24.2" customHeight="1">
      <c r="B149" s="33"/>
      <c r="C149" s="132" t="s">
        <v>260</v>
      </c>
      <c r="D149" s="132" t="s">
        <v>174</v>
      </c>
      <c r="E149" s="133" t="s">
        <v>537</v>
      </c>
      <c r="F149" s="134" t="s">
        <v>538</v>
      </c>
      <c r="G149" s="135" t="s">
        <v>407</v>
      </c>
      <c r="H149" s="136">
        <v>0.11</v>
      </c>
      <c r="I149" s="137"/>
      <c r="J149" s="136">
        <f>ROUND(I149*H149,0)</f>
        <v>0</v>
      </c>
      <c r="K149" s="134" t="s">
        <v>346</v>
      </c>
      <c r="L149" s="33"/>
      <c r="M149" s="138" t="s">
        <v>35</v>
      </c>
      <c r="N149" s="139" t="s">
        <v>52</v>
      </c>
      <c r="P149" s="140">
        <f>O149*H149</f>
        <v>0</v>
      </c>
      <c r="Q149" s="140">
        <v>2.30102</v>
      </c>
      <c r="R149" s="140">
        <f>Q149*H149</f>
        <v>0.2531122</v>
      </c>
      <c r="S149" s="140">
        <v>0</v>
      </c>
      <c r="T149" s="141">
        <f>S149*H149</f>
        <v>0</v>
      </c>
      <c r="AR149" s="142" t="s">
        <v>178</v>
      </c>
      <c r="AT149" s="142" t="s">
        <v>174</v>
      </c>
      <c r="AU149" s="142" t="s">
        <v>21</v>
      </c>
      <c r="AY149" s="17" t="s">
        <v>171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7" t="s">
        <v>8</v>
      </c>
      <c r="BK149" s="143">
        <f>ROUND(I149*H149,0)</f>
        <v>0</v>
      </c>
      <c r="BL149" s="17" t="s">
        <v>178</v>
      </c>
      <c r="BM149" s="142" t="s">
        <v>1073</v>
      </c>
    </row>
    <row r="150" spans="2:47" s="1" customFormat="1" ht="11.25">
      <c r="B150" s="33"/>
      <c r="D150" s="153" t="s">
        <v>347</v>
      </c>
      <c r="F150" s="154" t="s">
        <v>540</v>
      </c>
      <c r="I150" s="146"/>
      <c r="L150" s="33"/>
      <c r="M150" s="147"/>
      <c r="T150" s="54"/>
      <c r="AT150" s="17" t="s">
        <v>347</v>
      </c>
      <c r="AU150" s="17" t="s">
        <v>21</v>
      </c>
    </row>
    <row r="151" spans="2:51" s="12" customFormat="1" ht="11.25">
      <c r="B151" s="155"/>
      <c r="D151" s="144" t="s">
        <v>358</v>
      </c>
      <c r="E151" s="156" t="s">
        <v>35</v>
      </c>
      <c r="F151" s="157" t="s">
        <v>1074</v>
      </c>
      <c r="H151" s="158">
        <v>0.11</v>
      </c>
      <c r="I151" s="159"/>
      <c r="L151" s="155"/>
      <c r="M151" s="160"/>
      <c r="T151" s="161"/>
      <c r="AT151" s="156" t="s">
        <v>358</v>
      </c>
      <c r="AU151" s="156" t="s">
        <v>21</v>
      </c>
      <c r="AV151" s="12" t="s">
        <v>21</v>
      </c>
      <c r="AW151" s="12" t="s">
        <v>41</v>
      </c>
      <c r="AX151" s="12" t="s">
        <v>8</v>
      </c>
      <c r="AY151" s="156" t="s">
        <v>171</v>
      </c>
    </row>
    <row r="152" spans="2:63" s="11" customFormat="1" ht="22.9" customHeight="1">
      <c r="B152" s="120"/>
      <c r="D152" s="121" t="s">
        <v>80</v>
      </c>
      <c r="E152" s="130" t="s">
        <v>183</v>
      </c>
      <c r="F152" s="130" t="s">
        <v>542</v>
      </c>
      <c r="I152" s="123"/>
      <c r="J152" s="131">
        <f>BK152</f>
        <v>0</v>
      </c>
      <c r="L152" s="120"/>
      <c r="M152" s="125"/>
      <c r="P152" s="126">
        <f>SUM(P153:P181)</f>
        <v>0</v>
      </c>
      <c r="R152" s="126">
        <f>SUM(R153:R181)</f>
        <v>205.0554112</v>
      </c>
      <c r="T152" s="127">
        <f>SUM(T153:T181)</f>
        <v>0</v>
      </c>
      <c r="AR152" s="121" t="s">
        <v>8</v>
      </c>
      <c r="AT152" s="128" t="s">
        <v>80</v>
      </c>
      <c r="AU152" s="128" t="s">
        <v>8</v>
      </c>
      <c r="AY152" s="121" t="s">
        <v>171</v>
      </c>
      <c r="BK152" s="129">
        <f>SUM(BK153:BK181)</f>
        <v>0</v>
      </c>
    </row>
    <row r="153" spans="2:65" s="1" customFormat="1" ht="33" customHeight="1">
      <c r="B153" s="33"/>
      <c r="C153" s="132" t="s">
        <v>265</v>
      </c>
      <c r="D153" s="132" t="s">
        <v>174</v>
      </c>
      <c r="E153" s="133" t="s">
        <v>1075</v>
      </c>
      <c r="F153" s="134" t="s">
        <v>1076</v>
      </c>
      <c r="G153" s="135" t="s">
        <v>355</v>
      </c>
      <c r="H153" s="136">
        <v>388.24</v>
      </c>
      <c r="I153" s="137"/>
      <c r="J153" s="136">
        <f>ROUND(I153*H153,0)</f>
        <v>0</v>
      </c>
      <c r="K153" s="134" t="s">
        <v>346</v>
      </c>
      <c r="L153" s="33"/>
      <c r="M153" s="138" t="s">
        <v>35</v>
      </c>
      <c r="N153" s="139" t="s">
        <v>52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178</v>
      </c>
      <c r="AT153" s="142" t="s">
        <v>174</v>
      </c>
      <c r="AU153" s="142" t="s">
        <v>21</v>
      </c>
      <c r="AY153" s="17" t="s">
        <v>171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</v>
      </c>
      <c r="BK153" s="143">
        <f>ROUND(I153*H153,0)</f>
        <v>0</v>
      </c>
      <c r="BL153" s="17" t="s">
        <v>178</v>
      </c>
      <c r="BM153" s="142" t="s">
        <v>1077</v>
      </c>
    </row>
    <row r="154" spans="2:47" s="1" customFormat="1" ht="11.25">
      <c r="B154" s="33"/>
      <c r="D154" s="153" t="s">
        <v>347</v>
      </c>
      <c r="F154" s="154" t="s">
        <v>1078</v>
      </c>
      <c r="I154" s="146"/>
      <c r="L154" s="33"/>
      <c r="M154" s="147"/>
      <c r="T154" s="54"/>
      <c r="AT154" s="17" t="s">
        <v>347</v>
      </c>
      <c r="AU154" s="17" t="s">
        <v>21</v>
      </c>
    </row>
    <row r="155" spans="2:47" s="1" customFormat="1" ht="19.5">
      <c r="B155" s="33"/>
      <c r="D155" s="144" t="s">
        <v>180</v>
      </c>
      <c r="F155" s="145" t="s">
        <v>1079</v>
      </c>
      <c r="I155" s="146"/>
      <c r="L155" s="33"/>
      <c r="M155" s="147"/>
      <c r="T155" s="54"/>
      <c r="AT155" s="17" t="s">
        <v>180</v>
      </c>
      <c r="AU155" s="17" t="s">
        <v>21</v>
      </c>
    </row>
    <row r="156" spans="2:51" s="12" customFormat="1" ht="11.25">
      <c r="B156" s="155"/>
      <c r="D156" s="144" t="s">
        <v>358</v>
      </c>
      <c r="E156" s="156" t="s">
        <v>35</v>
      </c>
      <c r="F156" s="157" t="s">
        <v>1080</v>
      </c>
      <c r="H156" s="158">
        <v>388.24</v>
      </c>
      <c r="I156" s="159"/>
      <c r="L156" s="155"/>
      <c r="M156" s="160"/>
      <c r="T156" s="161"/>
      <c r="AT156" s="156" t="s">
        <v>358</v>
      </c>
      <c r="AU156" s="156" t="s">
        <v>21</v>
      </c>
      <c r="AV156" s="12" t="s">
        <v>21</v>
      </c>
      <c r="AW156" s="12" t="s">
        <v>41</v>
      </c>
      <c r="AX156" s="12" t="s">
        <v>8</v>
      </c>
      <c r="AY156" s="156" t="s">
        <v>171</v>
      </c>
    </row>
    <row r="157" spans="2:65" s="1" customFormat="1" ht="16.5" customHeight="1">
      <c r="B157" s="33"/>
      <c r="C157" s="169" t="s">
        <v>270</v>
      </c>
      <c r="D157" s="169" t="s">
        <v>488</v>
      </c>
      <c r="E157" s="170" t="s">
        <v>553</v>
      </c>
      <c r="F157" s="171" t="s">
        <v>554</v>
      </c>
      <c r="G157" s="172" t="s">
        <v>468</v>
      </c>
      <c r="H157" s="173">
        <v>213.53</v>
      </c>
      <c r="I157" s="174"/>
      <c r="J157" s="173">
        <f>ROUND(I157*H157,0)</f>
        <v>0</v>
      </c>
      <c r="K157" s="171" t="s">
        <v>346</v>
      </c>
      <c r="L157" s="175"/>
      <c r="M157" s="176" t="s">
        <v>35</v>
      </c>
      <c r="N157" s="177" t="s">
        <v>52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214</v>
      </c>
      <c r="AT157" s="142" t="s">
        <v>488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178</v>
      </c>
      <c r="BM157" s="142" t="s">
        <v>1081</v>
      </c>
    </row>
    <row r="158" spans="2:51" s="12" customFormat="1" ht="11.25">
      <c r="B158" s="155"/>
      <c r="D158" s="144" t="s">
        <v>358</v>
      </c>
      <c r="E158" s="156" t="s">
        <v>35</v>
      </c>
      <c r="F158" s="157" t="s">
        <v>1082</v>
      </c>
      <c r="H158" s="158">
        <v>97.06</v>
      </c>
      <c r="I158" s="159"/>
      <c r="L158" s="155"/>
      <c r="M158" s="160"/>
      <c r="T158" s="161"/>
      <c r="AT158" s="156" t="s">
        <v>358</v>
      </c>
      <c r="AU158" s="156" t="s">
        <v>21</v>
      </c>
      <c r="AV158" s="12" t="s">
        <v>21</v>
      </c>
      <c r="AW158" s="12" t="s">
        <v>41</v>
      </c>
      <c r="AX158" s="12" t="s">
        <v>8</v>
      </c>
      <c r="AY158" s="156" t="s">
        <v>171</v>
      </c>
    </row>
    <row r="159" spans="2:51" s="12" customFormat="1" ht="11.25">
      <c r="B159" s="155"/>
      <c r="D159" s="144" t="s">
        <v>358</v>
      </c>
      <c r="F159" s="157" t="s">
        <v>1083</v>
      </c>
      <c r="H159" s="158">
        <v>213.53</v>
      </c>
      <c r="I159" s="159"/>
      <c r="L159" s="155"/>
      <c r="M159" s="160"/>
      <c r="T159" s="161"/>
      <c r="AT159" s="156" t="s">
        <v>358</v>
      </c>
      <c r="AU159" s="156" t="s">
        <v>21</v>
      </c>
      <c r="AV159" s="12" t="s">
        <v>21</v>
      </c>
      <c r="AW159" s="12" t="s">
        <v>4</v>
      </c>
      <c r="AX159" s="12" t="s">
        <v>8</v>
      </c>
      <c r="AY159" s="156" t="s">
        <v>171</v>
      </c>
    </row>
    <row r="160" spans="2:65" s="1" customFormat="1" ht="16.5" customHeight="1">
      <c r="B160" s="33"/>
      <c r="C160" s="132" t="s">
        <v>275</v>
      </c>
      <c r="D160" s="132" t="s">
        <v>174</v>
      </c>
      <c r="E160" s="133" t="s">
        <v>890</v>
      </c>
      <c r="F160" s="134" t="s">
        <v>891</v>
      </c>
      <c r="G160" s="135" t="s">
        <v>355</v>
      </c>
      <c r="H160" s="136">
        <v>194.12</v>
      </c>
      <c r="I160" s="137"/>
      <c r="J160" s="136">
        <f>ROUND(I160*H160,0)</f>
        <v>0</v>
      </c>
      <c r="K160" s="134" t="s">
        <v>346</v>
      </c>
      <c r="L160" s="33"/>
      <c r="M160" s="138" t="s">
        <v>35</v>
      </c>
      <c r="N160" s="139" t="s">
        <v>52</v>
      </c>
      <c r="P160" s="140">
        <f>O160*H160</f>
        <v>0</v>
      </c>
      <c r="Q160" s="140">
        <v>0.00036</v>
      </c>
      <c r="R160" s="140">
        <f>Q160*H160</f>
        <v>0.0698832</v>
      </c>
      <c r="S160" s="140">
        <v>0</v>
      </c>
      <c r="T160" s="141">
        <f>S160*H160</f>
        <v>0</v>
      </c>
      <c r="AR160" s="142" t="s">
        <v>178</v>
      </c>
      <c r="AT160" s="142" t="s">
        <v>174</v>
      </c>
      <c r="AU160" s="142" t="s">
        <v>21</v>
      </c>
      <c r="AY160" s="17" t="s">
        <v>171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</v>
      </c>
      <c r="BK160" s="143">
        <f>ROUND(I160*H160,0)</f>
        <v>0</v>
      </c>
      <c r="BL160" s="17" t="s">
        <v>178</v>
      </c>
      <c r="BM160" s="142" t="s">
        <v>1084</v>
      </c>
    </row>
    <row r="161" spans="2:47" s="1" customFormat="1" ht="11.25">
      <c r="B161" s="33"/>
      <c r="D161" s="153" t="s">
        <v>347</v>
      </c>
      <c r="F161" s="154" t="s">
        <v>893</v>
      </c>
      <c r="I161" s="146"/>
      <c r="L161" s="33"/>
      <c r="M161" s="147"/>
      <c r="T161" s="54"/>
      <c r="AT161" s="17" t="s">
        <v>347</v>
      </c>
      <c r="AU161" s="17" t="s">
        <v>21</v>
      </c>
    </row>
    <row r="162" spans="2:51" s="12" customFormat="1" ht="11.25">
      <c r="B162" s="155"/>
      <c r="D162" s="144" t="s">
        <v>358</v>
      </c>
      <c r="E162" s="156" t="s">
        <v>35</v>
      </c>
      <c r="F162" s="157" t="s">
        <v>1085</v>
      </c>
      <c r="H162" s="158">
        <v>194.12</v>
      </c>
      <c r="I162" s="159"/>
      <c r="L162" s="155"/>
      <c r="M162" s="160"/>
      <c r="T162" s="161"/>
      <c r="AT162" s="156" t="s">
        <v>358</v>
      </c>
      <c r="AU162" s="156" t="s">
        <v>21</v>
      </c>
      <c r="AV162" s="12" t="s">
        <v>21</v>
      </c>
      <c r="AW162" s="12" t="s">
        <v>41</v>
      </c>
      <c r="AX162" s="12" t="s">
        <v>8</v>
      </c>
      <c r="AY162" s="156" t="s">
        <v>171</v>
      </c>
    </row>
    <row r="163" spans="2:65" s="1" customFormat="1" ht="21.75" customHeight="1">
      <c r="B163" s="33"/>
      <c r="C163" s="132" t="s">
        <v>7</v>
      </c>
      <c r="D163" s="132" t="s">
        <v>174</v>
      </c>
      <c r="E163" s="133" t="s">
        <v>559</v>
      </c>
      <c r="F163" s="134" t="s">
        <v>560</v>
      </c>
      <c r="G163" s="135" t="s">
        <v>355</v>
      </c>
      <c r="H163" s="136">
        <v>194.12</v>
      </c>
      <c r="I163" s="137"/>
      <c r="J163" s="136">
        <f>ROUND(I163*H163,0)</f>
        <v>0</v>
      </c>
      <c r="K163" s="134" t="s">
        <v>346</v>
      </c>
      <c r="L163" s="33"/>
      <c r="M163" s="138" t="s">
        <v>35</v>
      </c>
      <c r="N163" s="139" t="s">
        <v>52</v>
      </c>
      <c r="P163" s="140">
        <f>O163*H163</f>
        <v>0</v>
      </c>
      <c r="Q163" s="140">
        <v>0.345</v>
      </c>
      <c r="R163" s="140">
        <f>Q163*H163</f>
        <v>66.9714</v>
      </c>
      <c r="S163" s="140">
        <v>0</v>
      </c>
      <c r="T163" s="141">
        <f>S163*H163</f>
        <v>0</v>
      </c>
      <c r="AR163" s="142" t="s">
        <v>178</v>
      </c>
      <c r="AT163" s="142" t="s">
        <v>174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178</v>
      </c>
      <c r="BM163" s="142" t="s">
        <v>1086</v>
      </c>
    </row>
    <row r="164" spans="2:47" s="1" customFormat="1" ht="11.25">
      <c r="B164" s="33"/>
      <c r="D164" s="153" t="s">
        <v>347</v>
      </c>
      <c r="F164" s="154" t="s">
        <v>561</v>
      </c>
      <c r="I164" s="146"/>
      <c r="L164" s="33"/>
      <c r="M164" s="147"/>
      <c r="T164" s="54"/>
      <c r="AT164" s="17" t="s">
        <v>347</v>
      </c>
      <c r="AU164" s="17" t="s">
        <v>21</v>
      </c>
    </row>
    <row r="165" spans="2:47" s="1" customFormat="1" ht="19.5">
      <c r="B165" s="33"/>
      <c r="D165" s="144" t="s">
        <v>180</v>
      </c>
      <c r="F165" s="145" t="s">
        <v>1087</v>
      </c>
      <c r="I165" s="146"/>
      <c r="L165" s="33"/>
      <c r="M165" s="147"/>
      <c r="T165" s="54"/>
      <c r="AT165" s="17" t="s">
        <v>180</v>
      </c>
      <c r="AU165" s="17" t="s">
        <v>21</v>
      </c>
    </row>
    <row r="166" spans="2:51" s="12" customFormat="1" ht="11.25">
      <c r="B166" s="155"/>
      <c r="D166" s="144" t="s">
        <v>358</v>
      </c>
      <c r="E166" s="156" t="s">
        <v>35</v>
      </c>
      <c r="F166" s="157" t="s">
        <v>1088</v>
      </c>
      <c r="H166" s="158">
        <v>174.88</v>
      </c>
      <c r="I166" s="159"/>
      <c r="L166" s="155"/>
      <c r="M166" s="160"/>
      <c r="T166" s="161"/>
      <c r="AT166" s="156" t="s">
        <v>358</v>
      </c>
      <c r="AU166" s="156" t="s">
        <v>21</v>
      </c>
      <c r="AV166" s="12" t="s">
        <v>21</v>
      </c>
      <c r="AW166" s="12" t="s">
        <v>41</v>
      </c>
      <c r="AX166" s="12" t="s">
        <v>81</v>
      </c>
      <c r="AY166" s="156" t="s">
        <v>171</v>
      </c>
    </row>
    <row r="167" spans="2:51" s="12" customFormat="1" ht="11.25">
      <c r="B167" s="155"/>
      <c r="D167" s="144" t="s">
        <v>358</v>
      </c>
      <c r="E167" s="156" t="s">
        <v>35</v>
      </c>
      <c r="F167" s="157" t="s">
        <v>1089</v>
      </c>
      <c r="H167" s="158">
        <v>19.24</v>
      </c>
      <c r="I167" s="159"/>
      <c r="L167" s="155"/>
      <c r="M167" s="160"/>
      <c r="T167" s="161"/>
      <c r="AT167" s="156" t="s">
        <v>358</v>
      </c>
      <c r="AU167" s="156" t="s">
        <v>21</v>
      </c>
      <c r="AV167" s="12" t="s">
        <v>21</v>
      </c>
      <c r="AW167" s="12" t="s">
        <v>41</v>
      </c>
      <c r="AX167" s="12" t="s">
        <v>81</v>
      </c>
      <c r="AY167" s="156" t="s">
        <v>171</v>
      </c>
    </row>
    <row r="168" spans="2:51" s="13" customFormat="1" ht="11.25">
      <c r="B168" s="162"/>
      <c r="D168" s="144" t="s">
        <v>358</v>
      </c>
      <c r="E168" s="163" t="s">
        <v>35</v>
      </c>
      <c r="F168" s="164" t="s">
        <v>361</v>
      </c>
      <c r="H168" s="165">
        <v>194.12</v>
      </c>
      <c r="I168" s="166"/>
      <c r="L168" s="162"/>
      <c r="M168" s="167"/>
      <c r="T168" s="168"/>
      <c r="AT168" s="163" t="s">
        <v>358</v>
      </c>
      <c r="AU168" s="163" t="s">
        <v>21</v>
      </c>
      <c r="AV168" s="13" t="s">
        <v>178</v>
      </c>
      <c r="AW168" s="13" t="s">
        <v>41</v>
      </c>
      <c r="AX168" s="13" t="s">
        <v>8</v>
      </c>
      <c r="AY168" s="163" t="s">
        <v>171</v>
      </c>
    </row>
    <row r="169" spans="2:65" s="1" customFormat="1" ht="24.2" customHeight="1">
      <c r="B169" s="33"/>
      <c r="C169" s="132" t="s">
        <v>286</v>
      </c>
      <c r="D169" s="132" t="s">
        <v>174</v>
      </c>
      <c r="E169" s="133" t="s">
        <v>586</v>
      </c>
      <c r="F169" s="134" t="s">
        <v>587</v>
      </c>
      <c r="G169" s="135" t="s">
        <v>355</v>
      </c>
      <c r="H169" s="136">
        <v>185.37</v>
      </c>
      <c r="I169" s="137"/>
      <c r="J169" s="136">
        <f>ROUND(I169*H169,0)</f>
        <v>0</v>
      </c>
      <c r="K169" s="134" t="s">
        <v>346</v>
      </c>
      <c r="L169" s="33"/>
      <c r="M169" s="138" t="s">
        <v>35</v>
      </c>
      <c r="N169" s="139" t="s">
        <v>52</v>
      </c>
      <c r="P169" s="140">
        <f>O169*H169</f>
        <v>0</v>
      </c>
      <c r="Q169" s="140">
        <v>0.3576</v>
      </c>
      <c r="R169" s="140">
        <f>Q169*H169</f>
        <v>66.28831199999999</v>
      </c>
      <c r="S169" s="140">
        <v>0</v>
      </c>
      <c r="T169" s="141">
        <f>S169*H169</f>
        <v>0</v>
      </c>
      <c r="AR169" s="142" t="s">
        <v>178</v>
      </c>
      <c r="AT169" s="142" t="s">
        <v>174</v>
      </c>
      <c r="AU169" s="142" t="s">
        <v>21</v>
      </c>
      <c r="AY169" s="17" t="s">
        <v>171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</v>
      </c>
      <c r="BK169" s="143">
        <f>ROUND(I169*H169,0)</f>
        <v>0</v>
      </c>
      <c r="BL169" s="17" t="s">
        <v>178</v>
      </c>
      <c r="BM169" s="142" t="s">
        <v>1090</v>
      </c>
    </row>
    <row r="170" spans="2:47" s="1" customFormat="1" ht="11.25">
      <c r="B170" s="33"/>
      <c r="D170" s="153" t="s">
        <v>347</v>
      </c>
      <c r="F170" s="154" t="s">
        <v>589</v>
      </c>
      <c r="I170" s="146"/>
      <c r="L170" s="33"/>
      <c r="M170" s="147"/>
      <c r="T170" s="54"/>
      <c r="AT170" s="17" t="s">
        <v>347</v>
      </c>
      <c r="AU170" s="17" t="s">
        <v>21</v>
      </c>
    </row>
    <row r="171" spans="2:51" s="12" customFormat="1" ht="11.25">
      <c r="B171" s="155"/>
      <c r="D171" s="144" t="s">
        <v>358</v>
      </c>
      <c r="E171" s="156" t="s">
        <v>35</v>
      </c>
      <c r="F171" s="157" t="s">
        <v>1088</v>
      </c>
      <c r="H171" s="158">
        <v>174.88</v>
      </c>
      <c r="I171" s="159"/>
      <c r="L171" s="155"/>
      <c r="M171" s="160"/>
      <c r="T171" s="161"/>
      <c r="AT171" s="156" t="s">
        <v>358</v>
      </c>
      <c r="AU171" s="156" t="s">
        <v>21</v>
      </c>
      <c r="AV171" s="12" t="s">
        <v>21</v>
      </c>
      <c r="AW171" s="12" t="s">
        <v>41</v>
      </c>
      <c r="AX171" s="12" t="s">
        <v>81</v>
      </c>
      <c r="AY171" s="156" t="s">
        <v>171</v>
      </c>
    </row>
    <row r="172" spans="2:51" s="12" customFormat="1" ht="11.25">
      <c r="B172" s="155"/>
      <c r="D172" s="144" t="s">
        <v>358</v>
      </c>
      <c r="E172" s="156" t="s">
        <v>35</v>
      </c>
      <c r="F172" s="157" t="s">
        <v>1091</v>
      </c>
      <c r="H172" s="158">
        <v>10.49</v>
      </c>
      <c r="I172" s="159"/>
      <c r="L172" s="155"/>
      <c r="M172" s="160"/>
      <c r="T172" s="161"/>
      <c r="AT172" s="156" t="s">
        <v>358</v>
      </c>
      <c r="AU172" s="156" t="s">
        <v>21</v>
      </c>
      <c r="AV172" s="12" t="s">
        <v>21</v>
      </c>
      <c r="AW172" s="12" t="s">
        <v>41</v>
      </c>
      <c r="AX172" s="12" t="s">
        <v>81</v>
      </c>
      <c r="AY172" s="156" t="s">
        <v>171</v>
      </c>
    </row>
    <row r="173" spans="2:51" s="13" customFormat="1" ht="11.25">
      <c r="B173" s="162"/>
      <c r="D173" s="144" t="s">
        <v>358</v>
      </c>
      <c r="E173" s="163" t="s">
        <v>35</v>
      </c>
      <c r="F173" s="164" t="s">
        <v>361</v>
      </c>
      <c r="H173" s="165">
        <v>185.37</v>
      </c>
      <c r="I173" s="166"/>
      <c r="L173" s="162"/>
      <c r="M173" s="167"/>
      <c r="T173" s="168"/>
      <c r="AT173" s="163" t="s">
        <v>358</v>
      </c>
      <c r="AU173" s="163" t="s">
        <v>21</v>
      </c>
      <c r="AV173" s="13" t="s">
        <v>178</v>
      </c>
      <c r="AW173" s="13" t="s">
        <v>41</v>
      </c>
      <c r="AX173" s="13" t="s">
        <v>8</v>
      </c>
      <c r="AY173" s="163" t="s">
        <v>171</v>
      </c>
    </row>
    <row r="174" spans="2:65" s="1" customFormat="1" ht="33" customHeight="1">
      <c r="B174" s="33"/>
      <c r="C174" s="132" t="s">
        <v>291</v>
      </c>
      <c r="D174" s="132" t="s">
        <v>174</v>
      </c>
      <c r="E174" s="133" t="s">
        <v>616</v>
      </c>
      <c r="F174" s="134" t="s">
        <v>617</v>
      </c>
      <c r="G174" s="135" t="s">
        <v>355</v>
      </c>
      <c r="H174" s="136">
        <v>174.88</v>
      </c>
      <c r="I174" s="137"/>
      <c r="J174" s="136">
        <f>ROUND(I174*H174,0)</f>
        <v>0</v>
      </c>
      <c r="K174" s="134" t="s">
        <v>346</v>
      </c>
      <c r="L174" s="33"/>
      <c r="M174" s="138" t="s">
        <v>35</v>
      </c>
      <c r="N174" s="139" t="s">
        <v>52</v>
      </c>
      <c r="P174" s="140">
        <f>O174*H174</f>
        <v>0</v>
      </c>
      <c r="Q174" s="140">
        <v>0.1837</v>
      </c>
      <c r="R174" s="140">
        <f>Q174*H174</f>
        <v>32.125456</v>
      </c>
      <c r="S174" s="140">
        <v>0</v>
      </c>
      <c r="T174" s="141">
        <f>S174*H174</f>
        <v>0</v>
      </c>
      <c r="AR174" s="142" t="s">
        <v>178</v>
      </c>
      <c r="AT174" s="142" t="s">
        <v>174</v>
      </c>
      <c r="AU174" s="142" t="s">
        <v>21</v>
      </c>
      <c r="AY174" s="17" t="s">
        <v>171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</v>
      </c>
      <c r="BK174" s="143">
        <f>ROUND(I174*H174,0)</f>
        <v>0</v>
      </c>
      <c r="BL174" s="17" t="s">
        <v>178</v>
      </c>
      <c r="BM174" s="142" t="s">
        <v>1092</v>
      </c>
    </row>
    <row r="175" spans="2:47" s="1" customFormat="1" ht="11.25">
      <c r="B175" s="33"/>
      <c r="D175" s="153" t="s">
        <v>347</v>
      </c>
      <c r="F175" s="154" t="s">
        <v>619</v>
      </c>
      <c r="I175" s="146"/>
      <c r="L175" s="33"/>
      <c r="M175" s="147"/>
      <c r="T175" s="54"/>
      <c r="AT175" s="17" t="s">
        <v>347</v>
      </c>
      <c r="AU175" s="17" t="s">
        <v>21</v>
      </c>
    </row>
    <row r="176" spans="2:47" s="1" customFormat="1" ht="19.5">
      <c r="B176" s="33"/>
      <c r="D176" s="144" t="s">
        <v>180</v>
      </c>
      <c r="F176" s="145" t="s">
        <v>620</v>
      </c>
      <c r="I176" s="146"/>
      <c r="L176" s="33"/>
      <c r="M176" s="147"/>
      <c r="T176" s="54"/>
      <c r="AT176" s="17" t="s">
        <v>180</v>
      </c>
      <c r="AU176" s="17" t="s">
        <v>21</v>
      </c>
    </row>
    <row r="177" spans="2:51" s="12" customFormat="1" ht="11.25">
      <c r="B177" s="155"/>
      <c r="D177" s="144" t="s">
        <v>358</v>
      </c>
      <c r="E177" s="156" t="s">
        <v>35</v>
      </c>
      <c r="F177" s="157" t="s">
        <v>1088</v>
      </c>
      <c r="H177" s="158">
        <v>174.88</v>
      </c>
      <c r="I177" s="159"/>
      <c r="L177" s="155"/>
      <c r="M177" s="160"/>
      <c r="T177" s="161"/>
      <c r="AT177" s="156" t="s">
        <v>358</v>
      </c>
      <c r="AU177" s="156" t="s">
        <v>21</v>
      </c>
      <c r="AV177" s="12" t="s">
        <v>21</v>
      </c>
      <c r="AW177" s="12" t="s">
        <v>41</v>
      </c>
      <c r="AX177" s="12" t="s">
        <v>8</v>
      </c>
      <c r="AY177" s="156" t="s">
        <v>171</v>
      </c>
    </row>
    <row r="178" spans="2:65" s="1" customFormat="1" ht="16.5" customHeight="1">
      <c r="B178" s="33"/>
      <c r="C178" s="169" t="s">
        <v>296</v>
      </c>
      <c r="D178" s="169" t="s">
        <v>488</v>
      </c>
      <c r="E178" s="170" t="s">
        <v>624</v>
      </c>
      <c r="F178" s="171" t="s">
        <v>625</v>
      </c>
      <c r="G178" s="172" t="s">
        <v>355</v>
      </c>
      <c r="H178" s="173">
        <v>178.38</v>
      </c>
      <c r="I178" s="174"/>
      <c r="J178" s="173">
        <f>ROUND(I178*H178,0)</f>
        <v>0</v>
      </c>
      <c r="K178" s="171" t="s">
        <v>346</v>
      </c>
      <c r="L178" s="175"/>
      <c r="M178" s="176" t="s">
        <v>35</v>
      </c>
      <c r="N178" s="177" t="s">
        <v>52</v>
      </c>
      <c r="P178" s="140">
        <f>O178*H178</f>
        <v>0</v>
      </c>
      <c r="Q178" s="140">
        <v>0.222</v>
      </c>
      <c r="R178" s="140">
        <f>Q178*H178</f>
        <v>39.60036</v>
      </c>
      <c r="S178" s="140">
        <v>0</v>
      </c>
      <c r="T178" s="141">
        <f>S178*H178</f>
        <v>0</v>
      </c>
      <c r="AR178" s="142" t="s">
        <v>214</v>
      </c>
      <c r="AT178" s="142" t="s">
        <v>488</v>
      </c>
      <c r="AU178" s="142" t="s">
        <v>21</v>
      </c>
      <c r="AY178" s="17" t="s">
        <v>171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</v>
      </c>
      <c r="BK178" s="143">
        <f>ROUND(I178*H178,0)</f>
        <v>0</v>
      </c>
      <c r="BL178" s="17" t="s">
        <v>178</v>
      </c>
      <c r="BM178" s="142" t="s">
        <v>1093</v>
      </c>
    </row>
    <row r="179" spans="2:47" s="1" customFormat="1" ht="19.5">
      <c r="B179" s="33"/>
      <c r="D179" s="144" t="s">
        <v>180</v>
      </c>
      <c r="F179" s="145" t="s">
        <v>1094</v>
      </c>
      <c r="I179" s="146"/>
      <c r="L179" s="33"/>
      <c r="M179" s="147"/>
      <c r="T179" s="54"/>
      <c r="AT179" s="17" t="s">
        <v>180</v>
      </c>
      <c r="AU179" s="17" t="s">
        <v>21</v>
      </c>
    </row>
    <row r="180" spans="2:51" s="12" customFormat="1" ht="11.25">
      <c r="B180" s="155"/>
      <c r="D180" s="144" t="s">
        <v>358</v>
      </c>
      <c r="E180" s="156" t="s">
        <v>35</v>
      </c>
      <c r="F180" s="157" t="s">
        <v>1088</v>
      </c>
      <c r="H180" s="158">
        <v>174.88</v>
      </c>
      <c r="I180" s="159"/>
      <c r="L180" s="155"/>
      <c r="M180" s="160"/>
      <c r="T180" s="161"/>
      <c r="AT180" s="156" t="s">
        <v>358</v>
      </c>
      <c r="AU180" s="156" t="s">
        <v>21</v>
      </c>
      <c r="AV180" s="12" t="s">
        <v>21</v>
      </c>
      <c r="AW180" s="12" t="s">
        <v>41</v>
      </c>
      <c r="AX180" s="12" t="s">
        <v>8</v>
      </c>
      <c r="AY180" s="156" t="s">
        <v>171</v>
      </c>
    </row>
    <row r="181" spans="2:51" s="12" customFormat="1" ht="11.25">
      <c r="B181" s="155"/>
      <c r="D181" s="144" t="s">
        <v>358</v>
      </c>
      <c r="F181" s="157" t="s">
        <v>1095</v>
      </c>
      <c r="H181" s="158">
        <v>178.38</v>
      </c>
      <c r="I181" s="159"/>
      <c r="L181" s="155"/>
      <c r="M181" s="160"/>
      <c r="T181" s="161"/>
      <c r="AT181" s="156" t="s">
        <v>358</v>
      </c>
      <c r="AU181" s="156" t="s">
        <v>21</v>
      </c>
      <c r="AV181" s="12" t="s">
        <v>21</v>
      </c>
      <c r="AW181" s="12" t="s">
        <v>4</v>
      </c>
      <c r="AX181" s="12" t="s">
        <v>8</v>
      </c>
      <c r="AY181" s="156" t="s">
        <v>171</v>
      </c>
    </row>
    <row r="182" spans="2:63" s="11" customFormat="1" ht="22.9" customHeight="1">
      <c r="B182" s="120"/>
      <c r="D182" s="121" t="s">
        <v>80</v>
      </c>
      <c r="E182" s="130" t="s">
        <v>214</v>
      </c>
      <c r="F182" s="130" t="s">
        <v>656</v>
      </c>
      <c r="I182" s="123"/>
      <c r="J182" s="131">
        <f>BK182</f>
        <v>0</v>
      </c>
      <c r="L182" s="120"/>
      <c r="M182" s="125"/>
      <c r="P182" s="126">
        <f>SUM(P183:P205)</f>
        <v>0</v>
      </c>
      <c r="R182" s="126">
        <f>SUM(R183:R205)</f>
        <v>0.992592</v>
      </c>
      <c r="T182" s="127">
        <f>SUM(T183:T205)</f>
        <v>0</v>
      </c>
      <c r="AR182" s="121" t="s">
        <v>8</v>
      </c>
      <c r="AT182" s="128" t="s">
        <v>80</v>
      </c>
      <c r="AU182" s="128" t="s">
        <v>8</v>
      </c>
      <c r="AY182" s="121" t="s">
        <v>171</v>
      </c>
      <c r="BK182" s="129">
        <f>SUM(BK183:BK205)</f>
        <v>0</v>
      </c>
    </row>
    <row r="183" spans="2:65" s="1" customFormat="1" ht="16.5" customHeight="1">
      <c r="B183" s="33"/>
      <c r="C183" s="132" t="s">
        <v>300</v>
      </c>
      <c r="D183" s="132" t="s">
        <v>174</v>
      </c>
      <c r="E183" s="133" t="s">
        <v>667</v>
      </c>
      <c r="F183" s="134" t="s">
        <v>668</v>
      </c>
      <c r="G183" s="135" t="s">
        <v>402</v>
      </c>
      <c r="H183" s="136">
        <v>0.6</v>
      </c>
      <c r="I183" s="137"/>
      <c r="J183" s="136">
        <f>ROUND(I183*H183,0)</f>
        <v>0</v>
      </c>
      <c r="K183" s="134" t="s">
        <v>346</v>
      </c>
      <c r="L183" s="33"/>
      <c r="M183" s="138" t="s">
        <v>35</v>
      </c>
      <c r="N183" s="139" t="s">
        <v>52</v>
      </c>
      <c r="P183" s="140">
        <f>O183*H183</f>
        <v>0</v>
      </c>
      <c r="Q183" s="140">
        <v>1E-05</v>
      </c>
      <c r="R183" s="140">
        <f>Q183*H183</f>
        <v>6E-06</v>
      </c>
      <c r="S183" s="140">
        <v>0</v>
      </c>
      <c r="T183" s="141">
        <f>S183*H183</f>
        <v>0</v>
      </c>
      <c r="AR183" s="142" t="s">
        <v>178</v>
      </c>
      <c r="AT183" s="142" t="s">
        <v>174</v>
      </c>
      <c r="AU183" s="142" t="s">
        <v>21</v>
      </c>
      <c r="AY183" s="17" t="s">
        <v>171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</v>
      </c>
      <c r="BK183" s="143">
        <f>ROUND(I183*H183,0)</f>
        <v>0</v>
      </c>
      <c r="BL183" s="17" t="s">
        <v>178</v>
      </c>
      <c r="BM183" s="142" t="s">
        <v>1096</v>
      </c>
    </row>
    <row r="184" spans="2:47" s="1" customFormat="1" ht="11.25">
      <c r="B184" s="33"/>
      <c r="D184" s="153" t="s">
        <v>347</v>
      </c>
      <c r="F184" s="154" t="s">
        <v>670</v>
      </c>
      <c r="I184" s="146"/>
      <c r="L184" s="33"/>
      <c r="M184" s="147"/>
      <c r="T184" s="54"/>
      <c r="AT184" s="17" t="s">
        <v>347</v>
      </c>
      <c r="AU184" s="17" t="s">
        <v>21</v>
      </c>
    </row>
    <row r="185" spans="2:65" s="1" customFormat="1" ht="16.5" customHeight="1">
      <c r="B185" s="33"/>
      <c r="C185" s="169" t="s">
        <v>304</v>
      </c>
      <c r="D185" s="169" t="s">
        <v>488</v>
      </c>
      <c r="E185" s="170" t="s">
        <v>672</v>
      </c>
      <c r="F185" s="171" t="s">
        <v>673</v>
      </c>
      <c r="G185" s="172" t="s">
        <v>402</v>
      </c>
      <c r="H185" s="173">
        <v>0.61</v>
      </c>
      <c r="I185" s="174"/>
      <c r="J185" s="173">
        <f>ROUND(I185*H185,0)</f>
        <v>0</v>
      </c>
      <c r="K185" s="171" t="s">
        <v>346</v>
      </c>
      <c r="L185" s="175"/>
      <c r="M185" s="176" t="s">
        <v>35</v>
      </c>
      <c r="N185" s="177" t="s">
        <v>52</v>
      </c>
      <c r="P185" s="140">
        <f>O185*H185</f>
        <v>0</v>
      </c>
      <c r="Q185" s="140">
        <v>0.0046</v>
      </c>
      <c r="R185" s="140">
        <f>Q185*H185</f>
        <v>0.002806</v>
      </c>
      <c r="S185" s="140">
        <v>0</v>
      </c>
      <c r="T185" s="141">
        <f>S185*H185</f>
        <v>0</v>
      </c>
      <c r="AR185" s="142" t="s">
        <v>214</v>
      </c>
      <c r="AT185" s="142" t="s">
        <v>488</v>
      </c>
      <c r="AU185" s="142" t="s">
        <v>21</v>
      </c>
      <c r="AY185" s="17" t="s">
        <v>171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</v>
      </c>
      <c r="BK185" s="143">
        <f>ROUND(I185*H185,0)</f>
        <v>0</v>
      </c>
      <c r="BL185" s="17" t="s">
        <v>178</v>
      </c>
      <c r="BM185" s="142" t="s">
        <v>1097</v>
      </c>
    </row>
    <row r="186" spans="2:51" s="12" customFormat="1" ht="11.25">
      <c r="B186" s="155"/>
      <c r="D186" s="144" t="s">
        <v>358</v>
      </c>
      <c r="F186" s="157" t="s">
        <v>1098</v>
      </c>
      <c r="H186" s="158">
        <v>0.61</v>
      </c>
      <c r="I186" s="159"/>
      <c r="L186" s="155"/>
      <c r="M186" s="160"/>
      <c r="T186" s="161"/>
      <c r="AT186" s="156" t="s">
        <v>358</v>
      </c>
      <c r="AU186" s="156" t="s">
        <v>21</v>
      </c>
      <c r="AV186" s="12" t="s">
        <v>21</v>
      </c>
      <c r="AW186" s="12" t="s">
        <v>4</v>
      </c>
      <c r="AX186" s="12" t="s">
        <v>8</v>
      </c>
      <c r="AY186" s="156" t="s">
        <v>171</v>
      </c>
    </row>
    <row r="187" spans="2:65" s="1" customFormat="1" ht="21.75" customHeight="1">
      <c r="B187" s="33"/>
      <c r="C187" s="132" t="s">
        <v>308</v>
      </c>
      <c r="D187" s="132" t="s">
        <v>174</v>
      </c>
      <c r="E187" s="133" t="s">
        <v>677</v>
      </c>
      <c r="F187" s="134" t="s">
        <v>678</v>
      </c>
      <c r="G187" s="135" t="s">
        <v>402</v>
      </c>
      <c r="H187" s="136">
        <v>1</v>
      </c>
      <c r="I187" s="137"/>
      <c r="J187" s="136">
        <f>ROUND(I187*H187,0)</f>
        <v>0</v>
      </c>
      <c r="K187" s="134" t="s">
        <v>346</v>
      </c>
      <c r="L187" s="33"/>
      <c r="M187" s="138" t="s">
        <v>35</v>
      </c>
      <c r="N187" s="139" t="s">
        <v>52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178</v>
      </c>
      <c r="AT187" s="142" t="s">
        <v>174</v>
      </c>
      <c r="AU187" s="142" t="s">
        <v>21</v>
      </c>
      <c r="AY187" s="17" t="s">
        <v>171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</v>
      </c>
      <c r="BK187" s="143">
        <f>ROUND(I187*H187,0)</f>
        <v>0</v>
      </c>
      <c r="BL187" s="17" t="s">
        <v>178</v>
      </c>
      <c r="BM187" s="142" t="s">
        <v>1099</v>
      </c>
    </row>
    <row r="188" spans="2:47" s="1" customFormat="1" ht="11.25">
      <c r="B188" s="33"/>
      <c r="D188" s="153" t="s">
        <v>347</v>
      </c>
      <c r="F188" s="154" t="s">
        <v>680</v>
      </c>
      <c r="I188" s="146"/>
      <c r="L188" s="33"/>
      <c r="M188" s="147"/>
      <c r="T188" s="54"/>
      <c r="AT188" s="17" t="s">
        <v>347</v>
      </c>
      <c r="AU188" s="17" t="s">
        <v>21</v>
      </c>
    </row>
    <row r="189" spans="2:47" s="1" customFormat="1" ht="19.5">
      <c r="B189" s="33"/>
      <c r="D189" s="144" t="s">
        <v>180</v>
      </c>
      <c r="F189" s="145" t="s">
        <v>681</v>
      </c>
      <c r="I189" s="146"/>
      <c r="L189" s="33"/>
      <c r="M189" s="147"/>
      <c r="T189" s="54"/>
      <c r="AT189" s="17" t="s">
        <v>180</v>
      </c>
      <c r="AU189" s="17" t="s">
        <v>21</v>
      </c>
    </row>
    <row r="190" spans="2:65" s="1" customFormat="1" ht="16.5" customHeight="1">
      <c r="B190" s="33"/>
      <c r="C190" s="132" t="s">
        <v>314</v>
      </c>
      <c r="D190" s="132" t="s">
        <v>174</v>
      </c>
      <c r="E190" s="133" t="s">
        <v>706</v>
      </c>
      <c r="F190" s="134" t="s">
        <v>707</v>
      </c>
      <c r="G190" s="135" t="s">
        <v>345</v>
      </c>
      <c r="H190" s="136">
        <v>1</v>
      </c>
      <c r="I190" s="137"/>
      <c r="J190" s="136">
        <f>ROUND(I190*H190,0)</f>
        <v>0</v>
      </c>
      <c r="K190" s="134" t="s">
        <v>346</v>
      </c>
      <c r="L190" s="33"/>
      <c r="M190" s="138" t="s">
        <v>35</v>
      </c>
      <c r="N190" s="139" t="s">
        <v>52</v>
      </c>
      <c r="P190" s="140">
        <f>O190*H190</f>
        <v>0</v>
      </c>
      <c r="Q190" s="140">
        <v>0.12526</v>
      </c>
      <c r="R190" s="140">
        <f>Q190*H190</f>
        <v>0.12526</v>
      </c>
      <c r="S190" s="140">
        <v>0</v>
      </c>
      <c r="T190" s="141">
        <f>S190*H190</f>
        <v>0</v>
      </c>
      <c r="AR190" s="142" t="s">
        <v>178</v>
      </c>
      <c r="AT190" s="142" t="s">
        <v>174</v>
      </c>
      <c r="AU190" s="142" t="s">
        <v>21</v>
      </c>
      <c r="AY190" s="17" t="s">
        <v>171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</v>
      </c>
      <c r="BK190" s="143">
        <f>ROUND(I190*H190,0)</f>
        <v>0</v>
      </c>
      <c r="BL190" s="17" t="s">
        <v>178</v>
      </c>
      <c r="BM190" s="142" t="s">
        <v>1100</v>
      </c>
    </row>
    <row r="191" spans="2:47" s="1" customFormat="1" ht="11.25">
      <c r="B191" s="33"/>
      <c r="D191" s="153" t="s">
        <v>347</v>
      </c>
      <c r="F191" s="154" t="s">
        <v>709</v>
      </c>
      <c r="I191" s="146"/>
      <c r="L191" s="33"/>
      <c r="M191" s="147"/>
      <c r="T191" s="54"/>
      <c r="AT191" s="17" t="s">
        <v>347</v>
      </c>
      <c r="AU191" s="17" t="s">
        <v>21</v>
      </c>
    </row>
    <row r="192" spans="2:65" s="1" customFormat="1" ht="16.5" customHeight="1">
      <c r="B192" s="33"/>
      <c r="C192" s="169" t="s">
        <v>319</v>
      </c>
      <c r="D192" s="169" t="s">
        <v>488</v>
      </c>
      <c r="E192" s="170" t="s">
        <v>711</v>
      </c>
      <c r="F192" s="171" t="s">
        <v>712</v>
      </c>
      <c r="G192" s="172" t="s">
        <v>345</v>
      </c>
      <c r="H192" s="173">
        <v>1</v>
      </c>
      <c r="I192" s="174"/>
      <c r="J192" s="173">
        <f>ROUND(I192*H192,0)</f>
        <v>0</v>
      </c>
      <c r="K192" s="171" t="s">
        <v>35</v>
      </c>
      <c r="L192" s="175"/>
      <c r="M192" s="176" t="s">
        <v>35</v>
      </c>
      <c r="N192" s="177" t="s">
        <v>52</v>
      </c>
      <c r="P192" s="140">
        <f>O192*H192</f>
        <v>0</v>
      </c>
      <c r="Q192" s="140">
        <v>0.00264</v>
      </c>
      <c r="R192" s="140">
        <f>Q192*H192</f>
        <v>0.00264</v>
      </c>
      <c r="S192" s="140">
        <v>0</v>
      </c>
      <c r="T192" s="141">
        <f>S192*H192</f>
        <v>0</v>
      </c>
      <c r="AR192" s="142" t="s">
        <v>214</v>
      </c>
      <c r="AT192" s="142" t="s">
        <v>488</v>
      </c>
      <c r="AU192" s="142" t="s">
        <v>21</v>
      </c>
      <c r="AY192" s="17" t="s">
        <v>171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</v>
      </c>
      <c r="BK192" s="143">
        <f>ROUND(I192*H192,0)</f>
        <v>0</v>
      </c>
      <c r="BL192" s="17" t="s">
        <v>178</v>
      </c>
      <c r="BM192" s="142" t="s">
        <v>1101</v>
      </c>
    </row>
    <row r="193" spans="2:65" s="1" customFormat="1" ht="16.5" customHeight="1">
      <c r="B193" s="33"/>
      <c r="C193" s="132" t="s">
        <v>324</v>
      </c>
      <c r="D193" s="132" t="s">
        <v>174</v>
      </c>
      <c r="E193" s="133" t="s">
        <v>714</v>
      </c>
      <c r="F193" s="134" t="s">
        <v>715</v>
      </c>
      <c r="G193" s="135" t="s">
        <v>345</v>
      </c>
      <c r="H193" s="136">
        <v>1</v>
      </c>
      <c r="I193" s="137"/>
      <c r="J193" s="136">
        <f>ROUND(I193*H193,0)</f>
        <v>0</v>
      </c>
      <c r="K193" s="134" t="s">
        <v>346</v>
      </c>
      <c r="L193" s="33"/>
      <c r="M193" s="138" t="s">
        <v>35</v>
      </c>
      <c r="N193" s="139" t="s">
        <v>52</v>
      </c>
      <c r="P193" s="140">
        <f>O193*H193</f>
        <v>0</v>
      </c>
      <c r="Q193" s="140">
        <v>0.03076</v>
      </c>
      <c r="R193" s="140">
        <f>Q193*H193</f>
        <v>0.03076</v>
      </c>
      <c r="S193" s="140">
        <v>0</v>
      </c>
      <c r="T193" s="141">
        <f>S193*H193</f>
        <v>0</v>
      </c>
      <c r="AR193" s="142" t="s">
        <v>178</v>
      </c>
      <c r="AT193" s="142" t="s">
        <v>174</v>
      </c>
      <c r="AU193" s="142" t="s">
        <v>21</v>
      </c>
      <c r="AY193" s="17" t="s">
        <v>171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</v>
      </c>
      <c r="BK193" s="143">
        <f>ROUND(I193*H193,0)</f>
        <v>0</v>
      </c>
      <c r="BL193" s="17" t="s">
        <v>178</v>
      </c>
      <c r="BM193" s="142" t="s">
        <v>1102</v>
      </c>
    </row>
    <row r="194" spans="2:47" s="1" customFormat="1" ht="11.25">
      <c r="B194" s="33"/>
      <c r="D194" s="153" t="s">
        <v>347</v>
      </c>
      <c r="F194" s="154" t="s">
        <v>717</v>
      </c>
      <c r="I194" s="146"/>
      <c r="L194" s="33"/>
      <c r="M194" s="147"/>
      <c r="T194" s="54"/>
      <c r="AT194" s="17" t="s">
        <v>347</v>
      </c>
      <c r="AU194" s="17" t="s">
        <v>21</v>
      </c>
    </row>
    <row r="195" spans="2:65" s="1" customFormat="1" ht="16.5" customHeight="1">
      <c r="B195" s="33"/>
      <c r="C195" s="169" t="s">
        <v>331</v>
      </c>
      <c r="D195" s="169" t="s">
        <v>488</v>
      </c>
      <c r="E195" s="170" t="s">
        <v>719</v>
      </c>
      <c r="F195" s="171" t="s">
        <v>720</v>
      </c>
      <c r="G195" s="172" t="s">
        <v>345</v>
      </c>
      <c r="H195" s="173">
        <v>1</v>
      </c>
      <c r="I195" s="174"/>
      <c r="J195" s="173">
        <f>ROUND(I195*H195,0)</f>
        <v>0</v>
      </c>
      <c r="K195" s="171" t="s">
        <v>35</v>
      </c>
      <c r="L195" s="175"/>
      <c r="M195" s="176" t="s">
        <v>35</v>
      </c>
      <c r="N195" s="177" t="s">
        <v>52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214</v>
      </c>
      <c r="AT195" s="142" t="s">
        <v>488</v>
      </c>
      <c r="AU195" s="142" t="s">
        <v>21</v>
      </c>
      <c r="AY195" s="17" t="s">
        <v>171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</v>
      </c>
      <c r="BK195" s="143">
        <f>ROUND(I195*H195,0)</f>
        <v>0</v>
      </c>
      <c r="BL195" s="17" t="s">
        <v>178</v>
      </c>
      <c r="BM195" s="142" t="s">
        <v>1103</v>
      </c>
    </row>
    <row r="196" spans="2:65" s="1" customFormat="1" ht="16.5" customHeight="1">
      <c r="B196" s="33"/>
      <c r="C196" s="132" t="s">
        <v>511</v>
      </c>
      <c r="D196" s="132" t="s">
        <v>174</v>
      </c>
      <c r="E196" s="133" t="s">
        <v>723</v>
      </c>
      <c r="F196" s="134" t="s">
        <v>724</v>
      </c>
      <c r="G196" s="135" t="s">
        <v>345</v>
      </c>
      <c r="H196" s="136">
        <v>1</v>
      </c>
      <c r="I196" s="137"/>
      <c r="J196" s="136">
        <f>ROUND(I196*H196,0)</f>
        <v>0</v>
      </c>
      <c r="K196" s="134" t="s">
        <v>346</v>
      </c>
      <c r="L196" s="33"/>
      <c r="M196" s="138" t="s">
        <v>35</v>
      </c>
      <c r="N196" s="139" t="s">
        <v>52</v>
      </c>
      <c r="P196" s="140">
        <f>O196*H196</f>
        <v>0</v>
      </c>
      <c r="Q196" s="140">
        <v>0.03076</v>
      </c>
      <c r="R196" s="140">
        <f>Q196*H196</f>
        <v>0.03076</v>
      </c>
      <c r="S196" s="140">
        <v>0</v>
      </c>
      <c r="T196" s="141">
        <f>S196*H196</f>
        <v>0</v>
      </c>
      <c r="AR196" s="142" t="s">
        <v>178</v>
      </c>
      <c r="AT196" s="142" t="s">
        <v>174</v>
      </c>
      <c r="AU196" s="142" t="s">
        <v>21</v>
      </c>
      <c r="AY196" s="17" t="s">
        <v>171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</v>
      </c>
      <c r="BK196" s="143">
        <f>ROUND(I196*H196,0)</f>
        <v>0</v>
      </c>
      <c r="BL196" s="17" t="s">
        <v>178</v>
      </c>
      <c r="BM196" s="142" t="s">
        <v>1104</v>
      </c>
    </row>
    <row r="197" spans="2:47" s="1" customFormat="1" ht="11.25">
      <c r="B197" s="33"/>
      <c r="D197" s="153" t="s">
        <v>347</v>
      </c>
      <c r="F197" s="154" t="s">
        <v>726</v>
      </c>
      <c r="I197" s="146"/>
      <c r="L197" s="33"/>
      <c r="M197" s="147"/>
      <c r="T197" s="54"/>
      <c r="AT197" s="17" t="s">
        <v>347</v>
      </c>
      <c r="AU197" s="17" t="s">
        <v>21</v>
      </c>
    </row>
    <row r="198" spans="2:65" s="1" customFormat="1" ht="16.5" customHeight="1">
      <c r="B198" s="33"/>
      <c r="C198" s="169" t="s">
        <v>516</v>
      </c>
      <c r="D198" s="169" t="s">
        <v>488</v>
      </c>
      <c r="E198" s="170" t="s">
        <v>728</v>
      </c>
      <c r="F198" s="171" t="s">
        <v>729</v>
      </c>
      <c r="G198" s="172" t="s">
        <v>345</v>
      </c>
      <c r="H198" s="173">
        <v>1</v>
      </c>
      <c r="I198" s="174"/>
      <c r="J198" s="173">
        <f>ROUND(I198*H198,0)</f>
        <v>0</v>
      </c>
      <c r="K198" s="171" t="s">
        <v>35</v>
      </c>
      <c r="L198" s="175"/>
      <c r="M198" s="176" t="s">
        <v>35</v>
      </c>
      <c r="N198" s="177" t="s">
        <v>52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214</v>
      </c>
      <c r="AT198" s="142" t="s">
        <v>488</v>
      </c>
      <c r="AU198" s="142" t="s">
        <v>21</v>
      </c>
      <c r="AY198" s="17" t="s">
        <v>171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</v>
      </c>
      <c r="BK198" s="143">
        <f>ROUND(I198*H198,0)</f>
        <v>0</v>
      </c>
      <c r="BL198" s="17" t="s">
        <v>178</v>
      </c>
      <c r="BM198" s="142" t="s">
        <v>1105</v>
      </c>
    </row>
    <row r="199" spans="2:65" s="1" customFormat="1" ht="16.5" customHeight="1">
      <c r="B199" s="33"/>
      <c r="C199" s="132" t="s">
        <v>514</v>
      </c>
      <c r="D199" s="132" t="s">
        <v>174</v>
      </c>
      <c r="E199" s="133" t="s">
        <v>732</v>
      </c>
      <c r="F199" s="134" t="s">
        <v>733</v>
      </c>
      <c r="G199" s="135" t="s">
        <v>345</v>
      </c>
      <c r="H199" s="136">
        <v>2</v>
      </c>
      <c r="I199" s="137"/>
      <c r="J199" s="136">
        <f>ROUND(I199*H199,0)</f>
        <v>0</v>
      </c>
      <c r="K199" s="134" t="s">
        <v>346</v>
      </c>
      <c r="L199" s="33"/>
      <c r="M199" s="138" t="s">
        <v>35</v>
      </c>
      <c r="N199" s="139" t="s">
        <v>52</v>
      </c>
      <c r="P199" s="140">
        <f>O199*H199</f>
        <v>0</v>
      </c>
      <c r="Q199" s="140">
        <v>0.21734</v>
      </c>
      <c r="R199" s="140">
        <f>Q199*H199</f>
        <v>0.43468</v>
      </c>
      <c r="S199" s="140">
        <v>0</v>
      </c>
      <c r="T199" s="141">
        <f>S199*H199</f>
        <v>0</v>
      </c>
      <c r="AR199" s="142" t="s">
        <v>178</v>
      </c>
      <c r="AT199" s="142" t="s">
        <v>174</v>
      </c>
      <c r="AU199" s="142" t="s">
        <v>21</v>
      </c>
      <c r="AY199" s="17" t="s">
        <v>171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</v>
      </c>
      <c r="BK199" s="143">
        <f>ROUND(I199*H199,0)</f>
        <v>0</v>
      </c>
      <c r="BL199" s="17" t="s">
        <v>178</v>
      </c>
      <c r="BM199" s="142" t="s">
        <v>1106</v>
      </c>
    </row>
    <row r="200" spans="2:47" s="1" customFormat="1" ht="11.25">
      <c r="B200" s="33"/>
      <c r="D200" s="153" t="s">
        <v>347</v>
      </c>
      <c r="F200" s="154" t="s">
        <v>735</v>
      </c>
      <c r="I200" s="146"/>
      <c r="L200" s="33"/>
      <c r="M200" s="147"/>
      <c r="T200" s="54"/>
      <c r="AT200" s="17" t="s">
        <v>347</v>
      </c>
      <c r="AU200" s="17" t="s">
        <v>21</v>
      </c>
    </row>
    <row r="201" spans="2:65" s="1" customFormat="1" ht="16.5" customHeight="1">
      <c r="B201" s="33"/>
      <c r="C201" s="169" t="s">
        <v>524</v>
      </c>
      <c r="D201" s="169" t="s">
        <v>488</v>
      </c>
      <c r="E201" s="170" t="s">
        <v>737</v>
      </c>
      <c r="F201" s="171" t="s">
        <v>738</v>
      </c>
      <c r="G201" s="172" t="s">
        <v>345</v>
      </c>
      <c r="H201" s="173">
        <v>1</v>
      </c>
      <c r="I201" s="174"/>
      <c r="J201" s="173">
        <f>ROUND(I201*H201,0)</f>
        <v>0</v>
      </c>
      <c r="K201" s="171" t="s">
        <v>35</v>
      </c>
      <c r="L201" s="175"/>
      <c r="M201" s="176" t="s">
        <v>35</v>
      </c>
      <c r="N201" s="177" t="s">
        <v>52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214</v>
      </c>
      <c r="AT201" s="142" t="s">
        <v>488</v>
      </c>
      <c r="AU201" s="142" t="s">
        <v>21</v>
      </c>
      <c r="AY201" s="17" t="s">
        <v>171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</v>
      </c>
      <c r="BK201" s="143">
        <f>ROUND(I201*H201,0)</f>
        <v>0</v>
      </c>
      <c r="BL201" s="17" t="s">
        <v>178</v>
      </c>
      <c r="BM201" s="142" t="s">
        <v>1107</v>
      </c>
    </row>
    <row r="202" spans="2:65" s="1" customFormat="1" ht="16.5" customHeight="1">
      <c r="B202" s="33"/>
      <c r="C202" s="169" t="s">
        <v>519</v>
      </c>
      <c r="D202" s="169" t="s">
        <v>488</v>
      </c>
      <c r="E202" s="170" t="s">
        <v>741</v>
      </c>
      <c r="F202" s="171" t="s">
        <v>742</v>
      </c>
      <c r="G202" s="172" t="s">
        <v>345</v>
      </c>
      <c r="H202" s="173">
        <v>1</v>
      </c>
      <c r="I202" s="174"/>
      <c r="J202" s="173">
        <f>ROUND(I202*H202,0)</f>
        <v>0</v>
      </c>
      <c r="K202" s="171" t="s">
        <v>35</v>
      </c>
      <c r="L202" s="175"/>
      <c r="M202" s="176" t="s">
        <v>35</v>
      </c>
      <c r="N202" s="177" t="s">
        <v>52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214</v>
      </c>
      <c r="AT202" s="142" t="s">
        <v>488</v>
      </c>
      <c r="AU202" s="142" t="s">
        <v>21</v>
      </c>
      <c r="AY202" s="17" t="s">
        <v>171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</v>
      </c>
      <c r="BK202" s="143">
        <f>ROUND(I202*H202,0)</f>
        <v>0</v>
      </c>
      <c r="BL202" s="17" t="s">
        <v>178</v>
      </c>
      <c r="BM202" s="142" t="s">
        <v>1108</v>
      </c>
    </row>
    <row r="203" spans="2:65" s="1" customFormat="1" ht="24.2" customHeight="1">
      <c r="B203" s="33"/>
      <c r="C203" s="132" t="s">
        <v>536</v>
      </c>
      <c r="D203" s="132" t="s">
        <v>174</v>
      </c>
      <c r="E203" s="133" t="s">
        <v>745</v>
      </c>
      <c r="F203" s="134" t="s">
        <v>746</v>
      </c>
      <c r="G203" s="135" t="s">
        <v>345</v>
      </c>
      <c r="H203" s="136">
        <v>1</v>
      </c>
      <c r="I203" s="137"/>
      <c r="J203" s="136">
        <f>ROUND(I203*H203,0)</f>
        <v>0</v>
      </c>
      <c r="K203" s="134" t="s">
        <v>346</v>
      </c>
      <c r="L203" s="33"/>
      <c r="M203" s="138" t="s">
        <v>35</v>
      </c>
      <c r="N203" s="139" t="s">
        <v>52</v>
      </c>
      <c r="P203" s="140">
        <f>O203*H203</f>
        <v>0</v>
      </c>
      <c r="Q203" s="140">
        <v>0.31108</v>
      </c>
      <c r="R203" s="140">
        <f>Q203*H203</f>
        <v>0.31108</v>
      </c>
      <c r="S203" s="140">
        <v>0</v>
      </c>
      <c r="T203" s="141">
        <f>S203*H203</f>
        <v>0</v>
      </c>
      <c r="AR203" s="142" t="s">
        <v>178</v>
      </c>
      <c r="AT203" s="142" t="s">
        <v>174</v>
      </c>
      <c r="AU203" s="142" t="s">
        <v>21</v>
      </c>
      <c r="AY203" s="17" t="s">
        <v>171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</v>
      </c>
      <c r="BK203" s="143">
        <f>ROUND(I203*H203,0)</f>
        <v>0</v>
      </c>
      <c r="BL203" s="17" t="s">
        <v>178</v>
      </c>
      <c r="BM203" s="142" t="s">
        <v>1109</v>
      </c>
    </row>
    <row r="204" spans="2:47" s="1" customFormat="1" ht="11.25">
      <c r="B204" s="33"/>
      <c r="D204" s="153" t="s">
        <v>347</v>
      </c>
      <c r="F204" s="154" t="s">
        <v>748</v>
      </c>
      <c r="I204" s="146"/>
      <c r="L204" s="33"/>
      <c r="M204" s="147"/>
      <c r="T204" s="54"/>
      <c r="AT204" s="17" t="s">
        <v>347</v>
      </c>
      <c r="AU204" s="17" t="s">
        <v>21</v>
      </c>
    </row>
    <row r="205" spans="2:65" s="1" customFormat="1" ht="16.5" customHeight="1">
      <c r="B205" s="33"/>
      <c r="C205" s="169" t="s">
        <v>522</v>
      </c>
      <c r="D205" s="169" t="s">
        <v>488</v>
      </c>
      <c r="E205" s="170" t="s">
        <v>769</v>
      </c>
      <c r="F205" s="171" t="s">
        <v>770</v>
      </c>
      <c r="G205" s="172" t="s">
        <v>345</v>
      </c>
      <c r="H205" s="173">
        <v>1</v>
      </c>
      <c r="I205" s="174"/>
      <c r="J205" s="173">
        <f>ROUND(I205*H205,0)</f>
        <v>0</v>
      </c>
      <c r="K205" s="171" t="s">
        <v>346</v>
      </c>
      <c r="L205" s="175"/>
      <c r="M205" s="176" t="s">
        <v>35</v>
      </c>
      <c r="N205" s="177" t="s">
        <v>52</v>
      </c>
      <c r="P205" s="140">
        <f>O205*H205</f>
        <v>0</v>
      </c>
      <c r="Q205" s="140">
        <v>0.0546</v>
      </c>
      <c r="R205" s="140">
        <f>Q205*H205</f>
        <v>0.0546</v>
      </c>
      <c r="S205" s="140">
        <v>0</v>
      </c>
      <c r="T205" s="141">
        <f>S205*H205</f>
        <v>0</v>
      </c>
      <c r="AR205" s="142" t="s">
        <v>214</v>
      </c>
      <c r="AT205" s="142" t="s">
        <v>488</v>
      </c>
      <c r="AU205" s="142" t="s">
        <v>21</v>
      </c>
      <c r="AY205" s="17" t="s">
        <v>171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</v>
      </c>
      <c r="BK205" s="143">
        <f>ROUND(I205*H205,0)</f>
        <v>0</v>
      </c>
      <c r="BL205" s="17" t="s">
        <v>178</v>
      </c>
      <c r="BM205" s="142" t="s">
        <v>1110</v>
      </c>
    </row>
    <row r="206" spans="2:63" s="11" customFormat="1" ht="22.9" customHeight="1">
      <c r="B206" s="120"/>
      <c r="D206" s="121" t="s">
        <v>80</v>
      </c>
      <c r="E206" s="130" t="s">
        <v>172</v>
      </c>
      <c r="F206" s="130" t="s">
        <v>173</v>
      </c>
      <c r="I206" s="123"/>
      <c r="J206" s="131">
        <f>BK206</f>
        <v>0</v>
      </c>
      <c r="L206" s="120"/>
      <c r="M206" s="125"/>
      <c r="P206" s="126">
        <f>SUM(P207:P231)</f>
        <v>0</v>
      </c>
      <c r="R206" s="126">
        <f>SUM(R207:R231)</f>
        <v>42.5844286</v>
      </c>
      <c r="T206" s="127">
        <f>SUM(T207:T231)</f>
        <v>0</v>
      </c>
      <c r="AR206" s="121" t="s">
        <v>8</v>
      </c>
      <c r="AT206" s="128" t="s">
        <v>80</v>
      </c>
      <c r="AU206" s="128" t="s">
        <v>8</v>
      </c>
      <c r="AY206" s="121" t="s">
        <v>171</v>
      </c>
      <c r="BK206" s="129">
        <f>SUM(BK207:BK231)</f>
        <v>0</v>
      </c>
    </row>
    <row r="207" spans="2:65" s="1" customFormat="1" ht="24.2" customHeight="1">
      <c r="B207" s="33"/>
      <c r="C207" s="132" t="s">
        <v>552</v>
      </c>
      <c r="D207" s="132" t="s">
        <v>174</v>
      </c>
      <c r="E207" s="133" t="s">
        <v>846</v>
      </c>
      <c r="F207" s="134" t="s">
        <v>847</v>
      </c>
      <c r="G207" s="135" t="s">
        <v>402</v>
      </c>
      <c r="H207" s="136">
        <v>173.22</v>
      </c>
      <c r="I207" s="137"/>
      <c r="J207" s="136">
        <f>ROUND(I207*H207,0)</f>
        <v>0</v>
      </c>
      <c r="K207" s="134" t="s">
        <v>346</v>
      </c>
      <c r="L207" s="33"/>
      <c r="M207" s="138" t="s">
        <v>35</v>
      </c>
      <c r="N207" s="139" t="s">
        <v>52</v>
      </c>
      <c r="P207" s="140">
        <f>O207*H207</f>
        <v>0</v>
      </c>
      <c r="Q207" s="140">
        <v>0.14067</v>
      </c>
      <c r="R207" s="140">
        <f>Q207*H207</f>
        <v>24.366857399999997</v>
      </c>
      <c r="S207" s="140">
        <v>0</v>
      </c>
      <c r="T207" s="141">
        <f>S207*H207</f>
        <v>0</v>
      </c>
      <c r="AR207" s="142" t="s">
        <v>178</v>
      </c>
      <c r="AT207" s="142" t="s">
        <v>174</v>
      </c>
      <c r="AU207" s="142" t="s">
        <v>21</v>
      </c>
      <c r="AY207" s="17" t="s">
        <v>171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7" t="s">
        <v>8</v>
      </c>
      <c r="BK207" s="143">
        <f>ROUND(I207*H207,0)</f>
        <v>0</v>
      </c>
      <c r="BL207" s="17" t="s">
        <v>178</v>
      </c>
      <c r="BM207" s="142" t="s">
        <v>1111</v>
      </c>
    </row>
    <row r="208" spans="2:47" s="1" customFormat="1" ht="11.25">
      <c r="B208" s="33"/>
      <c r="D208" s="153" t="s">
        <v>347</v>
      </c>
      <c r="F208" s="154" t="s">
        <v>849</v>
      </c>
      <c r="I208" s="146"/>
      <c r="L208" s="33"/>
      <c r="M208" s="147"/>
      <c r="T208" s="54"/>
      <c r="AT208" s="17" t="s">
        <v>347</v>
      </c>
      <c r="AU208" s="17" t="s">
        <v>21</v>
      </c>
    </row>
    <row r="209" spans="2:51" s="12" customFormat="1" ht="11.25">
      <c r="B209" s="155"/>
      <c r="D209" s="144" t="s">
        <v>358</v>
      </c>
      <c r="E209" s="156" t="s">
        <v>35</v>
      </c>
      <c r="F209" s="157" t="s">
        <v>1112</v>
      </c>
      <c r="H209" s="158">
        <v>89.41</v>
      </c>
      <c r="I209" s="159"/>
      <c r="L209" s="155"/>
      <c r="M209" s="160"/>
      <c r="T209" s="161"/>
      <c r="AT209" s="156" t="s">
        <v>358</v>
      </c>
      <c r="AU209" s="156" t="s">
        <v>21</v>
      </c>
      <c r="AV209" s="12" t="s">
        <v>21</v>
      </c>
      <c r="AW209" s="12" t="s">
        <v>41</v>
      </c>
      <c r="AX209" s="12" t="s">
        <v>81</v>
      </c>
      <c r="AY209" s="156" t="s">
        <v>171</v>
      </c>
    </row>
    <row r="210" spans="2:51" s="12" customFormat="1" ht="11.25">
      <c r="B210" s="155"/>
      <c r="D210" s="144" t="s">
        <v>358</v>
      </c>
      <c r="E210" s="156" t="s">
        <v>35</v>
      </c>
      <c r="F210" s="157" t="s">
        <v>1113</v>
      </c>
      <c r="H210" s="158">
        <v>83.81</v>
      </c>
      <c r="I210" s="159"/>
      <c r="L210" s="155"/>
      <c r="M210" s="160"/>
      <c r="T210" s="161"/>
      <c r="AT210" s="156" t="s">
        <v>358</v>
      </c>
      <c r="AU210" s="156" t="s">
        <v>21</v>
      </c>
      <c r="AV210" s="12" t="s">
        <v>21</v>
      </c>
      <c r="AW210" s="12" t="s">
        <v>41</v>
      </c>
      <c r="AX210" s="12" t="s">
        <v>81</v>
      </c>
      <c r="AY210" s="156" t="s">
        <v>171</v>
      </c>
    </row>
    <row r="211" spans="2:51" s="13" customFormat="1" ht="11.25">
      <c r="B211" s="162"/>
      <c r="D211" s="144" t="s">
        <v>358</v>
      </c>
      <c r="E211" s="163" t="s">
        <v>35</v>
      </c>
      <c r="F211" s="164" t="s">
        <v>361</v>
      </c>
      <c r="H211" s="165">
        <v>173.22</v>
      </c>
      <c r="I211" s="166"/>
      <c r="L211" s="162"/>
      <c r="M211" s="167"/>
      <c r="T211" s="168"/>
      <c r="AT211" s="163" t="s">
        <v>358</v>
      </c>
      <c r="AU211" s="163" t="s">
        <v>21</v>
      </c>
      <c r="AV211" s="13" t="s">
        <v>178</v>
      </c>
      <c r="AW211" s="13" t="s">
        <v>41</v>
      </c>
      <c r="AX211" s="13" t="s">
        <v>8</v>
      </c>
      <c r="AY211" s="163" t="s">
        <v>171</v>
      </c>
    </row>
    <row r="212" spans="2:65" s="1" customFormat="1" ht="16.5" customHeight="1">
      <c r="B212" s="33"/>
      <c r="C212" s="169" t="s">
        <v>558</v>
      </c>
      <c r="D212" s="169" t="s">
        <v>488</v>
      </c>
      <c r="E212" s="170" t="s">
        <v>857</v>
      </c>
      <c r="F212" s="171" t="s">
        <v>858</v>
      </c>
      <c r="G212" s="172" t="s">
        <v>402</v>
      </c>
      <c r="H212" s="173">
        <v>171.22</v>
      </c>
      <c r="I212" s="174"/>
      <c r="J212" s="173">
        <f>ROUND(I212*H212,0)</f>
        <v>0</v>
      </c>
      <c r="K212" s="171" t="s">
        <v>346</v>
      </c>
      <c r="L212" s="175"/>
      <c r="M212" s="176" t="s">
        <v>35</v>
      </c>
      <c r="N212" s="177" t="s">
        <v>52</v>
      </c>
      <c r="P212" s="140">
        <f>O212*H212</f>
        <v>0</v>
      </c>
      <c r="Q212" s="140">
        <v>0.105</v>
      </c>
      <c r="R212" s="140">
        <f>Q212*H212</f>
        <v>17.978099999999998</v>
      </c>
      <c r="S212" s="140">
        <v>0</v>
      </c>
      <c r="T212" s="141">
        <f>S212*H212</f>
        <v>0</v>
      </c>
      <c r="AR212" s="142" t="s">
        <v>214</v>
      </c>
      <c r="AT212" s="142" t="s">
        <v>488</v>
      </c>
      <c r="AU212" s="142" t="s">
        <v>21</v>
      </c>
      <c r="AY212" s="17" t="s">
        <v>171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</v>
      </c>
      <c r="BK212" s="143">
        <f>ROUND(I212*H212,0)</f>
        <v>0</v>
      </c>
      <c r="BL212" s="17" t="s">
        <v>178</v>
      </c>
      <c r="BM212" s="142" t="s">
        <v>1114</v>
      </c>
    </row>
    <row r="213" spans="2:47" s="1" customFormat="1" ht="19.5">
      <c r="B213" s="33"/>
      <c r="D213" s="144" t="s">
        <v>180</v>
      </c>
      <c r="F213" s="145" t="s">
        <v>1115</v>
      </c>
      <c r="I213" s="146"/>
      <c r="L213" s="33"/>
      <c r="M213" s="147"/>
      <c r="T213" s="54"/>
      <c r="AT213" s="17" t="s">
        <v>180</v>
      </c>
      <c r="AU213" s="17" t="s">
        <v>21</v>
      </c>
    </row>
    <row r="214" spans="2:51" s="12" customFormat="1" ht="11.25">
      <c r="B214" s="155"/>
      <c r="D214" s="144" t="s">
        <v>358</v>
      </c>
      <c r="E214" s="156" t="s">
        <v>35</v>
      </c>
      <c r="F214" s="157" t="s">
        <v>1112</v>
      </c>
      <c r="H214" s="158">
        <v>89.41</v>
      </c>
      <c r="I214" s="159"/>
      <c r="L214" s="155"/>
      <c r="M214" s="160"/>
      <c r="T214" s="161"/>
      <c r="AT214" s="156" t="s">
        <v>358</v>
      </c>
      <c r="AU214" s="156" t="s">
        <v>21</v>
      </c>
      <c r="AV214" s="12" t="s">
        <v>21</v>
      </c>
      <c r="AW214" s="12" t="s">
        <v>41</v>
      </c>
      <c r="AX214" s="12" t="s">
        <v>81</v>
      </c>
      <c r="AY214" s="156" t="s">
        <v>171</v>
      </c>
    </row>
    <row r="215" spans="2:51" s="12" customFormat="1" ht="11.25">
      <c r="B215" s="155"/>
      <c r="D215" s="144" t="s">
        <v>358</v>
      </c>
      <c r="E215" s="156" t="s">
        <v>35</v>
      </c>
      <c r="F215" s="157" t="s">
        <v>1113</v>
      </c>
      <c r="H215" s="158">
        <v>83.81</v>
      </c>
      <c r="I215" s="159"/>
      <c r="L215" s="155"/>
      <c r="M215" s="160"/>
      <c r="T215" s="161"/>
      <c r="AT215" s="156" t="s">
        <v>358</v>
      </c>
      <c r="AU215" s="156" t="s">
        <v>21</v>
      </c>
      <c r="AV215" s="12" t="s">
        <v>21</v>
      </c>
      <c r="AW215" s="12" t="s">
        <v>41</v>
      </c>
      <c r="AX215" s="12" t="s">
        <v>81</v>
      </c>
      <c r="AY215" s="156" t="s">
        <v>171</v>
      </c>
    </row>
    <row r="216" spans="2:51" s="12" customFormat="1" ht="11.25">
      <c r="B216" s="155"/>
      <c r="D216" s="144" t="s">
        <v>358</v>
      </c>
      <c r="E216" s="156" t="s">
        <v>35</v>
      </c>
      <c r="F216" s="157" t="s">
        <v>1116</v>
      </c>
      <c r="H216" s="158">
        <v>-2</v>
      </c>
      <c r="I216" s="159"/>
      <c r="L216" s="155"/>
      <c r="M216" s="160"/>
      <c r="T216" s="161"/>
      <c r="AT216" s="156" t="s">
        <v>358</v>
      </c>
      <c r="AU216" s="156" t="s">
        <v>21</v>
      </c>
      <c r="AV216" s="12" t="s">
        <v>21</v>
      </c>
      <c r="AW216" s="12" t="s">
        <v>41</v>
      </c>
      <c r="AX216" s="12" t="s">
        <v>81</v>
      </c>
      <c r="AY216" s="156" t="s">
        <v>171</v>
      </c>
    </row>
    <row r="217" spans="2:51" s="13" customFormat="1" ht="11.25">
      <c r="B217" s="162"/>
      <c r="D217" s="144" t="s">
        <v>358</v>
      </c>
      <c r="E217" s="163" t="s">
        <v>35</v>
      </c>
      <c r="F217" s="164" t="s">
        <v>361</v>
      </c>
      <c r="H217" s="165">
        <v>171.22</v>
      </c>
      <c r="I217" s="166"/>
      <c r="L217" s="162"/>
      <c r="M217" s="167"/>
      <c r="T217" s="168"/>
      <c r="AT217" s="163" t="s">
        <v>358</v>
      </c>
      <c r="AU217" s="163" t="s">
        <v>21</v>
      </c>
      <c r="AV217" s="13" t="s">
        <v>178</v>
      </c>
      <c r="AW217" s="13" t="s">
        <v>41</v>
      </c>
      <c r="AX217" s="13" t="s">
        <v>8</v>
      </c>
      <c r="AY217" s="163" t="s">
        <v>171</v>
      </c>
    </row>
    <row r="218" spans="2:65" s="1" customFormat="1" ht="16.5" customHeight="1">
      <c r="B218" s="33"/>
      <c r="C218" s="169" t="s">
        <v>567</v>
      </c>
      <c r="D218" s="169" t="s">
        <v>488</v>
      </c>
      <c r="E218" s="170" t="s">
        <v>877</v>
      </c>
      <c r="F218" s="171" t="s">
        <v>878</v>
      </c>
      <c r="G218" s="172" t="s">
        <v>402</v>
      </c>
      <c r="H218" s="173">
        <v>2</v>
      </c>
      <c r="I218" s="174"/>
      <c r="J218" s="173">
        <f>ROUND(I218*H218,0)</f>
        <v>0</v>
      </c>
      <c r="K218" s="171" t="s">
        <v>346</v>
      </c>
      <c r="L218" s="175"/>
      <c r="M218" s="176" t="s">
        <v>35</v>
      </c>
      <c r="N218" s="177" t="s">
        <v>52</v>
      </c>
      <c r="P218" s="140">
        <f>O218*H218</f>
        <v>0</v>
      </c>
      <c r="Q218" s="140">
        <v>0.105</v>
      </c>
      <c r="R218" s="140">
        <f>Q218*H218</f>
        <v>0.21</v>
      </c>
      <c r="S218" s="140">
        <v>0</v>
      </c>
      <c r="T218" s="141">
        <f>S218*H218</f>
        <v>0</v>
      </c>
      <c r="AR218" s="142" t="s">
        <v>214</v>
      </c>
      <c r="AT218" s="142" t="s">
        <v>488</v>
      </c>
      <c r="AU218" s="142" t="s">
        <v>21</v>
      </c>
      <c r="AY218" s="17" t="s">
        <v>171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</v>
      </c>
      <c r="BK218" s="143">
        <f>ROUND(I218*H218,0)</f>
        <v>0</v>
      </c>
      <c r="BL218" s="17" t="s">
        <v>178</v>
      </c>
      <c r="BM218" s="142" t="s">
        <v>1117</v>
      </c>
    </row>
    <row r="219" spans="2:65" s="1" customFormat="1" ht="16.5" customHeight="1">
      <c r="B219" s="33"/>
      <c r="C219" s="132" t="s">
        <v>29</v>
      </c>
      <c r="D219" s="132" t="s">
        <v>174</v>
      </c>
      <c r="E219" s="133" t="s">
        <v>897</v>
      </c>
      <c r="F219" s="134" t="s">
        <v>898</v>
      </c>
      <c r="G219" s="135" t="s">
        <v>402</v>
      </c>
      <c r="H219" s="136">
        <v>86.68</v>
      </c>
      <c r="I219" s="137"/>
      <c r="J219" s="136">
        <f>ROUND(I219*H219,0)</f>
        <v>0</v>
      </c>
      <c r="K219" s="134" t="s">
        <v>346</v>
      </c>
      <c r="L219" s="33"/>
      <c r="M219" s="138" t="s">
        <v>35</v>
      </c>
      <c r="N219" s="139" t="s">
        <v>52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178</v>
      </c>
      <c r="AT219" s="142" t="s">
        <v>174</v>
      </c>
      <c r="AU219" s="142" t="s">
        <v>21</v>
      </c>
      <c r="AY219" s="17" t="s">
        <v>171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</v>
      </c>
      <c r="BK219" s="143">
        <f>ROUND(I219*H219,0)</f>
        <v>0</v>
      </c>
      <c r="BL219" s="17" t="s">
        <v>178</v>
      </c>
      <c r="BM219" s="142" t="s">
        <v>1118</v>
      </c>
    </row>
    <row r="220" spans="2:47" s="1" customFormat="1" ht="11.25">
      <c r="B220" s="33"/>
      <c r="D220" s="153" t="s">
        <v>347</v>
      </c>
      <c r="F220" s="154" t="s">
        <v>900</v>
      </c>
      <c r="I220" s="146"/>
      <c r="L220" s="33"/>
      <c r="M220" s="147"/>
      <c r="T220" s="54"/>
      <c r="AT220" s="17" t="s">
        <v>347</v>
      </c>
      <c r="AU220" s="17" t="s">
        <v>21</v>
      </c>
    </row>
    <row r="221" spans="2:51" s="12" customFormat="1" ht="11.25">
      <c r="B221" s="155"/>
      <c r="D221" s="144" t="s">
        <v>358</v>
      </c>
      <c r="E221" s="156" t="s">
        <v>35</v>
      </c>
      <c r="F221" s="157" t="s">
        <v>1119</v>
      </c>
      <c r="H221" s="158">
        <v>86.68</v>
      </c>
      <c r="I221" s="159"/>
      <c r="L221" s="155"/>
      <c r="M221" s="160"/>
      <c r="T221" s="161"/>
      <c r="AT221" s="156" t="s">
        <v>358</v>
      </c>
      <c r="AU221" s="156" t="s">
        <v>21</v>
      </c>
      <c r="AV221" s="12" t="s">
        <v>21</v>
      </c>
      <c r="AW221" s="12" t="s">
        <v>41</v>
      </c>
      <c r="AX221" s="12" t="s">
        <v>8</v>
      </c>
      <c r="AY221" s="156" t="s">
        <v>171</v>
      </c>
    </row>
    <row r="222" spans="2:65" s="1" customFormat="1" ht="24.2" customHeight="1">
      <c r="B222" s="33"/>
      <c r="C222" s="132" t="s">
        <v>581</v>
      </c>
      <c r="D222" s="132" t="s">
        <v>174</v>
      </c>
      <c r="E222" s="133" t="s">
        <v>909</v>
      </c>
      <c r="F222" s="134" t="s">
        <v>910</v>
      </c>
      <c r="G222" s="135" t="s">
        <v>402</v>
      </c>
      <c r="H222" s="136">
        <v>86.68</v>
      </c>
      <c r="I222" s="137"/>
      <c r="J222" s="136">
        <f>ROUND(I222*H222,0)</f>
        <v>0</v>
      </c>
      <c r="K222" s="134" t="s">
        <v>346</v>
      </c>
      <c r="L222" s="33"/>
      <c r="M222" s="138" t="s">
        <v>35</v>
      </c>
      <c r="N222" s="139" t="s">
        <v>52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178</v>
      </c>
      <c r="AT222" s="142" t="s">
        <v>174</v>
      </c>
      <c r="AU222" s="142" t="s">
        <v>21</v>
      </c>
      <c r="AY222" s="17" t="s">
        <v>171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</v>
      </c>
      <c r="BK222" s="143">
        <f>ROUND(I222*H222,0)</f>
        <v>0</v>
      </c>
      <c r="BL222" s="17" t="s">
        <v>178</v>
      </c>
      <c r="BM222" s="142" t="s">
        <v>1120</v>
      </c>
    </row>
    <row r="223" spans="2:47" s="1" customFormat="1" ht="11.25">
      <c r="B223" s="33"/>
      <c r="D223" s="153" t="s">
        <v>347</v>
      </c>
      <c r="F223" s="154" t="s">
        <v>912</v>
      </c>
      <c r="I223" s="146"/>
      <c r="L223" s="33"/>
      <c r="M223" s="147"/>
      <c r="T223" s="54"/>
      <c r="AT223" s="17" t="s">
        <v>347</v>
      </c>
      <c r="AU223" s="17" t="s">
        <v>21</v>
      </c>
    </row>
    <row r="224" spans="2:65" s="1" customFormat="1" ht="24.2" customHeight="1">
      <c r="B224" s="33"/>
      <c r="C224" s="132" t="s">
        <v>568</v>
      </c>
      <c r="D224" s="132" t="s">
        <v>174</v>
      </c>
      <c r="E224" s="133" t="s">
        <v>904</v>
      </c>
      <c r="F224" s="134" t="s">
        <v>905</v>
      </c>
      <c r="G224" s="135" t="s">
        <v>402</v>
      </c>
      <c r="H224" s="136">
        <v>86.68</v>
      </c>
      <c r="I224" s="137"/>
      <c r="J224" s="136">
        <f>ROUND(I224*H224,0)</f>
        <v>0</v>
      </c>
      <c r="K224" s="134" t="s">
        <v>346</v>
      </c>
      <c r="L224" s="33"/>
      <c r="M224" s="138" t="s">
        <v>35</v>
      </c>
      <c r="N224" s="139" t="s">
        <v>52</v>
      </c>
      <c r="P224" s="140">
        <f>O224*H224</f>
        <v>0</v>
      </c>
      <c r="Q224" s="140">
        <v>0.00034</v>
      </c>
      <c r="R224" s="140">
        <f>Q224*H224</f>
        <v>0.029471200000000003</v>
      </c>
      <c r="S224" s="140">
        <v>0</v>
      </c>
      <c r="T224" s="141">
        <f>S224*H224</f>
        <v>0</v>
      </c>
      <c r="AR224" s="142" t="s">
        <v>178</v>
      </c>
      <c r="AT224" s="142" t="s">
        <v>174</v>
      </c>
      <c r="AU224" s="142" t="s">
        <v>21</v>
      </c>
      <c r="AY224" s="17" t="s">
        <v>171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7" t="s">
        <v>8</v>
      </c>
      <c r="BK224" s="143">
        <f>ROUND(I224*H224,0)</f>
        <v>0</v>
      </c>
      <c r="BL224" s="17" t="s">
        <v>178</v>
      </c>
      <c r="BM224" s="142" t="s">
        <v>1121</v>
      </c>
    </row>
    <row r="225" spans="2:47" s="1" customFormat="1" ht="11.25">
      <c r="B225" s="33"/>
      <c r="D225" s="153" t="s">
        <v>347</v>
      </c>
      <c r="F225" s="154" t="s">
        <v>907</v>
      </c>
      <c r="I225" s="146"/>
      <c r="L225" s="33"/>
      <c r="M225" s="147"/>
      <c r="T225" s="54"/>
      <c r="AT225" s="17" t="s">
        <v>347</v>
      </c>
      <c r="AU225" s="17" t="s">
        <v>21</v>
      </c>
    </row>
    <row r="226" spans="2:65" s="1" customFormat="1" ht="37.9" customHeight="1">
      <c r="B226" s="33"/>
      <c r="C226" s="132" t="s">
        <v>591</v>
      </c>
      <c r="D226" s="132" t="s">
        <v>174</v>
      </c>
      <c r="E226" s="133" t="s">
        <v>957</v>
      </c>
      <c r="F226" s="134" t="s">
        <v>958</v>
      </c>
      <c r="G226" s="135" t="s">
        <v>355</v>
      </c>
      <c r="H226" s="136">
        <v>19.13</v>
      </c>
      <c r="I226" s="137"/>
      <c r="J226" s="136">
        <f>ROUND(I226*H226,0)</f>
        <v>0</v>
      </c>
      <c r="K226" s="134" t="s">
        <v>346</v>
      </c>
      <c r="L226" s="33"/>
      <c r="M226" s="138" t="s">
        <v>35</v>
      </c>
      <c r="N226" s="139" t="s">
        <v>52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178</v>
      </c>
      <c r="AT226" s="142" t="s">
        <v>174</v>
      </c>
      <c r="AU226" s="142" t="s">
        <v>21</v>
      </c>
      <c r="AY226" s="17" t="s">
        <v>171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</v>
      </c>
      <c r="BK226" s="143">
        <f>ROUND(I226*H226,0)</f>
        <v>0</v>
      </c>
      <c r="BL226" s="17" t="s">
        <v>178</v>
      </c>
      <c r="BM226" s="142" t="s">
        <v>1122</v>
      </c>
    </row>
    <row r="227" spans="2:47" s="1" customFormat="1" ht="11.25">
      <c r="B227" s="33"/>
      <c r="D227" s="153" t="s">
        <v>347</v>
      </c>
      <c r="F227" s="154" t="s">
        <v>960</v>
      </c>
      <c r="I227" s="146"/>
      <c r="L227" s="33"/>
      <c r="M227" s="147"/>
      <c r="T227" s="54"/>
      <c r="AT227" s="17" t="s">
        <v>347</v>
      </c>
      <c r="AU227" s="17" t="s">
        <v>21</v>
      </c>
    </row>
    <row r="228" spans="2:47" s="1" customFormat="1" ht="19.5">
      <c r="B228" s="33"/>
      <c r="D228" s="144" t="s">
        <v>180</v>
      </c>
      <c r="F228" s="145" t="s">
        <v>956</v>
      </c>
      <c r="I228" s="146"/>
      <c r="L228" s="33"/>
      <c r="M228" s="147"/>
      <c r="T228" s="54"/>
      <c r="AT228" s="17" t="s">
        <v>180</v>
      </c>
      <c r="AU228" s="17" t="s">
        <v>21</v>
      </c>
    </row>
    <row r="229" spans="2:65" s="1" customFormat="1" ht="37.9" customHeight="1">
      <c r="B229" s="33"/>
      <c r="C229" s="132" t="s">
        <v>577</v>
      </c>
      <c r="D229" s="132" t="s">
        <v>174</v>
      </c>
      <c r="E229" s="133" t="s">
        <v>962</v>
      </c>
      <c r="F229" s="134" t="s">
        <v>963</v>
      </c>
      <c r="G229" s="135" t="s">
        <v>355</v>
      </c>
      <c r="H229" s="136">
        <v>55.43</v>
      </c>
      <c r="I229" s="137"/>
      <c r="J229" s="136">
        <f>ROUND(I229*H229,0)</f>
        <v>0</v>
      </c>
      <c r="K229" s="134" t="s">
        <v>346</v>
      </c>
      <c r="L229" s="33"/>
      <c r="M229" s="138" t="s">
        <v>35</v>
      </c>
      <c r="N229" s="139" t="s">
        <v>52</v>
      </c>
      <c r="P229" s="140">
        <f>O229*H229</f>
        <v>0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178</v>
      </c>
      <c r="AT229" s="142" t="s">
        <v>174</v>
      </c>
      <c r="AU229" s="142" t="s">
        <v>21</v>
      </c>
      <c r="AY229" s="17" t="s">
        <v>171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</v>
      </c>
      <c r="BK229" s="143">
        <f>ROUND(I229*H229,0)</f>
        <v>0</v>
      </c>
      <c r="BL229" s="17" t="s">
        <v>178</v>
      </c>
      <c r="BM229" s="142" t="s">
        <v>1123</v>
      </c>
    </row>
    <row r="230" spans="2:47" s="1" customFormat="1" ht="11.25">
      <c r="B230" s="33"/>
      <c r="D230" s="153" t="s">
        <v>347</v>
      </c>
      <c r="F230" s="154" t="s">
        <v>965</v>
      </c>
      <c r="I230" s="146"/>
      <c r="L230" s="33"/>
      <c r="M230" s="147"/>
      <c r="T230" s="54"/>
      <c r="AT230" s="17" t="s">
        <v>347</v>
      </c>
      <c r="AU230" s="17" t="s">
        <v>21</v>
      </c>
    </row>
    <row r="231" spans="2:47" s="1" customFormat="1" ht="19.5">
      <c r="B231" s="33"/>
      <c r="D231" s="144" t="s">
        <v>180</v>
      </c>
      <c r="F231" s="145" t="s">
        <v>956</v>
      </c>
      <c r="I231" s="146"/>
      <c r="L231" s="33"/>
      <c r="M231" s="147"/>
      <c r="T231" s="54"/>
      <c r="AT231" s="17" t="s">
        <v>180</v>
      </c>
      <c r="AU231" s="17" t="s">
        <v>21</v>
      </c>
    </row>
    <row r="232" spans="2:63" s="11" customFormat="1" ht="22.9" customHeight="1">
      <c r="B232" s="120"/>
      <c r="D232" s="121" t="s">
        <v>80</v>
      </c>
      <c r="E232" s="130" t="s">
        <v>966</v>
      </c>
      <c r="F232" s="130" t="s">
        <v>967</v>
      </c>
      <c r="I232" s="123"/>
      <c r="J232" s="131">
        <f>BK232</f>
        <v>0</v>
      </c>
      <c r="L232" s="120"/>
      <c r="M232" s="125"/>
      <c r="P232" s="126">
        <f>SUM(P233:P266)</f>
        <v>0</v>
      </c>
      <c r="R232" s="126">
        <f>SUM(R233:R266)</f>
        <v>0</v>
      </c>
      <c r="T232" s="127">
        <f>SUM(T233:T266)</f>
        <v>0</v>
      </c>
      <c r="AR232" s="121" t="s">
        <v>8</v>
      </c>
      <c r="AT232" s="128" t="s">
        <v>80</v>
      </c>
      <c r="AU232" s="128" t="s">
        <v>8</v>
      </c>
      <c r="AY232" s="121" t="s">
        <v>171</v>
      </c>
      <c r="BK232" s="129">
        <f>SUM(BK233:BK266)</f>
        <v>0</v>
      </c>
    </row>
    <row r="233" spans="2:65" s="1" customFormat="1" ht="24.2" customHeight="1">
      <c r="B233" s="33"/>
      <c r="C233" s="132" t="s">
        <v>602</v>
      </c>
      <c r="D233" s="132" t="s">
        <v>174</v>
      </c>
      <c r="E233" s="133" t="s">
        <v>969</v>
      </c>
      <c r="F233" s="134" t="s">
        <v>970</v>
      </c>
      <c r="G233" s="135" t="s">
        <v>468</v>
      </c>
      <c r="H233" s="136">
        <v>56.48</v>
      </c>
      <c r="I233" s="137"/>
      <c r="J233" s="136">
        <f>ROUND(I233*H233,0)</f>
        <v>0</v>
      </c>
      <c r="K233" s="134" t="s">
        <v>346</v>
      </c>
      <c r="L233" s="33"/>
      <c r="M233" s="138" t="s">
        <v>35</v>
      </c>
      <c r="N233" s="139" t="s">
        <v>52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178</v>
      </c>
      <c r="AT233" s="142" t="s">
        <v>174</v>
      </c>
      <c r="AU233" s="142" t="s">
        <v>21</v>
      </c>
      <c r="AY233" s="17" t="s">
        <v>171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</v>
      </c>
      <c r="BK233" s="143">
        <f>ROUND(I233*H233,0)</f>
        <v>0</v>
      </c>
      <c r="BL233" s="17" t="s">
        <v>178</v>
      </c>
      <c r="BM233" s="142" t="s">
        <v>1124</v>
      </c>
    </row>
    <row r="234" spans="2:47" s="1" customFormat="1" ht="11.25">
      <c r="B234" s="33"/>
      <c r="D234" s="153" t="s">
        <v>347</v>
      </c>
      <c r="F234" s="154" t="s">
        <v>972</v>
      </c>
      <c r="I234" s="146"/>
      <c r="L234" s="33"/>
      <c r="M234" s="147"/>
      <c r="T234" s="54"/>
      <c r="AT234" s="17" t="s">
        <v>347</v>
      </c>
      <c r="AU234" s="17" t="s">
        <v>21</v>
      </c>
    </row>
    <row r="235" spans="2:51" s="12" customFormat="1" ht="11.25">
      <c r="B235" s="155"/>
      <c r="D235" s="144" t="s">
        <v>358</v>
      </c>
      <c r="E235" s="156" t="s">
        <v>35</v>
      </c>
      <c r="F235" s="157" t="s">
        <v>1125</v>
      </c>
      <c r="H235" s="158">
        <v>28.24</v>
      </c>
      <c r="I235" s="159"/>
      <c r="L235" s="155"/>
      <c r="M235" s="160"/>
      <c r="T235" s="161"/>
      <c r="AT235" s="156" t="s">
        <v>358</v>
      </c>
      <c r="AU235" s="156" t="s">
        <v>21</v>
      </c>
      <c r="AV235" s="12" t="s">
        <v>21</v>
      </c>
      <c r="AW235" s="12" t="s">
        <v>41</v>
      </c>
      <c r="AX235" s="12" t="s">
        <v>81</v>
      </c>
      <c r="AY235" s="156" t="s">
        <v>171</v>
      </c>
    </row>
    <row r="236" spans="2:51" s="12" customFormat="1" ht="11.25">
      <c r="B236" s="155"/>
      <c r="D236" s="144" t="s">
        <v>358</v>
      </c>
      <c r="E236" s="156" t="s">
        <v>35</v>
      </c>
      <c r="F236" s="157" t="s">
        <v>1126</v>
      </c>
      <c r="H236" s="158">
        <v>28.24</v>
      </c>
      <c r="I236" s="159"/>
      <c r="L236" s="155"/>
      <c r="M236" s="160"/>
      <c r="T236" s="161"/>
      <c r="AT236" s="156" t="s">
        <v>358</v>
      </c>
      <c r="AU236" s="156" t="s">
        <v>21</v>
      </c>
      <c r="AV236" s="12" t="s">
        <v>21</v>
      </c>
      <c r="AW236" s="12" t="s">
        <v>41</v>
      </c>
      <c r="AX236" s="12" t="s">
        <v>81</v>
      </c>
      <c r="AY236" s="156" t="s">
        <v>171</v>
      </c>
    </row>
    <row r="237" spans="2:51" s="13" customFormat="1" ht="11.25">
      <c r="B237" s="162"/>
      <c r="D237" s="144" t="s">
        <v>358</v>
      </c>
      <c r="E237" s="163" t="s">
        <v>35</v>
      </c>
      <c r="F237" s="164" t="s">
        <v>361</v>
      </c>
      <c r="H237" s="165">
        <v>56.48</v>
      </c>
      <c r="I237" s="166"/>
      <c r="L237" s="162"/>
      <c r="M237" s="167"/>
      <c r="T237" s="168"/>
      <c r="AT237" s="163" t="s">
        <v>358</v>
      </c>
      <c r="AU237" s="163" t="s">
        <v>21</v>
      </c>
      <c r="AV237" s="13" t="s">
        <v>178</v>
      </c>
      <c r="AW237" s="13" t="s">
        <v>41</v>
      </c>
      <c r="AX237" s="13" t="s">
        <v>8</v>
      </c>
      <c r="AY237" s="163" t="s">
        <v>171</v>
      </c>
    </row>
    <row r="238" spans="2:65" s="1" customFormat="1" ht="24.2" customHeight="1">
      <c r="B238" s="33"/>
      <c r="C238" s="132" t="s">
        <v>584</v>
      </c>
      <c r="D238" s="132" t="s">
        <v>174</v>
      </c>
      <c r="E238" s="133" t="s">
        <v>977</v>
      </c>
      <c r="F238" s="134" t="s">
        <v>978</v>
      </c>
      <c r="G238" s="135" t="s">
        <v>468</v>
      </c>
      <c r="H238" s="136">
        <v>338.88</v>
      </c>
      <c r="I238" s="137"/>
      <c r="J238" s="136">
        <f>ROUND(I238*H238,0)</f>
        <v>0</v>
      </c>
      <c r="K238" s="134" t="s">
        <v>346</v>
      </c>
      <c r="L238" s="33"/>
      <c r="M238" s="138" t="s">
        <v>35</v>
      </c>
      <c r="N238" s="139" t="s">
        <v>52</v>
      </c>
      <c r="P238" s="140">
        <f>O238*H238</f>
        <v>0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178</v>
      </c>
      <c r="AT238" s="142" t="s">
        <v>174</v>
      </c>
      <c r="AU238" s="142" t="s">
        <v>21</v>
      </c>
      <c r="AY238" s="17" t="s">
        <v>171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</v>
      </c>
      <c r="BK238" s="143">
        <f>ROUND(I238*H238,0)</f>
        <v>0</v>
      </c>
      <c r="BL238" s="17" t="s">
        <v>178</v>
      </c>
      <c r="BM238" s="142" t="s">
        <v>1127</v>
      </c>
    </row>
    <row r="239" spans="2:47" s="1" customFormat="1" ht="11.25">
      <c r="B239" s="33"/>
      <c r="D239" s="153" t="s">
        <v>347</v>
      </c>
      <c r="F239" s="154" t="s">
        <v>980</v>
      </c>
      <c r="I239" s="146"/>
      <c r="L239" s="33"/>
      <c r="M239" s="147"/>
      <c r="T239" s="54"/>
      <c r="AT239" s="17" t="s">
        <v>347</v>
      </c>
      <c r="AU239" s="17" t="s">
        <v>21</v>
      </c>
    </row>
    <row r="240" spans="2:47" s="1" customFormat="1" ht="19.5">
      <c r="B240" s="33"/>
      <c r="D240" s="144" t="s">
        <v>180</v>
      </c>
      <c r="F240" s="145" t="s">
        <v>461</v>
      </c>
      <c r="I240" s="146"/>
      <c r="L240" s="33"/>
      <c r="M240" s="147"/>
      <c r="T240" s="54"/>
      <c r="AT240" s="17" t="s">
        <v>180</v>
      </c>
      <c r="AU240" s="17" t="s">
        <v>21</v>
      </c>
    </row>
    <row r="241" spans="2:51" s="12" customFormat="1" ht="11.25">
      <c r="B241" s="155"/>
      <c r="D241" s="144" t="s">
        <v>358</v>
      </c>
      <c r="E241" s="156" t="s">
        <v>35</v>
      </c>
      <c r="F241" s="157" t="s">
        <v>1125</v>
      </c>
      <c r="H241" s="158">
        <v>28.24</v>
      </c>
      <c r="I241" s="159"/>
      <c r="L241" s="155"/>
      <c r="M241" s="160"/>
      <c r="T241" s="161"/>
      <c r="AT241" s="156" t="s">
        <v>358</v>
      </c>
      <c r="AU241" s="156" t="s">
        <v>21</v>
      </c>
      <c r="AV241" s="12" t="s">
        <v>21</v>
      </c>
      <c r="AW241" s="12" t="s">
        <v>41</v>
      </c>
      <c r="AX241" s="12" t="s">
        <v>8</v>
      </c>
      <c r="AY241" s="156" t="s">
        <v>171</v>
      </c>
    </row>
    <row r="242" spans="2:51" s="12" customFormat="1" ht="11.25">
      <c r="B242" s="155"/>
      <c r="D242" s="144" t="s">
        <v>358</v>
      </c>
      <c r="F242" s="157" t="s">
        <v>1128</v>
      </c>
      <c r="H242" s="158">
        <v>338.88</v>
      </c>
      <c r="I242" s="159"/>
      <c r="L242" s="155"/>
      <c r="M242" s="160"/>
      <c r="T242" s="161"/>
      <c r="AT242" s="156" t="s">
        <v>358</v>
      </c>
      <c r="AU242" s="156" t="s">
        <v>21</v>
      </c>
      <c r="AV242" s="12" t="s">
        <v>21</v>
      </c>
      <c r="AW242" s="12" t="s">
        <v>4</v>
      </c>
      <c r="AX242" s="12" t="s">
        <v>8</v>
      </c>
      <c r="AY242" s="156" t="s">
        <v>171</v>
      </c>
    </row>
    <row r="243" spans="2:65" s="1" customFormat="1" ht="24.2" customHeight="1">
      <c r="B243" s="33"/>
      <c r="C243" s="132" t="s">
        <v>611</v>
      </c>
      <c r="D243" s="132" t="s">
        <v>174</v>
      </c>
      <c r="E243" s="133" t="s">
        <v>983</v>
      </c>
      <c r="F243" s="134" t="s">
        <v>984</v>
      </c>
      <c r="G243" s="135" t="s">
        <v>468</v>
      </c>
      <c r="H243" s="136">
        <v>44.34</v>
      </c>
      <c r="I243" s="137"/>
      <c r="J243" s="136">
        <f>ROUND(I243*H243,0)</f>
        <v>0</v>
      </c>
      <c r="K243" s="134" t="s">
        <v>346</v>
      </c>
      <c r="L243" s="33"/>
      <c r="M243" s="138" t="s">
        <v>35</v>
      </c>
      <c r="N243" s="139" t="s">
        <v>52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178</v>
      </c>
      <c r="AT243" s="142" t="s">
        <v>174</v>
      </c>
      <c r="AU243" s="142" t="s">
        <v>21</v>
      </c>
      <c r="AY243" s="17" t="s">
        <v>171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</v>
      </c>
      <c r="BK243" s="143">
        <f>ROUND(I243*H243,0)</f>
        <v>0</v>
      </c>
      <c r="BL243" s="17" t="s">
        <v>178</v>
      </c>
      <c r="BM243" s="142" t="s">
        <v>1129</v>
      </c>
    </row>
    <row r="244" spans="2:47" s="1" customFormat="1" ht="11.25">
      <c r="B244" s="33"/>
      <c r="D244" s="153" t="s">
        <v>347</v>
      </c>
      <c r="F244" s="154" t="s">
        <v>986</v>
      </c>
      <c r="I244" s="146"/>
      <c r="L244" s="33"/>
      <c r="M244" s="147"/>
      <c r="T244" s="54"/>
      <c r="AT244" s="17" t="s">
        <v>347</v>
      </c>
      <c r="AU244" s="17" t="s">
        <v>21</v>
      </c>
    </row>
    <row r="245" spans="2:51" s="12" customFormat="1" ht="11.25">
      <c r="B245" s="155"/>
      <c r="D245" s="144" t="s">
        <v>358</v>
      </c>
      <c r="E245" s="156" t="s">
        <v>35</v>
      </c>
      <c r="F245" s="157" t="s">
        <v>1130</v>
      </c>
      <c r="H245" s="158">
        <v>2.44</v>
      </c>
      <c r="I245" s="159"/>
      <c r="L245" s="155"/>
      <c r="M245" s="160"/>
      <c r="T245" s="161"/>
      <c r="AT245" s="156" t="s">
        <v>358</v>
      </c>
      <c r="AU245" s="156" t="s">
        <v>21</v>
      </c>
      <c r="AV245" s="12" t="s">
        <v>21</v>
      </c>
      <c r="AW245" s="12" t="s">
        <v>41</v>
      </c>
      <c r="AX245" s="12" t="s">
        <v>81</v>
      </c>
      <c r="AY245" s="156" t="s">
        <v>171</v>
      </c>
    </row>
    <row r="246" spans="2:51" s="12" customFormat="1" ht="11.25">
      <c r="B246" s="155"/>
      <c r="D246" s="144" t="s">
        <v>358</v>
      </c>
      <c r="E246" s="156" t="s">
        <v>35</v>
      </c>
      <c r="F246" s="157" t="s">
        <v>1131</v>
      </c>
      <c r="H246" s="158">
        <v>2.44</v>
      </c>
      <c r="I246" s="159"/>
      <c r="L246" s="155"/>
      <c r="M246" s="160"/>
      <c r="T246" s="161"/>
      <c r="AT246" s="156" t="s">
        <v>358</v>
      </c>
      <c r="AU246" s="156" t="s">
        <v>21</v>
      </c>
      <c r="AV246" s="12" t="s">
        <v>21</v>
      </c>
      <c r="AW246" s="12" t="s">
        <v>41</v>
      </c>
      <c r="AX246" s="12" t="s">
        <v>81</v>
      </c>
      <c r="AY246" s="156" t="s">
        <v>171</v>
      </c>
    </row>
    <row r="247" spans="2:51" s="12" customFormat="1" ht="11.25">
      <c r="B247" s="155"/>
      <c r="D247" s="144" t="s">
        <v>358</v>
      </c>
      <c r="E247" s="156" t="s">
        <v>35</v>
      </c>
      <c r="F247" s="157" t="s">
        <v>1132</v>
      </c>
      <c r="H247" s="158">
        <v>1.3</v>
      </c>
      <c r="I247" s="159"/>
      <c r="L247" s="155"/>
      <c r="M247" s="160"/>
      <c r="T247" s="161"/>
      <c r="AT247" s="156" t="s">
        <v>358</v>
      </c>
      <c r="AU247" s="156" t="s">
        <v>21</v>
      </c>
      <c r="AV247" s="12" t="s">
        <v>21</v>
      </c>
      <c r="AW247" s="12" t="s">
        <v>41</v>
      </c>
      <c r="AX247" s="12" t="s">
        <v>81</v>
      </c>
      <c r="AY247" s="156" t="s">
        <v>171</v>
      </c>
    </row>
    <row r="248" spans="2:51" s="12" customFormat="1" ht="11.25">
      <c r="B248" s="155"/>
      <c r="D248" s="144" t="s">
        <v>358</v>
      </c>
      <c r="E248" s="156" t="s">
        <v>35</v>
      </c>
      <c r="F248" s="157" t="s">
        <v>1133</v>
      </c>
      <c r="H248" s="158">
        <v>11.72</v>
      </c>
      <c r="I248" s="159"/>
      <c r="L248" s="155"/>
      <c r="M248" s="160"/>
      <c r="T248" s="161"/>
      <c r="AT248" s="156" t="s">
        <v>358</v>
      </c>
      <c r="AU248" s="156" t="s">
        <v>21</v>
      </c>
      <c r="AV248" s="12" t="s">
        <v>21</v>
      </c>
      <c r="AW248" s="12" t="s">
        <v>41</v>
      </c>
      <c r="AX248" s="12" t="s">
        <v>81</v>
      </c>
      <c r="AY248" s="156" t="s">
        <v>171</v>
      </c>
    </row>
    <row r="249" spans="2:51" s="12" customFormat="1" ht="11.25">
      <c r="B249" s="155"/>
      <c r="D249" s="144" t="s">
        <v>358</v>
      </c>
      <c r="E249" s="156" t="s">
        <v>35</v>
      </c>
      <c r="F249" s="157" t="s">
        <v>1134</v>
      </c>
      <c r="H249" s="158">
        <v>26.44</v>
      </c>
      <c r="I249" s="159"/>
      <c r="L249" s="155"/>
      <c r="M249" s="160"/>
      <c r="T249" s="161"/>
      <c r="AT249" s="156" t="s">
        <v>358</v>
      </c>
      <c r="AU249" s="156" t="s">
        <v>21</v>
      </c>
      <c r="AV249" s="12" t="s">
        <v>21</v>
      </c>
      <c r="AW249" s="12" t="s">
        <v>41</v>
      </c>
      <c r="AX249" s="12" t="s">
        <v>81</v>
      </c>
      <c r="AY249" s="156" t="s">
        <v>171</v>
      </c>
    </row>
    <row r="250" spans="2:51" s="13" customFormat="1" ht="11.25">
      <c r="B250" s="162"/>
      <c r="D250" s="144" t="s">
        <v>358</v>
      </c>
      <c r="E250" s="163" t="s">
        <v>35</v>
      </c>
      <c r="F250" s="164" t="s">
        <v>361</v>
      </c>
      <c r="H250" s="165">
        <v>44.34</v>
      </c>
      <c r="I250" s="166"/>
      <c r="L250" s="162"/>
      <c r="M250" s="167"/>
      <c r="T250" s="168"/>
      <c r="AT250" s="163" t="s">
        <v>358</v>
      </c>
      <c r="AU250" s="163" t="s">
        <v>21</v>
      </c>
      <c r="AV250" s="13" t="s">
        <v>178</v>
      </c>
      <c r="AW250" s="13" t="s">
        <v>41</v>
      </c>
      <c r="AX250" s="13" t="s">
        <v>8</v>
      </c>
      <c r="AY250" s="163" t="s">
        <v>171</v>
      </c>
    </row>
    <row r="251" spans="2:65" s="1" customFormat="1" ht="24.2" customHeight="1">
      <c r="B251" s="33"/>
      <c r="C251" s="132" t="s">
        <v>588</v>
      </c>
      <c r="D251" s="132" t="s">
        <v>174</v>
      </c>
      <c r="E251" s="133" t="s">
        <v>996</v>
      </c>
      <c r="F251" s="134" t="s">
        <v>978</v>
      </c>
      <c r="G251" s="135" t="s">
        <v>468</v>
      </c>
      <c r="H251" s="136">
        <v>362.16</v>
      </c>
      <c r="I251" s="137"/>
      <c r="J251" s="136">
        <f>ROUND(I251*H251,0)</f>
        <v>0</v>
      </c>
      <c r="K251" s="134" t="s">
        <v>346</v>
      </c>
      <c r="L251" s="33"/>
      <c r="M251" s="138" t="s">
        <v>35</v>
      </c>
      <c r="N251" s="139" t="s">
        <v>52</v>
      </c>
      <c r="P251" s="140">
        <f>O251*H251</f>
        <v>0</v>
      </c>
      <c r="Q251" s="140">
        <v>0</v>
      </c>
      <c r="R251" s="140">
        <f>Q251*H251</f>
        <v>0</v>
      </c>
      <c r="S251" s="140">
        <v>0</v>
      </c>
      <c r="T251" s="141">
        <f>S251*H251</f>
        <v>0</v>
      </c>
      <c r="AR251" s="142" t="s">
        <v>178</v>
      </c>
      <c r="AT251" s="142" t="s">
        <v>174</v>
      </c>
      <c r="AU251" s="142" t="s">
        <v>21</v>
      </c>
      <c r="AY251" s="17" t="s">
        <v>171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</v>
      </c>
      <c r="BK251" s="143">
        <f>ROUND(I251*H251,0)</f>
        <v>0</v>
      </c>
      <c r="BL251" s="17" t="s">
        <v>178</v>
      </c>
      <c r="BM251" s="142" t="s">
        <v>1135</v>
      </c>
    </row>
    <row r="252" spans="2:47" s="1" customFormat="1" ht="11.25">
      <c r="B252" s="33"/>
      <c r="D252" s="153" t="s">
        <v>347</v>
      </c>
      <c r="F252" s="154" t="s">
        <v>998</v>
      </c>
      <c r="I252" s="146"/>
      <c r="L252" s="33"/>
      <c r="M252" s="147"/>
      <c r="T252" s="54"/>
      <c r="AT252" s="17" t="s">
        <v>347</v>
      </c>
      <c r="AU252" s="17" t="s">
        <v>21</v>
      </c>
    </row>
    <row r="253" spans="2:47" s="1" customFormat="1" ht="19.5">
      <c r="B253" s="33"/>
      <c r="D253" s="144" t="s">
        <v>180</v>
      </c>
      <c r="F253" s="145" t="s">
        <v>461</v>
      </c>
      <c r="I253" s="146"/>
      <c r="L253" s="33"/>
      <c r="M253" s="147"/>
      <c r="T253" s="54"/>
      <c r="AT253" s="17" t="s">
        <v>180</v>
      </c>
      <c r="AU253" s="17" t="s">
        <v>21</v>
      </c>
    </row>
    <row r="254" spans="2:51" s="12" customFormat="1" ht="11.25">
      <c r="B254" s="155"/>
      <c r="D254" s="144" t="s">
        <v>358</v>
      </c>
      <c r="E254" s="156" t="s">
        <v>35</v>
      </c>
      <c r="F254" s="157" t="s">
        <v>1130</v>
      </c>
      <c r="H254" s="158">
        <v>2.44</v>
      </c>
      <c r="I254" s="159"/>
      <c r="L254" s="155"/>
      <c r="M254" s="160"/>
      <c r="T254" s="161"/>
      <c r="AT254" s="156" t="s">
        <v>358</v>
      </c>
      <c r="AU254" s="156" t="s">
        <v>21</v>
      </c>
      <c r="AV254" s="12" t="s">
        <v>21</v>
      </c>
      <c r="AW254" s="12" t="s">
        <v>41</v>
      </c>
      <c r="AX254" s="12" t="s">
        <v>81</v>
      </c>
      <c r="AY254" s="156" t="s">
        <v>171</v>
      </c>
    </row>
    <row r="255" spans="2:51" s="12" customFormat="1" ht="11.25">
      <c r="B255" s="155"/>
      <c r="D255" s="144" t="s">
        <v>358</v>
      </c>
      <c r="E255" s="156" t="s">
        <v>35</v>
      </c>
      <c r="F255" s="157" t="s">
        <v>1132</v>
      </c>
      <c r="H255" s="158">
        <v>1.3</v>
      </c>
      <c r="I255" s="159"/>
      <c r="L255" s="155"/>
      <c r="M255" s="160"/>
      <c r="T255" s="161"/>
      <c r="AT255" s="156" t="s">
        <v>358</v>
      </c>
      <c r="AU255" s="156" t="s">
        <v>21</v>
      </c>
      <c r="AV255" s="12" t="s">
        <v>21</v>
      </c>
      <c r="AW255" s="12" t="s">
        <v>41</v>
      </c>
      <c r="AX255" s="12" t="s">
        <v>81</v>
      </c>
      <c r="AY255" s="156" t="s">
        <v>171</v>
      </c>
    </row>
    <row r="256" spans="2:51" s="12" customFormat="1" ht="11.25">
      <c r="B256" s="155"/>
      <c r="D256" s="144" t="s">
        <v>358</v>
      </c>
      <c r="E256" s="156" t="s">
        <v>35</v>
      </c>
      <c r="F256" s="157" t="s">
        <v>1134</v>
      </c>
      <c r="H256" s="158">
        <v>26.44</v>
      </c>
      <c r="I256" s="159"/>
      <c r="L256" s="155"/>
      <c r="M256" s="160"/>
      <c r="T256" s="161"/>
      <c r="AT256" s="156" t="s">
        <v>358</v>
      </c>
      <c r="AU256" s="156" t="s">
        <v>21</v>
      </c>
      <c r="AV256" s="12" t="s">
        <v>21</v>
      </c>
      <c r="AW256" s="12" t="s">
        <v>41</v>
      </c>
      <c r="AX256" s="12" t="s">
        <v>81</v>
      </c>
      <c r="AY256" s="156" t="s">
        <v>171</v>
      </c>
    </row>
    <row r="257" spans="2:51" s="13" customFormat="1" ht="11.25">
      <c r="B257" s="162"/>
      <c r="D257" s="144" t="s">
        <v>358</v>
      </c>
      <c r="E257" s="163" t="s">
        <v>35</v>
      </c>
      <c r="F257" s="164" t="s">
        <v>361</v>
      </c>
      <c r="H257" s="165">
        <v>30.18</v>
      </c>
      <c r="I257" s="166"/>
      <c r="L257" s="162"/>
      <c r="M257" s="167"/>
      <c r="T257" s="168"/>
      <c r="AT257" s="163" t="s">
        <v>358</v>
      </c>
      <c r="AU257" s="163" t="s">
        <v>21</v>
      </c>
      <c r="AV257" s="13" t="s">
        <v>178</v>
      </c>
      <c r="AW257" s="13" t="s">
        <v>41</v>
      </c>
      <c r="AX257" s="13" t="s">
        <v>8</v>
      </c>
      <c r="AY257" s="163" t="s">
        <v>171</v>
      </c>
    </row>
    <row r="258" spans="2:51" s="12" customFormat="1" ht="11.25">
      <c r="B258" s="155"/>
      <c r="D258" s="144" t="s">
        <v>358</v>
      </c>
      <c r="F258" s="157" t="s">
        <v>1136</v>
      </c>
      <c r="H258" s="158">
        <v>362.16</v>
      </c>
      <c r="I258" s="159"/>
      <c r="L258" s="155"/>
      <c r="M258" s="160"/>
      <c r="T258" s="161"/>
      <c r="AT258" s="156" t="s">
        <v>358</v>
      </c>
      <c r="AU258" s="156" t="s">
        <v>21</v>
      </c>
      <c r="AV258" s="12" t="s">
        <v>21</v>
      </c>
      <c r="AW258" s="12" t="s">
        <v>4</v>
      </c>
      <c r="AX258" s="12" t="s">
        <v>8</v>
      </c>
      <c r="AY258" s="156" t="s">
        <v>171</v>
      </c>
    </row>
    <row r="259" spans="2:65" s="1" customFormat="1" ht="24.2" customHeight="1">
      <c r="B259" s="33"/>
      <c r="C259" s="132" t="s">
        <v>623</v>
      </c>
      <c r="D259" s="132" t="s">
        <v>174</v>
      </c>
      <c r="E259" s="133" t="s">
        <v>1000</v>
      </c>
      <c r="F259" s="134" t="s">
        <v>1001</v>
      </c>
      <c r="G259" s="135" t="s">
        <v>468</v>
      </c>
      <c r="H259" s="136">
        <v>2.44</v>
      </c>
      <c r="I259" s="137"/>
      <c r="J259" s="136">
        <f>ROUND(I259*H259,0)</f>
        <v>0</v>
      </c>
      <c r="K259" s="134" t="s">
        <v>35</v>
      </c>
      <c r="L259" s="33"/>
      <c r="M259" s="138" t="s">
        <v>35</v>
      </c>
      <c r="N259" s="139" t="s">
        <v>52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178</v>
      </c>
      <c r="AT259" s="142" t="s">
        <v>174</v>
      </c>
      <c r="AU259" s="142" t="s">
        <v>21</v>
      </c>
      <c r="AY259" s="17" t="s">
        <v>171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</v>
      </c>
      <c r="BK259" s="143">
        <f>ROUND(I259*H259,0)</f>
        <v>0</v>
      </c>
      <c r="BL259" s="17" t="s">
        <v>178</v>
      </c>
      <c r="BM259" s="142" t="s">
        <v>1137</v>
      </c>
    </row>
    <row r="260" spans="2:51" s="12" customFormat="1" ht="11.25">
      <c r="B260" s="155"/>
      <c r="D260" s="144" t="s">
        <v>358</v>
      </c>
      <c r="E260" s="156" t="s">
        <v>35</v>
      </c>
      <c r="F260" s="157" t="s">
        <v>1130</v>
      </c>
      <c r="H260" s="158">
        <v>2.44</v>
      </c>
      <c r="I260" s="159"/>
      <c r="L260" s="155"/>
      <c r="M260" s="160"/>
      <c r="T260" s="161"/>
      <c r="AT260" s="156" t="s">
        <v>358</v>
      </c>
      <c r="AU260" s="156" t="s">
        <v>21</v>
      </c>
      <c r="AV260" s="12" t="s">
        <v>21</v>
      </c>
      <c r="AW260" s="12" t="s">
        <v>41</v>
      </c>
      <c r="AX260" s="12" t="s">
        <v>8</v>
      </c>
      <c r="AY260" s="156" t="s">
        <v>171</v>
      </c>
    </row>
    <row r="261" spans="2:65" s="1" customFormat="1" ht="24.2" customHeight="1">
      <c r="B261" s="33"/>
      <c r="C261" s="132" t="s">
        <v>594</v>
      </c>
      <c r="D261" s="132" t="s">
        <v>174</v>
      </c>
      <c r="E261" s="133" t="s">
        <v>1004</v>
      </c>
      <c r="F261" s="134" t="s">
        <v>467</v>
      </c>
      <c r="G261" s="135" t="s">
        <v>468</v>
      </c>
      <c r="H261" s="136">
        <v>29.54</v>
      </c>
      <c r="I261" s="137"/>
      <c r="J261" s="136">
        <f>ROUND(I261*H261,0)</f>
        <v>0</v>
      </c>
      <c r="K261" s="134" t="s">
        <v>35</v>
      </c>
      <c r="L261" s="33"/>
      <c r="M261" s="138" t="s">
        <v>35</v>
      </c>
      <c r="N261" s="139" t="s">
        <v>52</v>
      </c>
      <c r="P261" s="140">
        <f>O261*H261</f>
        <v>0</v>
      </c>
      <c r="Q261" s="140">
        <v>0</v>
      </c>
      <c r="R261" s="140">
        <f>Q261*H261</f>
        <v>0</v>
      </c>
      <c r="S261" s="140">
        <v>0</v>
      </c>
      <c r="T261" s="141">
        <f>S261*H261</f>
        <v>0</v>
      </c>
      <c r="AR261" s="142" t="s">
        <v>178</v>
      </c>
      <c r="AT261" s="142" t="s">
        <v>174</v>
      </c>
      <c r="AU261" s="142" t="s">
        <v>21</v>
      </c>
      <c r="AY261" s="17" t="s">
        <v>171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</v>
      </c>
      <c r="BK261" s="143">
        <f>ROUND(I261*H261,0)</f>
        <v>0</v>
      </c>
      <c r="BL261" s="17" t="s">
        <v>178</v>
      </c>
      <c r="BM261" s="142" t="s">
        <v>1138</v>
      </c>
    </row>
    <row r="262" spans="2:51" s="12" customFormat="1" ht="11.25">
      <c r="B262" s="155"/>
      <c r="D262" s="144" t="s">
        <v>358</v>
      </c>
      <c r="E262" s="156" t="s">
        <v>35</v>
      </c>
      <c r="F262" s="157" t="s">
        <v>1125</v>
      </c>
      <c r="H262" s="158">
        <v>28.24</v>
      </c>
      <c r="I262" s="159"/>
      <c r="L262" s="155"/>
      <c r="M262" s="160"/>
      <c r="T262" s="161"/>
      <c r="AT262" s="156" t="s">
        <v>358</v>
      </c>
      <c r="AU262" s="156" t="s">
        <v>21</v>
      </c>
      <c r="AV262" s="12" t="s">
        <v>21</v>
      </c>
      <c r="AW262" s="12" t="s">
        <v>41</v>
      </c>
      <c r="AX262" s="12" t="s">
        <v>81</v>
      </c>
      <c r="AY262" s="156" t="s">
        <v>171</v>
      </c>
    </row>
    <row r="263" spans="2:51" s="12" customFormat="1" ht="11.25">
      <c r="B263" s="155"/>
      <c r="D263" s="144" t="s">
        <v>358</v>
      </c>
      <c r="E263" s="156" t="s">
        <v>35</v>
      </c>
      <c r="F263" s="157" t="s">
        <v>1132</v>
      </c>
      <c r="H263" s="158">
        <v>1.3</v>
      </c>
      <c r="I263" s="159"/>
      <c r="L263" s="155"/>
      <c r="M263" s="160"/>
      <c r="T263" s="161"/>
      <c r="AT263" s="156" t="s">
        <v>358</v>
      </c>
      <c r="AU263" s="156" t="s">
        <v>21</v>
      </c>
      <c r="AV263" s="12" t="s">
        <v>21</v>
      </c>
      <c r="AW263" s="12" t="s">
        <v>41</v>
      </c>
      <c r="AX263" s="12" t="s">
        <v>81</v>
      </c>
      <c r="AY263" s="156" t="s">
        <v>171</v>
      </c>
    </row>
    <row r="264" spans="2:51" s="13" customFormat="1" ht="11.25">
      <c r="B264" s="162"/>
      <c r="D264" s="144" t="s">
        <v>358</v>
      </c>
      <c r="E264" s="163" t="s">
        <v>35</v>
      </c>
      <c r="F264" s="164" t="s">
        <v>361</v>
      </c>
      <c r="H264" s="165">
        <v>29.54</v>
      </c>
      <c r="I264" s="166"/>
      <c r="L264" s="162"/>
      <c r="M264" s="167"/>
      <c r="T264" s="168"/>
      <c r="AT264" s="163" t="s">
        <v>358</v>
      </c>
      <c r="AU264" s="163" t="s">
        <v>21</v>
      </c>
      <c r="AV264" s="13" t="s">
        <v>178</v>
      </c>
      <c r="AW264" s="13" t="s">
        <v>41</v>
      </c>
      <c r="AX264" s="13" t="s">
        <v>8</v>
      </c>
      <c r="AY264" s="163" t="s">
        <v>171</v>
      </c>
    </row>
    <row r="265" spans="2:65" s="1" customFormat="1" ht="24.2" customHeight="1">
      <c r="B265" s="33"/>
      <c r="C265" s="132" t="s">
        <v>631</v>
      </c>
      <c r="D265" s="132" t="s">
        <v>174</v>
      </c>
      <c r="E265" s="133" t="s">
        <v>1006</v>
      </c>
      <c r="F265" s="134" t="s">
        <v>1007</v>
      </c>
      <c r="G265" s="135" t="s">
        <v>468</v>
      </c>
      <c r="H265" s="136">
        <v>26.44</v>
      </c>
      <c r="I265" s="137"/>
      <c r="J265" s="136">
        <f>ROUND(I265*H265,0)</f>
        <v>0</v>
      </c>
      <c r="K265" s="134" t="s">
        <v>35</v>
      </c>
      <c r="L265" s="33"/>
      <c r="M265" s="138" t="s">
        <v>35</v>
      </c>
      <c r="N265" s="139" t="s">
        <v>52</v>
      </c>
      <c r="P265" s="140">
        <f>O265*H265</f>
        <v>0</v>
      </c>
      <c r="Q265" s="140">
        <v>0</v>
      </c>
      <c r="R265" s="140">
        <f>Q265*H265</f>
        <v>0</v>
      </c>
      <c r="S265" s="140">
        <v>0</v>
      </c>
      <c r="T265" s="141">
        <f>S265*H265</f>
        <v>0</v>
      </c>
      <c r="AR265" s="142" t="s">
        <v>178</v>
      </c>
      <c r="AT265" s="142" t="s">
        <v>174</v>
      </c>
      <c r="AU265" s="142" t="s">
        <v>21</v>
      </c>
      <c r="AY265" s="17" t="s">
        <v>171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</v>
      </c>
      <c r="BK265" s="143">
        <f>ROUND(I265*H265,0)</f>
        <v>0</v>
      </c>
      <c r="BL265" s="17" t="s">
        <v>178</v>
      </c>
      <c r="BM265" s="142" t="s">
        <v>1139</v>
      </c>
    </row>
    <row r="266" spans="2:51" s="12" customFormat="1" ht="11.25">
      <c r="B266" s="155"/>
      <c r="D266" s="144" t="s">
        <v>358</v>
      </c>
      <c r="E266" s="156" t="s">
        <v>35</v>
      </c>
      <c r="F266" s="157" t="s">
        <v>1134</v>
      </c>
      <c r="H266" s="158">
        <v>26.44</v>
      </c>
      <c r="I266" s="159"/>
      <c r="L266" s="155"/>
      <c r="M266" s="160"/>
      <c r="T266" s="161"/>
      <c r="AT266" s="156" t="s">
        <v>358</v>
      </c>
      <c r="AU266" s="156" t="s">
        <v>21</v>
      </c>
      <c r="AV266" s="12" t="s">
        <v>21</v>
      </c>
      <c r="AW266" s="12" t="s">
        <v>41</v>
      </c>
      <c r="AX266" s="12" t="s">
        <v>8</v>
      </c>
      <c r="AY266" s="156" t="s">
        <v>171</v>
      </c>
    </row>
    <row r="267" spans="2:63" s="11" customFormat="1" ht="22.9" customHeight="1">
      <c r="B267" s="120"/>
      <c r="D267" s="121" t="s">
        <v>80</v>
      </c>
      <c r="E267" s="130" t="s">
        <v>1009</v>
      </c>
      <c r="F267" s="130" t="s">
        <v>1010</v>
      </c>
      <c r="I267" s="123"/>
      <c r="J267" s="131">
        <f>BK267</f>
        <v>0</v>
      </c>
      <c r="L267" s="120"/>
      <c r="M267" s="125"/>
      <c r="P267" s="126">
        <f>SUM(P268:P271)</f>
        <v>0</v>
      </c>
      <c r="R267" s="126">
        <f>SUM(R268:R271)</f>
        <v>0</v>
      </c>
      <c r="T267" s="127">
        <f>SUM(T268:T271)</f>
        <v>0</v>
      </c>
      <c r="AR267" s="121" t="s">
        <v>8</v>
      </c>
      <c r="AT267" s="128" t="s">
        <v>80</v>
      </c>
      <c r="AU267" s="128" t="s">
        <v>8</v>
      </c>
      <c r="AY267" s="121" t="s">
        <v>171</v>
      </c>
      <c r="BK267" s="129">
        <f>SUM(BK268:BK271)</f>
        <v>0</v>
      </c>
    </row>
    <row r="268" spans="2:65" s="1" customFormat="1" ht="24.2" customHeight="1">
      <c r="B268" s="33"/>
      <c r="C268" s="132" t="s">
        <v>599</v>
      </c>
      <c r="D268" s="132" t="s">
        <v>174</v>
      </c>
      <c r="E268" s="133" t="s">
        <v>1012</v>
      </c>
      <c r="F268" s="134" t="s">
        <v>1013</v>
      </c>
      <c r="G268" s="135" t="s">
        <v>468</v>
      </c>
      <c r="H268" s="136">
        <v>252.92</v>
      </c>
      <c r="I268" s="137"/>
      <c r="J268" s="136">
        <f>ROUND(I268*H268,0)</f>
        <v>0</v>
      </c>
      <c r="K268" s="134" t="s">
        <v>346</v>
      </c>
      <c r="L268" s="33"/>
      <c r="M268" s="138" t="s">
        <v>35</v>
      </c>
      <c r="N268" s="139" t="s">
        <v>52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178</v>
      </c>
      <c r="AT268" s="142" t="s">
        <v>174</v>
      </c>
      <c r="AU268" s="142" t="s">
        <v>21</v>
      </c>
      <c r="AY268" s="17" t="s">
        <v>171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</v>
      </c>
      <c r="BK268" s="143">
        <f>ROUND(I268*H268,0)</f>
        <v>0</v>
      </c>
      <c r="BL268" s="17" t="s">
        <v>178</v>
      </c>
      <c r="BM268" s="142" t="s">
        <v>1140</v>
      </c>
    </row>
    <row r="269" spans="2:47" s="1" customFormat="1" ht="11.25">
      <c r="B269" s="33"/>
      <c r="D269" s="153" t="s">
        <v>347</v>
      </c>
      <c r="F269" s="154" t="s">
        <v>1015</v>
      </c>
      <c r="I269" s="146"/>
      <c r="L269" s="33"/>
      <c r="M269" s="147"/>
      <c r="T269" s="54"/>
      <c r="AT269" s="17" t="s">
        <v>347</v>
      </c>
      <c r="AU269" s="17" t="s">
        <v>21</v>
      </c>
    </row>
    <row r="270" spans="2:65" s="1" customFormat="1" ht="24.2" customHeight="1">
      <c r="B270" s="33"/>
      <c r="C270" s="132" t="s">
        <v>643</v>
      </c>
      <c r="D270" s="132" t="s">
        <v>174</v>
      </c>
      <c r="E270" s="133" t="s">
        <v>1016</v>
      </c>
      <c r="F270" s="134" t="s">
        <v>1017</v>
      </c>
      <c r="G270" s="135" t="s">
        <v>468</v>
      </c>
      <c r="H270" s="136">
        <v>252.92</v>
      </c>
      <c r="I270" s="137"/>
      <c r="J270" s="136">
        <f>ROUND(I270*H270,0)</f>
        <v>0</v>
      </c>
      <c r="K270" s="134" t="s">
        <v>346</v>
      </c>
      <c r="L270" s="33"/>
      <c r="M270" s="138" t="s">
        <v>35</v>
      </c>
      <c r="N270" s="139" t="s">
        <v>52</v>
      </c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42" t="s">
        <v>178</v>
      </c>
      <c r="AT270" s="142" t="s">
        <v>174</v>
      </c>
      <c r="AU270" s="142" t="s">
        <v>21</v>
      </c>
      <c r="AY270" s="17" t="s">
        <v>171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</v>
      </c>
      <c r="BK270" s="143">
        <f>ROUND(I270*H270,0)</f>
        <v>0</v>
      </c>
      <c r="BL270" s="17" t="s">
        <v>178</v>
      </c>
      <c r="BM270" s="142" t="s">
        <v>1141</v>
      </c>
    </row>
    <row r="271" spans="2:47" s="1" customFormat="1" ht="11.25">
      <c r="B271" s="33"/>
      <c r="D271" s="153" t="s">
        <v>347</v>
      </c>
      <c r="F271" s="154" t="s">
        <v>1019</v>
      </c>
      <c r="I271" s="146"/>
      <c r="L271" s="33"/>
      <c r="M271" s="185"/>
      <c r="N271" s="150"/>
      <c r="O271" s="150"/>
      <c r="P271" s="150"/>
      <c r="Q271" s="150"/>
      <c r="R271" s="150"/>
      <c r="S271" s="150"/>
      <c r="T271" s="186"/>
      <c r="AT271" s="17" t="s">
        <v>347</v>
      </c>
      <c r="AU271" s="17" t="s">
        <v>21</v>
      </c>
    </row>
    <row r="272" spans="2:12" s="1" customFormat="1" ht="6.95" customHeight="1"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33"/>
    </row>
  </sheetData>
  <sheetProtection algorithmName="SHA-512" hashValue="v+dtLMQSCEEadzZyniwgRSnn10q8X3/xKEojJ9mdn2wJdl3/rxcoChLtLJNHCnTp6Q8eeTM/rw6EilkC0YoR5g==" saltValue="M0vwGPGoFms9LKSQqq18Faohka5NTpsQN1jFkfTnn62nCK7nK1rxTtzZKBtNxdFsUmUFwaaQhvi5qTIlE4vsFw==" spinCount="100000" sheet="1" objects="1" scenarios="1" formatColumns="0" formatRows="0" autoFilter="0"/>
  <autoFilter ref="C92:K271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3106132"/>
    <hyperlink ref="F100" r:id="rId2" display="https://podminky.urs.cz/item/CS_URS_2023_01/113106143"/>
    <hyperlink ref="F104" r:id="rId3" display="https://podminky.urs.cz/item/CS_URS_2023_01/113107182"/>
    <hyperlink ref="F107" r:id="rId4" display="https://podminky.urs.cz/item/CS_URS_2023_01/113107162"/>
    <hyperlink ref="F109" r:id="rId5" display="https://podminky.urs.cz/item/CS_URS_2023_01/122351104"/>
    <hyperlink ref="F114" r:id="rId6" display="https://podminky.urs.cz/item/CS_URS_2023_01/129001101"/>
    <hyperlink ref="F121" r:id="rId7" display="https://podminky.urs.cz/item/CS_URS_2023_01/131251100"/>
    <hyperlink ref="F124" r:id="rId8" display="https://podminky.urs.cz/item/CS_URS_2023_01/132151101"/>
    <hyperlink ref="F127" r:id="rId9" display="https://podminky.urs.cz/item/CS_URS_2023_01/162751117"/>
    <hyperlink ref="F130" r:id="rId10" display="https://podminky.urs.cz/item/CS_URS_2023_01/162751139"/>
    <hyperlink ref="F136" r:id="rId11" display="https://podminky.urs.cz/item/CS_URS_2023_01/171251201"/>
    <hyperlink ref="F138" r:id="rId12" display="https://podminky.urs.cz/item/CS_URS_2023_01/174152101"/>
    <hyperlink ref="F141" r:id="rId13" display="https://podminky.urs.cz/item/CS_URS_2023_01/175111101"/>
    <hyperlink ref="F147" r:id="rId14" display="https://podminky.urs.cz/item/CS_URS_2023_01/451573111"/>
    <hyperlink ref="F150" r:id="rId15" display="https://podminky.urs.cz/item/CS_URS_2023_01/452311141"/>
    <hyperlink ref="F154" r:id="rId16" display="https://podminky.urs.cz/item/CS_URS_2023_01/561121113"/>
    <hyperlink ref="F161" r:id="rId17" display="https://podminky.urs.cz/item/CS_URS_2023_01/919726121"/>
    <hyperlink ref="F164" r:id="rId18" display="https://podminky.urs.cz/item/CS_URS_2023_01/564851111"/>
    <hyperlink ref="F170" r:id="rId19" display="https://podminky.urs.cz/item/CS_URS_2023_01/567122113"/>
    <hyperlink ref="F175" r:id="rId20" display="https://podminky.urs.cz/item/CS_URS_2023_01/591211111"/>
    <hyperlink ref="F184" r:id="rId21" display="https://podminky.urs.cz/item/CS_URS_2023_01/871350310"/>
    <hyperlink ref="F188" r:id="rId22" display="https://podminky.urs.cz/item/CS_URS_2023_01/879230191"/>
    <hyperlink ref="F191" r:id="rId23" display="https://podminky.urs.cz/item/CS_URS_2023_01/895941341"/>
    <hyperlink ref="F194" r:id="rId24" display="https://podminky.urs.cz/item/CS_URS_2023_01/895941351"/>
    <hyperlink ref="F197" r:id="rId25" display="https://podminky.urs.cz/item/CS_URS_2023_01/895941361"/>
    <hyperlink ref="F200" r:id="rId26" display="https://podminky.urs.cz/item/CS_URS_2023_01/899204112"/>
    <hyperlink ref="F204" r:id="rId27" display="https://podminky.urs.cz/item/CS_URS_2023_01/899431111"/>
    <hyperlink ref="F208" r:id="rId28" display="https://podminky.urs.cz/item/CS_URS_2023_01/916241213"/>
    <hyperlink ref="F220" r:id="rId29" display="https://podminky.urs.cz/item/CS_URS_2023_01/919735112"/>
    <hyperlink ref="F223" r:id="rId30" display="https://podminky.urs.cz/item/CS_URS_2023_01/919731121"/>
    <hyperlink ref="F225" r:id="rId31" display="https://podminky.urs.cz/item/CS_URS_2023_01/919122132"/>
    <hyperlink ref="F227" r:id="rId32" display="https://podminky.urs.cz/item/CS_URS_2023_01/979054442"/>
    <hyperlink ref="F230" r:id="rId33" display="https://podminky.urs.cz/item/CS_URS_2023_01/979071122"/>
    <hyperlink ref="F234" r:id="rId34" display="https://podminky.urs.cz/item/CS_URS_2023_01/997221551"/>
    <hyperlink ref="F239" r:id="rId35" display="https://podminky.urs.cz/item/CS_URS_2023_01/997221559"/>
    <hyperlink ref="F244" r:id="rId36" display="https://podminky.urs.cz/item/CS_URS_2023_01/997221561"/>
    <hyperlink ref="F252" r:id="rId37" display="https://podminky.urs.cz/item/CS_URS_2023_01/997221569"/>
    <hyperlink ref="F269" r:id="rId38" display="https://podminky.urs.cz/item/CS_URS_2023_01/998223011"/>
    <hyperlink ref="F271" r:id="rId39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140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1142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ROUND((SUM(BE92:BE222)),2)</f>
        <v>0</v>
      </c>
      <c r="I35" s="94">
        <v>0.21</v>
      </c>
      <c r="J35" s="84">
        <f>ROUND(((SUM(BE92:BE222))*I35),2)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ROUND((SUM(BF92:BF222)),2)</f>
        <v>0</v>
      </c>
      <c r="I36" s="94">
        <v>0.12</v>
      </c>
      <c r="J36" s="84">
        <f>ROUND(((SUM(BF92:BF222))*I36),2)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ROUND((SUM(BG92:BG222)),2)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ROUND((SUM(BH92:BH222)),2)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ROUND((SUM(BI92:BI222)),2)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140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105.1 - Autobusové zastávky - fáze A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J92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338</v>
      </c>
      <c r="E66" s="110"/>
      <c r="F66" s="110"/>
      <c r="G66" s="110"/>
      <c r="H66" s="110"/>
      <c r="I66" s="110"/>
      <c r="J66" s="111">
        <f>J131</f>
        <v>0</v>
      </c>
      <c r="L66" s="108"/>
    </row>
    <row r="67" spans="2:12" s="9" customFormat="1" ht="19.9" customHeight="1">
      <c r="B67" s="108"/>
      <c r="D67" s="109" t="s">
        <v>339</v>
      </c>
      <c r="E67" s="110"/>
      <c r="F67" s="110"/>
      <c r="G67" s="110"/>
      <c r="H67" s="110"/>
      <c r="I67" s="110"/>
      <c r="J67" s="111">
        <f>J158</f>
        <v>0</v>
      </c>
      <c r="L67" s="108"/>
    </row>
    <row r="68" spans="2:12" s="9" customFormat="1" ht="19.9" customHeight="1">
      <c r="B68" s="108"/>
      <c r="D68" s="109" t="s">
        <v>148</v>
      </c>
      <c r="E68" s="110"/>
      <c r="F68" s="110"/>
      <c r="G68" s="110"/>
      <c r="H68" s="110"/>
      <c r="I68" s="110"/>
      <c r="J68" s="111">
        <f>J164</f>
        <v>0</v>
      </c>
      <c r="L68" s="108"/>
    </row>
    <row r="69" spans="2:12" s="9" customFormat="1" ht="19.9" customHeight="1">
      <c r="B69" s="108"/>
      <c r="D69" s="109" t="s">
        <v>340</v>
      </c>
      <c r="E69" s="110"/>
      <c r="F69" s="110"/>
      <c r="G69" s="110"/>
      <c r="H69" s="110"/>
      <c r="I69" s="110"/>
      <c r="J69" s="111">
        <f>J188</f>
        <v>0</v>
      </c>
      <c r="L69" s="108"/>
    </row>
    <row r="70" spans="2:12" s="9" customFormat="1" ht="19.9" customHeight="1">
      <c r="B70" s="108"/>
      <c r="D70" s="109" t="s">
        <v>341</v>
      </c>
      <c r="E70" s="110"/>
      <c r="F70" s="110"/>
      <c r="G70" s="110"/>
      <c r="H70" s="110"/>
      <c r="I70" s="110"/>
      <c r="J70" s="111">
        <f>J218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1" t="s">
        <v>156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7" t="s">
        <v>16</v>
      </c>
      <c r="L79" s="33"/>
    </row>
    <row r="80" spans="2:12" s="1" customFormat="1" ht="16.5" customHeight="1">
      <c r="B80" s="33"/>
      <c r="E80" s="313" t="str">
        <f>E7</f>
        <v>Nymburk - rekonstrukce chodníku a parkovacího stání</v>
      </c>
      <c r="F80" s="314"/>
      <c r="G80" s="314"/>
      <c r="H80" s="314"/>
      <c r="L80" s="33"/>
    </row>
    <row r="81" spans="2:12" ht="12" customHeight="1">
      <c r="B81" s="20"/>
      <c r="C81" s="27" t="s">
        <v>139</v>
      </c>
      <c r="L81" s="20"/>
    </row>
    <row r="82" spans="2:12" s="1" customFormat="1" ht="16.5" customHeight="1">
      <c r="B82" s="33"/>
      <c r="E82" s="313" t="s">
        <v>140</v>
      </c>
      <c r="F82" s="315"/>
      <c r="G82" s="315"/>
      <c r="H82" s="315"/>
      <c r="L82" s="33"/>
    </row>
    <row r="83" spans="2:12" s="1" customFormat="1" ht="12" customHeight="1">
      <c r="B83" s="33"/>
      <c r="C83" s="27" t="s">
        <v>141</v>
      </c>
      <c r="L83" s="33"/>
    </row>
    <row r="84" spans="2:12" s="1" customFormat="1" ht="16.5" customHeight="1">
      <c r="B84" s="33"/>
      <c r="E84" s="277" t="str">
        <f>E11</f>
        <v>SO 105.1 - Autobusové zastávky - fáze A</v>
      </c>
      <c r="F84" s="315"/>
      <c r="G84" s="315"/>
      <c r="H84" s="315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7" t="s">
        <v>22</v>
      </c>
      <c r="F86" s="25" t="str">
        <f>F14</f>
        <v>Nymburk</v>
      </c>
      <c r="I86" s="27" t="s">
        <v>24</v>
      </c>
      <c r="J86" s="50" t="str">
        <f>IF(J14="","",J14)</f>
        <v>7. 11. 2023</v>
      </c>
      <c r="L86" s="33"/>
    </row>
    <row r="87" spans="2:12" s="1" customFormat="1" ht="6.95" customHeight="1">
      <c r="B87" s="33"/>
      <c r="L87" s="33"/>
    </row>
    <row r="88" spans="2:12" s="1" customFormat="1" ht="40.15" customHeight="1">
      <c r="B88" s="33"/>
      <c r="C88" s="27" t="s">
        <v>30</v>
      </c>
      <c r="F88" s="25" t="str">
        <f>E17</f>
        <v>Měto Nymburk, nám. Přemyslovců 163/20, 288 02</v>
      </c>
      <c r="I88" s="27" t="s">
        <v>38</v>
      </c>
      <c r="J88" s="31" t="str">
        <f>E23</f>
        <v>Ing. arch. Martin Jirovský Ph.D, MBA, DiS.</v>
      </c>
      <c r="L88" s="33"/>
    </row>
    <row r="89" spans="2:12" s="1" customFormat="1" ht="40.15" customHeight="1">
      <c r="B89" s="33"/>
      <c r="C89" s="27" t="s">
        <v>36</v>
      </c>
      <c r="F89" s="25" t="str">
        <f>IF(E20="","",E20)</f>
        <v>Vyplň údaj</v>
      </c>
      <c r="I89" s="27" t="s">
        <v>42</v>
      </c>
      <c r="J89" s="31" t="str">
        <f>E26</f>
        <v>Ateliér M.A.A.T. s.r.o., Petra Stejskalová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157</v>
      </c>
      <c r="D91" s="114" t="s">
        <v>66</v>
      </c>
      <c r="E91" s="114" t="s">
        <v>62</v>
      </c>
      <c r="F91" s="114" t="s">
        <v>63</v>
      </c>
      <c r="G91" s="114" t="s">
        <v>158</v>
      </c>
      <c r="H91" s="114" t="s">
        <v>159</v>
      </c>
      <c r="I91" s="114" t="s">
        <v>160</v>
      </c>
      <c r="J91" s="114" t="s">
        <v>145</v>
      </c>
      <c r="K91" s="115" t="s">
        <v>161</v>
      </c>
      <c r="L91" s="112"/>
      <c r="M91" s="57" t="s">
        <v>35</v>
      </c>
      <c r="N91" s="58" t="s">
        <v>51</v>
      </c>
      <c r="O91" s="58" t="s">
        <v>162</v>
      </c>
      <c r="P91" s="58" t="s">
        <v>163</v>
      </c>
      <c r="Q91" s="58" t="s">
        <v>164</v>
      </c>
      <c r="R91" s="58" t="s">
        <v>165</v>
      </c>
      <c r="S91" s="58" t="s">
        <v>166</v>
      </c>
      <c r="T91" s="59" t="s">
        <v>167</v>
      </c>
    </row>
    <row r="92" spans="2:63" s="1" customFormat="1" ht="22.9" customHeight="1">
      <c r="B92" s="33"/>
      <c r="C92" s="62" t="s">
        <v>168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315.98817859999997</v>
      </c>
      <c r="S92" s="51"/>
      <c r="T92" s="118">
        <f>T93</f>
        <v>109.86509999999998</v>
      </c>
      <c r="AT92" s="17" t="s">
        <v>80</v>
      </c>
      <c r="AU92" s="17" t="s">
        <v>146</v>
      </c>
      <c r="BK92" s="119">
        <f>BK93</f>
        <v>0</v>
      </c>
    </row>
    <row r="93" spans="2:63" s="11" customFormat="1" ht="25.9" customHeight="1">
      <c r="B93" s="120"/>
      <c r="D93" s="121" t="s">
        <v>80</v>
      </c>
      <c r="E93" s="122" t="s">
        <v>169</v>
      </c>
      <c r="F93" s="122" t="s">
        <v>170</v>
      </c>
      <c r="I93" s="123"/>
      <c r="J93" s="124">
        <f>BK93</f>
        <v>0</v>
      </c>
      <c r="L93" s="120"/>
      <c r="M93" s="125"/>
      <c r="P93" s="126">
        <f>P94+P131+P158+P164+P188+P218</f>
        <v>0</v>
      </c>
      <c r="R93" s="126">
        <f>R94+R131+R158+R164+R188+R218</f>
        <v>315.98817859999997</v>
      </c>
      <c r="T93" s="127">
        <f>T94+T131+T158+T164+T188+T218</f>
        <v>109.86509999999998</v>
      </c>
      <c r="AR93" s="121" t="s">
        <v>8</v>
      </c>
      <c r="AT93" s="128" t="s">
        <v>80</v>
      </c>
      <c r="AU93" s="128" t="s">
        <v>81</v>
      </c>
      <c r="AY93" s="121" t="s">
        <v>171</v>
      </c>
      <c r="BK93" s="129">
        <f>BK94+BK131+BK158+BK164+BK188+BK218</f>
        <v>0</v>
      </c>
    </row>
    <row r="94" spans="2:63" s="11" customFormat="1" ht="22.9" customHeight="1">
      <c r="B94" s="120"/>
      <c r="D94" s="121" t="s">
        <v>80</v>
      </c>
      <c r="E94" s="130" t="s">
        <v>8</v>
      </c>
      <c r="F94" s="130" t="s">
        <v>342</v>
      </c>
      <c r="I94" s="123"/>
      <c r="J94" s="131">
        <f>BK94</f>
        <v>0</v>
      </c>
      <c r="L94" s="120"/>
      <c r="M94" s="125"/>
      <c r="P94" s="126">
        <f>SUM(P95:P130)</f>
        <v>0</v>
      </c>
      <c r="R94" s="126">
        <f>SUM(R95:R130)</f>
        <v>0</v>
      </c>
      <c r="T94" s="127">
        <f>SUM(T95:T130)</f>
        <v>109.86509999999998</v>
      </c>
      <c r="AR94" s="121" t="s">
        <v>8</v>
      </c>
      <c r="AT94" s="128" t="s">
        <v>80</v>
      </c>
      <c r="AU94" s="128" t="s">
        <v>8</v>
      </c>
      <c r="AY94" s="121" t="s">
        <v>171</v>
      </c>
      <c r="BK94" s="129">
        <f>SUM(BK95:BK130)</f>
        <v>0</v>
      </c>
    </row>
    <row r="95" spans="2:65" s="1" customFormat="1" ht="37.9" customHeight="1">
      <c r="B95" s="33"/>
      <c r="C95" s="132" t="s">
        <v>8</v>
      </c>
      <c r="D95" s="132" t="s">
        <v>174</v>
      </c>
      <c r="E95" s="133" t="s">
        <v>362</v>
      </c>
      <c r="F95" s="134" t="s">
        <v>363</v>
      </c>
      <c r="G95" s="135" t="s">
        <v>355</v>
      </c>
      <c r="H95" s="136">
        <v>131.64</v>
      </c>
      <c r="I95" s="137"/>
      <c r="J95" s="136">
        <f>ROUND(I95*H95,0)</f>
        <v>0</v>
      </c>
      <c r="K95" s="134" t="s">
        <v>346</v>
      </c>
      <c r="L95" s="33"/>
      <c r="M95" s="138" t="s">
        <v>35</v>
      </c>
      <c r="N95" s="139" t="s">
        <v>52</v>
      </c>
      <c r="P95" s="140">
        <f>O95*H95</f>
        <v>0</v>
      </c>
      <c r="Q95" s="140">
        <v>0</v>
      </c>
      <c r="R95" s="140">
        <f>Q95*H95</f>
        <v>0</v>
      </c>
      <c r="S95" s="140">
        <v>0.235</v>
      </c>
      <c r="T95" s="141">
        <f>S95*H95</f>
        <v>30.935399999999994</v>
      </c>
      <c r="AR95" s="142" t="s">
        <v>178</v>
      </c>
      <c r="AT95" s="142" t="s">
        <v>174</v>
      </c>
      <c r="AU95" s="142" t="s">
        <v>21</v>
      </c>
      <c r="AY95" s="17" t="s">
        <v>171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</v>
      </c>
      <c r="BK95" s="143">
        <f>ROUND(I95*H95,0)</f>
        <v>0</v>
      </c>
      <c r="BL95" s="17" t="s">
        <v>178</v>
      </c>
      <c r="BM95" s="142" t="s">
        <v>1143</v>
      </c>
    </row>
    <row r="96" spans="2:47" s="1" customFormat="1" ht="11.25">
      <c r="B96" s="33"/>
      <c r="D96" s="153" t="s">
        <v>347</v>
      </c>
      <c r="F96" s="154" t="s">
        <v>365</v>
      </c>
      <c r="I96" s="146"/>
      <c r="L96" s="33"/>
      <c r="M96" s="147"/>
      <c r="T96" s="54"/>
      <c r="AT96" s="17" t="s">
        <v>347</v>
      </c>
      <c r="AU96" s="17" t="s">
        <v>21</v>
      </c>
    </row>
    <row r="97" spans="2:47" s="1" customFormat="1" ht="19.5">
      <c r="B97" s="33"/>
      <c r="D97" s="144" t="s">
        <v>180</v>
      </c>
      <c r="F97" s="145" t="s">
        <v>366</v>
      </c>
      <c r="I97" s="146"/>
      <c r="L97" s="33"/>
      <c r="M97" s="147"/>
      <c r="T97" s="54"/>
      <c r="AT97" s="17" t="s">
        <v>180</v>
      </c>
      <c r="AU97" s="17" t="s">
        <v>21</v>
      </c>
    </row>
    <row r="98" spans="2:51" s="12" customFormat="1" ht="11.25">
      <c r="B98" s="155"/>
      <c r="D98" s="144" t="s">
        <v>358</v>
      </c>
      <c r="E98" s="156" t="s">
        <v>35</v>
      </c>
      <c r="F98" s="157" t="s">
        <v>1144</v>
      </c>
      <c r="H98" s="158">
        <v>131.64</v>
      </c>
      <c r="I98" s="159"/>
      <c r="L98" s="155"/>
      <c r="M98" s="160"/>
      <c r="T98" s="161"/>
      <c r="AT98" s="156" t="s">
        <v>358</v>
      </c>
      <c r="AU98" s="156" t="s">
        <v>21</v>
      </c>
      <c r="AV98" s="12" t="s">
        <v>21</v>
      </c>
      <c r="AW98" s="12" t="s">
        <v>41</v>
      </c>
      <c r="AX98" s="12" t="s">
        <v>8</v>
      </c>
      <c r="AY98" s="156" t="s">
        <v>171</v>
      </c>
    </row>
    <row r="99" spans="2:65" s="1" customFormat="1" ht="37.9" customHeight="1">
      <c r="B99" s="33"/>
      <c r="C99" s="132" t="s">
        <v>21</v>
      </c>
      <c r="D99" s="132" t="s">
        <v>174</v>
      </c>
      <c r="E99" s="133" t="s">
        <v>1028</v>
      </c>
      <c r="F99" s="134" t="s">
        <v>1029</v>
      </c>
      <c r="G99" s="135" t="s">
        <v>355</v>
      </c>
      <c r="H99" s="136">
        <v>79.91</v>
      </c>
      <c r="I99" s="137"/>
      <c r="J99" s="136">
        <f>ROUND(I99*H99,0)</f>
        <v>0</v>
      </c>
      <c r="K99" s="134" t="s">
        <v>346</v>
      </c>
      <c r="L99" s="33"/>
      <c r="M99" s="138" t="s">
        <v>35</v>
      </c>
      <c r="N99" s="139" t="s">
        <v>52</v>
      </c>
      <c r="P99" s="140">
        <f>O99*H99</f>
        <v>0</v>
      </c>
      <c r="Q99" s="140">
        <v>0</v>
      </c>
      <c r="R99" s="140">
        <f>Q99*H99</f>
        <v>0</v>
      </c>
      <c r="S99" s="140">
        <v>0.22</v>
      </c>
      <c r="T99" s="141">
        <f>S99*H99</f>
        <v>17.580199999999998</v>
      </c>
      <c r="AR99" s="142" t="s">
        <v>178</v>
      </c>
      <c r="AT99" s="142" t="s">
        <v>174</v>
      </c>
      <c r="AU99" s="142" t="s">
        <v>21</v>
      </c>
      <c r="AY99" s="17" t="s">
        <v>171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</v>
      </c>
      <c r="BK99" s="143">
        <f>ROUND(I99*H99,0)</f>
        <v>0</v>
      </c>
      <c r="BL99" s="17" t="s">
        <v>178</v>
      </c>
      <c r="BM99" s="142" t="s">
        <v>1145</v>
      </c>
    </row>
    <row r="100" spans="2:47" s="1" customFormat="1" ht="11.25">
      <c r="B100" s="33"/>
      <c r="D100" s="153" t="s">
        <v>347</v>
      </c>
      <c r="F100" s="154" t="s">
        <v>1031</v>
      </c>
      <c r="I100" s="146"/>
      <c r="L100" s="33"/>
      <c r="M100" s="147"/>
      <c r="T100" s="54"/>
      <c r="AT100" s="17" t="s">
        <v>347</v>
      </c>
      <c r="AU100" s="17" t="s">
        <v>21</v>
      </c>
    </row>
    <row r="101" spans="2:51" s="12" customFormat="1" ht="11.25">
      <c r="B101" s="155"/>
      <c r="D101" s="144" t="s">
        <v>358</v>
      </c>
      <c r="E101" s="156" t="s">
        <v>35</v>
      </c>
      <c r="F101" s="157" t="s">
        <v>1146</v>
      </c>
      <c r="H101" s="158">
        <v>79.91</v>
      </c>
      <c r="I101" s="159"/>
      <c r="L101" s="155"/>
      <c r="M101" s="160"/>
      <c r="T101" s="161"/>
      <c r="AT101" s="156" t="s">
        <v>358</v>
      </c>
      <c r="AU101" s="156" t="s">
        <v>21</v>
      </c>
      <c r="AV101" s="12" t="s">
        <v>21</v>
      </c>
      <c r="AW101" s="12" t="s">
        <v>41</v>
      </c>
      <c r="AX101" s="12" t="s">
        <v>81</v>
      </c>
      <c r="AY101" s="156" t="s">
        <v>171</v>
      </c>
    </row>
    <row r="102" spans="2:51" s="13" customFormat="1" ht="11.25">
      <c r="B102" s="162"/>
      <c r="D102" s="144" t="s">
        <v>358</v>
      </c>
      <c r="E102" s="163" t="s">
        <v>35</v>
      </c>
      <c r="F102" s="164" t="s">
        <v>361</v>
      </c>
      <c r="H102" s="165">
        <v>79.91</v>
      </c>
      <c r="I102" s="166"/>
      <c r="L102" s="162"/>
      <c r="M102" s="167"/>
      <c r="T102" s="168"/>
      <c r="AT102" s="163" t="s">
        <v>358</v>
      </c>
      <c r="AU102" s="163" t="s">
        <v>21</v>
      </c>
      <c r="AV102" s="13" t="s">
        <v>178</v>
      </c>
      <c r="AW102" s="13" t="s">
        <v>41</v>
      </c>
      <c r="AX102" s="13" t="s">
        <v>8</v>
      </c>
      <c r="AY102" s="163" t="s">
        <v>171</v>
      </c>
    </row>
    <row r="103" spans="2:65" s="1" customFormat="1" ht="37.9" customHeight="1">
      <c r="B103" s="33"/>
      <c r="C103" s="132" t="s">
        <v>191</v>
      </c>
      <c r="D103" s="132" t="s">
        <v>174</v>
      </c>
      <c r="E103" s="133" t="s">
        <v>369</v>
      </c>
      <c r="F103" s="134" t="s">
        <v>370</v>
      </c>
      <c r="G103" s="135" t="s">
        <v>355</v>
      </c>
      <c r="H103" s="136">
        <v>211.55</v>
      </c>
      <c r="I103" s="137"/>
      <c r="J103" s="136">
        <f>ROUND(I103*H103,0)</f>
        <v>0</v>
      </c>
      <c r="K103" s="134" t="s">
        <v>346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0.29</v>
      </c>
      <c r="T103" s="141">
        <f>S103*H103</f>
        <v>61.3495</v>
      </c>
      <c r="AR103" s="142" t="s">
        <v>178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178</v>
      </c>
      <c r="BM103" s="142" t="s">
        <v>1147</v>
      </c>
    </row>
    <row r="104" spans="2:47" s="1" customFormat="1" ht="11.25">
      <c r="B104" s="33"/>
      <c r="D104" s="153" t="s">
        <v>347</v>
      </c>
      <c r="F104" s="154" t="s">
        <v>372</v>
      </c>
      <c r="I104" s="146"/>
      <c r="L104" s="33"/>
      <c r="M104" s="147"/>
      <c r="T104" s="54"/>
      <c r="AT104" s="17" t="s">
        <v>347</v>
      </c>
      <c r="AU104" s="17" t="s">
        <v>21</v>
      </c>
    </row>
    <row r="105" spans="2:65" s="1" customFormat="1" ht="21.75" customHeight="1">
      <c r="B105" s="33"/>
      <c r="C105" s="132" t="s">
        <v>178</v>
      </c>
      <c r="D105" s="132" t="s">
        <v>174</v>
      </c>
      <c r="E105" s="133" t="s">
        <v>1037</v>
      </c>
      <c r="F105" s="134" t="s">
        <v>1038</v>
      </c>
      <c r="G105" s="135" t="s">
        <v>407</v>
      </c>
      <c r="H105" s="136">
        <v>172.41</v>
      </c>
      <c r="I105" s="137"/>
      <c r="J105" s="136">
        <f>ROUND(I105*H105,0)</f>
        <v>0</v>
      </c>
      <c r="K105" s="134" t="s">
        <v>346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178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178</v>
      </c>
      <c r="BM105" s="142" t="s">
        <v>1148</v>
      </c>
    </row>
    <row r="106" spans="2:47" s="1" customFormat="1" ht="11.25">
      <c r="B106" s="33"/>
      <c r="D106" s="153" t="s">
        <v>347</v>
      </c>
      <c r="F106" s="154" t="s">
        <v>1040</v>
      </c>
      <c r="I106" s="146"/>
      <c r="L106" s="33"/>
      <c r="M106" s="147"/>
      <c r="T106" s="54"/>
      <c r="AT106" s="17" t="s">
        <v>347</v>
      </c>
      <c r="AU106" s="17" t="s">
        <v>21</v>
      </c>
    </row>
    <row r="107" spans="2:51" s="12" customFormat="1" ht="11.25">
      <c r="B107" s="155"/>
      <c r="D107" s="144" t="s">
        <v>358</v>
      </c>
      <c r="E107" s="156" t="s">
        <v>35</v>
      </c>
      <c r="F107" s="157" t="s">
        <v>1149</v>
      </c>
      <c r="H107" s="158">
        <v>55</v>
      </c>
      <c r="I107" s="159"/>
      <c r="L107" s="155"/>
      <c r="M107" s="160"/>
      <c r="T107" s="161"/>
      <c r="AT107" s="156" t="s">
        <v>358</v>
      </c>
      <c r="AU107" s="156" t="s">
        <v>21</v>
      </c>
      <c r="AV107" s="12" t="s">
        <v>21</v>
      </c>
      <c r="AW107" s="12" t="s">
        <v>41</v>
      </c>
      <c r="AX107" s="12" t="s">
        <v>81</v>
      </c>
      <c r="AY107" s="156" t="s">
        <v>171</v>
      </c>
    </row>
    <row r="108" spans="2:51" s="12" customFormat="1" ht="11.25">
      <c r="B108" s="155"/>
      <c r="D108" s="144" t="s">
        <v>358</v>
      </c>
      <c r="E108" s="156" t="s">
        <v>35</v>
      </c>
      <c r="F108" s="157" t="s">
        <v>1150</v>
      </c>
      <c r="H108" s="158">
        <v>117.41</v>
      </c>
      <c r="I108" s="159"/>
      <c r="L108" s="155"/>
      <c r="M108" s="160"/>
      <c r="T108" s="161"/>
      <c r="AT108" s="156" t="s">
        <v>358</v>
      </c>
      <c r="AU108" s="156" t="s">
        <v>21</v>
      </c>
      <c r="AV108" s="12" t="s">
        <v>21</v>
      </c>
      <c r="AW108" s="12" t="s">
        <v>41</v>
      </c>
      <c r="AX108" s="12" t="s">
        <v>81</v>
      </c>
      <c r="AY108" s="156" t="s">
        <v>171</v>
      </c>
    </row>
    <row r="109" spans="2:51" s="13" customFormat="1" ht="11.25">
      <c r="B109" s="162"/>
      <c r="D109" s="144" t="s">
        <v>358</v>
      </c>
      <c r="E109" s="163" t="s">
        <v>35</v>
      </c>
      <c r="F109" s="164" t="s">
        <v>361</v>
      </c>
      <c r="H109" s="165">
        <v>172.41</v>
      </c>
      <c r="I109" s="166"/>
      <c r="L109" s="162"/>
      <c r="M109" s="167"/>
      <c r="T109" s="168"/>
      <c r="AT109" s="163" t="s">
        <v>358</v>
      </c>
      <c r="AU109" s="163" t="s">
        <v>21</v>
      </c>
      <c r="AV109" s="13" t="s">
        <v>178</v>
      </c>
      <c r="AW109" s="13" t="s">
        <v>41</v>
      </c>
      <c r="AX109" s="13" t="s">
        <v>8</v>
      </c>
      <c r="AY109" s="163" t="s">
        <v>171</v>
      </c>
    </row>
    <row r="110" spans="2:65" s="1" customFormat="1" ht="24.2" customHeight="1">
      <c r="B110" s="33"/>
      <c r="C110" s="132" t="s">
        <v>183</v>
      </c>
      <c r="D110" s="132" t="s">
        <v>174</v>
      </c>
      <c r="E110" s="133" t="s">
        <v>413</v>
      </c>
      <c r="F110" s="134" t="s">
        <v>414</v>
      </c>
      <c r="G110" s="135" t="s">
        <v>407</v>
      </c>
      <c r="H110" s="136">
        <v>103</v>
      </c>
      <c r="I110" s="137"/>
      <c r="J110" s="136">
        <f>ROUND(I110*H110,0)</f>
        <v>0</v>
      </c>
      <c r="K110" s="134" t="s">
        <v>346</v>
      </c>
      <c r="L110" s="33"/>
      <c r="M110" s="138" t="s">
        <v>35</v>
      </c>
      <c r="N110" s="139" t="s">
        <v>52</v>
      </c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42" t="s">
        <v>178</v>
      </c>
      <c r="AT110" s="142" t="s">
        <v>174</v>
      </c>
      <c r="AU110" s="142" t="s">
        <v>21</v>
      </c>
      <c r="AY110" s="17" t="s">
        <v>171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7" t="s">
        <v>8</v>
      </c>
      <c r="BK110" s="143">
        <f>ROUND(I110*H110,0)</f>
        <v>0</v>
      </c>
      <c r="BL110" s="17" t="s">
        <v>178</v>
      </c>
      <c r="BM110" s="142" t="s">
        <v>1151</v>
      </c>
    </row>
    <row r="111" spans="2:47" s="1" customFormat="1" ht="11.25">
      <c r="B111" s="33"/>
      <c r="D111" s="153" t="s">
        <v>347</v>
      </c>
      <c r="F111" s="154" t="s">
        <v>416</v>
      </c>
      <c r="I111" s="146"/>
      <c r="L111" s="33"/>
      <c r="M111" s="147"/>
      <c r="T111" s="54"/>
      <c r="AT111" s="17" t="s">
        <v>347</v>
      </c>
      <c r="AU111" s="17" t="s">
        <v>21</v>
      </c>
    </row>
    <row r="112" spans="2:51" s="12" customFormat="1" ht="11.25">
      <c r="B112" s="155"/>
      <c r="D112" s="144" t="s">
        <v>358</v>
      </c>
      <c r="E112" s="156" t="s">
        <v>35</v>
      </c>
      <c r="F112" s="157" t="s">
        <v>1152</v>
      </c>
      <c r="H112" s="158">
        <v>18.5</v>
      </c>
      <c r="I112" s="159"/>
      <c r="L112" s="155"/>
      <c r="M112" s="160"/>
      <c r="T112" s="161"/>
      <c r="AT112" s="156" t="s">
        <v>358</v>
      </c>
      <c r="AU112" s="156" t="s">
        <v>21</v>
      </c>
      <c r="AV112" s="12" t="s">
        <v>21</v>
      </c>
      <c r="AW112" s="12" t="s">
        <v>41</v>
      </c>
      <c r="AX112" s="12" t="s">
        <v>81</v>
      </c>
      <c r="AY112" s="156" t="s">
        <v>171</v>
      </c>
    </row>
    <row r="113" spans="2:51" s="12" customFormat="1" ht="11.25">
      <c r="B113" s="155"/>
      <c r="D113" s="144" t="s">
        <v>358</v>
      </c>
      <c r="E113" s="156" t="s">
        <v>35</v>
      </c>
      <c r="F113" s="157" t="s">
        <v>1153</v>
      </c>
      <c r="H113" s="158">
        <v>25</v>
      </c>
      <c r="I113" s="159"/>
      <c r="L113" s="155"/>
      <c r="M113" s="160"/>
      <c r="T113" s="161"/>
      <c r="AT113" s="156" t="s">
        <v>358</v>
      </c>
      <c r="AU113" s="156" t="s">
        <v>21</v>
      </c>
      <c r="AV113" s="12" t="s">
        <v>21</v>
      </c>
      <c r="AW113" s="12" t="s">
        <v>41</v>
      </c>
      <c r="AX113" s="12" t="s">
        <v>81</v>
      </c>
      <c r="AY113" s="156" t="s">
        <v>171</v>
      </c>
    </row>
    <row r="114" spans="2:51" s="12" customFormat="1" ht="11.25">
      <c r="B114" s="155"/>
      <c r="D114" s="144" t="s">
        <v>358</v>
      </c>
      <c r="E114" s="156" t="s">
        <v>35</v>
      </c>
      <c r="F114" s="157" t="s">
        <v>1154</v>
      </c>
      <c r="H114" s="158">
        <v>30</v>
      </c>
      <c r="I114" s="159"/>
      <c r="L114" s="155"/>
      <c r="M114" s="160"/>
      <c r="T114" s="161"/>
      <c r="AT114" s="156" t="s">
        <v>358</v>
      </c>
      <c r="AU114" s="156" t="s">
        <v>21</v>
      </c>
      <c r="AV114" s="12" t="s">
        <v>21</v>
      </c>
      <c r="AW114" s="12" t="s">
        <v>41</v>
      </c>
      <c r="AX114" s="12" t="s">
        <v>81</v>
      </c>
      <c r="AY114" s="156" t="s">
        <v>171</v>
      </c>
    </row>
    <row r="115" spans="2:51" s="12" customFormat="1" ht="11.25">
      <c r="B115" s="155"/>
      <c r="D115" s="144" t="s">
        <v>358</v>
      </c>
      <c r="E115" s="156" t="s">
        <v>35</v>
      </c>
      <c r="F115" s="157" t="s">
        <v>1155</v>
      </c>
      <c r="H115" s="158">
        <v>29.5</v>
      </c>
      <c r="I115" s="159"/>
      <c r="L115" s="155"/>
      <c r="M115" s="160"/>
      <c r="T115" s="161"/>
      <c r="AT115" s="156" t="s">
        <v>358</v>
      </c>
      <c r="AU115" s="156" t="s">
        <v>21</v>
      </c>
      <c r="AV115" s="12" t="s">
        <v>21</v>
      </c>
      <c r="AW115" s="12" t="s">
        <v>41</v>
      </c>
      <c r="AX115" s="12" t="s">
        <v>81</v>
      </c>
      <c r="AY115" s="156" t="s">
        <v>171</v>
      </c>
    </row>
    <row r="116" spans="2:51" s="13" customFormat="1" ht="11.25">
      <c r="B116" s="162"/>
      <c r="D116" s="144" t="s">
        <v>358</v>
      </c>
      <c r="E116" s="163" t="s">
        <v>35</v>
      </c>
      <c r="F116" s="164" t="s">
        <v>361</v>
      </c>
      <c r="H116" s="165">
        <v>103</v>
      </c>
      <c r="I116" s="166"/>
      <c r="L116" s="162"/>
      <c r="M116" s="167"/>
      <c r="T116" s="168"/>
      <c r="AT116" s="163" t="s">
        <v>358</v>
      </c>
      <c r="AU116" s="163" t="s">
        <v>21</v>
      </c>
      <c r="AV116" s="13" t="s">
        <v>178</v>
      </c>
      <c r="AW116" s="13" t="s">
        <v>41</v>
      </c>
      <c r="AX116" s="13" t="s">
        <v>8</v>
      </c>
      <c r="AY116" s="163" t="s">
        <v>171</v>
      </c>
    </row>
    <row r="117" spans="2:65" s="1" customFormat="1" ht="37.9" customHeight="1">
      <c r="B117" s="33"/>
      <c r="C117" s="132" t="s">
        <v>204</v>
      </c>
      <c r="D117" s="132" t="s">
        <v>174</v>
      </c>
      <c r="E117" s="133" t="s">
        <v>1055</v>
      </c>
      <c r="F117" s="134" t="s">
        <v>1056</v>
      </c>
      <c r="G117" s="135" t="s">
        <v>407</v>
      </c>
      <c r="H117" s="136">
        <v>172.41</v>
      </c>
      <c r="I117" s="137"/>
      <c r="J117" s="136">
        <f>ROUND(I117*H117,0)</f>
        <v>0</v>
      </c>
      <c r="K117" s="134" t="s">
        <v>346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178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178</v>
      </c>
      <c r="BM117" s="142" t="s">
        <v>1156</v>
      </c>
    </row>
    <row r="118" spans="2:47" s="1" customFormat="1" ht="11.25">
      <c r="B118" s="33"/>
      <c r="D118" s="153" t="s">
        <v>347</v>
      </c>
      <c r="F118" s="154" t="s">
        <v>1058</v>
      </c>
      <c r="I118" s="146"/>
      <c r="L118" s="33"/>
      <c r="M118" s="147"/>
      <c r="T118" s="54"/>
      <c r="AT118" s="17" t="s">
        <v>347</v>
      </c>
      <c r="AU118" s="17" t="s">
        <v>21</v>
      </c>
    </row>
    <row r="119" spans="2:65" s="1" customFormat="1" ht="37.9" customHeight="1">
      <c r="B119" s="33"/>
      <c r="C119" s="132" t="s">
        <v>209</v>
      </c>
      <c r="D119" s="132" t="s">
        <v>174</v>
      </c>
      <c r="E119" s="133" t="s">
        <v>457</v>
      </c>
      <c r="F119" s="134" t="s">
        <v>458</v>
      </c>
      <c r="G119" s="135" t="s">
        <v>407</v>
      </c>
      <c r="H119" s="136">
        <v>517.23</v>
      </c>
      <c r="I119" s="137"/>
      <c r="J119" s="136">
        <f>ROUND(I119*H119,0)</f>
        <v>0</v>
      </c>
      <c r="K119" s="134" t="s">
        <v>346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178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178</v>
      </c>
      <c r="BM119" s="142" t="s">
        <v>1157</v>
      </c>
    </row>
    <row r="120" spans="2:47" s="1" customFormat="1" ht="11.25">
      <c r="B120" s="33"/>
      <c r="D120" s="153" t="s">
        <v>347</v>
      </c>
      <c r="F120" s="154" t="s">
        <v>460</v>
      </c>
      <c r="I120" s="146"/>
      <c r="L120" s="33"/>
      <c r="M120" s="147"/>
      <c r="T120" s="54"/>
      <c r="AT120" s="17" t="s">
        <v>347</v>
      </c>
      <c r="AU120" s="17" t="s">
        <v>21</v>
      </c>
    </row>
    <row r="121" spans="2:47" s="1" customFormat="1" ht="19.5">
      <c r="B121" s="33"/>
      <c r="D121" s="144" t="s">
        <v>180</v>
      </c>
      <c r="F121" s="145" t="s">
        <v>461</v>
      </c>
      <c r="I121" s="146"/>
      <c r="L121" s="33"/>
      <c r="M121" s="147"/>
      <c r="T121" s="54"/>
      <c r="AT121" s="17" t="s">
        <v>180</v>
      </c>
      <c r="AU121" s="17" t="s">
        <v>21</v>
      </c>
    </row>
    <row r="122" spans="2:51" s="12" customFormat="1" ht="11.25">
      <c r="B122" s="155"/>
      <c r="D122" s="144" t="s">
        <v>358</v>
      </c>
      <c r="F122" s="157" t="s">
        <v>1158</v>
      </c>
      <c r="H122" s="158">
        <v>517.23</v>
      </c>
      <c r="I122" s="159"/>
      <c r="L122" s="155"/>
      <c r="M122" s="160"/>
      <c r="T122" s="161"/>
      <c r="AT122" s="156" t="s">
        <v>358</v>
      </c>
      <c r="AU122" s="156" t="s">
        <v>21</v>
      </c>
      <c r="AV122" s="12" t="s">
        <v>21</v>
      </c>
      <c r="AW122" s="12" t="s">
        <v>4</v>
      </c>
      <c r="AX122" s="12" t="s">
        <v>8</v>
      </c>
      <c r="AY122" s="156" t="s">
        <v>171</v>
      </c>
    </row>
    <row r="123" spans="2:65" s="1" customFormat="1" ht="24.2" customHeight="1">
      <c r="B123" s="33"/>
      <c r="C123" s="132" t="s">
        <v>214</v>
      </c>
      <c r="D123" s="132" t="s">
        <v>174</v>
      </c>
      <c r="E123" s="133" t="s">
        <v>466</v>
      </c>
      <c r="F123" s="134" t="s">
        <v>467</v>
      </c>
      <c r="G123" s="135" t="s">
        <v>468</v>
      </c>
      <c r="H123" s="136">
        <v>344.82</v>
      </c>
      <c r="I123" s="137"/>
      <c r="J123" s="136">
        <f>ROUND(I123*H123,0)</f>
        <v>0</v>
      </c>
      <c r="K123" s="134" t="s">
        <v>35</v>
      </c>
      <c r="L123" s="33"/>
      <c r="M123" s="138" t="s">
        <v>35</v>
      </c>
      <c r="N123" s="139" t="s">
        <v>52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178</v>
      </c>
      <c r="AT123" s="142" t="s">
        <v>174</v>
      </c>
      <c r="AU123" s="142" t="s">
        <v>21</v>
      </c>
      <c r="AY123" s="17" t="s">
        <v>171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</v>
      </c>
      <c r="BK123" s="143">
        <f>ROUND(I123*H123,0)</f>
        <v>0</v>
      </c>
      <c r="BL123" s="17" t="s">
        <v>178</v>
      </c>
      <c r="BM123" s="142" t="s">
        <v>1159</v>
      </c>
    </row>
    <row r="124" spans="2:51" s="12" customFormat="1" ht="11.25">
      <c r="B124" s="155"/>
      <c r="D124" s="144" t="s">
        <v>358</v>
      </c>
      <c r="F124" s="157" t="s">
        <v>1160</v>
      </c>
      <c r="H124" s="158">
        <v>344.82</v>
      </c>
      <c r="I124" s="159"/>
      <c r="L124" s="155"/>
      <c r="M124" s="160"/>
      <c r="T124" s="161"/>
      <c r="AT124" s="156" t="s">
        <v>358</v>
      </c>
      <c r="AU124" s="156" t="s">
        <v>21</v>
      </c>
      <c r="AV124" s="12" t="s">
        <v>21</v>
      </c>
      <c r="AW124" s="12" t="s">
        <v>4</v>
      </c>
      <c r="AX124" s="12" t="s">
        <v>8</v>
      </c>
      <c r="AY124" s="156" t="s">
        <v>171</v>
      </c>
    </row>
    <row r="125" spans="2:65" s="1" customFormat="1" ht="24.2" customHeight="1">
      <c r="B125" s="33"/>
      <c r="C125" s="132" t="s">
        <v>172</v>
      </c>
      <c r="D125" s="132" t="s">
        <v>174</v>
      </c>
      <c r="E125" s="133" t="s">
        <v>471</v>
      </c>
      <c r="F125" s="134" t="s">
        <v>472</v>
      </c>
      <c r="G125" s="135" t="s">
        <v>407</v>
      </c>
      <c r="H125" s="136">
        <v>172.41</v>
      </c>
      <c r="I125" s="137"/>
      <c r="J125" s="136">
        <f>ROUND(I125*H125,0)</f>
        <v>0</v>
      </c>
      <c r="K125" s="134" t="s">
        <v>346</v>
      </c>
      <c r="L125" s="33"/>
      <c r="M125" s="138" t="s">
        <v>35</v>
      </c>
      <c r="N125" s="139" t="s">
        <v>52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178</v>
      </c>
      <c r="AT125" s="142" t="s">
        <v>174</v>
      </c>
      <c r="AU125" s="142" t="s">
        <v>21</v>
      </c>
      <c r="AY125" s="17" t="s">
        <v>171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</v>
      </c>
      <c r="BK125" s="143">
        <f>ROUND(I125*H125,0)</f>
        <v>0</v>
      </c>
      <c r="BL125" s="17" t="s">
        <v>178</v>
      </c>
      <c r="BM125" s="142" t="s">
        <v>1161</v>
      </c>
    </row>
    <row r="126" spans="2:47" s="1" customFormat="1" ht="11.25">
      <c r="B126" s="33"/>
      <c r="D126" s="153" t="s">
        <v>347</v>
      </c>
      <c r="F126" s="154" t="s">
        <v>474</v>
      </c>
      <c r="I126" s="146"/>
      <c r="L126" s="33"/>
      <c r="M126" s="147"/>
      <c r="T126" s="54"/>
      <c r="AT126" s="17" t="s">
        <v>347</v>
      </c>
      <c r="AU126" s="17" t="s">
        <v>21</v>
      </c>
    </row>
    <row r="127" spans="2:65" s="1" customFormat="1" ht="21.75" customHeight="1">
      <c r="B127" s="33"/>
      <c r="C127" s="132" t="s">
        <v>223</v>
      </c>
      <c r="D127" s="132" t="s">
        <v>174</v>
      </c>
      <c r="E127" s="133" t="s">
        <v>504</v>
      </c>
      <c r="F127" s="134" t="s">
        <v>505</v>
      </c>
      <c r="G127" s="135" t="s">
        <v>355</v>
      </c>
      <c r="H127" s="136">
        <v>234.82</v>
      </c>
      <c r="I127" s="137"/>
      <c r="J127" s="136">
        <f>ROUND(I127*H127,0)</f>
        <v>0</v>
      </c>
      <c r="K127" s="134" t="s">
        <v>346</v>
      </c>
      <c r="L127" s="33"/>
      <c r="M127" s="138" t="s">
        <v>35</v>
      </c>
      <c r="N127" s="139" t="s">
        <v>52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178</v>
      </c>
      <c r="AT127" s="142" t="s">
        <v>174</v>
      </c>
      <c r="AU127" s="142" t="s">
        <v>21</v>
      </c>
      <c r="AY127" s="17" t="s">
        <v>171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7" t="s">
        <v>8</v>
      </c>
      <c r="BK127" s="143">
        <f>ROUND(I127*H127,0)</f>
        <v>0</v>
      </c>
      <c r="BL127" s="17" t="s">
        <v>178</v>
      </c>
      <c r="BM127" s="142" t="s">
        <v>1162</v>
      </c>
    </row>
    <row r="128" spans="2:47" s="1" customFormat="1" ht="11.25">
      <c r="B128" s="33"/>
      <c r="D128" s="153" t="s">
        <v>347</v>
      </c>
      <c r="F128" s="154" t="s">
        <v>507</v>
      </c>
      <c r="I128" s="146"/>
      <c r="L128" s="33"/>
      <c r="M128" s="147"/>
      <c r="T128" s="54"/>
      <c r="AT128" s="17" t="s">
        <v>347</v>
      </c>
      <c r="AU128" s="17" t="s">
        <v>21</v>
      </c>
    </row>
    <row r="129" spans="2:47" s="1" customFormat="1" ht="19.5">
      <c r="B129" s="33"/>
      <c r="D129" s="144" t="s">
        <v>180</v>
      </c>
      <c r="F129" s="145" t="s">
        <v>508</v>
      </c>
      <c r="I129" s="146"/>
      <c r="L129" s="33"/>
      <c r="M129" s="147"/>
      <c r="T129" s="54"/>
      <c r="AT129" s="17" t="s">
        <v>180</v>
      </c>
      <c r="AU129" s="17" t="s">
        <v>21</v>
      </c>
    </row>
    <row r="130" spans="2:51" s="12" customFormat="1" ht="11.25">
      <c r="B130" s="155"/>
      <c r="D130" s="144" t="s">
        <v>358</v>
      </c>
      <c r="E130" s="156" t="s">
        <v>35</v>
      </c>
      <c r="F130" s="157" t="s">
        <v>1163</v>
      </c>
      <c r="H130" s="158">
        <v>234.82</v>
      </c>
      <c r="I130" s="159"/>
      <c r="L130" s="155"/>
      <c r="M130" s="160"/>
      <c r="T130" s="161"/>
      <c r="AT130" s="156" t="s">
        <v>358</v>
      </c>
      <c r="AU130" s="156" t="s">
        <v>21</v>
      </c>
      <c r="AV130" s="12" t="s">
        <v>21</v>
      </c>
      <c r="AW130" s="12" t="s">
        <v>41</v>
      </c>
      <c r="AX130" s="12" t="s">
        <v>8</v>
      </c>
      <c r="AY130" s="156" t="s">
        <v>171</v>
      </c>
    </row>
    <row r="131" spans="2:63" s="11" customFormat="1" ht="22.9" customHeight="1">
      <c r="B131" s="120"/>
      <c r="D131" s="121" t="s">
        <v>80</v>
      </c>
      <c r="E131" s="130" t="s">
        <v>183</v>
      </c>
      <c r="F131" s="130" t="s">
        <v>542</v>
      </c>
      <c r="I131" s="123"/>
      <c r="J131" s="131">
        <f>BK131</f>
        <v>0</v>
      </c>
      <c r="L131" s="120"/>
      <c r="M131" s="125"/>
      <c r="P131" s="126">
        <f>SUM(P132:P157)</f>
        <v>0</v>
      </c>
      <c r="R131" s="126">
        <f>SUM(R132:R157)</f>
        <v>258.1406732</v>
      </c>
      <c r="T131" s="127">
        <f>SUM(T132:T157)</f>
        <v>0</v>
      </c>
      <c r="AR131" s="121" t="s">
        <v>8</v>
      </c>
      <c r="AT131" s="128" t="s">
        <v>80</v>
      </c>
      <c r="AU131" s="128" t="s">
        <v>8</v>
      </c>
      <c r="AY131" s="121" t="s">
        <v>171</v>
      </c>
      <c r="BK131" s="129">
        <f>SUM(BK132:BK157)</f>
        <v>0</v>
      </c>
    </row>
    <row r="132" spans="2:65" s="1" customFormat="1" ht="33" customHeight="1">
      <c r="B132" s="33"/>
      <c r="C132" s="132" t="s">
        <v>228</v>
      </c>
      <c r="D132" s="132" t="s">
        <v>174</v>
      </c>
      <c r="E132" s="133" t="s">
        <v>1075</v>
      </c>
      <c r="F132" s="134" t="s">
        <v>1076</v>
      </c>
      <c r="G132" s="135" t="s">
        <v>355</v>
      </c>
      <c r="H132" s="136">
        <v>469.64</v>
      </c>
      <c r="I132" s="137"/>
      <c r="J132" s="136">
        <f>ROUND(I132*H132,0)</f>
        <v>0</v>
      </c>
      <c r="K132" s="134" t="s">
        <v>346</v>
      </c>
      <c r="L132" s="33"/>
      <c r="M132" s="138" t="s">
        <v>35</v>
      </c>
      <c r="N132" s="139" t="s">
        <v>52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178</v>
      </c>
      <c r="AT132" s="142" t="s">
        <v>174</v>
      </c>
      <c r="AU132" s="142" t="s">
        <v>21</v>
      </c>
      <c r="AY132" s="17" t="s">
        <v>171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</v>
      </c>
      <c r="BK132" s="143">
        <f>ROUND(I132*H132,0)</f>
        <v>0</v>
      </c>
      <c r="BL132" s="17" t="s">
        <v>178</v>
      </c>
      <c r="BM132" s="142" t="s">
        <v>1164</v>
      </c>
    </row>
    <row r="133" spans="2:47" s="1" customFormat="1" ht="11.25">
      <c r="B133" s="33"/>
      <c r="D133" s="153" t="s">
        <v>347</v>
      </c>
      <c r="F133" s="154" t="s">
        <v>1078</v>
      </c>
      <c r="I133" s="146"/>
      <c r="L133" s="33"/>
      <c r="M133" s="147"/>
      <c r="T133" s="54"/>
      <c r="AT133" s="17" t="s">
        <v>347</v>
      </c>
      <c r="AU133" s="17" t="s">
        <v>21</v>
      </c>
    </row>
    <row r="134" spans="2:47" s="1" customFormat="1" ht="19.5">
      <c r="B134" s="33"/>
      <c r="D134" s="144" t="s">
        <v>180</v>
      </c>
      <c r="F134" s="145" t="s">
        <v>1165</v>
      </c>
      <c r="I134" s="146"/>
      <c r="L134" s="33"/>
      <c r="M134" s="147"/>
      <c r="T134" s="54"/>
      <c r="AT134" s="17" t="s">
        <v>180</v>
      </c>
      <c r="AU134" s="17" t="s">
        <v>21</v>
      </c>
    </row>
    <row r="135" spans="2:51" s="12" customFormat="1" ht="11.25">
      <c r="B135" s="155"/>
      <c r="D135" s="144" t="s">
        <v>358</v>
      </c>
      <c r="E135" s="156" t="s">
        <v>35</v>
      </c>
      <c r="F135" s="157" t="s">
        <v>1166</v>
      </c>
      <c r="H135" s="158">
        <v>469.64</v>
      </c>
      <c r="I135" s="159"/>
      <c r="L135" s="155"/>
      <c r="M135" s="160"/>
      <c r="T135" s="161"/>
      <c r="AT135" s="156" t="s">
        <v>358</v>
      </c>
      <c r="AU135" s="156" t="s">
        <v>21</v>
      </c>
      <c r="AV135" s="12" t="s">
        <v>21</v>
      </c>
      <c r="AW135" s="12" t="s">
        <v>41</v>
      </c>
      <c r="AX135" s="12" t="s">
        <v>8</v>
      </c>
      <c r="AY135" s="156" t="s">
        <v>171</v>
      </c>
    </row>
    <row r="136" spans="2:65" s="1" customFormat="1" ht="16.5" customHeight="1">
      <c r="B136" s="33"/>
      <c r="C136" s="169" t="s">
        <v>9</v>
      </c>
      <c r="D136" s="169" t="s">
        <v>488</v>
      </c>
      <c r="E136" s="170" t="s">
        <v>553</v>
      </c>
      <c r="F136" s="171" t="s">
        <v>554</v>
      </c>
      <c r="G136" s="172" t="s">
        <v>468</v>
      </c>
      <c r="H136" s="173">
        <v>258.3</v>
      </c>
      <c r="I136" s="174"/>
      <c r="J136" s="173">
        <f>ROUND(I136*H136,0)</f>
        <v>0</v>
      </c>
      <c r="K136" s="171" t="s">
        <v>346</v>
      </c>
      <c r="L136" s="175"/>
      <c r="M136" s="176" t="s">
        <v>35</v>
      </c>
      <c r="N136" s="177" t="s">
        <v>52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214</v>
      </c>
      <c r="AT136" s="142" t="s">
        <v>488</v>
      </c>
      <c r="AU136" s="142" t="s">
        <v>21</v>
      </c>
      <c r="AY136" s="17" t="s">
        <v>171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</v>
      </c>
      <c r="BK136" s="143">
        <f>ROUND(I136*H136,0)</f>
        <v>0</v>
      </c>
      <c r="BL136" s="17" t="s">
        <v>178</v>
      </c>
      <c r="BM136" s="142" t="s">
        <v>1167</v>
      </c>
    </row>
    <row r="137" spans="2:51" s="12" customFormat="1" ht="11.25">
      <c r="B137" s="155"/>
      <c r="D137" s="144" t="s">
        <v>358</v>
      </c>
      <c r="E137" s="156" t="s">
        <v>35</v>
      </c>
      <c r="F137" s="157" t="s">
        <v>1168</v>
      </c>
      <c r="H137" s="158">
        <v>117.41</v>
      </c>
      <c r="I137" s="159"/>
      <c r="L137" s="155"/>
      <c r="M137" s="160"/>
      <c r="T137" s="161"/>
      <c r="AT137" s="156" t="s">
        <v>358</v>
      </c>
      <c r="AU137" s="156" t="s">
        <v>21</v>
      </c>
      <c r="AV137" s="12" t="s">
        <v>21</v>
      </c>
      <c r="AW137" s="12" t="s">
        <v>41</v>
      </c>
      <c r="AX137" s="12" t="s">
        <v>8</v>
      </c>
      <c r="AY137" s="156" t="s">
        <v>171</v>
      </c>
    </row>
    <row r="138" spans="2:51" s="12" customFormat="1" ht="11.25">
      <c r="B138" s="155"/>
      <c r="D138" s="144" t="s">
        <v>358</v>
      </c>
      <c r="F138" s="157" t="s">
        <v>1169</v>
      </c>
      <c r="H138" s="158">
        <v>258.3</v>
      </c>
      <c r="I138" s="159"/>
      <c r="L138" s="155"/>
      <c r="M138" s="160"/>
      <c r="T138" s="161"/>
      <c r="AT138" s="156" t="s">
        <v>358</v>
      </c>
      <c r="AU138" s="156" t="s">
        <v>21</v>
      </c>
      <c r="AV138" s="12" t="s">
        <v>21</v>
      </c>
      <c r="AW138" s="12" t="s">
        <v>4</v>
      </c>
      <c r="AX138" s="12" t="s">
        <v>8</v>
      </c>
      <c r="AY138" s="156" t="s">
        <v>171</v>
      </c>
    </row>
    <row r="139" spans="2:65" s="1" customFormat="1" ht="21.75" customHeight="1">
      <c r="B139" s="33"/>
      <c r="C139" s="132" t="s">
        <v>239</v>
      </c>
      <c r="D139" s="132" t="s">
        <v>174</v>
      </c>
      <c r="E139" s="133" t="s">
        <v>559</v>
      </c>
      <c r="F139" s="134" t="s">
        <v>560</v>
      </c>
      <c r="G139" s="135" t="s">
        <v>355</v>
      </c>
      <c r="H139" s="136">
        <v>188.1</v>
      </c>
      <c r="I139" s="137"/>
      <c r="J139" s="136">
        <f>ROUND(I139*H139,0)</f>
        <v>0</v>
      </c>
      <c r="K139" s="134" t="s">
        <v>346</v>
      </c>
      <c r="L139" s="33"/>
      <c r="M139" s="138" t="s">
        <v>35</v>
      </c>
      <c r="N139" s="139" t="s">
        <v>52</v>
      </c>
      <c r="P139" s="140">
        <f>O139*H139</f>
        <v>0</v>
      </c>
      <c r="Q139" s="140">
        <v>0.345</v>
      </c>
      <c r="R139" s="140">
        <f>Q139*H139</f>
        <v>64.8945</v>
      </c>
      <c r="S139" s="140">
        <v>0</v>
      </c>
      <c r="T139" s="141">
        <f>S139*H139</f>
        <v>0</v>
      </c>
      <c r="AR139" s="142" t="s">
        <v>178</v>
      </c>
      <c r="AT139" s="142" t="s">
        <v>174</v>
      </c>
      <c r="AU139" s="142" t="s">
        <v>21</v>
      </c>
      <c r="AY139" s="17" t="s">
        <v>171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</v>
      </c>
      <c r="BK139" s="143">
        <f>ROUND(I139*H139,0)</f>
        <v>0</v>
      </c>
      <c r="BL139" s="17" t="s">
        <v>178</v>
      </c>
      <c r="BM139" s="142" t="s">
        <v>1170</v>
      </c>
    </row>
    <row r="140" spans="2:47" s="1" customFormat="1" ht="11.25">
      <c r="B140" s="33"/>
      <c r="D140" s="153" t="s">
        <v>347</v>
      </c>
      <c r="F140" s="154" t="s">
        <v>561</v>
      </c>
      <c r="I140" s="146"/>
      <c r="L140" s="33"/>
      <c r="M140" s="147"/>
      <c r="T140" s="54"/>
      <c r="AT140" s="17" t="s">
        <v>347</v>
      </c>
      <c r="AU140" s="17" t="s">
        <v>21</v>
      </c>
    </row>
    <row r="141" spans="2:51" s="12" customFormat="1" ht="11.25">
      <c r="B141" s="155"/>
      <c r="D141" s="144" t="s">
        <v>358</v>
      </c>
      <c r="E141" s="156" t="s">
        <v>35</v>
      </c>
      <c r="F141" s="157" t="s">
        <v>1171</v>
      </c>
      <c r="H141" s="158">
        <v>169.46</v>
      </c>
      <c r="I141" s="159"/>
      <c r="L141" s="155"/>
      <c r="M141" s="160"/>
      <c r="T141" s="161"/>
      <c r="AT141" s="156" t="s">
        <v>358</v>
      </c>
      <c r="AU141" s="156" t="s">
        <v>21</v>
      </c>
      <c r="AV141" s="12" t="s">
        <v>21</v>
      </c>
      <c r="AW141" s="12" t="s">
        <v>41</v>
      </c>
      <c r="AX141" s="12" t="s">
        <v>81</v>
      </c>
      <c r="AY141" s="156" t="s">
        <v>171</v>
      </c>
    </row>
    <row r="142" spans="2:51" s="12" customFormat="1" ht="11.25">
      <c r="B142" s="155"/>
      <c r="D142" s="144" t="s">
        <v>358</v>
      </c>
      <c r="E142" s="156" t="s">
        <v>35</v>
      </c>
      <c r="F142" s="157" t="s">
        <v>1172</v>
      </c>
      <c r="H142" s="158">
        <v>18.64</v>
      </c>
      <c r="I142" s="159"/>
      <c r="L142" s="155"/>
      <c r="M142" s="160"/>
      <c r="T142" s="161"/>
      <c r="AT142" s="156" t="s">
        <v>358</v>
      </c>
      <c r="AU142" s="156" t="s">
        <v>21</v>
      </c>
      <c r="AV142" s="12" t="s">
        <v>21</v>
      </c>
      <c r="AW142" s="12" t="s">
        <v>41</v>
      </c>
      <c r="AX142" s="12" t="s">
        <v>81</v>
      </c>
      <c r="AY142" s="156" t="s">
        <v>171</v>
      </c>
    </row>
    <row r="143" spans="2:51" s="14" customFormat="1" ht="11.25">
      <c r="B143" s="178"/>
      <c r="D143" s="144" t="s">
        <v>358</v>
      </c>
      <c r="E143" s="179" t="s">
        <v>35</v>
      </c>
      <c r="F143" s="180" t="s">
        <v>550</v>
      </c>
      <c r="H143" s="181">
        <v>188.1</v>
      </c>
      <c r="I143" s="182"/>
      <c r="L143" s="178"/>
      <c r="M143" s="183"/>
      <c r="T143" s="184"/>
      <c r="AT143" s="179" t="s">
        <v>358</v>
      </c>
      <c r="AU143" s="179" t="s">
        <v>21</v>
      </c>
      <c r="AV143" s="14" t="s">
        <v>191</v>
      </c>
      <c r="AW143" s="14" t="s">
        <v>41</v>
      </c>
      <c r="AX143" s="14" t="s">
        <v>8</v>
      </c>
      <c r="AY143" s="179" t="s">
        <v>171</v>
      </c>
    </row>
    <row r="144" spans="2:65" s="1" customFormat="1" ht="24.2" customHeight="1">
      <c r="B144" s="33"/>
      <c r="C144" s="132" t="s">
        <v>243</v>
      </c>
      <c r="D144" s="132" t="s">
        <v>174</v>
      </c>
      <c r="E144" s="133" t="s">
        <v>592</v>
      </c>
      <c r="F144" s="134" t="s">
        <v>593</v>
      </c>
      <c r="G144" s="135" t="s">
        <v>355</v>
      </c>
      <c r="H144" s="136">
        <v>188.1</v>
      </c>
      <c r="I144" s="137"/>
      <c r="J144" s="136">
        <f>ROUND(I144*H144,0)</f>
        <v>0</v>
      </c>
      <c r="K144" s="134" t="s">
        <v>346</v>
      </c>
      <c r="L144" s="33"/>
      <c r="M144" s="138" t="s">
        <v>35</v>
      </c>
      <c r="N144" s="139" t="s">
        <v>52</v>
      </c>
      <c r="P144" s="140">
        <f>O144*H144</f>
        <v>0</v>
      </c>
      <c r="Q144" s="140">
        <v>0.48532</v>
      </c>
      <c r="R144" s="140">
        <f>Q144*H144</f>
        <v>91.288692</v>
      </c>
      <c r="S144" s="140">
        <v>0</v>
      </c>
      <c r="T144" s="141">
        <f>S144*H144</f>
        <v>0</v>
      </c>
      <c r="AR144" s="142" t="s">
        <v>178</v>
      </c>
      <c r="AT144" s="142" t="s">
        <v>174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178</v>
      </c>
      <c r="BM144" s="142" t="s">
        <v>1173</v>
      </c>
    </row>
    <row r="145" spans="2:47" s="1" customFormat="1" ht="11.25">
      <c r="B145" s="33"/>
      <c r="D145" s="153" t="s">
        <v>347</v>
      </c>
      <c r="F145" s="154" t="s">
        <v>595</v>
      </c>
      <c r="I145" s="146"/>
      <c r="L145" s="33"/>
      <c r="M145" s="147"/>
      <c r="T145" s="54"/>
      <c r="AT145" s="17" t="s">
        <v>347</v>
      </c>
      <c r="AU145" s="17" t="s">
        <v>21</v>
      </c>
    </row>
    <row r="146" spans="2:51" s="12" customFormat="1" ht="11.25">
      <c r="B146" s="155"/>
      <c r="D146" s="144" t="s">
        <v>358</v>
      </c>
      <c r="E146" s="156" t="s">
        <v>35</v>
      </c>
      <c r="F146" s="157" t="s">
        <v>1171</v>
      </c>
      <c r="H146" s="158">
        <v>169.46</v>
      </c>
      <c r="I146" s="159"/>
      <c r="L146" s="155"/>
      <c r="M146" s="160"/>
      <c r="T146" s="161"/>
      <c r="AT146" s="156" t="s">
        <v>358</v>
      </c>
      <c r="AU146" s="156" t="s">
        <v>21</v>
      </c>
      <c r="AV146" s="12" t="s">
        <v>21</v>
      </c>
      <c r="AW146" s="12" t="s">
        <v>41</v>
      </c>
      <c r="AX146" s="12" t="s">
        <v>81</v>
      </c>
      <c r="AY146" s="156" t="s">
        <v>171</v>
      </c>
    </row>
    <row r="147" spans="2:51" s="12" customFormat="1" ht="11.25">
      <c r="B147" s="155"/>
      <c r="D147" s="144" t="s">
        <v>358</v>
      </c>
      <c r="E147" s="156" t="s">
        <v>35</v>
      </c>
      <c r="F147" s="157" t="s">
        <v>1172</v>
      </c>
      <c r="H147" s="158">
        <v>18.64</v>
      </c>
      <c r="I147" s="159"/>
      <c r="L147" s="155"/>
      <c r="M147" s="160"/>
      <c r="T147" s="161"/>
      <c r="AT147" s="156" t="s">
        <v>358</v>
      </c>
      <c r="AU147" s="156" t="s">
        <v>21</v>
      </c>
      <c r="AV147" s="12" t="s">
        <v>21</v>
      </c>
      <c r="AW147" s="12" t="s">
        <v>41</v>
      </c>
      <c r="AX147" s="12" t="s">
        <v>81</v>
      </c>
      <c r="AY147" s="156" t="s">
        <v>171</v>
      </c>
    </row>
    <row r="148" spans="2:51" s="14" customFormat="1" ht="11.25">
      <c r="B148" s="178"/>
      <c r="D148" s="144" t="s">
        <v>358</v>
      </c>
      <c r="E148" s="179" t="s">
        <v>35</v>
      </c>
      <c r="F148" s="180" t="s">
        <v>550</v>
      </c>
      <c r="H148" s="181">
        <v>188.1</v>
      </c>
      <c r="I148" s="182"/>
      <c r="L148" s="178"/>
      <c r="M148" s="183"/>
      <c r="T148" s="184"/>
      <c r="AT148" s="179" t="s">
        <v>358</v>
      </c>
      <c r="AU148" s="179" t="s">
        <v>21</v>
      </c>
      <c r="AV148" s="14" t="s">
        <v>191</v>
      </c>
      <c r="AW148" s="14" t="s">
        <v>41</v>
      </c>
      <c r="AX148" s="14" t="s">
        <v>8</v>
      </c>
      <c r="AY148" s="179" t="s">
        <v>171</v>
      </c>
    </row>
    <row r="149" spans="2:65" s="1" customFormat="1" ht="16.5" customHeight="1">
      <c r="B149" s="33"/>
      <c r="C149" s="132" t="s">
        <v>250</v>
      </c>
      <c r="D149" s="132" t="s">
        <v>174</v>
      </c>
      <c r="E149" s="133" t="s">
        <v>597</v>
      </c>
      <c r="F149" s="134" t="s">
        <v>598</v>
      </c>
      <c r="G149" s="135" t="s">
        <v>355</v>
      </c>
      <c r="H149" s="136">
        <v>169.46</v>
      </c>
      <c r="I149" s="137"/>
      <c r="J149" s="136">
        <f>ROUND(I149*H149,0)</f>
        <v>0</v>
      </c>
      <c r="K149" s="134" t="s">
        <v>346</v>
      </c>
      <c r="L149" s="33"/>
      <c r="M149" s="138" t="s">
        <v>35</v>
      </c>
      <c r="N149" s="139" t="s">
        <v>52</v>
      </c>
      <c r="P149" s="140">
        <f>O149*H149</f>
        <v>0</v>
      </c>
      <c r="Q149" s="140">
        <v>0.19152</v>
      </c>
      <c r="R149" s="140">
        <f>Q149*H149</f>
        <v>32.454979200000004</v>
      </c>
      <c r="S149" s="140">
        <v>0</v>
      </c>
      <c r="T149" s="141">
        <f>S149*H149</f>
        <v>0</v>
      </c>
      <c r="AR149" s="142" t="s">
        <v>178</v>
      </c>
      <c r="AT149" s="142" t="s">
        <v>174</v>
      </c>
      <c r="AU149" s="142" t="s">
        <v>21</v>
      </c>
      <c r="AY149" s="17" t="s">
        <v>171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7" t="s">
        <v>8</v>
      </c>
      <c r="BK149" s="143">
        <f>ROUND(I149*H149,0)</f>
        <v>0</v>
      </c>
      <c r="BL149" s="17" t="s">
        <v>178</v>
      </c>
      <c r="BM149" s="142" t="s">
        <v>1174</v>
      </c>
    </row>
    <row r="150" spans="2:47" s="1" customFormat="1" ht="11.25">
      <c r="B150" s="33"/>
      <c r="D150" s="153" t="s">
        <v>347</v>
      </c>
      <c r="F150" s="154" t="s">
        <v>600</v>
      </c>
      <c r="I150" s="146"/>
      <c r="L150" s="33"/>
      <c r="M150" s="147"/>
      <c r="T150" s="54"/>
      <c r="AT150" s="17" t="s">
        <v>347</v>
      </c>
      <c r="AU150" s="17" t="s">
        <v>21</v>
      </c>
    </row>
    <row r="151" spans="2:51" s="12" customFormat="1" ht="11.25">
      <c r="B151" s="155"/>
      <c r="D151" s="144" t="s">
        <v>358</v>
      </c>
      <c r="E151" s="156" t="s">
        <v>35</v>
      </c>
      <c r="F151" s="157" t="s">
        <v>1175</v>
      </c>
      <c r="H151" s="158">
        <v>169.46</v>
      </c>
      <c r="I151" s="159"/>
      <c r="L151" s="155"/>
      <c r="M151" s="160"/>
      <c r="T151" s="161"/>
      <c r="AT151" s="156" t="s">
        <v>358</v>
      </c>
      <c r="AU151" s="156" t="s">
        <v>21</v>
      </c>
      <c r="AV151" s="12" t="s">
        <v>21</v>
      </c>
      <c r="AW151" s="12" t="s">
        <v>41</v>
      </c>
      <c r="AX151" s="12" t="s">
        <v>8</v>
      </c>
      <c r="AY151" s="156" t="s">
        <v>171</v>
      </c>
    </row>
    <row r="152" spans="2:65" s="1" customFormat="1" ht="33" customHeight="1">
      <c r="B152" s="33"/>
      <c r="C152" s="132" t="s">
        <v>255</v>
      </c>
      <c r="D152" s="132" t="s">
        <v>174</v>
      </c>
      <c r="E152" s="133" t="s">
        <v>616</v>
      </c>
      <c r="F152" s="134" t="s">
        <v>617</v>
      </c>
      <c r="G152" s="135" t="s">
        <v>355</v>
      </c>
      <c r="H152" s="136">
        <v>169.46</v>
      </c>
      <c r="I152" s="137"/>
      <c r="J152" s="136">
        <f>ROUND(I152*H152,0)</f>
        <v>0</v>
      </c>
      <c r="K152" s="134" t="s">
        <v>346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0.1837</v>
      </c>
      <c r="R152" s="140">
        <f>Q152*H152</f>
        <v>31.129802</v>
      </c>
      <c r="S152" s="140">
        <v>0</v>
      </c>
      <c r="T152" s="141">
        <f>S152*H152</f>
        <v>0</v>
      </c>
      <c r="AR152" s="142" t="s">
        <v>178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178</v>
      </c>
      <c r="BM152" s="142" t="s">
        <v>1176</v>
      </c>
    </row>
    <row r="153" spans="2:47" s="1" customFormat="1" ht="11.25">
      <c r="B153" s="33"/>
      <c r="D153" s="153" t="s">
        <v>347</v>
      </c>
      <c r="F153" s="154" t="s">
        <v>619</v>
      </c>
      <c r="I153" s="146"/>
      <c r="L153" s="33"/>
      <c r="M153" s="147"/>
      <c r="T153" s="54"/>
      <c r="AT153" s="17" t="s">
        <v>347</v>
      </c>
      <c r="AU153" s="17" t="s">
        <v>21</v>
      </c>
    </row>
    <row r="154" spans="2:47" s="1" customFormat="1" ht="19.5">
      <c r="B154" s="33"/>
      <c r="D154" s="144" t="s">
        <v>180</v>
      </c>
      <c r="F154" s="145" t="s">
        <v>620</v>
      </c>
      <c r="I154" s="146"/>
      <c r="L154" s="33"/>
      <c r="M154" s="147"/>
      <c r="T154" s="54"/>
      <c r="AT154" s="17" t="s">
        <v>180</v>
      </c>
      <c r="AU154" s="17" t="s">
        <v>21</v>
      </c>
    </row>
    <row r="155" spans="2:51" s="12" customFormat="1" ht="11.25">
      <c r="B155" s="155"/>
      <c r="D155" s="144" t="s">
        <v>358</v>
      </c>
      <c r="E155" s="156" t="s">
        <v>35</v>
      </c>
      <c r="F155" s="157" t="s">
        <v>1175</v>
      </c>
      <c r="H155" s="158">
        <v>169.46</v>
      </c>
      <c r="I155" s="159"/>
      <c r="L155" s="155"/>
      <c r="M155" s="160"/>
      <c r="T155" s="161"/>
      <c r="AT155" s="156" t="s">
        <v>358</v>
      </c>
      <c r="AU155" s="156" t="s">
        <v>21</v>
      </c>
      <c r="AV155" s="12" t="s">
        <v>21</v>
      </c>
      <c r="AW155" s="12" t="s">
        <v>41</v>
      </c>
      <c r="AX155" s="12" t="s">
        <v>8</v>
      </c>
      <c r="AY155" s="156" t="s">
        <v>171</v>
      </c>
    </row>
    <row r="156" spans="2:65" s="1" customFormat="1" ht="16.5" customHeight="1">
      <c r="B156" s="33"/>
      <c r="C156" s="169" t="s">
        <v>260</v>
      </c>
      <c r="D156" s="169" t="s">
        <v>488</v>
      </c>
      <c r="E156" s="170" t="s">
        <v>624</v>
      </c>
      <c r="F156" s="171" t="s">
        <v>625</v>
      </c>
      <c r="G156" s="172" t="s">
        <v>355</v>
      </c>
      <c r="H156" s="173">
        <v>172.85</v>
      </c>
      <c r="I156" s="174"/>
      <c r="J156" s="173">
        <f>ROUND(I156*H156,0)</f>
        <v>0</v>
      </c>
      <c r="K156" s="171" t="s">
        <v>346</v>
      </c>
      <c r="L156" s="175"/>
      <c r="M156" s="176" t="s">
        <v>35</v>
      </c>
      <c r="N156" s="177" t="s">
        <v>52</v>
      </c>
      <c r="P156" s="140">
        <f>O156*H156</f>
        <v>0</v>
      </c>
      <c r="Q156" s="140">
        <v>0.222</v>
      </c>
      <c r="R156" s="140">
        <f>Q156*H156</f>
        <v>38.3727</v>
      </c>
      <c r="S156" s="140">
        <v>0</v>
      </c>
      <c r="T156" s="141">
        <f>S156*H156</f>
        <v>0</v>
      </c>
      <c r="AR156" s="142" t="s">
        <v>214</v>
      </c>
      <c r="AT156" s="142" t="s">
        <v>488</v>
      </c>
      <c r="AU156" s="142" t="s">
        <v>21</v>
      </c>
      <c r="AY156" s="17" t="s">
        <v>171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</v>
      </c>
      <c r="BK156" s="143">
        <f>ROUND(I156*H156,0)</f>
        <v>0</v>
      </c>
      <c r="BL156" s="17" t="s">
        <v>178</v>
      </c>
      <c r="BM156" s="142" t="s">
        <v>1177</v>
      </c>
    </row>
    <row r="157" spans="2:51" s="12" customFormat="1" ht="11.25">
      <c r="B157" s="155"/>
      <c r="D157" s="144" t="s">
        <v>358</v>
      </c>
      <c r="F157" s="157" t="s">
        <v>1178</v>
      </c>
      <c r="H157" s="158">
        <v>172.85</v>
      </c>
      <c r="I157" s="159"/>
      <c r="L157" s="155"/>
      <c r="M157" s="160"/>
      <c r="T157" s="161"/>
      <c r="AT157" s="156" t="s">
        <v>358</v>
      </c>
      <c r="AU157" s="156" t="s">
        <v>21</v>
      </c>
      <c r="AV157" s="12" t="s">
        <v>21</v>
      </c>
      <c r="AW157" s="12" t="s">
        <v>4</v>
      </c>
      <c r="AX157" s="12" t="s">
        <v>8</v>
      </c>
      <c r="AY157" s="156" t="s">
        <v>171</v>
      </c>
    </row>
    <row r="158" spans="2:63" s="11" customFormat="1" ht="22.9" customHeight="1">
      <c r="B158" s="120"/>
      <c r="D158" s="121" t="s">
        <v>80</v>
      </c>
      <c r="E158" s="130" t="s">
        <v>214</v>
      </c>
      <c r="F158" s="130" t="s">
        <v>656</v>
      </c>
      <c r="I158" s="123"/>
      <c r="J158" s="131">
        <f>BK158</f>
        <v>0</v>
      </c>
      <c r="L158" s="120"/>
      <c r="M158" s="125"/>
      <c r="P158" s="126">
        <f>SUM(P159:P163)</f>
        <v>0</v>
      </c>
      <c r="R158" s="126">
        <f>SUM(R159:R163)</f>
        <v>1.9648</v>
      </c>
      <c r="T158" s="127">
        <f>SUM(T159:T163)</f>
        <v>0</v>
      </c>
      <c r="AR158" s="121" t="s">
        <v>8</v>
      </c>
      <c r="AT158" s="128" t="s">
        <v>80</v>
      </c>
      <c r="AU158" s="128" t="s">
        <v>8</v>
      </c>
      <c r="AY158" s="121" t="s">
        <v>171</v>
      </c>
      <c r="BK158" s="129">
        <f>SUM(BK159:BK163)</f>
        <v>0</v>
      </c>
    </row>
    <row r="159" spans="2:65" s="1" customFormat="1" ht="24.2" customHeight="1">
      <c r="B159" s="33"/>
      <c r="C159" s="132" t="s">
        <v>265</v>
      </c>
      <c r="D159" s="132" t="s">
        <v>174</v>
      </c>
      <c r="E159" s="133" t="s">
        <v>745</v>
      </c>
      <c r="F159" s="134" t="s">
        <v>746</v>
      </c>
      <c r="G159" s="135" t="s">
        <v>345</v>
      </c>
      <c r="H159" s="136">
        <v>5</v>
      </c>
      <c r="I159" s="137"/>
      <c r="J159" s="136">
        <f>ROUND(I159*H159,0)</f>
        <v>0</v>
      </c>
      <c r="K159" s="134" t="s">
        <v>346</v>
      </c>
      <c r="L159" s="33"/>
      <c r="M159" s="138" t="s">
        <v>35</v>
      </c>
      <c r="N159" s="139" t="s">
        <v>52</v>
      </c>
      <c r="P159" s="140">
        <f>O159*H159</f>
        <v>0</v>
      </c>
      <c r="Q159" s="140">
        <v>0.31108</v>
      </c>
      <c r="R159" s="140">
        <f>Q159*H159</f>
        <v>1.5554000000000001</v>
      </c>
      <c r="S159" s="140">
        <v>0</v>
      </c>
      <c r="T159" s="141">
        <f>S159*H159</f>
        <v>0</v>
      </c>
      <c r="AR159" s="142" t="s">
        <v>178</v>
      </c>
      <c r="AT159" s="142" t="s">
        <v>174</v>
      </c>
      <c r="AU159" s="142" t="s">
        <v>21</v>
      </c>
      <c r="AY159" s="17" t="s">
        <v>171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</v>
      </c>
      <c r="BK159" s="143">
        <f>ROUND(I159*H159,0)</f>
        <v>0</v>
      </c>
      <c r="BL159" s="17" t="s">
        <v>178</v>
      </c>
      <c r="BM159" s="142" t="s">
        <v>1179</v>
      </c>
    </row>
    <row r="160" spans="2:47" s="1" customFormat="1" ht="11.25">
      <c r="B160" s="33"/>
      <c r="D160" s="153" t="s">
        <v>347</v>
      </c>
      <c r="F160" s="154" t="s">
        <v>748</v>
      </c>
      <c r="I160" s="146"/>
      <c r="L160" s="33"/>
      <c r="M160" s="147"/>
      <c r="T160" s="54"/>
      <c r="AT160" s="17" t="s">
        <v>347</v>
      </c>
      <c r="AU160" s="17" t="s">
        <v>21</v>
      </c>
    </row>
    <row r="161" spans="2:65" s="1" customFormat="1" ht="16.5" customHeight="1">
      <c r="B161" s="33"/>
      <c r="C161" s="169" t="s">
        <v>270</v>
      </c>
      <c r="D161" s="169" t="s">
        <v>488</v>
      </c>
      <c r="E161" s="170" t="s">
        <v>769</v>
      </c>
      <c r="F161" s="171" t="s">
        <v>770</v>
      </c>
      <c r="G161" s="172" t="s">
        <v>345</v>
      </c>
      <c r="H161" s="173">
        <v>4</v>
      </c>
      <c r="I161" s="174"/>
      <c r="J161" s="173">
        <f>ROUND(I161*H161,0)</f>
        <v>0</v>
      </c>
      <c r="K161" s="171" t="s">
        <v>346</v>
      </c>
      <c r="L161" s="175"/>
      <c r="M161" s="176" t="s">
        <v>35</v>
      </c>
      <c r="N161" s="177" t="s">
        <v>52</v>
      </c>
      <c r="P161" s="140">
        <f>O161*H161</f>
        <v>0</v>
      </c>
      <c r="Q161" s="140">
        <v>0.0546</v>
      </c>
      <c r="R161" s="140">
        <f>Q161*H161</f>
        <v>0.2184</v>
      </c>
      <c r="S161" s="140">
        <v>0</v>
      </c>
      <c r="T161" s="141">
        <f>S161*H161</f>
        <v>0</v>
      </c>
      <c r="AR161" s="142" t="s">
        <v>214</v>
      </c>
      <c r="AT161" s="142" t="s">
        <v>488</v>
      </c>
      <c r="AU161" s="142" t="s">
        <v>21</v>
      </c>
      <c r="AY161" s="17" t="s">
        <v>171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</v>
      </c>
      <c r="BK161" s="143">
        <f>ROUND(I161*H161,0)</f>
        <v>0</v>
      </c>
      <c r="BL161" s="17" t="s">
        <v>178</v>
      </c>
      <c r="BM161" s="142" t="s">
        <v>1180</v>
      </c>
    </row>
    <row r="162" spans="2:65" s="1" customFormat="1" ht="16.5" customHeight="1">
      <c r="B162" s="33"/>
      <c r="C162" s="169" t="s">
        <v>275</v>
      </c>
      <c r="D162" s="169" t="s">
        <v>488</v>
      </c>
      <c r="E162" s="170" t="s">
        <v>773</v>
      </c>
      <c r="F162" s="171" t="s">
        <v>774</v>
      </c>
      <c r="G162" s="172" t="s">
        <v>345</v>
      </c>
      <c r="H162" s="173">
        <v>1</v>
      </c>
      <c r="I162" s="174"/>
      <c r="J162" s="173">
        <f>ROUND(I162*H162,0)</f>
        <v>0</v>
      </c>
      <c r="K162" s="171" t="s">
        <v>346</v>
      </c>
      <c r="L162" s="175"/>
      <c r="M162" s="176" t="s">
        <v>35</v>
      </c>
      <c r="N162" s="177" t="s">
        <v>52</v>
      </c>
      <c r="P162" s="140">
        <f>O162*H162</f>
        <v>0</v>
      </c>
      <c r="Q162" s="140">
        <v>0.026</v>
      </c>
      <c r="R162" s="140">
        <f>Q162*H162</f>
        <v>0.026</v>
      </c>
      <c r="S162" s="140">
        <v>0</v>
      </c>
      <c r="T162" s="141">
        <f>S162*H162</f>
        <v>0</v>
      </c>
      <c r="AR162" s="142" t="s">
        <v>214</v>
      </c>
      <c r="AT162" s="142" t="s">
        <v>488</v>
      </c>
      <c r="AU162" s="142" t="s">
        <v>21</v>
      </c>
      <c r="AY162" s="17" t="s">
        <v>171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</v>
      </c>
      <c r="BK162" s="143">
        <f>ROUND(I162*H162,0)</f>
        <v>0</v>
      </c>
      <c r="BL162" s="17" t="s">
        <v>178</v>
      </c>
      <c r="BM162" s="142" t="s">
        <v>1181</v>
      </c>
    </row>
    <row r="163" spans="2:65" s="1" customFormat="1" ht="16.5" customHeight="1">
      <c r="B163" s="33"/>
      <c r="C163" s="169" t="s">
        <v>7</v>
      </c>
      <c r="D163" s="169" t="s">
        <v>488</v>
      </c>
      <c r="E163" s="170" t="s">
        <v>777</v>
      </c>
      <c r="F163" s="171" t="s">
        <v>778</v>
      </c>
      <c r="G163" s="172" t="s">
        <v>345</v>
      </c>
      <c r="H163" s="173">
        <v>5</v>
      </c>
      <c r="I163" s="174"/>
      <c r="J163" s="173">
        <f>ROUND(I163*H163,0)</f>
        <v>0</v>
      </c>
      <c r="K163" s="171" t="s">
        <v>346</v>
      </c>
      <c r="L163" s="175"/>
      <c r="M163" s="176" t="s">
        <v>35</v>
      </c>
      <c r="N163" s="177" t="s">
        <v>52</v>
      </c>
      <c r="P163" s="140">
        <f>O163*H163</f>
        <v>0</v>
      </c>
      <c r="Q163" s="140">
        <v>0.033</v>
      </c>
      <c r="R163" s="140">
        <f>Q163*H163</f>
        <v>0.165</v>
      </c>
      <c r="S163" s="140">
        <v>0</v>
      </c>
      <c r="T163" s="141">
        <f>S163*H163</f>
        <v>0</v>
      </c>
      <c r="AR163" s="142" t="s">
        <v>214</v>
      </c>
      <c r="AT163" s="142" t="s">
        <v>488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178</v>
      </c>
      <c r="BM163" s="142" t="s">
        <v>1182</v>
      </c>
    </row>
    <row r="164" spans="2:63" s="11" customFormat="1" ht="22.9" customHeight="1">
      <c r="B164" s="120"/>
      <c r="D164" s="121" t="s">
        <v>80</v>
      </c>
      <c r="E164" s="130" t="s">
        <v>172</v>
      </c>
      <c r="F164" s="130" t="s">
        <v>173</v>
      </c>
      <c r="I164" s="123"/>
      <c r="J164" s="131">
        <f>BK164</f>
        <v>0</v>
      </c>
      <c r="L164" s="120"/>
      <c r="M164" s="125"/>
      <c r="P164" s="126">
        <f>SUM(P165:P187)</f>
        <v>0</v>
      </c>
      <c r="R164" s="126">
        <f>SUM(R165:R187)</f>
        <v>55.88270539999999</v>
      </c>
      <c r="T164" s="127">
        <f>SUM(T165:T187)</f>
        <v>0</v>
      </c>
      <c r="AR164" s="121" t="s">
        <v>8</v>
      </c>
      <c r="AT164" s="128" t="s">
        <v>80</v>
      </c>
      <c r="AU164" s="128" t="s">
        <v>8</v>
      </c>
      <c r="AY164" s="121" t="s">
        <v>171</v>
      </c>
      <c r="BK164" s="129">
        <f>SUM(BK165:BK187)</f>
        <v>0</v>
      </c>
    </row>
    <row r="165" spans="2:65" s="1" customFormat="1" ht="24.2" customHeight="1">
      <c r="B165" s="33"/>
      <c r="C165" s="132" t="s">
        <v>286</v>
      </c>
      <c r="D165" s="132" t="s">
        <v>174</v>
      </c>
      <c r="E165" s="133" t="s">
        <v>846</v>
      </c>
      <c r="F165" s="134" t="s">
        <v>847</v>
      </c>
      <c r="G165" s="135" t="s">
        <v>402</v>
      </c>
      <c r="H165" s="136">
        <v>187.64</v>
      </c>
      <c r="I165" s="137"/>
      <c r="J165" s="136">
        <f>ROUND(I165*H165,0)</f>
        <v>0</v>
      </c>
      <c r="K165" s="134" t="s">
        <v>346</v>
      </c>
      <c r="L165" s="33"/>
      <c r="M165" s="138" t="s">
        <v>35</v>
      </c>
      <c r="N165" s="139" t="s">
        <v>52</v>
      </c>
      <c r="P165" s="140">
        <f>O165*H165</f>
        <v>0</v>
      </c>
      <c r="Q165" s="140">
        <v>0.14067</v>
      </c>
      <c r="R165" s="140">
        <f>Q165*H165</f>
        <v>26.395318799999995</v>
      </c>
      <c r="S165" s="140">
        <v>0</v>
      </c>
      <c r="T165" s="141">
        <f>S165*H165</f>
        <v>0</v>
      </c>
      <c r="AR165" s="142" t="s">
        <v>178</v>
      </c>
      <c r="AT165" s="142" t="s">
        <v>174</v>
      </c>
      <c r="AU165" s="142" t="s">
        <v>21</v>
      </c>
      <c r="AY165" s="17" t="s">
        <v>171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</v>
      </c>
      <c r="BK165" s="143">
        <f>ROUND(I165*H165,0)</f>
        <v>0</v>
      </c>
      <c r="BL165" s="17" t="s">
        <v>178</v>
      </c>
      <c r="BM165" s="142" t="s">
        <v>1183</v>
      </c>
    </row>
    <row r="166" spans="2:47" s="1" customFormat="1" ht="11.25">
      <c r="B166" s="33"/>
      <c r="D166" s="153" t="s">
        <v>347</v>
      </c>
      <c r="F166" s="154" t="s">
        <v>849</v>
      </c>
      <c r="I166" s="146"/>
      <c r="L166" s="33"/>
      <c r="M166" s="147"/>
      <c r="T166" s="54"/>
      <c r="AT166" s="17" t="s">
        <v>347</v>
      </c>
      <c r="AU166" s="17" t="s">
        <v>21</v>
      </c>
    </row>
    <row r="167" spans="2:51" s="12" customFormat="1" ht="11.25">
      <c r="B167" s="155"/>
      <c r="D167" s="144" t="s">
        <v>358</v>
      </c>
      <c r="E167" s="156" t="s">
        <v>35</v>
      </c>
      <c r="F167" s="157" t="s">
        <v>1184</v>
      </c>
      <c r="H167" s="158">
        <v>96.7</v>
      </c>
      <c r="I167" s="159"/>
      <c r="L167" s="155"/>
      <c r="M167" s="160"/>
      <c r="T167" s="161"/>
      <c r="AT167" s="156" t="s">
        <v>358</v>
      </c>
      <c r="AU167" s="156" t="s">
        <v>21</v>
      </c>
      <c r="AV167" s="12" t="s">
        <v>21</v>
      </c>
      <c r="AW167" s="12" t="s">
        <v>41</v>
      </c>
      <c r="AX167" s="12" t="s">
        <v>81</v>
      </c>
      <c r="AY167" s="156" t="s">
        <v>171</v>
      </c>
    </row>
    <row r="168" spans="2:51" s="12" customFormat="1" ht="11.25">
      <c r="B168" s="155"/>
      <c r="D168" s="144" t="s">
        <v>358</v>
      </c>
      <c r="E168" s="156" t="s">
        <v>35</v>
      </c>
      <c r="F168" s="157" t="s">
        <v>1185</v>
      </c>
      <c r="H168" s="158">
        <v>90.94</v>
      </c>
      <c r="I168" s="159"/>
      <c r="L168" s="155"/>
      <c r="M168" s="160"/>
      <c r="T168" s="161"/>
      <c r="AT168" s="156" t="s">
        <v>358</v>
      </c>
      <c r="AU168" s="156" t="s">
        <v>21</v>
      </c>
      <c r="AV168" s="12" t="s">
        <v>21</v>
      </c>
      <c r="AW168" s="12" t="s">
        <v>41</v>
      </c>
      <c r="AX168" s="12" t="s">
        <v>81</v>
      </c>
      <c r="AY168" s="156" t="s">
        <v>171</v>
      </c>
    </row>
    <row r="169" spans="2:51" s="13" customFormat="1" ht="11.25">
      <c r="B169" s="162"/>
      <c r="D169" s="144" t="s">
        <v>358</v>
      </c>
      <c r="E169" s="163" t="s">
        <v>35</v>
      </c>
      <c r="F169" s="164" t="s">
        <v>361</v>
      </c>
      <c r="H169" s="165">
        <v>187.64</v>
      </c>
      <c r="I169" s="166"/>
      <c r="L169" s="162"/>
      <c r="M169" s="167"/>
      <c r="T169" s="168"/>
      <c r="AT169" s="163" t="s">
        <v>358</v>
      </c>
      <c r="AU169" s="163" t="s">
        <v>21</v>
      </c>
      <c r="AV169" s="13" t="s">
        <v>178</v>
      </c>
      <c r="AW169" s="13" t="s">
        <v>41</v>
      </c>
      <c r="AX169" s="13" t="s">
        <v>8</v>
      </c>
      <c r="AY169" s="163" t="s">
        <v>171</v>
      </c>
    </row>
    <row r="170" spans="2:65" s="1" customFormat="1" ht="16.5" customHeight="1">
      <c r="B170" s="33"/>
      <c r="C170" s="169" t="s">
        <v>291</v>
      </c>
      <c r="D170" s="169" t="s">
        <v>488</v>
      </c>
      <c r="E170" s="170" t="s">
        <v>857</v>
      </c>
      <c r="F170" s="171" t="s">
        <v>858</v>
      </c>
      <c r="G170" s="172" t="s">
        <v>402</v>
      </c>
      <c r="H170" s="173">
        <v>92.76</v>
      </c>
      <c r="I170" s="174"/>
      <c r="J170" s="173">
        <f>ROUND(I170*H170,0)</f>
        <v>0</v>
      </c>
      <c r="K170" s="171" t="s">
        <v>346</v>
      </c>
      <c r="L170" s="175"/>
      <c r="M170" s="176" t="s">
        <v>35</v>
      </c>
      <c r="N170" s="177" t="s">
        <v>52</v>
      </c>
      <c r="P170" s="140">
        <f>O170*H170</f>
        <v>0</v>
      </c>
      <c r="Q170" s="140">
        <v>0.105</v>
      </c>
      <c r="R170" s="140">
        <f>Q170*H170</f>
        <v>9.7398</v>
      </c>
      <c r="S170" s="140">
        <v>0</v>
      </c>
      <c r="T170" s="141">
        <f>S170*H170</f>
        <v>0</v>
      </c>
      <c r="AR170" s="142" t="s">
        <v>214</v>
      </c>
      <c r="AT170" s="142" t="s">
        <v>488</v>
      </c>
      <c r="AU170" s="142" t="s">
        <v>21</v>
      </c>
      <c r="AY170" s="17" t="s">
        <v>171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</v>
      </c>
      <c r="BK170" s="143">
        <f>ROUND(I170*H170,0)</f>
        <v>0</v>
      </c>
      <c r="BL170" s="17" t="s">
        <v>178</v>
      </c>
      <c r="BM170" s="142" t="s">
        <v>1186</v>
      </c>
    </row>
    <row r="171" spans="2:47" s="1" customFormat="1" ht="19.5">
      <c r="B171" s="33"/>
      <c r="D171" s="144" t="s">
        <v>180</v>
      </c>
      <c r="F171" s="145" t="s">
        <v>1115</v>
      </c>
      <c r="I171" s="146"/>
      <c r="L171" s="33"/>
      <c r="M171" s="147"/>
      <c r="T171" s="54"/>
      <c r="AT171" s="17" t="s">
        <v>180</v>
      </c>
      <c r="AU171" s="17" t="s">
        <v>21</v>
      </c>
    </row>
    <row r="172" spans="2:51" s="12" customFormat="1" ht="11.25">
      <c r="B172" s="155"/>
      <c r="D172" s="144" t="s">
        <v>358</v>
      </c>
      <c r="E172" s="156" t="s">
        <v>35</v>
      </c>
      <c r="F172" s="157" t="s">
        <v>1185</v>
      </c>
      <c r="H172" s="158">
        <v>90.94</v>
      </c>
      <c r="I172" s="159"/>
      <c r="L172" s="155"/>
      <c r="M172" s="160"/>
      <c r="T172" s="161"/>
      <c r="AT172" s="156" t="s">
        <v>358</v>
      </c>
      <c r="AU172" s="156" t="s">
        <v>21</v>
      </c>
      <c r="AV172" s="12" t="s">
        <v>21</v>
      </c>
      <c r="AW172" s="12" t="s">
        <v>41</v>
      </c>
      <c r="AX172" s="12" t="s">
        <v>8</v>
      </c>
      <c r="AY172" s="156" t="s">
        <v>171</v>
      </c>
    </row>
    <row r="173" spans="2:51" s="12" customFormat="1" ht="11.25">
      <c r="B173" s="155"/>
      <c r="D173" s="144" t="s">
        <v>358</v>
      </c>
      <c r="F173" s="157" t="s">
        <v>1187</v>
      </c>
      <c r="H173" s="158">
        <v>92.76</v>
      </c>
      <c r="I173" s="159"/>
      <c r="L173" s="155"/>
      <c r="M173" s="160"/>
      <c r="T173" s="161"/>
      <c r="AT173" s="156" t="s">
        <v>358</v>
      </c>
      <c r="AU173" s="156" t="s">
        <v>21</v>
      </c>
      <c r="AV173" s="12" t="s">
        <v>21</v>
      </c>
      <c r="AW173" s="12" t="s">
        <v>4</v>
      </c>
      <c r="AX173" s="12" t="s">
        <v>8</v>
      </c>
      <c r="AY173" s="156" t="s">
        <v>171</v>
      </c>
    </row>
    <row r="174" spans="2:65" s="1" customFormat="1" ht="16.5" customHeight="1">
      <c r="B174" s="33"/>
      <c r="C174" s="169" t="s">
        <v>296</v>
      </c>
      <c r="D174" s="169" t="s">
        <v>488</v>
      </c>
      <c r="E174" s="170" t="s">
        <v>1188</v>
      </c>
      <c r="F174" s="171" t="s">
        <v>1189</v>
      </c>
      <c r="G174" s="172" t="s">
        <v>402</v>
      </c>
      <c r="H174" s="173">
        <v>98.63</v>
      </c>
      <c r="I174" s="174"/>
      <c r="J174" s="173">
        <f>ROUND(I174*H174,0)</f>
        <v>0</v>
      </c>
      <c r="K174" s="171" t="s">
        <v>346</v>
      </c>
      <c r="L174" s="175"/>
      <c r="M174" s="176" t="s">
        <v>35</v>
      </c>
      <c r="N174" s="177" t="s">
        <v>52</v>
      </c>
      <c r="P174" s="140">
        <f>O174*H174</f>
        <v>0</v>
      </c>
      <c r="Q174" s="140">
        <v>0.2</v>
      </c>
      <c r="R174" s="140">
        <f>Q174*H174</f>
        <v>19.726</v>
      </c>
      <c r="S174" s="140">
        <v>0</v>
      </c>
      <c r="T174" s="141">
        <f>S174*H174</f>
        <v>0</v>
      </c>
      <c r="AR174" s="142" t="s">
        <v>214</v>
      </c>
      <c r="AT174" s="142" t="s">
        <v>488</v>
      </c>
      <c r="AU174" s="142" t="s">
        <v>21</v>
      </c>
      <c r="AY174" s="17" t="s">
        <v>171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</v>
      </c>
      <c r="BK174" s="143">
        <f>ROUND(I174*H174,0)</f>
        <v>0</v>
      </c>
      <c r="BL174" s="17" t="s">
        <v>178</v>
      </c>
      <c r="BM174" s="142" t="s">
        <v>1190</v>
      </c>
    </row>
    <row r="175" spans="2:47" s="1" customFormat="1" ht="19.5">
      <c r="B175" s="33"/>
      <c r="D175" s="144" t="s">
        <v>180</v>
      </c>
      <c r="F175" s="145" t="s">
        <v>1191</v>
      </c>
      <c r="I175" s="146"/>
      <c r="L175" s="33"/>
      <c r="M175" s="147"/>
      <c r="T175" s="54"/>
      <c r="AT175" s="17" t="s">
        <v>180</v>
      </c>
      <c r="AU175" s="17" t="s">
        <v>21</v>
      </c>
    </row>
    <row r="176" spans="2:51" s="12" customFormat="1" ht="11.25">
      <c r="B176" s="155"/>
      <c r="D176" s="144" t="s">
        <v>358</v>
      </c>
      <c r="E176" s="156" t="s">
        <v>35</v>
      </c>
      <c r="F176" s="157" t="s">
        <v>1184</v>
      </c>
      <c r="H176" s="158">
        <v>96.7</v>
      </c>
      <c r="I176" s="159"/>
      <c r="L176" s="155"/>
      <c r="M176" s="160"/>
      <c r="T176" s="161"/>
      <c r="AT176" s="156" t="s">
        <v>358</v>
      </c>
      <c r="AU176" s="156" t="s">
        <v>21</v>
      </c>
      <c r="AV176" s="12" t="s">
        <v>21</v>
      </c>
      <c r="AW176" s="12" t="s">
        <v>41</v>
      </c>
      <c r="AX176" s="12" t="s">
        <v>8</v>
      </c>
      <c r="AY176" s="156" t="s">
        <v>171</v>
      </c>
    </row>
    <row r="177" spans="2:51" s="12" customFormat="1" ht="11.25">
      <c r="B177" s="155"/>
      <c r="D177" s="144" t="s">
        <v>358</v>
      </c>
      <c r="F177" s="157" t="s">
        <v>1192</v>
      </c>
      <c r="H177" s="158">
        <v>98.63</v>
      </c>
      <c r="I177" s="159"/>
      <c r="L177" s="155"/>
      <c r="M177" s="160"/>
      <c r="T177" s="161"/>
      <c r="AT177" s="156" t="s">
        <v>358</v>
      </c>
      <c r="AU177" s="156" t="s">
        <v>21</v>
      </c>
      <c r="AV177" s="12" t="s">
        <v>21</v>
      </c>
      <c r="AW177" s="12" t="s">
        <v>4</v>
      </c>
      <c r="AX177" s="12" t="s">
        <v>8</v>
      </c>
      <c r="AY177" s="156" t="s">
        <v>171</v>
      </c>
    </row>
    <row r="178" spans="2:65" s="1" customFormat="1" ht="24.2" customHeight="1">
      <c r="B178" s="33"/>
      <c r="C178" s="132" t="s">
        <v>300</v>
      </c>
      <c r="D178" s="132" t="s">
        <v>174</v>
      </c>
      <c r="E178" s="133" t="s">
        <v>904</v>
      </c>
      <c r="F178" s="134" t="s">
        <v>905</v>
      </c>
      <c r="G178" s="135" t="s">
        <v>402</v>
      </c>
      <c r="H178" s="136">
        <v>63.49</v>
      </c>
      <c r="I178" s="137"/>
      <c r="J178" s="136">
        <f>ROUND(I178*H178,0)</f>
        <v>0</v>
      </c>
      <c r="K178" s="134" t="s">
        <v>346</v>
      </c>
      <c r="L178" s="33"/>
      <c r="M178" s="138" t="s">
        <v>35</v>
      </c>
      <c r="N178" s="139" t="s">
        <v>52</v>
      </c>
      <c r="P178" s="140">
        <f>O178*H178</f>
        <v>0</v>
      </c>
      <c r="Q178" s="140">
        <v>0.00034</v>
      </c>
      <c r="R178" s="140">
        <f>Q178*H178</f>
        <v>0.0215866</v>
      </c>
      <c r="S178" s="140">
        <v>0</v>
      </c>
      <c r="T178" s="141">
        <f>S178*H178</f>
        <v>0</v>
      </c>
      <c r="AR178" s="142" t="s">
        <v>178</v>
      </c>
      <c r="AT178" s="142" t="s">
        <v>174</v>
      </c>
      <c r="AU178" s="142" t="s">
        <v>21</v>
      </c>
      <c r="AY178" s="17" t="s">
        <v>171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</v>
      </c>
      <c r="BK178" s="143">
        <f>ROUND(I178*H178,0)</f>
        <v>0</v>
      </c>
      <c r="BL178" s="17" t="s">
        <v>178</v>
      </c>
      <c r="BM178" s="142" t="s">
        <v>1193</v>
      </c>
    </row>
    <row r="179" spans="2:47" s="1" customFormat="1" ht="11.25">
      <c r="B179" s="33"/>
      <c r="D179" s="153" t="s">
        <v>347</v>
      </c>
      <c r="F179" s="154" t="s">
        <v>907</v>
      </c>
      <c r="I179" s="146"/>
      <c r="L179" s="33"/>
      <c r="M179" s="147"/>
      <c r="T179" s="54"/>
      <c r="AT179" s="17" t="s">
        <v>347</v>
      </c>
      <c r="AU179" s="17" t="s">
        <v>21</v>
      </c>
    </row>
    <row r="180" spans="2:65" s="1" customFormat="1" ht="24.2" customHeight="1">
      <c r="B180" s="33"/>
      <c r="C180" s="132" t="s">
        <v>304</v>
      </c>
      <c r="D180" s="132" t="s">
        <v>174</v>
      </c>
      <c r="E180" s="133" t="s">
        <v>909</v>
      </c>
      <c r="F180" s="134" t="s">
        <v>910</v>
      </c>
      <c r="G180" s="135" t="s">
        <v>402</v>
      </c>
      <c r="H180" s="136">
        <v>63.49</v>
      </c>
      <c r="I180" s="137"/>
      <c r="J180" s="136">
        <f>ROUND(I180*H180,0)</f>
        <v>0</v>
      </c>
      <c r="K180" s="134" t="s">
        <v>346</v>
      </c>
      <c r="L180" s="33"/>
      <c r="M180" s="138" t="s">
        <v>35</v>
      </c>
      <c r="N180" s="139" t="s">
        <v>52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178</v>
      </c>
      <c r="AT180" s="142" t="s">
        <v>174</v>
      </c>
      <c r="AU180" s="142" t="s">
        <v>21</v>
      </c>
      <c r="AY180" s="17" t="s">
        <v>171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</v>
      </c>
      <c r="BK180" s="143">
        <f>ROUND(I180*H180,0)</f>
        <v>0</v>
      </c>
      <c r="BL180" s="17" t="s">
        <v>178</v>
      </c>
      <c r="BM180" s="142" t="s">
        <v>1194</v>
      </c>
    </row>
    <row r="181" spans="2:47" s="1" customFormat="1" ht="11.25">
      <c r="B181" s="33"/>
      <c r="D181" s="153" t="s">
        <v>347</v>
      </c>
      <c r="F181" s="154" t="s">
        <v>912</v>
      </c>
      <c r="I181" s="146"/>
      <c r="L181" s="33"/>
      <c r="M181" s="147"/>
      <c r="T181" s="54"/>
      <c r="AT181" s="17" t="s">
        <v>347</v>
      </c>
      <c r="AU181" s="17" t="s">
        <v>21</v>
      </c>
    </row>
    <row r="182" spans="2:65" s="1" customFormat="1" ht="16.5" customHeight="1">
      <c r="B182" s="33"/>
      <c r="C182" s="132" t="s">
        <v>308</v>
      </c>
      <c r="D182" s="132" t="s">
        <v>174</v>
      </c>
      <c r="E182" s="133" t="s">
        <v>897</v>
      </c>
      <c r="F182" s="134" t="s">
        <v>898</v>
      </c>
      <c r="G182" s="135" t="s">
        <v>402</v>
      </c>
      <c r="H182" s="136">
        <v>63.49</v>
      </c>
      <c r="I182" s="137"/>
      <c r="J182" s="136">
        <f>ROUND(I182*H182,0)</f>
        <v>0</v>
      </c>
      <c r="K182" s="134" t="s">
        <v>346</v>
      </c>
      <c r="L182" s="33"/>
      <c r="M182" s="138" t="s">
        <v>35</v>
      </c>
      <c r="N182" s="139" t="s">
        <v>52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178</v>
      </c>
      <c r="AT182" s="142" t="s">
        <v>174</v>
      </c>
      <c r="AU182" s="142" t="s">
        <v>21</v>
      </c>
      <c r="AY182" s="17" t="s">
        <v>171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</v>
      </c>
      <c r="BK182" s="143">
        <f>ROUND(I182*H182,0)</f>
        <v>0</v>
      </c>
      <c r="BL182" s="17" t="s">
        <v>178</v>
      </c>
      <c r="BM182" s="142" t="s">
        <v>1195</v>
      </c>
    </row>
    <row r="183" spans="2:47" s="1" customFormat="1" ht="11.25">
      <c r="B183" s="33"/>
      <c r="D183" s="153" t="s">
        <v>347</v>
      </c>
      <c r="F183" s="154" t="s">
        <v>900</v>
      </c>
      <c r="I183" s="146"/>
      <c r="L183" s="33"/>
      <c r="M183" s="147"/>
      <c r="T183" s="54"/>
      <c r="AT183" s="17" t="s">
        <v>347</v>
      </c>
      <c r="AU183" s="17" t="s">
        <v>21</v>
      </c>
    </row>
    <row r="184" spans="2:51" s="12" customFormat="1" ht="11.25">
      <c r="B184" s="155"/>
      <c r="D184" s="144" t="s">
        <v>358</v>
      </c>
      <c r="E184" s="156" t="s">
        <v>35</v>
      </c>
      <c r="F184" s="157" t="s">
        <v>1196</v>
      </c>
      <c r="H184" s="158">
        <v>63.49</v>
      </c>
      <c r="I184" s="159"/>
      <c r="L184" s="155"/>
      <c r="M184" s="160"/>
      <c r="T184" s="161"/>
      <c r="AT184" s="156" t="s">
        <v>358</v>
      </c>
      <c r="AU184" s="156" t="s">
        <v>21</v>
      </c>
      <c r="AV184" s="12" t="s">
        <v>21</v>
      </c>
      <c r="AW184" s="12" t="s">
        <v>41</v>
      </c>
      <c r="AX184" s="12" t="s">
        <v>8</v>
      </c>
      <c r="AY184" s="156" t="s">
        <v>171</v>
      </c>
    </row>
    <row r="185" spans="2:65" s="1" customFormat="1" ht="37.9" customHeight="1">
      <c r="B185" s="33"/>
      <c r="C185" s="132" t="s">
        <v>314</v>
      </c>
      <c r="D185" s="132" t="s">
        <v>174</v>
      </c>
      <c r="E185" s="133" t="s">
        <v>962</v>
      </c>
      <c r="F185" s="134" t="s">
        <v>963</v>
      </c>
      <c r="G185" s="135" t="s">
        <v>355</v>
      </c>
      <c r="H185" s="136">
        <v>1341.64</v>
      </c>
      <c r="I185" s="137"/>
      <c r="J185" s="136">
        <f>ROUND(I185*H185,0)</f>
        <v>0</v>
      </c>
      <c r="K185" s="134" t="s">
        <v>346</v>
      </c>
      <c r="L185" s="33"/>
      <c r="M185" s="138" t="s">
        <v>35</v>
      </c>
      <c r="N185" s="139" t="s">
        <v>52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178</v>
      </c>
      <c r="AT185" s="142" t="s">
        <v>174</v>
      </c>
      <c r="AU185" s="142" t="s">
        <v>21</v>
      </c>
      <c r="AY185" s="17" t="s">
        <v>171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</v>
      </c>
      <c r="BK185" s="143">
        <f>ROUND(I185*H185,0)</f>
        <v>0</v>
      </c>
      <c r="BL185" s="17" t="s">
        <v>178</v>
      </c>
      <c r="BM185" s="142" t="s">
        <v>1197</v>
      </c>
    </row>
    <row r="186" spans="2:47" s="1" customFormat="1" ht="11.25">
      <c r="B186" s="33"/>
      <c r="D186" s="153" t="s">
        <v>347</v>
      </c>
      <c r="F186" s="154" t="s">
        <v>965</v>
      </c>
      <c r="I186" s="146"/>
      <c r="L186" s="33"/>
      <c r="M186" s="147"/>
      <c r="T186" s="54"/>
      <c r="AT186" s="17" t="s">
        <v>347</v>
      </c>
      <c r="AU186" s="17" t="s">
        <v>21</v>
      </c>
    </row>
    <row r="187" spans="2:47" s="1" customFormat="1" ht="19.5">
      <c r="B187" s="33"/>
      <c r="D187" s="144" t="s">
        <v>180</v>
      </c>
      <c r="F187" s="145" t="s">
        <v>956</v>
      </c>
      <c r="I187" s="146"/>
      <c r="L187" s="33"/>
      <c r="M187" s="147"/>
      <c r="T187" s="54"/>
      <c r="AT187" s="17" t="s">
        <v>180</v>
      </c>
      <c r="AU187" s="17" t="s">
        <v>21</v>
      </c>
    </row>
    <row r="188" spans="2:63" s="11" customFormat="1" ht="22.9" customHeight="1">
      <c r="B188" s="120"/>
      <c r="D188" s="121" t="s">
        <v>80</v>
      </c>
      <c r="E188" s="130" t="s">
        <v>966</v>
      </c>
      <c r="F188" s="130" t="s">
        <v>967</v>
      </c>
      <c r="I188" s="123"/>
      <c r="J188" s="131">
        <f>BK188</f>
        <v>0</v>
      </c>
      <c r="L188" s="120"/>
      <c r="M188" s="125"/>
      <c r="P188" s="126">
        <f>SUM(P189:P217)</f>
        <v>0</v>
      </c>
      <c r="R188" s="126">
        <f>SUM(R189:R217)</f>
        <v>0</v>
      </c>
      <c r="T188" s="127">
        <f>SUM(T189:T217)</f>
        <v>0</v>
      </c>
      <c r="AR188" s="121" t="s">
        <v>8</v>
      </c>
      <c r="AT188" s="128" t="s">
        <v>80</v>
      </c>
      <c r="AU188" s="128" t="s">
        <v>8</v>
      </c>
      <c r="AY188" s="121" t="s">
        <v>171</v>
      </c>
      <c r="BK188" s="129">
        <f>SUM(BK189:BK217)</f>
        <v>0</v>
      </c>
    </row>
    <row r="189" spans="2:65" s="1" customFormat="1" ht="24.2" customHeight="1">
      <c r="B189" s="33"/>
      <c r="C189" s="132" t="s">
        <v>319</v>
      </c>
      <c r="D189" s="132" t="s">
        <v>174</v>
      </c>
      <c r="E189" s="133" t="s">
        <v>969</v>
      </c>
      <c r="F189" s="134" t="s">
        <v>970</v>
      </c>
      <c r="G189" s="135" t="s">
        <v>468</v>
      </c>
      <c r="H189" s="136">
        <v>61.36</v>
      </c>
      <c r="I189" s="137"/>
      <c r="J189" s="136">
        <f>ROUND(I189*H189,0)</f>
        <v>0</v>
      </c>
      <c r="K189" s="134" t="s">
        <v>346</v>
      </c>
      <c r="L189" s="33"/>
      <c r="M189" s="138" t="s">
        <v>35</v>
      </c>
      <c r="N189" s="139" t="s">
        <v>52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178</v>
      </c>
      <c r="AT189" s="142" t="s">
        <v>174</v>
      </c>
      <c r="AU189" s="142" t="s">
        <v>21</v>
      </c>
      <c r="AY189" s="17" t="s">
        <v>171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</v>
      </c>
      <c r="BK189" s="143">
        <f>ROUND(I189*H189,0)</f>
        <v>0</v>
      </c>
      <c r="BL189" s="17" t="s">
        <v>178</v>
      </c>
      <c r="BM189" s="142" t="s">
        <v>1198</v>
      </c>
    </row>
    <row r="190" spans="2:47" s="1" customFormat="1" ht="11.25">
      <c r="B190" s="33"/>
      <c r="D190" s="153" t="s">
        <v>347</v>
      </c>
      <c r="F190" s="154" t="s">
        <v>972</v>
      </c>
      <c r="I190" s="146"/>
      <c r="L190" s="33"/>
      <c r="M190" s="147"/>
      <c r="T190" s="54"/>
      <c r="AT190" s="17" t="s">
        <v>347</v>
      </c>
      <c r="AU190" s="17" t="s">
        <v>21</v>
      </c>
    </row>
    <row r="191" spans="2:51" s="12" customFormat="1" ht="11.25">
      <c r="B191" s="155"/>
      <c r="D191" s="144" t="s">
        <v>358</v>
      </c>
      <c r="E191" s="156" t="s">
        <v>35</v>
      </c>
      <c r="F191" s="157" t="s">
        <v>1199</v>
      </c>
      <c r="H191" s="158">
        <v>30.68</v>
      </c>
      <c r="I191" s="159"/>
      <c r="L191" s="155"/>
      <c r="M191" s="160"/>
      <c r="T191" s="161"/>
      <c r="AT191" s="156" t="s">
        <v>358</v>
      </c>
      <c r="AU191" s="156" t="s">
        <v>21</v>
      </c>
      <c r="AV191" s="12" t="s">
        <v>21</v>
      </c>
      <c r="AW191" s="12" t="s">
        <v>41</v>
      </c>
      <c r="AX191" s="12" t="s">
        <v>81</v>
      </c>
      <c r="AY191" s="156" t="s">
        <v>171</v>
      </c>
    </row>
    <row r="192" spans="2:51" s="12" customFormat="1" ht="11.25">
      <c r="B192" s="155"/>
      <c r="D192" s="144" t="s">
        <v>358</v>
      </c>
      <c r="E192" s="156" t="s">
        <v>35</v>
      </c>
      <c r="F192" s="157" t="s">
        <v>1200</v>
      </c>
      <c r="H192" s="158">
        <v>30.68</v>
      </c>
      <c r="I192" s="159"/>
      <c r="L192" s="155"/>
      <c r="M192" s="160"/>
      <c r="T192" s="161"/>
      <c r="AT192" s="156" t="s">
        <v>358</v>
      </c>
      <c r="AU192" s="156" t="s">
        <v>21</v>
      </c>
      <c r="AV192" s="12" t="s">
        <v>21</v>
      </c>
      <c r="AW192" s="12" t="s">
        <v>41</v>
      </c>
      <c r="AX192" s="12" t="s">
        <v>81</v>
      </c>
      <c r="AY192" s="156" t="s">
        <v>171</v>
      </c>
    </row>
    <row r="193" spans="2:51" s="13" customFormat="1" ht="11.25">
      <c r="B193" s="162"/>
      <c r="D193" s="144" t="s">
        <v>358</v>
      </c>
      <c r="E193" s="163" t="s">
        <v>35</v>
      </c>
      <c r="F193" s="164" t="s">
        <v>361</v>
      </c>
      <c r="H193" s="165">
        <v>61.36</v>
      </c>
      <c r="I193" s="166"/>
      <c r="L193" s="162"/>
      <c r="M193" s="167"/>
      <c r="T193" s="168"/>
      <c r="AT193" s="163" t="s">
        <v>358</v>
      </c>
      <c r="AU193" s="163" t="s">
        <v>21</v>
      </c>
      <c r="AV193" s="13" t="s">
        <v>178</v>
      </c>
      <c r="AW193" s="13" t="s">
        <v>41</v>
      </c>
      <c r="AX193" s="13" t="s">
        <v>8</v>
      </c>
      <c r="AY193" s="163" t="s">
        <v>171</v>
      </c>
    </row>
    <row r="194" spans="2:65" s="1" customFormat="1" ht="24.2" customHeight="1">
      <c r="B194" s="33"/>
      <c r="C194" s="132" t="s">
        <v>324</v>
      </c>
      <c r="D194" s="132" t="s">
        <v>174</v>
      </c>
      <c r="E194" s="133" t="s">
        <v>977</v>
      </c>
      <c r="F194" s="134" t="s">
        <v>978</v>
      </c>
      <c r="G194" s="135" t="s">
        <v>468</v>
      </c>
      <c r="H194" s="136">
        <v>368.16</v>
      </c>
      <c r="I194" s="137"/>
      <c r="J194" s="136">
        <f>ROUND(I194*H194,0)</f>
        <v>0</v>
      </c>
      <c r="K194" s="134" t="s">
        <v>346</v>
      </c>
      <c r="L194" s="33"/>
      <c r="M194" s="138" t="s">
        <v>35</v>
      </c>
      <c r="N194" s="139" t="s">
        <v>52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178</v>
      </c>
      <c r="AT194" s="142" t="s">
        <v>174</v>
      </c>
      <c r="AU194" s="142" t="s">
        <v>21</v>
      </c>
      <c r="AY194" s="17" t="s">
        <v>171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</v>
      </c>
      <c r="BK194" s="143">
        <f>ROUND(I194*H194,0)</f>
        <v>0</v>
      </c>
      <c r="BL194" s="17" t="s">
        <v>178</v>
      </c>
      <c r="BM194" s="142" t="s">
        <v>1201</v>
      </c>
    </row>
    <row r="195" spans="2:47" s="1" customFormat="1" ht="11.25">
      <c r="B195" s="33"/>
      <c r="D195" s="153" t="s">
        <v>347</v>
      </c>
      <c r="F195" s="154" t="s">
        <v>980</v>
      </c>
      <c r="I195" s="146"/>
      <c r="L195" s="33"/>
      <c r="M195" s="147"/>
      <c r="T195" s="54"/>
      <c r="AT195" s="17" t="s">
        <v>347</v>
      </c>
      <c r="AU195" s="17" t="s">
        <v>21</v>
      </c>
    </row>
    <row r="196" spans="2:47" s="1" customFormat="1" ht="19.5">
      <c r="B196" s="33"/>
      <c r="D196" s="144" t="s">
        <v>180</v>
      </c>
      <c r="F196" s="145" t="s">
        <v>461</v>
      </c>
      <c r="I196" s="146"/>
      <c r="L196" s="33"/>
      <c r="M196" s="147"/>
      <c r="T196" s="54"/>
      <c r="AT196" s="17" t="s">
        <v>180</v>
      </c>
      <c r="AU196" s="17" t="s">
        <v>21</v>
      </c>
    </row>
    <row r="197" spans="2:51" s="12" customFormat="1" ht="11.25">
      <c r="B197" s="155"/>
      <c r="D197" s="144" t="s">
        <v>358</v>
      </c>
      <c r="E197" s="156" t="s">
        <v>35</v>
      </c>
      <c r="F197" s="157" t="s">
        <v>1199</v>
      </c>
      <c r="H197" s="158">
        <v>30.68</v>
      </c>
      <c r="I197" s="159"/>
      <c r="L197" s="155"/>
      <c r="M197" s="160"/>
      <c r="T197" s="161"/>
      <c r="AT197" s="156" t="s">
        <v>358</v>
      </c>
      <c r="AU197" s="156" t="s">
        <v>21</v>
      </c>
      <c r="AV197" s="12" t="s">
        <v>21</v>
      </c>
      <c r="AW197" s="12" t="s">
        <v>41</v>
      </c>
      <c r="AX197" s="12" t="s">
        <v>8</v>
      </c>
      <c r="AY197" s="156" t="s">
        <v>171</v>
      </c>
    </row>
    <row r="198" spans="2:51" s="12" customFormat="1" ht="11.25">
      <c r="B198" s="155"/>
      <c r="D198" s="144" t="s">
        <v>358</v>
      </c>
      <c r="F198" s="157" t="s">
        <v>1202</v>
      </c>
      <c r="H198" s="158">
        <v>368.16</v>
      </c>
      <c r="I198" s="159"/>
      <c r="L198" s="155"/>
      <c r="M198" s="160"/>
      <c r="T198" s="161"/>
      <c r="AT198" s="156" t="s">
        <v>358</v>
      </c>
      <c r="AU198" s="156" t="s">
        <v>21</v>
      </c>
      <c r="AV198" s="12" t="s">
        <v>21</v>
      </c>
      <c r="AW198" s="12" t="s">
        <v>4</v>
      </c>
      <c r="AX198" s="12" t="s">
        <v>8</v>
      </c>
      <c r="AY198" s="156" t="s">
        <v>171</v>
      </c>
    </row>
    <row r="199" spans="2:65" s="1" customFormat="1" ht="24.2" customHeight="1">
      <c r="B199" s="33"/>
      <c r="C199" s="132" t="s">
        <v>331</v>
      </c>
      <c r="D199" s="132" t="s">
        <v>174</v>
      </c>
      <c r="E199" s="133" t="s">
        <v>983</v>
      </c>
      <c r="F199" s="134" t="s">
        <v>984</v>
      </c>
      <c r="G199" s="135" t="s">
        <v>468</v>
      </c>
      <c r="H199" s="136">
        <v>48.51</v>
      </c>
      <c r="I199" s="137"/>
      <c r="J199" s="136">
        <f>ROUND(I199*H199,0)</f>
        <v>0</v>
      </c>
      <c r="K199" s="134" t="s">
        <v>346</v>
      </c>
      <c r="L199" s="33"/>
      <c r="M199" s="138" t="s">
        <v>35</v>
      </c>
      <c r="N199" s="139" t="s">
        <v>52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178</v>
      </c>
      <c r="AT199" s="142" t="s">
        <v>174</v>
      </c>
      <c r="AU199" s="142" t="s">
        <v>21</v>
      </c>
      <c r="AY199" s="17" t="s">
        <v>171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</v>
      </c>
      <c r="BK199" s="143">
        <f>ROUND(I199*H199,0)</f>
        <v>0</v>
      </c>
      <c r="BL199" s="17" t="s">
        <v>178</v>
      </c>
      <c r="BM199" s="142" t="s">
        <v>1203</v>
      </c>
    </row>
    <row r="200" spans="2:47" s="1" customFormat="1" ht="11.25">
      <c r="B200" s="33"/>
      <c r="D200" s="153" t="s">
        <v>347</v>
      </c>
      <c r="F200" s="154" t="s">
        <v>986</v>
      </c>
      <c r="I200" s="146"/>
      <c r="L200" s="33"/>
      <c r="M200" s="147"/>
      <c r="T200" s="54"/>
      <c r="AT200" s="17" t="s">
        <v>347</v>
      </c>
      <c r="AU200" s="17" t="s">
        <v>21</v>
      </c>
    </row>
    <row r="201" spans="2:51" s="12" customFormat="1" ht="11.25">
      <c r="B201" s="155"/>
      <c r="D201" s="144" t="s">
        <v>358</v>
      </c>
      <c r="E201" s="156" t="s">
        <v>35</v>
      </c>
      <c r="F201" s="157" t="s">
        <v>1204</v>
      </c>
      <c r="H201" s="158">
        <v>3.09</v>
      </c>
      <c r="I201" s="159"/>
      <c r="L201" s="155"/>
      <c r="M201" s="160"/>
      <c r="T201" s="161"/>
      <c r="AT201" s="156" t="s">
        <v>358</v>
      </c>
      <c r="AU201" s="156" t="s">
        <v>21</v>
      </c>
      <c r="AV201" s="12" t="s">
        <v>21</v>
      </c>
      <c r="AW201" s="12" t="s">
        <v>41</v>
      </c>
      <c r="AX201" s="12" t="s">
        <v>81</v>
      </c>
      <c r="AY201" s="156" t="s">
        <v>171</v>
      </c>
    </row>
    <row r="202" spans="2:51" s="12" customFormat="1" ht="11.25">
      <c r="B202" s="155"/>
      <c r="D202" s="144" t="s">
        <v>358</v>
      </c>
      <c r="E202" s="156" t="s">
        <v>35</v>
      </c>
      <c r="F202" s="157" t="s">
        <v>1205</v>
      </c>
      <c r="H202" s="158">
        <v>27.84</v>
      </c>
      <c r="I202" s="159"/>
      <c r="L202" s="155"/>
      <c r="M202" s="160"/>
      <c r="T202" s="161"/>
      <c r="AT202" s="156" t="s">
        <v>358</v>
      </c>
      <c r="AU202" s="156" t="s">
        <v>21</v>
      </c>
      <c r="AV202" s="12" t="s">
        <v>21</v>
      </c>
      <c r="AW202" s="12" t="s">
        <v>41</v>
      </c>
      <c r="AX202" s="12" t="s">
        <v>81</v>
      </c>
      <c r="AY202" s="156" t="s">
        <v>171</v>
      </c>
    </row>
    <row r="203" spans="2:51" s="12" customFormat="1" ht="11.25">
      <c r="B203" s="155"/>
      <c r="D203" s="144" t="s">
        <v>358</v>
      </c>
      <c r="E203" s="156" t="s">
        <v>35</v>
      </c>
      <c r="F203" s="157" t="s">
        <v>1206</v>
      </c>
      <c r="H203" s="158">
        <v>17.58</v>
      </c>
      <c r="I203" s="159"/>
      <c r="L203" s="155"/>
      <c r="M203" s="160"/>
      <c r="T203" s="161"/>
      <c r="AT203" s="156" t="s">
        <v>358</v>
      </c>
      <c r="AU203" s="156" t="s">
        <v>21</v>
      </c>
      <c r="AV203" s="12" t="s">
        <v>21</v>
      </c>
      <c r="AW203" s="12" t="s">
        <v>41</v>
      </c>
      <c r="AX203" s="12" t="s">
        <v>81</v>
      </c>
      <c r="AY203" s="156" t="s">
        <v>171</v>
      </c>
    </row>
    <row r="204" spans="2:51" s="13" customFormat="1" ht="11.25">
      <c r="B204" s="162"/>
      <c r="D204" s="144" t="s">
        <v>358</v>
      </c>
      <c r="E204" s="163" t="s">
        <v>35</v>
      </c>
      <c r="F204" s="164" t="s">
        <v>361</v>
      </c>
      <c r="H204" s="165">
        <v>48.51</v>
      </c>
      <c r="I204" s="166"/>
      <c r="L204" s="162"/>
      <c r="M204" s="167"/>
      <c r="T204" s="168"/>
      <c r="AT204" s="163" t="s">
        <v>358</v>
      </c>
      <c r="AU204" s="163" t="s">
        <v>21</v>
      </c>
      <c r="AV204" s="13" t="s">
        <v>178</v>
      </c>
      <c r="AW204" s="13" t="s">
        <v>41</v>
      </c>
      <c r="AX204" s="13" t="s">
        <v>8</v>
      </c>
      <c r="AY204" s="163" t="s">
        <v>171</v>
      </c>
    </row>
    <row r="205" spans="2:65" s="1" customFormat="1" ht="24.2" customHeight="1">
      <c r="B205" s="33"/>
      <c r="C205" s="132" t="s">
        <v>511</v>
      </c>
      <c r="D205" s="132" t="s">
        <v>174</v>
      </c>
      <c r="E205" s="133" t="s">
        <v>996</v>
      </c>
      <c r="F205" s="134" t="s">
        <v>978</v>
      </c>
      <c r="G205" s="135" t="s">
        <v>468</v>
      </c>
      <c r="H205" s="136">
        <v>248.04</v>
      </c>
      <c r="I205" s="137"/>
      <c r="J205" s="136">
        <f>ROUND(I205*H205,0)</f>
        <v>0</v>
      </c>
      <c r="K205" s="134" t="s">
        <v>346</v>
      </c>
      <c r="L205" s="33"/>
      <c r="M205" s="138" t="s">
        <v>35</v>
      </c>
      <c r="N205" s="139" t="s">
        <v>52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178</v>
      </c>
      <c r="AT205" s="142" t="s">
        <v>174</v>
      </c>
      <c r="AU205" s="142" t="s">
        <v>21</v>
      </c>
      <c r="AY205" s="17" t="s">
        <v>171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</v>
      </c>
      <c r="BK205" s="143">
        <f>ROUND(I205*H205,0)</f>
        <v>0</v>
      </c>
      <c r="BL205" s="17" t="s">
        <v>178</v>
      </c>
      <c r="BM205" s="142" t="s">
        <v>1207</v>
      </c>
    </row>
    <row r="206" spans="2:47" s="1" customFormat="1" ht="11.25">
      <c r="B206" s="33"/>
      <c r="D206" s="153" t="s">
        <v>347</v>
      </c>
      <c r="F206" s="154" t="s">
        <v>998</v>
      </c>
      <c r="I206" s="146"/>
      <c r="L206" s="33"/>
      <c r="M206" s="147"/>
      <c r="T206" s="54"/>
      <c r="AT206" s="17" t="s">
        <v>347</v>
      </c>
      <c r="AU206" s="17" t="s">
        <v>21</v>
      </c>
    </row>
    <row r="207" spans="2:47" s="1" customFormat="1" ht="19.5">
      <c r="B207" s="33"/>
      <c r="D207" s="144" t="s">
        <v>180</v>
      </c>
      <c r="F207" s="145" t="s">
        <v>461</v>
      </c>
      <c r="I207" s="146"/>
      <c r="L207" s="33"/>
      <c r="M207" s="147"/>
      <c r="T207" s="54"/>
      <c r="AT207" s="17" t="s">
        <v>180</v>
      </c>
      <c r="AU207" s="17" t="s">
        <v>21</v>
      </c>
    </row>
    <row r="208" spans="2:51" s="12" customFormat="1" ht="11.25">
      <c r="B208" s="155"/>
      <c r="D208" s="144" t="s">
        <v>358</v>
      </c>
      <c r="E208" s="156" t="s">
        <v>35</v>
      </c>
      <c r="F208" s="157" t="s">
        <v>1204</v>
      </c>
      <c r="H208" s="158">
        <v>3.09</v>
      </c>
      <c r="I208" s="159"/>
      <c r="L208" s="155"/>
      <c r="M208" s="160"/>
      <c r="T208" s="161"/>
      <c r="AT208" s="156" t="s">
        <v>358</v>
      </c>
      <c r="AU208" s="156" t="s">
        <v>21</v>
      </c>
      <c r="AV208" s="12" t="s">
        <v>21</v>
      </c>
      <c r="AW208" s="12" t="s">
        <v>41</v>
      </c>
      <c r="AX208" s="12" t="s">
        <v>81</v>
      </c>
      <c r="AY208" s="156" t="s">
        <v>171</v>
      </c>
    </row>
    <row r="209" spans="2:51" s="12" customFormat="1" ht="11.25">
      <c r="B209" s="155"/>
      <c r="D209" s="144" t="s">
        <v>358</v>
      </c>
      <c r="E209" s="156" t="s">
        <v>35</v>
      </c>
      <c r="F209" s="157" t="s">
        <v>1206</v>
      </c>
      <c r="H209" s="158">
        <v>17.58</v>
      </c>
      <c r="I209" s="159"/>
      <c r="L209" s="155"/>
      <c r="M209" s="160"/>
      <c r="T209" s="161"/>
      <c r="AT209" s="156" t="s">
        <v>358</v>
      </c>
      <c r="AU209" s="156" t="s">
        <v>21</v>
      </c>
      <c r="AV209" s="12" t="s">
        <v>21</v>
      </c>
      <c r="AW209" s="12" t="s">
        <v>41</v>
      </c>
      <c r="AX209" s="12" t="s">
        <v>81</v>
      </c>
      <c r="AY209" s="156" t="s">
        <v>171</v>
      </c>
    </row>
    <row r="210" spans="2:51" s="13" customFormat="1" ht="11.25">
      <c r="B210" s="162"/>
      <c r="D210" s="144" t="s">
        <v>358</v>
      </c>
      <c r="E210" s="163" t="s">
        <v>35</v>
      </c>
      <c r="F210" s="164" t="s">
        <v>361</v>
      </c>
      <c r="H210" s="165">
        <v>20.67</v>
      </c>
      <c r="I210" s="166"/>
      <c r="L210" s="162"/>
      <c r="M210" s="167"/>
      <c r="T210" s="168"/>
      <c r="AT210" s="163" t="s">
        <v>358</v>
      </c>
      <c r="AU210" s="163" t="s">
        <v>21</v>
      </c>
      <c r="AV210" s="13" t="s">
        <v>178</v>
      </c>
      <c r="AW210" s="13" t="s">
        <v>41</v>
      </c>
      <c r="AX210" s="13" t="s">
        <v>8</v>
      </c>
      <c r="AY210" s="163" t="s">
        <v>171</v>
      </c>
    </row>
    <row r="211" spans="2:51" s="12" customFormat="1" ht="11.25">
      <c r="B211" s="155"/>
      <c r="D211" s="144" t="s">
        <v>358</v>
      </c>
      <c r="F211" s="157" t="s">
        <v>1208</v>
      </c>
      <c r="H211" s="158">
        <v>248.04</v>
      </c>
      <c r="I211" s="159"/>
      <c r="L211" s="155"/>
      <c r="M211" s="160"/>
      <c r="T211" s="161"/>
      <c r="AT211" s="156" t="s">
        <v>358</v>
      </c>
      <c r="AU211" s="156" t="s">
        <v>21</v>
      </c>
      <c r="AV211" s="12" t="s">
        <v>21</v>
      </c>
      <c r="AW211" s="12" t="s">
        <v>4</v>
      </c>
      <c r="AX211" s="12" t="s">
        <v>8</v>
      </c>
      <c r="AY211" s="156" t="s">
        <v>171</v>
      </c>
    </row>
    <row r="212" spans="2:65" s="1" customFormat="1" ht="24.2" customHeight="1">
      <c r="B212" s="33"/>
      <c r="C212" s="132" t="s">
        <v>516</v>
      </c>
      <c r="D212" s="132" t="s">
        <v>174</v>
      </c>
      <c r="E212" s="133" t="s">
        <v>1004</v>
      </c>
      <c r="F212" s="134" t="s">
        <v>467</v>
      </c>
      <c r="G212" s="135" t="s">
        <v>468</v>
      </c>
      <c r="H212" s="136">
        <v>33.77</v>
      </c>
      <c r="I212" s="137"/>
      <c r="J212" s="136">
        <f>ROUND(I212*H212,0)</f>
        <v>0</v>
      </c>
      <c r="K212" s="134" t="s">
        <v>35</v>
      </c>
      <c r="L212" s="33"/>
      <c r="M212" s="138" t="s">
        <v>35</v>
      </c>
      <c r="N212" s="139" t="s">
        <v>52</v>
      </c>
      <c r="P212" s="140">
        <f>O212*H212</f>
        <v>0</v>
      </c>
      <c r="Q212" s="140">
        <v>0</v>
      </c>
      <c r="R212" s="140">
        <f>Q212*H212</f>
        <v>0</v>
      </c>
      <c r="S212" s="140">
        <v>0</v>
      </c>
      <c r="T212" s="141">
        <f>S212*H212</f>
        <v>0</v>
      </c>
      <c r="AR212" s="142" t="s">
        <v>178</v>
      </c>
      <c r="AT212" s="142" t="s">
        <v>174</v>
      </c>
      <c r="AU212" s="142" t="s">
        <v>21</v>
      </c>
      <c r="AY212" s="17" t="s">
        <v>171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</v>
      </c>
      <c r="BK212" s="143">
        <f>ROUND(I212*H212,0)</f>
        <v>0</v>
      </c>
      <c r="BL212" s="17" t="s">
        <v>178</v>
      </c>
      <c r="BM212" s="142" t="s">
        <v>1209</v>
      </c>
    </row>
    <row r="213" spans="2:51" s="12" customFormat="1" ht="11.25">
      <c r="B213" s="155"/>
      <c r="D213" s="144" t="s">
        <v>358</v>
      </c>
      <c r="E213" s="156" t="s">
        <v>35</v>
      </c>
      <c r="F213" s="157" t="s">
        <v>1199</v>
      </c>
      <c r="H213" s="158">
        <v>30.68</v>
      </c>
      <c r="I213" s="159"/>
      <c r="L213" s="155"/>
      <c r="M213" s="160"/>
      <c r="T213" s="161"/>
      <c r="AT213" s="156" t="s">
        <v>358</v>
      </c>
      <c r="AU213" s="156" t="s">
        <v>21</v>
      </c>
      <c r="AV213" s="12" t="s">
        <v>21</v>
      </c>
      <c r="AW213" s="12" t="s">
        <v>41</v>
      </c>
      <c r="AX213" s="12" t="s">
        <v>81</v>
      </c>
      <c r="AY213" s="156" t="s">
        <v>171</v>
      </c>
    </row>
    <row r="214" spans="2:51" s="12" customFormat="1" ht="11.25">
      <c r="B214" s="155"/>
      <c r="D214" s="144" t="s">
        <v>358</v>
      </c>
      <c r="E214" s="156" t="s">
        <v>35</v>
      </c>
      <c r="F214" s="157" t="s">
        <v>1204</v>
      </c>
      <c r="H214" s="158">
        <v>3.09</v>
      </c>
      <c r="I214" s="159"/>
      <c r="L214" s="155"/>
      <c r="M214" s="160"/>
      <c r="T214" s="161"/>
      <c r="AT214" s="156" t="s">
        <v>358</v>
      </c>
      <c r="AU214" s="156" t="s">
        <v>21</v>
      </c>
      <c r="AV214" s="12" t="s">
        <v>21</v>
      </c>
      <c r="AW214" s="12" t="s">
        <v>41</v>
      </c>
      <c r="AX214" s="12" t="s">
        <v>81</v>
      </c>
      <c r="AY214" s="156" t="s">
        <v>171</v>
      </c>
    </row>
    <row r="215" spans="2:51" s="13" customFormat="1" ht="11.25">
      <c r="B215" s="162"/>
      <c r="D215" s="144" t="s">
        <v>358</v>
      </c>
      <c r="E215" s="163" t="s">
        <v>35</v>
      </c>
      <c r="F215" s="164" t="s">
        <v>361</v>
      </c>
      <c r="H215" s="165">
        <v>33.77</v>
      </c>
      <c r="I215" s="166"/>
      <c r="L215" s="162"/>
      <c r="M215" s="167"/>
      <c r="T215" s="168"/>
      <c r="AT215" s="163" t="s">
        <v>358</v>
      </c>
      <c r="AU215" s="163" t="s">
        <v>21</v>
      </c>
      <c r="AV215" s="13" t="s">
        <v>178</v>
      </c>
      <c r="AW215" s="13" t="s">
        <v>41</v>
      </c>
      <c r="AX215" s="13" t="s">
        <v>8</v>
      </c>
      <c r="AY215" s="163" t="s">
        <v>171</v>
      </c>
    </row>
    <row r="216" spans="2:65" s="1" customFormat="1" ht="24.2" customHeight="1">
      <c r="B216" s="33"/>
      <c r="C216" s="132" t="s">
        <v>514</v>
      </c>
      <c r="D216" s="132" t="s">
        <v>174</v>
      </c>
      <c r="E216" s="133" t="s">
        <v>1006</v>
      </c>
      <c r="F216" s="134" t="s">
        <v>1007</v>
      </c>
      <c r="G216" s="135" t="s">
        <v>468</v>
      </c>
      <c r="H216" s="136">
        <v>17.58</v>
      </c>
      <c r="I216" s="137"/>
      <c r="J216" s="136">
        <f>ROUND(I216*H216,0)</f>
        <v>0</v>
      </c>
      <c r="K216" s="134" t="s">
        <v>35</v>
      </c>
      <c r="L216" s="33"/>
      <c r="M216" s="138" t="s">
        <v>35</v>
      </c>
      <c r="N216" s="139" t="s">
        <v>52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178</v>
      </c>
      <c r="AT216" s="142" t="s">
        <v>174</v>
      </c>
      <c r="AU216" s="142" t="s">
        <v>21</v>
      </c>
      <c r="AY216" s="17" t="s">
        <v>171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</v>
      </c>
      <c r="BK216" s="143">
        <f>ROUND(I216*H216,0)</f>
        <v>0</v>
      </c>
      <c r="BL216" s="17" t="s">
        <v>178</v>
      </c>
      <c r="BM216" s="142" t="s">
        <v>1210</v>
      </c>
    </row>
    <row r="217" spans="2:51" s="12" customFormat="1" ht="11.25">
      <c r="B217" s="155"/>
      <c r="D217" s="144" t="s">
        <v>358</v>
      </c>
      <c r="E217" s="156" t="s">
        <v>35</v>
      </c>
      <c r="F217" s="157" t="s">
        <v>1206</v>
      </c>
      <c r="H217" s="158">
        <v>17.58</v>
      </c>
      <c r="I217" s="159"/>
      <c r="L217" s="155"/>
      <c r="M217" s="160"/>
      <c r="T217" s="161"/>
      <c r="AT217" s="156" t="s">
        <v>358</v>
      </c>
      <c r="AU217" s="156" t="s">
        <v>21</v>
      </c>
      <c r="AV217" s="12" t="s">
        <v>21</v>
      </c>
      <c r="AW217" s="12" t="s">
        <v>41</v>
      </c>
      <c r="AX217" s="12" t="s">
        <v>8</v>
      </c>
      <c r="AY217" s="156" t="s">
        <v>171</v>
      </c>
    </row>
    <row r="218" spans="2:63" s="11" customFormat="1" ht="22.9" customHeight="1">
      <c r="B218" s="120"/>
      <c r="D218" s="121" t="s">
        <v>80</v>
      </c>
      <c r="E218" s="130" t="s">
        <v>1009</v>
      </c>
      <c r="F218" s="130" t="s">
        <v>1010</v>
      </c>
      <c r="I218" s="123"/>
      <c r="J218" s="131">
        <f>BK218</f>
        <v>0</v>
      </c>
      <c r="L218" s="120"/>
      <c r="M218" s="125"/>
      <c r="P218" s="126">
        <f>SUM(P219:P222)</f>
        <v>0</v>
      </c>
      <c r="R218" s="126">
        <f>SUM(R219:R222)</f>
        <v>0</v>
      </c>
      <c r="T218" s="127">
        <f>SUM(T219:T222)</f>
        <v>0</v>
      </c>
      <c r="AR218" s="121" t="s">
        <v>8</v>
      </c>
      <c r="AT218" s="128" t="s">
        <v>80</v>
      </c>
      <c r="AU218" s="128" t="s">
        <v>8</v>
      </c>
      <c r="AY218" s="121" t="s">
        <v>171</v>
      </c>
      <c r="BK218" s="129">
        <f>SUM(BK219:BK222)</f>
        <v>0</v>
      </c>
    </row>
    <row r="219" spans="2:65" s="1" customFormat="1" ht="24.2" customHeight="1">
      <c r="B219" s="33"/>
      <c r="C219" s="132" t="s">
        <v>524</v>
      </c>
      <c r="D219" s="132" t="s">
        <v>174</v>
      </c>
      <c r="E219" s="133" t="s">
        <v>1012</v>
      </c>
      <c r="F219" s="134" t="s">
        <v>1013</v>
      </c>
      <c r="G219" s="135" t="s">
        <v>468</v>
      </c>
      <c r="H219" s="136">
        <v>315.99</v>
      </c>
      <c r="I219" s="137"/>
      <c r="J219" s="136">
        <f>ROUND(I219*H219,0)</f>
        <v>0</v>
      </c>
      <c r="K219" s="134" t="s">
        <v>346</v>
      </c>
      <c r="L219" s="33"/>
      <c r="M219" s="138" t="s">
        <v>35</v>
      </c>
      <c r="N219" s="139" t="s">
        <v>52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178</v>
      </c>
      <c r="AT219" s="142" t="s">
        <v>174</v>
      </c>
      <c r="AU219" s="142" t="s">
        <v>21</v>
      </c>
      <c r="AY219" s="17" t="s">
        <v>171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</v>
      </c>
      <c r="BK219" s="143">
        <f>ROUND(I219*H219,0)</f>
        <v>0</v>
      </c>
      <c r="BL219" s="17" t="s">
        <v>178</v>
      </c>
      <c r="BM219" s="142" t="s">
        <v>1211</v>
      </c>
    </row>
    <row r="220" spans="2:47" s="1" customFormat="1" ht="11.25">
      <c r="B220" s="33"/>
      <c r="D220" s="153" t="s">
        <v>347</v>
      </c>
      <c r="F220" s="154" t="s">
        <v>1015</v>
      </c>
      <c r="I220" s="146"/>
      <c r="L220" s="33"/>
      <c r="M220" s="147"/>
      <c r="T220" s="54"/>
      <c r="AT220" s="17" t="s">
        <v>347</v>
      </c>
      <c r="AU220" s="17" t="s">
        <v>21</v>
      </c>
    </row>
    <row r="221" spans="2:65" s="1" customFormat="1" ht="24.2" customHeight="1">
      <c r="B221" s="33"/>
      <c r="C221" s="132" t="s">
        <v>519</v>
      </c>
      <c r="D221" s="132" t="s">
        <v>174</v>
      </c>
      <c r="E221" s="133" t="s">
        <v>1016</v>
      </c>
      <c r="F221" s="134" t="s">
        <v>1017</v>
      </c>
      <c r="G221" s="135" t="s">
        <v>468</v>
      </c>
      <c r="H221" s="136">
        <v>315.99</v>
      </c>
      <c r="I221" s="137"/>
      <c r="J221" s="136">
        <f>ROUND(I221*H221,0)</f>
        <v>0</v>
      </c>
      <c r="K221" s="134" t="s">
        <v>346</v>
      </c>
      <c r="L221" s="33"/>
      <c r="M221" s="138" t="s">
        <v>35</v>
      </c>
      <c r="N221" s="139" t="s">
        <v>52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178</v>
      </c>
      <c r="AT221" s="142" t="s">
        <v>174</v>
      </c>
      <c r="AU221" s="142" t="s">
        <v>21</v>
      </c>
      <c r="AY221" s="17" t="s">
        <v>171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</v>
      </c>
      <c r="BK221" s="143">
        <f>ROUND(I221*H221,0)</f>
        <v>0</v>
      </c>
      <c r="BL221" s="17" t="s">
        <v>178</v>
      </c>
      <c r="BM221" s="142" t="s">
        <v>1212</v>
      </c>
    </row>
    <row r="222" spans="2:47" s="1" customFormat="1" ht="11.25">
      <c r="B222" s="33"/>
      <c r="D222" s="153" t="s">
        <v>347</v>
      </c>
      <c r="F222" s="154" t="s">
        <v>1019</v>
      </c>
      <c r="I222" s="146"/>
      <c r="L222" s="33"/>
      <c r="M222" s="185"/>
      <c r="N222" s="150"/>
      <c r="O222" s="150"/>
      <c r="P222" s="150"/>
      <c r="Q222" s="150"/>
      <c r="R222" s="150"/>
      <c r="S222" s="150"/>
      <c r="T222" s="186"/>
      <c r="AT222" s="17" t="s">
        <v>347</v>
      </c>
      <c r="AU222" s="17" t="s">
        <v>21</v>
      </c>
    </row>
    <row r="223" spans="2:12" s="1" customFormat="1" ht="6.95" customHeight="1"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33"/>
    </row>
  </sheetData>
  <sheetProtection algorithmName="SHA-512" hashValue="qxqWxIgeb31SAeOKRfe5556k69LMYMv3FAxSkgXFlGtgzbpV2/aPprHN423WsJ6c6DQsB2pLHXA4+NUw6cGkvw==" saltValue="QvhCplLx/GflPz8EiFX2U1qlLOV7+7BscLTTqp3a6vSj6jT2sO5ls+Iv89rgLwbu9j4mSA4vo/RCTizvR4z/KA==" spinCount="100000" sheet="1" objects="1" scenarios="1" formatColumns="0" formatRows="0" autoFilter="0"/>
  <autoFilter ref="C91:K222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3_01/113106143"/>
    <hyperlink ref="F100" r:id="rId2" display="https://podminky.urs.cz/item/CS_URS_2023_01/113107182"/>
    <hyperlink ref="F104" r:id="rId3" display="https://podminky.urs.cz/item/CS_URS_2023_01/113107222"/>
    <hyperlink ref="F106" r:id="rId4" display="https://podminky.urs.cz/item/CS_URS_2023_01/122351104"/>
    <hyperlink ref="F111" r:id="rId5" display="https://podminky.urs.cz/item/CS_URS_2023_01/129001101"/>
    <hyperlink ref="F118" r:id="rId6" display="https://podminky.urs.cz/item/CS_URS_2023_01/162751117"/>
    <hyperlink ref="F120" r:id="rId7" display="https://podminky.urs.cz/item/CS_URS_2023_01/162751139"/>
    <hyperlink ref="F126" r:id="rId8" display="https://podminky.urs.cz/item/CS_URS_2023_01/171251201"/>
    <hyperlink ref="F128" r:id="rId9" display="https://podminky.urs.cz/item/CS_URS_2023_01/181951114"/>
    <hyperlink ref="F133" r:id="rId10" display="https://podminky.urs.cz/item/CS_URS_2023_01/561121113"/>
    <hyperlink ref="F140" r:id="rId11" display="https://podminky.urs.cz/item/CS_URS_2023_01/564851111"/>
    <hyperlink ref="F145" r:id="rId12" display="https://podminky.urs.cz/item/CS_URS_2023_01/567132114"/>
    <hyperlink ref="F150" r:id="rId13" display="https://podminky.urs.cz/item/CS_URS_2023_01/567911111"/>
    <hyperlink ref="F153" r:id="rId14" display="https://podminky.urs.cz/item/CS_URS_2023_01/591211111"/>
    <hyperlink ref="F160" r:id="rId15" display="https://podminky.urs.cz/item/CS_URS_2023_01/899431111"/>
    <hyperlink ref="F166" r:id="rId16" display="https://podminky.urs.cz/item/CS_URS_2023_01/916241213"/>
    <hyperlink ref="F179" r:id="rId17" display="https://podminky.urs.cz/item/CS_URS_2023_01/919122132"/>
    <hyperlink ref="F181" r:id="rId18" display="https://podminky.urs.cz/item/CS_URS_2023_01/919731121"/>
    <hyperlink ref="F183" r:id="rId19" display="https://podminky.urs.cz/item/CS_URS_2023_01/919735112"/>
    <hyperlink ref="F186" r:id="rId20" display="https://podminky.urs.cz/item/CS_URS_2023_01/979071122"/>
    <hyperlink ref="F190" r:id="rId21" display="https://podminky.urs.cz/item/CS_URS_2023_01/997221551"/>
    <hyperlink ref="F195" r:id="rId22" display="https://podminky.urs.cz/item/CS_URS_2023_01/997221559"/>
    <hyperlink ref="F200" r:id="rId23" display="https://podminky.urs.cz/item/CS_URS_2023_01/997221561"/>
    <hyperlink ref="F206" r:id="rId24" display="https://podminky.urs.cz/item/CS_URS_2023_01/997221569"/>
    <hyperlink ref="F220" r:id="rId25" display="https://podminky.urs.cz/item/CS_URS_2023_01/998223011"/>
    <hyperlink ref="F222" r:id="rId26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140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1213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ROUND((SUM(BE97:BE218)),2)</f>
        <v>0</v>
      </c>
      <c r="I35" s="94">
        <v>0.21</v>
      </c>
      <c r="J35" s="84">
        <f>ROUND(((SUM(BE97:BE218))*I35),2)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ROUND((SUM(BF97:BF218)),2)</f>
        <v>0</v>
      </c>
      <c r="I36" s="94">
        <v>0.12</v>
      </c>
      <c r="J36" s="84">
        <f>ROUND(((SUM(BF97:BF218))*I36),2)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ROUND((SUM(BG97:BG218)),2)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ROUND((SUM(BH97:BH218)),2)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ROUND((SUM(BI97:BI218)),2)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140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401.1 - Veřejné osvětlení - fáze A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J97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148</v>
      </c>
      <c r="E66" s="110"/>
      <c r="F66" s="110"/>
      <c r="G66" s="110"/>
      <c r="H66" s="110"/>
      <c r="I66" s="110"/>
      <c r="J66" s="111">
        <f>J106</f>
        <v>0</v>
      </c>
      <c r="L66" s="108"/>
    </row>
    <row r="67" spans="2:12" s="9" customFormat="1" ht="19.9" customHeight="1">
      <c r="B67" s="108"/>
      <c r="D67" s="109" t="s">
        <v>341</v>
      </c>
      <c r="E67" s="110"/>
      <c r="F67" s="110"/>
      <c r="G67" s="110"/>
      <c r="H67" s="110"/>
      <c r="I67" s="110"/>
      <c r="J67" s="111">
        <f>J109</f>
        <v>0</v>
      </c>
      <c r="L67" s="108"/>
    </row>
    <row r="68" spans="2:12" s="8" customFormat="1" ht="24.95" customHeight="1">
      <c r="B68" s="104"/>
      <c r="D68" s="105" t="s">
        <v>1214</v>
      </c>
      <c r="E68" s="106"/>
      <c r="F68" s="106"/>
      <c r="G68" s="106"/>
      <c r="H68" s="106"/>
      <c r="I68" s="106"/>
      <c r="J68" s="107">
        <f>J114</f>
        <v>0</v>
      </c>
      <c r="L68" s="104"/>
    </row>
    <row r="69" spans="2:12" s="9" customFormat="1" ht="19.9" customHeight="1">
      <c r="B69" s="108"/>
      <c r="D69" s="109" t="s">
        <v>1215</v>
      </c>
      <c r="E69" s="110"/>
      <c r="F69" s="110"/>
      <c r="G69" s="110"/>
      <c r="H69" s="110"/>
      <c r="I69" s="110"/>
      <c r="J69" s="111">
        <f>J115</f>
        <v>0</v>
      </c>
      <c r="L69" s="108"/>
    </row>
    <row r="70" spans="2:12" s="8" customFormat="1" ht="24.95" customHeight="1">
      <c r="B70" s="104"/>
      <c r="D70" s="105" t="s">
        <v>1216</v>
      </c>
      <c r="E70" s="106"/>
      <c r="F70" s="106"/>
      <c r="G70" s="106"/>
      <c r="H70" s="106"/>
      <c r="I70" s="106"/>
      <c r="J70" s="107">
        <f>J150</f>
        <v>0</v>
      </c>
      <c r="L70" s="104"/>
    </row>
    <row r="71" spans="2:12" s="9" customFormat="1" ht="19.9" customHeight="1">
      <c r="B71" s="108"/>
      <c r="D71" s="109" t="s">
        <v>1217</v>
      </c>
      <c r="E71" s="110"/>
      <c r="F71" s="110"/>
      <c r="G71" s="110"/>
      <c r="H71" s="110"/>
      <c r="I71" s="110"/>
      <c r="J71" s="111">
        <f>J151</f>
        <v>0</v>
      </c>
      <c r="L71" s="108"/>
    </row>
    <row r="72" spans="2:12" s="9" customFormat="1" ht="19.9" customHeight="1">
      <c r="B72" s="108"/>
      <c r="D72" s="109" t="s">
        <v>1218</v>
      </c>
      <c r="E72" s="110"/>
      <c r="F72" s="110"/>
      <c r="G72" s="110"/>
      <c r="H72" s="110"/>
      <c r="I72" s="110"/>
      <c r="J72" s="111">
        <f>J177</f>
        <v>0</v>
      </c>
      <c r="L72" s="108"/>
    </row>
    <row r="73" spans="2:12" s="9" customFormat="1" ht="19.9" customHeight="1">
      <c r="B73" s="108"/>
      <c r="D73" s="109" t="s">
        <v>1219</v>
      </c>
      <c r="E73" s="110"/>
      <c r="F73" s="110"/>
      <c r="G73" s="110"/>
      <c r="H73" s="110"/>
      <c r="I73" s="110"/>
      <c r="J73" s="111">
        <f>J181</f>
        <v>0</v>
      </c>
      <c r="L73" s="108"/>
    </row>
    <row r="74" spans="2:12" s="8" customFormat="1" ht="24.95" customHeight="1">
      <c r="B74" s="104"/>
      <c r="D74" s="105" t="s">
        <v>149</v>
      </c>
      <c r="E74" s="106"/>
      <c r="F74" s="106"/>
      <c r="G74" s="106"/>
      <c r="H74" s="106"/>
      <c r="I74" s="106"/>
      <c r="J74" s="107">
        <f>J214</f>
        <v>0</v>
      </c>
      <c r="L74" s="104"/>
    </row>
    <row r="75" spans="2:12" s="9" customFormat="1" ht="19.9" customHeight="1">
      <c r="B75" s="108"/>
      <c r="D75" s="109" t="s">
        <v>155</v>
      </c>
      <c r="E75" s="110"/>
      <c r="F75" s="110"/>
      <c r="G75" s="110"/>
      <c r="H75" s="110"/>
      <c r="I75" s="110"/>
      <c r="J75" s="111">
        <f>J215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1" t="s">
        <v>156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16</v>
      </c>
      <c r="L84" s="33"/>
    </row>
    <row r="85" spans="2:12" s="1" customFormat="1" ht="16.5" customHeight="1">
      <c r="B85" s="33"/>
      <c r="E85" s="313" t="str">
        <f>E7</f>
        <v>Nymburk - rekonstrukce chodníku a parkovacího stání</v>
      </c>
      <c r="F85" s="314"/>
      <c r="G85" s="314"/>
      <c r="H85" s="314"/>
      <c r="L85" s="33"/>
    </row>
    <row r="86" spans="2:12" ht="12" customHeight="1">
      <c r="B86" s="20"/>
      <c r="C86" s="27" t="s">
        <v>139</v>
      </c>
      <c r="L86" s="20"/>
    </row>
    <row r="87" spans="2:12" s="1" customFormat="1" ht="16.5" customHeight="1">
      <c r="B87" s="33"/>
      <c r="E87" s="313" t="s">
        <v>140</v>
      </c>
      <c r="F87" s="315"/>
      <c r="G87" s="315"/>
      <c r="H87" s="315"/>
      <c r="L87" s="33"/>
    </row>
    <row r="88" spans="2:12" s="1" customFormat="1" ht="12" customHeight="1">
      <c r="B88" s="33"/>
      <c r="C88" s="27" t="s">
        <v>141</v>
      </c>
      <c r="L88" s="33"/>
    </row>
    <row r="89" spans="2:12" s="1" customFormat="1" ht="16.5" customHeight="1">
      <c r="B89" s="33"/>
      <c r="E89" s="277" t="str">
        <f>E11</f>
        <v>SO 401.1 - Veřejné osvětlení - fáze A</v>
      </c>
      <c r="F89" s="315"/>
      <c r="G89" s="315"/>
      <c r="H89" s="315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7" t="s">
        <v>22</v>
      </c>
      <c r="F91" s="25" t="str">
        <f>F14</f>
        <v>Nymburk</v>
      </c>
      <c r="I91" s="27" t="s">
        <v>24</v>
      </c>
      <c r="J91" s="50" t="str">
        <f>IF(J14="","",J14)</f>
        <v>7. 11. 2023</v>
      </c>
      <c r="L91" s="33"/>
    </row>
    <row r="92" spans="2:12" s="1" customFormat="1" ht="6.95" customHeight="1">
      <c r="B92" s="33"/>
      <c r="L92" s="33"/>
    </row>
    <row r="93" spans="2:12" s="1" customFormat="1" ht="40.15" customHeight="1">
      <c r="B93" s="33"/>
      <c r="C93" s="27" t="s">
        <v>30</v>
      </c>
      <c r="F93" s="25" t="str">
        <f>E17</f>
        <v>Měto Nymburk, nám. Přemyslovců 163/20, 288 02</v>
      </c>
      <c r="I93" s="27" t="s">
        <v>38</v>
      </c>
      <c r="J93" s="31" t="str">
        <f>E23</f>
        <v>Ing. arch. Martin Jirovský Ph.D, MBA, DiS.</v>
      </c>
      <c r="L93" s="33"/>
    </row>
    <row r="94" spans="2:12" s="1" customFormat="1" ht="40.15" customHeight="1">
      <c r="B94" s="33"/>
      <c r="C94" s="27" t="s">
        <v>36</v>
      </c>
      <c r="F94" s="25" t="str">
        <f>IF(E20="","",E20)</f>
        <v>Vyplň údaj</v>
      </c>
      <c r="I94" s="27" t="s">
        <v>42</v>
      </c>
      <c r="J94" s="31" t="str">
        <f>E26</f>
        <v>Ateliér M.A.A.T. s.r.o., Petra Stejskalová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157</v>
      </c>
      <c r="D96" s="114" t="s">
        <v>66</v>
      </c>
      <c r="E96" s="114" t="s">
        <v>62</v>
      </c>
      <c r="F96" s="114" t="s">
        <v>63</v>
      </c>
      <c r="G96" s="114" t="s">
        <v>158</v>
      </c>
      <c r="H96" s="114" t="s">
        <v>159</v>
      </c>
      <c r="I96" s="114" t="s">
        <v>160</v>
      </c>
      <c r="J96" s="114" t="s">
        <v>145</v>
      </c>
      <c r="K96" s="115" t="s">
        <v>161</v>
      </c>
      <c r="L96" s="112"/>
      <c r="M96" s="57" t="s">
        <v>35</v>
      </c>
      <c r="N96" s="58" t="s">
        <v>51</v>
      </c>
      <c r="O96" s="58" t="s">
        <v>162</v>
      </c>
      <c r="P96" s="58" t="s">
        <v>163</v>
      </c>
      <c r="Q96" s="58" t="s">
        <v>164</v>
      </c>
      <c r="R96" s="58" t="s">
        <v>165</v>
      </c>
      <c r="S96" s="58" t="s">
        <v>166</v>
      </c>
      <c r="T96" s="59" t="s">
        <v>167</v>
      </c>
    </row>
    <row r="97" spans="2:63" s="1" customFormat="1" ht="22.9" customHeight="1">
      <c r="B97" s="33"/>
      <c r="C97" s="62" t="s">
        <v>168</v>
      </c>
      <c r="J97" s="116">
        <f>BK97</f>
        <v>0</v>
      </c>
      <c r="L97" s="33"/>
      <c r="M97" s="60"/>
      <c r="N97" s="51"/>
      <c r="O97" s="51"/>
      <c r="P97" s="117">
        <f>P98+P114+P150+P214</f>
        <v>0</v>
      </c>
      <c r="Q97" s="51"/>
      <c r="R97" s="117">
        <f>R98+R114+R150+R214</f>
        <v>214.907645</v>
      </c>
      <c r="S97" s="51"/>
      <c r="T97" s="118">
        <f>T98+T114+T150+T214</f>
        <v>0.0375</v>
      </c>
      <c r="AT97" s="17" t="s">
        <v>80</v>
      </c>
      <c r="AU97" s="17" t="s">
        <v>146</v>
      </c>
      <c r="BK97" s="119">
        <f>BK98+BK114+BK150+BK214</f>
        <v>0</v>
      </c>
    </row>
    <row r="98" spans="2:63" s="11" customFormat="1" ht="25.9" customHeight="1">
      <c r="B98" s="120"/>
      <c r="D98" s="121" t="s">
        <v>80</v>
      </c>
      <c r="E98" s="122" t="s">
        <v>169</v>
      </c>
      <c r="F98" s="122" t="s">
        <v>170</v>
      </c>
      <c r="I98" s="123"/>
      <c r="J98" s="124">
        <f>BK98</f>
        <v>0</v>
      </c>
      <c r="L98" s="120"/>
      <c r="M98" s="125"/>
      <c r="P98" s="126">
        <f>P99+P106+P109</f>
        <v>0</v>
      </c>
      <c r="R98" s="126">
        <f>R99+R106+R109</f>
        <v>0.02184</v>
      </c>
      <c r="T98" s="127">
        <f>T99+T106+T109</f>
        <v>0</v>
      </c>
      <c r="AR98" s="121" t="s">
        <v>8</v>
      </c>
      <c r="AT98" s="128" t="s">
        <v>80</v>
      </c>
      <c r="AU98" s="128" t="s">
        <v>81</v>
      </c>
      <c r="AY98" s="121" t="s">
        <v>171</v>
      </c>
      <c r="BK98" s="129">
        <f>BK99+BK106+BK109</f>
        <v>0</v>
      </c>
    </row>
    <row r="99" spans="2:63" s="11" customFormat="1" ht="22.9" customHeight="1">
      <c r="B99" s="120"/>
      <c r="D99" s="121" t="s">
        <v>80</v>
      </c>
      <c r="E99" s="130" t="s">
        <v>8</v>
      </c>
      <c r="F99" s="130" t="s">
        <v>342</v>
      </c>
      <c r="I99" s="123"/>
      <c r="J99" s="131">
        <f>BK99</f>
        <v>0</v>
      </c>
      <c r="L99" s="120"/>
      <c r="M99" s="125"/>
      <c r="P99" s="126">
        <f>SUM(P100:P105)</f>
        <v>0</v>
      </c>
      <c r="R99" s="126">
        <f>SUM(R100:R105)</f>
        <v>0.02184</v>
      </c>
      <c r="T99" s="127">
        <f>SUM(T100:T105)</f>
        <v>0</v>
      </c>
      <c r="AR99" s="121" t="s">
        <v>8</v>
      </c>
      <c r="AT99" s="128" t="s">
        <v>80</v>
      </c>
      <c r="AU99" s="128" t="s">
        <v>8</v>
      </c>
      <c r="AY99" s="121" t="s">
        <v>171</v>
      </c>
      <c r="BK99" s="129">
        <f>SUM(BK100:BK105)</f>
        <v>0</v>
      </c>
    </row>
    <row r="100" spans="2:65" s="1" customFormat="1" ht="21.75" customHeight="1">
      <c r="B100" s="33"/>
      <c r="C100" s="132" t="s">
        <v>8</v>
      </c>
      <c r="D100" s="132" t="s">
        <v>174</v>
      </c>
      <c r="E100" s="133" t="s">
        <v>1220</v>
      </c>
      <c r="F100" s="134" t="s">
        <v>1221</v>
      </c>
      <c r="G100" s="135" t="s">
        <v>402</v>
      </c>
      <c r="H100" s="136">
        <v>28</v>
      </c>
      <c r="I100" s="137"/>
      <c r="J100" s="136">
        <f>ROUND(I100*H100,0)</f>
        <v>0</v>
      </c>
      <c r="K100" s="134" t="s">
        <v>346</v>
      </c>
      <c r="L100" s="33"/>
      <c r="M100" s="138" t="s">
        <v>35</v>
      </c>
      <c r="N100" s="139" t="s">
        <v>52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178</v>
      </c>
      <c r="AT100" s="142" t="s">
        <v>174</v>
      </c>
      <c r="AU100" s="142" t="s">
        <v>21</v>
      </c>
      <c r="AY100" s="17" t="s">
        <v>171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</v>
      </c>
      <c r="BK100" s="143">
        <f>ROUND(I100*H100,0)</f>
        <v>0</v>
      </c>
      <c r="BL100" s="17" t="s">
        <v>178</v>
      </c>
      <c r="BM100" s="142" t="s">
        <v>1222</v>
      </c>
    </row>
    <row r="101" spans="2:47" s="1" customFormat="1" ht="11.25">
      <c r="B101" s="33"/>
      <c r="D101" s="153" t="s">
        <v>347</v>
      </c>
      <c r="F101" s="154" t="s">
        <v>1223</v>
      </c>
      <c r="I101" s="146"/>
      <c r="L101" s="33"/>
      <c r="M101" s="147"/>
      <c r="T101" s="54"/>
      <c r="AT101" s="17" t="s">
        <v>347</v>
      </c>
      <c r="AU101" s="17" t="s">
        <v>21</v>
      </c>
    </row>
    <row r="102" spans="2:51" s="12" customFormat="1" ht="11.25">
      <c r="B102" s="155"/>
      <c r="D102" s="144" t="s">
        <v>358</v>
      </c>
      <c r="E102" s="156" t="s">
        <v>35</v>
      </c>
      <c r="F102" s="157" t="s">
        <v>1224</v>
      </c>
      <c r="H102" s="158">
        <v>18</v>
      </c>
      <c r="I102" s="159"/>
      <c r="L102" s="155"/>
      <c r="M102" s="160"/>
      <c r="T102" s="161"/>
      <c r="AT102" s="156" t="s">
        <v>358</v>
      </c>
      <c r="AU102" s="156" t="s">
        <v>21</v>
      </c>
      <c r="AV102" s="12" t="s">
        <v>21</v>
      </c>
      <c r="AW102" s="12" t="s">
        <v>41</v>
      </c>
      <c r="AX102" s="12" t="s">
        <v>81</v>
      </c>
      <c r="AY102" s="156" t="s">
        <v>171</v>
      </c>
    </row>
    <row r="103" spans="2:51" s="12" customFormat="1" ht="11.25">
      <c r="B103" s="155"/>
      <c r="D103" s="144" t="s">
        <v>358</v>
      </c>
      <c r="E103" s="156" t="s">
        <v>35</v>
      </c>
      <c r="F103" s="157" t="s">
        <v>1225</v>
      </c>
      <c r="H103" s="158">
        <v>10</v>
      </c>
      <c r="I103" s="159"/>
      <c r="L103" s="155"/>
      <c r="M103" s="160"/>
      <c r="T103" s="161"/>
      <c r="AT103" s="156" t="s">
        <v>358</v>
      </c>
      <c r="AU103" s="156" t="s">
        <v>21</v>
      </c>
      <c r="AV103" s="12" t="s">
        <v>21</v>
      </c>
      <c r="AW103" s="12" t="s">
        <v>41</v>
      </c>
      <c r="AX103" s="12" t="s">
        <v>81</v>
      </c>
      <c r="AY103" s="156" t="s">
        <v>171</v>
      </c>
    </row>
    <row r="104" spans="2:51" s="13" customFormat="1" ht="11.25">
      <c r="B104" s="162"/>
      <c r="D104" s="144" t="s">
        <v>358</v>
      </c>
      <c r="E104" s="163" t="s">
        <v>35</v>
      </c>
      <c r="F104" s="164" t="s">
        <v>361</v>
      </c>
      <c r="H104" s="165">
        <v>28</v>
      </c>
      <c r="I104" s="166"/>
      <c r="L104" s="162"/>
      <c r="M104" s="167"/>
      <c r="T104" s="168"/>
      <c r="AT104" s="163" t="s">
        <v>358</v>
      </c>
      <c r="AU104" s="163" t="s">
        <v>21</v>
      </c>
      <c r="AV104" s="13" t="s">
        <v>178</v>
      </c>
      <c r="AW104" s="13" t="s">
        <v>41</v>
      </c>
      <c r="AX104" s="13" t="s">
        <v>8</v>
      </c>
      <c r="AY104" s="163" t="s">
        <v>171</v>
      </c>
    </row>
    <row r="105" spans="2:65" s="1" customFormat="1" ht="16.5" customHeight="1">
      <c r="B105" s="33"/>
      <c r="C105" s="169" t="s">
        <v>21</v>
      </c>
      <c r="D105" s="169" t="s">
        <v>488</v>
      </c>
      <c r="E105" s="170" t="s">
        <v>1226</v>
      </c>
      <c r="F105" s="171" t="s">
        <v>1227</v>
      </c>
      <c r="G105" s="172" t="s">
        <v>402</v>
      </c>
      <c r="H105" s="173">
        <v>28</v>
      </c>
      <c r="I105" s="174"/>
      <c r="J105" s="173">
        <f>ROUND(I105*H105,0)</f>
        <v>0</v>
      </c>
      <c r="K105" s="171" t="s">
        <v>346</v>
      </c>
      <c r="L105" s="175"/>
      <c r="M105" s="176" t="s">
        <v>35</v>
      </c>
      <c r="N105" s="177" t="s">
        <v>52</v>
      </c>
      <c r="P105" s="140">
        <f>O105*H105</f>
        <v>0</v>
      </c>
      <c r="Q105" s="140">
        <v>0.00078</v>
      </c>
      <c r="R105" s="140">
        <f>Q105*H105</f>
        <v>0.02184</v>
      </c>
      <c r="S105" s="140">
        <v>0</v>
      </c>
      <c r="T105" s="141">
        <f>S105*H105</f>
        <v>0</v>
      </c>
      <c r="AR105" s="142" t="s">
        <v>214</v>
      </c>
      <c r="AT105" s="142" t="s">
        <v>488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178</v>
      </c>
      <c r="BM105" s="142" t="s">
        <v>1228</v>
      </c>
    </row>
    <row r="106" spans="2:63" s="11" customFormat="1" ht="22.9" customHeight="1">
      <c r="B106" s="120"/>
      <c r="D106" s="121" t="s">
        <v>80</v>
      </c>
      <c r="E106" s="130" t="s">
        <v>172</v>
      </c>
      <c r="F106" s="130" t="s">
        <v>173</v>
      </c>
      <c r="I106" s="123"/>
      <c r="J106" s="131">
        <f>BK106</f>
        <v>0</v>
      </c>
      <c r="L106" s="120"/>
      <c r="M106" s="125"/>
      <c r="P106" s="126">
        <f>SUM(P107:P108)</f>
        <v>0</v>
      </c>
      <c r="R106" s="126">
        <f>SUM(R107:R108)</f>
        <v>0</v>
      </c>
      <c r="T106" s="127">
        <f>SUM(T107:T108)</f>
        <v>0</v>
      </c>
      <c r="AR106" s="121" t="s">
        <v>8</v>
      </c>
      <c r="AT106" s="128" t="s">
        <v>80</v>
      </c>
      <c r="AU106" s="128" t="s">
        <v>8</v>
      </c>
      <c r="AY106" s="121" t="s">
        <v>171</v>
      </c>
      <c r="BK106" s="129">
        <f>SUM(BK107:BK108)</f>
        <v>0</v>
      </c>
    </row>
    <row r="107" spans="2:65" s="1" customFormat="1" ht="21.75" customHeight="1">
      <c r="B107" s="33"/>
      <c r="C107" s="132" t="s">
        <v>191</v>
      </c>
      <c r="D107" s="132" t="s">
        <v>174</v>
      </c>
      <c r="E107" s="133" t="s">
        <v>1229</v>
      </c>
      <c r="F107" s="134" t="s">
        <v>1230</v>
      </c>
      <c r="G107" s="135" t="s">
        <v>1231</v>
      </c>
      <c r="H107" s="136">
        <v>12</v>
      </c>
      <c r="I107" s="137"/>
      <c r="J107" s="136">
        <f>ROUND(I107*H107,0)</f>
        <v>0</v>
      </c>
      <c r="K107" s="134" t="s">
        <v>346</v>
      </c>
      <c r="L107" s="33"/>
      <c r="M107" s="138" t="s">
        <v>35</v>
      </c>
      <c r="N107" s="139" t="s">
        <v>52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178</v>
      </c>
      <c r="AT107" s="142" t="s">
        <v>174</v>
      </c>
      <c r="AU107" s="142" t="s">
        <v>21</v>
      </c>
      <c r="AY107" s="17" t="s">
        <v>171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</v>
      </c>
      <c r="BK107" s="143">
        <f>ROUND(I107*H107,0)</f>
        <v>0</v>
      </c>
      <c r="BL107" s="17" t="s">
        <v>178</v>
      </c>
      <c r="BM107" s="142" t="s">
        <v>1232</v>
      </c>
    </row>
    <row r="108" spans="2:47" s="1" customFormat="1" ht="11.25">
      <c r="B108" s="33"/>
      <c r="D108" s="153" t="s">
        <v>347</v>
      </c>
      <c r="F108" s="154" t="s">
        <v>1233</v>
      </c>
      <c r="I108" s="146"/>
      <c r="L108" s="33"/>
      <c r="M108" s="147"/>
      <c r="T108" s="54"/>
      <c r="AT108" s="17" t="s">
        <v>347</v>
      </c>
      <c r="AU108" s="17" t="s">
        <v>21</v>
      </c>
    </row>
    <row r="109" spans="2:63" s="11" customFormat="1" ht="22.9" customHeight="1">
      <c r="B109" s="120"/>
      <c r="D109" s="121" t="s">
        <v>80</v>
      </c>
      <c r="E109" s="130" t="s">
        <v>1009</v>
      </c>
      <c r="F109" s="130" t="s">
        <v>1010</v>
      </c>
      <c r="I109" s="123"/>
      <c r="J109" s="131">
        <f>BK109</f>
        <v>0</v>
      </c>
      <c r="L109" s="120"/>
      <c r="M109" s="125"/>
      <c r="P109" s="126">
        <f>SUM(P110:P113)</f>
        <v>0</v>
      </c>
      <c r="R109" s="126">
        <f>SUM(R110:R113)</f>
        <v>0</v>
      </c>
      <c r="T109" s="127">
        <f>SUM(T110:T113)</f>
        <v>0</v>
      </c>
      <c r="AR109" s="121" t="s">
        <v>8</v>
      </c>
      <c r="AT109" s="128" t="s">
        <v>80</v>
      </c>
      <c r="AU109" s="128" t="s">
        <v>8</v>
      </c>
      <c r="AY109" s="121" t="s">
        <v>171</v>
      </c>
      <c r="BK109" s="129">
        <f>SUM(BK110:BK113)</f>
        <v>0</v>
      </c>
    </row>
    <row r="110" spans="2:65" s="1" customFormat="1" ht="24.2" customHeight="1">
      <c r="B110" s="33"/>
      <c r="C110" s="132" t="s">
        <v>178</v>
      </c>
      <c r="D110" s="132" t="s">
        <v>174</v>
      </c>
      <c r="E110" s="133" t="s">
        <v>1234</v>
      </c>
      <c r="F110" s="134" t="s">
        <v>1235</v>
      </c>
      <c r="G110" s="135" t="s">
        <v>468</v>
      </c>
      <c r="H110" s="136">
        <v>0.02</v>
      </c>
      <c r="I110" s="137"/>
      <c r="J110" s="136">
        <f>ROUND(I110*H110,0)</f>
        <v>0</v>
      </c>
      <c r="K110" s="134" t="s">
        <v>346</v>
      </c>
      <c r="L110" s="33"/>
      <c r="M110" s="138" t="s">
        <v>35</v>
      </c>
      <c r="N110" s="139" t="s">
        <v>52</v>
      </c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42" t="s">
        <v>178</v>
      </c>
      <c r="AT110" s="142" t="s">
        <v>174</v>
      </c>
      <c r="AU110" s="142" t="s">
        <v>21</v>
      </c>
      <c r="AY110" s="17" t="s">
        <v>171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7" t="s">
        <v>8</v>
      </c>
      <c r="BK110" s="143">
        <f>ROUND(I110*H110,0)</f>
        <v>0</v>
      </c>
      <c r="BL110" s="17" t="s">
        <v>178</v>
      </c>
      <c r="BM110" s="142" t="s">
        <v>1236</v>
      </c>
    </row>
    <row r="111" spans="2:47" s="1" customFormat="1" ht="11.25">
      <c r="B111" s="33"/>
      <c r="D111" s="153" t="s">
        <v>347</v>
      </c>
      <c r="F111" s="154" t="s">
        <v>1237</v>
      </c>
      <c r="I111" s="146"/>
      <c r="L111" s="33"/>
      <c r="M111" s="147"/>
      <c r="T111" s="54"/>
      <c r="AT111" s="17" t="s">
        <v>347</v>
      </c>
      <c r="AU111" s="17" t="s">
        <v>21</v>
      </c>
    </row>
    <row r="112" spans="2:65" s="1" customFormat="1" ht="24.2" customHeight="1">
      <c r="B112" s="33"/>
      <c r="C112" s="132" t="s">
        <v>183</v>
      </c>
      <c r="D112" s="132" t="s">
        <v>174</v>
      </c>
      <c r="E112" s="133" t="s">
        <v>1238</v>
      </c>
      <c r="F112" s="134" t="s">
        <v>1239</v>
      </c>
      <c r="G112" s="135" t="s">
        <v>468</v>
      </c>
      <c r="H112" s="136">
        <v>0.02</v>
      </c>
      <c r="I112" s="137"/>
      <c r="J112" s="136">
        <f>ROUND(I112*H112,0)</f>
        <v>0</v>
      </c>
      <c r="K112" s="134" t="s">
        <v>346</v>
      </c>
      <c r="L112" s="33"/>
      <c r="M112" s="138" t="s">
        <v>35</v>
      </c>
      <c r="N112" s="139" t="s">
        <v>52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178</v>
      </c>
      <c r="AT112" s="142" t="s">
        <v>174</v>
      </c>
      <c r="AU112" s="142" t="s">
        <v>21</v>
      </c>
      <c r="AY112" s="17" t="s">
        <v>171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</v>
      </c>
      <c r="BK112" s="143">
        <f>ROUND(I112*H112,0)</f>
        <v>0</v>
      </c>
      <c r="BL112" s="17" t="s">
        <v>178</v>
      </c>
      <c r="BM112" s="142" t="s">
        <v>1240</v>
      </c>
    </row>
    <row r="113" spans="2:47" s="1" customFormat="1" ht="11.25">
      <c r="B113" s="33"/>
      <c r="D113" s="153" t="s">
        <v>347</v>
      </c>
      <c r="F113" s="154" t="s">
        <v>1241</v>
      </c>
      <c r="I113" s="146"/>
      <c r="L113" s="33"/>
      <c r="M113" s="147"/>
      <c r="T113" s="54"/>
      <c r="AT113" s="17" t="s">
        <v>347</v>
      </c>
      <c r="AU113" s="17" t="s">
        <v>21</v>
      </c>
    </row>
    <row r="114" spans="2:63" s="11" customFormat="1" ht="25.9" customHeight="1">
      <c r="B114" s="120"/>
      <c r="D114" s="121" t="s">
        <v>80</v>
      </c>
      <c r="E114" s="122" t="s">
        <v>1242</v>
      </c>
      <c r="F114" s="122" t="s">
        <v>1243</v>
      </c>
      <c r="I114" s="123"/>
      <c r="J114" s="124">
        <f>BK114</f>
        <v>0</v>
      </c>
      <c r="L114" s="120"/>
      <c r="M114" s="125"/>
      <c r="P114" s="126">
        <f>P115</f>
        <v>0</v>
      </c>
      <c r="R114" s="126">
        <f>R115</f>
        <v>1.148405</v>
      </c>
      <c r="T114" s="127">
        <f>T115</f>
        <v>0.0375</v>
      </c>
      <c r="AR114" s="121" t="s">
        <v>21</v>
      </c>
      <c r="AT114" s="128" t="s">
        <v>80</v>
      </c>
      <c r="AU114" s="128" t="s">
        <v>81</v>
      </c>
      <c r="AY114" s="121" t="s">
        <v>171</v>
      </c>
      <c r="BK114" s="129">
        <f>BK115</f>
        <v>0</v>
      </c>
    </row>
    <row r="115" spans="2:63" s="11" customFormat="1" ht="22.9" customHeight="1">
      <c r="B115" s="120"/>
      <c r="D115" s="121" t="s">
        <v>80</v>
      </c>
      <c r="E115" s="130" t="s">
        <v>1244</v>
      </c>
      <c r="F115" s="130" t="s">
        <v>1245</v>
      </c>
      <c r="I115" s="123"/>
      <c r="J115" s="131">
        <f>BK115</f>
        <v>0</v>
      </c>
      <c r="L115" s="120"/>
      <c r="M115" s="125"/>
      <c r="P115" s="126">
        <f>SUM(P116:P149)</f>
        <v>0</v>
      </c>
      <c r="R115" s="126">
        <f>SUM(R116:R149)</f>
        <v>1.148405</v>
      </c>
      <c r="T115" s="127">
        <f>SUM(T116:T149)</f>
        <v>0.0375</v>
      </c>
      <c r="AR115" s="121" t="s">
        <v>21</v>
      </c>
      <c r="AT115" s="128" t="s">
        <v>80</v>
      </c>
      <c r="AU115" s="128" t="s">
        <v>8</v>
      </c>
      <c r="AY115" s="121" t="s">
        <v>171</v>
      </c>
      <c r="BK115" s="129">
        <f>SUM(BK116:BK149)</f>
        <v>0</v>
      </c>
    </row>
    <row r="116" spans="2:65" s="1" customFormat="1" ht="24.2" customHeight="1">
      <c r="B116" s="33"/>
      <c r="C116" s="132" t="s">
        <v>204</v>
      </c>
      <c r="D116" s="132" t="s">
        <v>174</v>
      </c>
      <c r="E116" s="133" t="s">
        <v>1246</v>
      </c>
      <c r="F116" s="134" t="s">
        <v>1247</v>
      </c>
      <c r="G116" s="135" t="s">
        <v>402</v>
      </c>
      <c r="H116" s="136">
        <v>12</v>
      </c>
      <c r="I116" s="137"/>
      <c r="J116" s="136">
        <f>ROUND(I116*H116,0)</f>
        <v>0</v>
      </c>
      <c r="K116" s="134" t="s">
        <v>346</v>
      </c>
      <c r="L116" s="33"/>
      <c r="M116" s="138" t="s">
        <v>35</v>
      </c>
      <c r="N116" s="139" t="s">
        <v>52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255</v>
      </c>
      <c r="AT116" s="142" t="s">
        <v>174</v>
      </c>
      <c r="AU116" s="142" t="s">
        <v>21</v>
      </c>
      <c r="AY116" s="17" t="s">
        <v>171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</v>
      </c>
      <c r="BK116" s="143">
        <f>ROUND(I116*H116,0)</f>
        <v>0</v>
      </c>
      <c r="BL116" s="17" t="s">
        <v>255</v>
      </c>
      <c r="BM116" s="142" t="s">
        <v>1248</v>
      </c>
    </row>
    <row r="117" spans="2:47" s="1" customFormat="1" ht="11.25">
      <c r="B117" s="33"/>
      <c r="D117" s="153" t="s">
        <v>347</v>
      </c>
      <c r="F117" s="154" t="s">
        <v>1249</v>
      </c>
      <c r="I117" s="146"/>
      <c r="L117" s="33"/>
      <c r="M117" s="147"/>
      <c r="T117" s="54"/>
      <c r="AT117" s="17" t="s">
        <v>347</v>
      </c>
      <c r="AU117" s="17" t="s">
        <v>21</v>
      </c>
    </row>
    <row r="118" spans="2:65" s="1" customFormat="1" ht="16.5" customHeight="1">
      <c r="B118" s="33"/>
      <c r="C118" s="169" t="s">
        <v>209</v>
      </c>
      <c r="D118" s="169" t="s">
        <v>488</v>
      </c>
      <c r="E118" s="170" t="s">
        <v>1250</v>
      </c>
      <c r="F118" s="171" t="s">
        <v>1251</v>
      </c>
      <c r="G118" s="172" t="s">
        <v>402</v>
      </c>
      <c r="H118" s="173">
        <v>12.6</v>
      </c>
      <c r="I118" s="174"/>
      <c r="J118" s="173">
        <f>ROUND(I118*H118,0)</f>
        <v>0</v>
      </c>
      <c r="K118" s="171" t="s">
        <v>346</v>
      </c>
      <c r="L118" s="175"/>
      <c r="M118" s="176" t="s">
        <v>35</v>
      </c>
      <c r="N118" s="177" t="s">
        <v>52</v>
      </c>
      <c r="P118" s="140">
        <f>O118*H118</f>
        <v>0</v>
      </c>
      <c r="Q118" s="140">
        <v>0.0032</v>
      </c>
      <c r="R118" s="140">
        <f>Q118*H118</f>
        <v>0.04032</v>
      </c>
      <c r="S118" s="140">
        <v>0</v>
      </c>
      <c r="T118" s="141">
        <f>S118*H118</f>
        <v>0</v>
      </c>
      <c r="AR118" s="142" t="s">
        <v>511</v>
      </c>
      <c r="AT118" s="142" t="s">
        <v>488</v>
      </c>
      <c r="AU118" s="142" t="s">
        <v>21</v>
      </c>
      <c r="AY118" s="17" t="s">
        <v>171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</v>
      </c>
      <c r="BK118" s="143">
        <f>ROUND(I118*H118,0)</f>
        <v>0</v>
      </c>
      <c r="BL118" s="17" t="s">
        <v>255</v>
      </c>
      <c r="BM118" s="142" t="s">
        <v>1252</v>
      </c>
    </row>
    <row r="119" spans="2:51" s="12" customFormat="1" ht="11.25">
      <c r="B119" s="155"/>
      <c r="D119" s="144" t="s">
        <v>358</v>
      </c>
      <c r="F119" s="157" t="s">
        <v>1253</v>
      </c>
      <c r="H119" s="158">
        <v>12.6</v>
      </c>
      <c r="I119" s="159"/>
      <c r="L119" s="155"/>
      <c r="M119" s="160"/>
      <c r="T119" s="161"/>
      <c r="AT119" s="156" t="s">
        <v>358</v>
      </c>
      <c r="AU119" s="156" t="s">
        <v>21</v>
      </c>
      <c r="AV119" s="12" t="s">
        <v>21</v>
      </c>
      <c r="AW119" s="12" t="s">
        <v>4</v>
      </c>
      <c r="AX119" s="12" t="s">
        <v>8</v>
      </c>
      <c r="AY119" s="156" t="s">
        <v>171</v>
      </c>
    </row>
    <row r="120" spans="2:65" s="1" customFormat="1" ht="24.2" customHeight="1">
      <c r="B120" s="33"/>
      <c r="C120" s="132" t="s">
        <v>214</v>
      </c>
      <c r="D120" s="132" t="s">
        <v>174</v>
      </c>
      <c r="E120" s="133" t="s">
        <v>1254</v>
      </c>
      <c r="F120" s="134" t="s">
        <v>1255</v>
      </c>
      <c r="G120" s="135" t="s">
        <v>402</v>
      </c>
      <c r="H120" s="136">
        <v>550</v>
      </c>
      <c r="I120" s="137"/>
      <c r="J120" s="136">
        <f>ROUND(I120*H120,0)</f>
        <v>0</v>
      </c>
      <c r="K120" s="134" t="s">
        <v>346</v>
      </c>
      <c r="L120" s="33"/>
      <c r="M120" s="138" t="s">
        <v>35</v>
      </c>
      <c r="N120" s="139" t="s">
        <v>52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255</v>
      </c>
      <c r="AT120" s="142" t="s">
        <v>174</v>
      </c>
      <c r="AU120" s="142" t="s">
        <v>21</v>
      </c>
      <c r="AY120" s="17" t="s">
        <v>171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</v>
      </c>
      <c r="BK120" s="143">
        <f>ROUND(I120*H120,0)</f>
        <v>0</v>
      </c>
      <c r="BL120" s="17" t="s">
        <v>255</v>
      </c>
      <c r="BM120" s="142" t="s">
        <v>1256</v>
      </c>
    </row>
    <row r="121" spans="2:47" s="1" customFormat="1" ht="11.25">
      <c r="B121" s="33"/>
      <c r="D121" s="153" t="s">
        <v>347</v>
      </c>
      <c r="F121" s="154" t="s">
        <v>1257</v>
      </c>
      <c r="I121" s="146"/>
      <c r="L121" s="33"/>
      <c r="M121" s="147"/>
      <c r="T121" s="54"/>
      <c r="AT121" s="17" t="s">
        <v>347</v>
      </c>
      <c r="AU121" s="17" t="s">
        <v>21</v>
      </c>
    </row>
    <row r="122" spans="2:65" s="1" customFormat="1" ht="16.5" customHeight="1">
      <c r="B122" s="33"/>
      <c r="C122" s="169" t="s">
        <v>172</v>
      </c>
      <c r="D122" s="169" t="s">
        <v>488</v>
      </c>
      <c r="E122" s="170" t="s">
        <v>1258</v>
      </c>
      <c r="F122" s="171" t="s">
        <v>1259</v>
      </c>
      <c r="G122" s="172" t="s">
        <v>402</v>
      </c>
      <c r="H122" s="173">
        <v>577.5</v>
      </c>
      <c r="I122" s="174"/>
      <c r="J122" s="173">
        <f>ROUND(I122*H122,0)</f>
        <v>0</v>
      </c>
      <c r="K122" s="171" t="s">
        <v>346</v>
      </c>
      <c r="L122" s="175"/>
      <c r="M122" s="176" t="s">
        <v>35</v>
      </c>
      <c r="N122" s="177" t="s">
        <v>52</v>
      </c>
      <c r="P122" s="140">
        <f>O122*H122</f>
        <v>0</v>
      </c>
      <c r="Q122" s="140">
        <v>0.00027</v>
      </c>
      <c r="R122" s="140">
        <f>Q122*H122</f>
        <v>0.155925</v>
      </c>
      <c r="S122" s="140">
        <v>0</v>
      </c>
      <c r="T122" s="141">
        <f>S122*H122</f>
        <v>0</v>
      </c>
      <c r="AR122" s="142" t="s">
        <v>511</v>
      </c>
      <c r="AT122" s="142" t="s">
        <v>488</v>
      </c>
      <c r="AU122" s="142" t="s">
        <v>21</v>
      </c>
      <c r="AY122" s="17" t="s">
        <v>171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</v>
      </c>
      <c r="BK122" s="143">
        <f>ROUND(I122*H122,0)</f>
        <v>0</v>
      </c>
      <c r="BL122" s="17" t="s">
        <v>255</v>
      </c>
      <c r="BM122" s="142" t="s">
        <v>1260</v>
      </c>
    </row>
    <row r="123" spans="2:51" s="12" customFormat="1" ht="11.25">
      <c r="B123" s="155"/>
      <c r="D123" s="144" t="s">
        <v>358</v>
      </c>
      <c r="F123" s="157" t="s">
        <v>1261</v>
      </c>
      <c r="H123" s="158">
        <v>577.5</v>
      </c>
      <c r="I123" s="159"/>
      <c r="L123" s="155"/>
      <c r="M123" s="160"/>
      <c r="T123" s="161"/>
      <c r="AT123" s="156" t="s">
        <v>358</v>
      </c>
      <c r="AU123" s="156" t="s">
        <v>21</v>
      </c>
      <c r="AV123" s="12" t="s">
        <v>21</v>
      </c>
      <c r="AW123" s="12" t="s">
        <v>4</v>
      </c>
      <c r="AX123" s="12" t="s">
        <v>8</v>
      </c>
      <c r="AY123" s="156" t="s">
        <v>171</v>
      </c>
    </row>
    <row r="124" spans="2:65" s="1" customFormat="1" ht="24.2" customHeight="1">
      <c r="B124" s="33"/>
      <c r="C124" s="132" t="s">
        <v>223</v>
      </c>
      <c r="D124" s="132" t="s">
        <v>174</v>
      </c>
      <c r="E124" s="133" t="s">
        <v>1262</v>
      </c>
      <c r="F124" s="134" t="s">
        <v>1263</v>
      </c>
      <c r="G124" s="135" t="s">
        <v>402</v>
      </c>
      <c r="H124" s="136">
        <v>120</v>
      </c>
      <c r="I124" s="137"/>
      <c r="J124" s="136">
        <f>ROUND(I124*H124,0)</f>
        <v>0</v>
      </c>
      <c r="K124" s="134" t="s">
        <v>346</v>
      </c>
      <c r="L124" s="33"/>
      <c r="M124" s="138" t="s">
        <v>35</v>
      </c>
      <c r="N124" s="139" t="s">
        <v>52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255</v>
      </c>
      <c r="AT124" s="142" t="s">
        <v>174</v>
      </c>
      <c r="AU124" s="142" t="s">
        <v>21</v>
      </c>
      <c r="AY124" s="17" t="s">
        <v>171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</v>
      </c>
      <c r="BK124" s="143">
        <f>ROUND(I124*H124,0)</f>
        <v>0</v>
      </c>
      <c r="BL124" s="17" t="s">
        <v>255</v>
      </c>
      <c r="BM124" s="142" t="s">
        <v>1264</v>
      </c>
    </row>
    <row r="125" spans="2:47" s="1" customFormat="1" ht="11.25">
      <c r="B125" s="33"/>
      <c r="D125" s="153" t="s">
        <v>347</v>
      </c>
      <c r="F125" s="154" t="s">
        <v>1265</v>
      </c>
      <c r="I125" s="146"/>
      <c r="L125" s="33"/>
      <c r="M125" s="147"/>
      <c r="T125" s="54"/>
      <c r="AT125" s="17" t="s">
        <v>347</v>
      </c>
      <c r="AU125" s="17" t="s">
        <v>21</v>
      </c>
    </row>
    <row r="126" spans="2:65" s="1" customFormat="1" ht="16.5" customHeight="1">
      <c r="B126" s="33"/>
      <c r="C126" s="169" t="s">
        <v>228</v>
      </c>
      <c r="D126" s="169" t="s">
        <v>488</v>
      </c>
      <c r="E126" s="170" t="s">
        <v>1266</v>
      </c>
      <c r="F126" s="171" t="s">
        <v>1267</v>
      </c>
      <c r="G126" s="172" t="s">
        <v>402</v>
      </c>
      <c r="H126" s="173">
        <v>138</v>
      </c>
      <c r="I126" s="174"/>
      <c r="J126" s="173">
        <f>ROUND(I126*H126,0)</f>
        <v>0</v>
      </c>
      <c r="K126" s="171" t="s">
        <v>346</v>
      </c>
      <c r="L126" s="175"/>
      <c r="M126" s="176" t="s">
        <v>35</v>
      </c>
      <c r="N126" s="177" t="s">
        <v>52</v>
      </c>
      <c r="P126" s="140">
        <f>O126*H126</f>
        <v>0</v>
      </c>
      <c r="Q126" s="140">
        <v>0.00012</v>
      </c>
      <c r="R126" s="140">
        <f>Q126*H126</f>
        <v>0.016560000000000002</v>
      </c>
      <c r="S126" s="140">
        <v>0</v>
      </c>
      <c r="T126" s="141">
        <f>S126*H126</f>
        <v>0</v>
      </c>
      <c r="AR126" s="142" t="s">
        <v>511</v>
      </c>
      <c r="AT126" s="142" t="s">
        <v>488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255</v>
      </c>
      <c r="BM126" s="142" t="s">
        <v>1268</v>
      </c>
    </row>
    <row r="127" spans="2:51" s="12" customFormat="1" ht="11.25">
      <c r="B127" s="155"/>
      <c r="D127" s="144" t="s">
        <v>358</v>
      </c>
      <c r="F127" s="157" t="s">
        <v>1269</v>
      </c>
      <c r="H127" s="158">
        <v>138</v>
      </c>
      <c r="I127" s="159"/>
      <c r="L127" s="155"/>
      <c r="M127" s="160"/>
      <c r="T127" s="161"/>
      <c r="AT127" s="156" t="s">
        <v>358</v>
      </c>
      <c r="AU127" s="156" t="s">
        <v>21</v>
      </c>
      <c r="AV127" s="12" t="s">
        <v>21</v>
      </c>
      <c r="AW127" s="12" t="s">
        <v>4</v>
      </c>
      <c r="AX127" s="12" t="s">
        <v>8</v>
      </c>
      <c r="AY127" s="156" t="s">
        <v>171</v>
      </c>
    </row>
    <row r="128" spans="2:65" s="1" customFormat="1" ht="24.2" customHeight="1">
      <c r="B128" s="33"/>
      <c r="C128" s="132" t="s">
        <v>9</v>
      </c>
      <c r="D128" s="132" t="s">
        <v>174</v>
      </c>
      <c r="E128" s="133" t="s">
        <v>1270</v>
      </c>
      <c r="F128" s="134" t="s">
        <v>1271</v>
      </c>
      <c r="G128" s="135" t="s">
        <v>402</v>
      </c>
      <c r="H128" s="136">
        <v>600</v>
      </c>
      <c r="I128" s="137"/>
      <c r="J128" s="136">
        <f>ROUND(I128*H128,0)</f>
        <v>0</v>
      </c>
      <c r="K128" s="134" t="s">
        <v>346</v>
      </c>
      <c r="L128" s="33"/>
      <c r="M128" s="138" t="s">
        <v>35</v>
      </c>
      <c r="N128" s="139" t="s">
        <v>52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255</v>
      </c>
      <c r="AT128" s="142" t="s">
        <v>174</v>
      </c>
      <c r="AU128" s="142" t="s">
        <v>21</v>
      </c>
      <c r="AY128" s="17" t="s">
        <v>171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</v>
      </c>
      <c r="BK128" s="143">
        <f>ROUND(I128*H128,0)</f>
        <v>0</v>
      </c>
      <c r="BL128" s="17" t="s">
        <v>255</v>
      </c>
      <c r="BM128" s="142" t="s">
        <v>1272</v>
      </c>
    </row>
    <row r="129" spans="2:47" s="1" customFormat="1" ht="11.25">
      <c r="B129" s="33"/>
      <c r="D129" s="153" t="s">
        <v>347</v>
      </c>
      <c r="F129" s="154" t="s">
        <v>1273</v>
      </c>
      <c r="I129" s="146"/>
      <c r="L129" s="33"/>
      <c r="M129" s="147"/>
      <c r="T129" s="54"/>
      <c r="AT129" s="17" t="s">
        <v>347</v>
      </c>
      <c r="AU129" s="17" t="s">
        <v>21</v>
      </c>
    </row>
    <row r="130" spans="2:65" s="1" customFormat="1" ht="16.5" customHeight="1">
      <c r="B130" s="33"/>
      <c r="C130" s="169" t="s">
        <v>239</v>
      </c>
      <c r="D130" s="169" t="s">
        <v>488</v>
      </c>
      <c r="E130" s="170" t="s">
        <v>1274</v>
      </c>
      <c r="F130" s="171" t="s">
        <v>1275</v>
      </c>
      <c r="G130" s="172" t="s">
        <v>402</v>
      </c>
      <c r="H130" s="173">
        <v>690</v>
      </c>
      <c r="I130" s="174"/>
      <c r="J130" s="173">
        <f>ROUND(I130*H130,0)</f>
        <v>0</v>
      </c>
      <c r="K130" s="171" t="s">
        <v>346</v>
      </c>
      <c r="L130" s="175"/>
      <c r="M130" s="176" t="s">
        <v>35</v>
      </c>
      <c r="N130" s="177" t="s">
        <v>52</v>
      </c>
      <c r="P130" s="140">
        <f>O130*H130</f>
        <v>0</v>
      </c>
      <c r="Q130" s="140">
        <v>0.00064</v>
      </c>
      <c r="R130" s="140">
        <f>Q130*H130</f>
        <v>0.44160000000000005</v>
      </c>
      <c r="S130" s="140">
        <v>0</v>
      </c>
      <c r="T130" s="141">
        <f>S130*H130</f>
        <v>0</v>
      </c>
      <c r="AR130" s="142" t="s">
        <v>511</v>
      </c>
      <c r="AT130" s="142" t="s">
        <v>488</v>
      </c>
      <c r="AU130" s="142" t="s">
        <v>21</v>
      </c>
      <c r="AY130" s="17" t="s">
        <v>171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</v>
      </c>
      <c r="BK130" s="143">
        <f>ROUND(I130*H130,0)</f>
        <v>0</v>
      </c>
      <c r="BL130" s="17" t="s">
        <v>255</v>
      </c>
      <c r="BM130" s="142" t="s">
        <v>1276</v>
      </c>
    </row>
    <row r="131" spans="2:51" s="12" customFormat="1" ht="11.25">
      <c r="B131" s="155"/>
      <c r="D131" s="144" t="s">
        <v>358</v>
      </c>
      <c r="F131" s="157" t="s">
        <v>1277</v>
      </c>
      <c r="H131" s="158">
        <v>690</v>
      </c>
      <c r="I131" s="159"/>
      <c r="L131" s="155"/>
      <c r="M131" s="160"/>
      <c r="T131" s="161"/>
      <c r="AT131" s="156" t="s">
        <v>358</v>
      </c>
      <c r="AU131" s="156" t="s">
        <v>21</v>
      </c>
      <c r="AV131" s="12" t="s">
        <v>21</v>
      </c>
      <c r="AW131" s="12" t="s">
        <v>4</v>
      </c>
      <c r="AX131" s="12" t="s">
        <v>8</v>
      </c>
      <c r="AY131" s="156" t="s">
        <v>171</v>
      </c>
    </row>
    <row r="132" spans="2:65" s="1" customFormat="1" ht="24.2" customHeight="1">
      <c r="B132" s="33"/>
      <c r="C132" s="132" t="s">
        <v>243</v>
      </c>
      <c r="D132" s="132" t="s">
        <v>174</v>
      </c>
      <c r="E132" s="133" t="s">
        <v>1278</v>
      </c>
      <c r="F132" s="134" t="s">
        <v>1279</v>
      </c>
      <c r="G132" s="135" t="s">
        <v>345</v>
      </c>
      <c r="H132" s="136">
        <v>120</v>
      </c>
      <c r="I132" s="137"/>
      <c r="J132" s="136">
        <f>ROUND(I132*H132,0)</f>
        <v>0</v>
      </c>
      <c r="K132" s="134" t="s">
        <v>346</v>
      </c>
      <c r="L132" s="33"/>
      <c r="M132" s="138" t="s">
        <v>35</v>
      </c>
      <c r="N132" s="139" t="s">
        <v>52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255</v>
      </c>
      <c r="AT132" s="142" t="s">
        <v>174</v>
      </c>
      <c r="AU132" s="142" t="s">
        <v>21</v>
      </c>
      <c r="AY132" s="17" t="s">
        <v>171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</v>
      </c>
      <c r="BK132" s="143">
        <f>ROUND(I132*H132,0)</f>
        <v>0</v>
      </c>
      <c r="BL132" s="17" t="s">
        <v>255</v>
      </c>
      <c r="BM132" s="142" t="s">
        <v>1280</v>
      </c>
    </row>
    <row r="133" spans="2:47" s="1" customFormat="1" ht="11.25">
      <c r="B133" s="33"/>
      <c r="D133" s="153" t="s">
        <v>347</v>
      </c>
      <c r="F133" s="154" t="s">
        <v>1281</v>
      </c>
      <c r="I133" s="146"/>
      <c r="L133" s="33"/>
      <c r="M133" s="147"/>
      <c r="T133" s="54"/>
      <c r="AT133" s="17" t="s">
        <v>347</v>
      </c>
      <c r="AU133" s="17" t="s">
        <v>21</v>
      </c>
    </row>
    <row r="134" spans="2:65" s="1" customFormat="1" ht="24.2" customHeight="1">
      <c r="B134" s="33"/>
      <c r="C134" s="132" t="s">
        <v>250</v>
      </c>
      <c r="D134" s="132" t="s">
        <v>174</v>
      </c>
      <c r="E134" s="133" t="s">
        <v>1282</v>
      </c>
      <c r="F134" s="134" t="s">
        <v>1283</v>
      </c>
      <c r="G134" s="135" t="s">
        <v>345</v>
      </c>
      <c r="H134" s="136">
        <v>96</v>
      </c>
      <c r="I134" s="137"/>
      <c r="J134" s="136">
        <f>ROUND(I134*H134,0)</f>
        <v>0</v>
      </c>
      <c r="K134" s="134" t="s">
        <v>346</v>
      </c>
      <c r="L134" s="33"/>
      <c r="M134" s="138" t="s">
        <v>35</v>
      </c>
      <c r="N134" s="139" t="s">
        <v>52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255</v>
      </c>
      <c r="AT134" s="142" t="s">
        <v>174</v>
      </c>
      <c r="AU134" s="142" t="s">
        <v>21</v>
      </c>
      <c r="AY134" s="17" t="s">
        <v>171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</v>
      </c>
      <c r="BK134" s="143">
        <f>ROUND(I134*H134,0)</f>
        <v>0</v>
      </c>
      <c r="BL134" s="17" t="s">
        <v>255</v>
      </c>
      <c r="BM134" s="142" t="s">
        <v>1284</v>
      </c>
    </row>
    <row r="135" spans="2:47" s="1" customFormat="1" ht="11.25">
      <c r="B135" s="33"/>
      <c r="D135" s="153" t="s">
        <v>347</v>
      </c>
      <c r="F135" s="154" t="s">
        <v>1285</v>
      </c>
      <c r="I135" s="146"/>
      <c r="L135" s="33"/>
      <c r="M135" s="147"/>
      <c r="T135" s="54"/>
      <c r="AT135" s="17" t="s">
        <v>347</v>
      </c>
      <c r="AU135" s="17" t="s">
        <v>21</v>
      </c>
    </row>
    <row r="136" spans="2:65" s="1" customFormat="1" ht="21.75" customHeight="1">
      <c r="B136" s="33"/>
      <c r="C136" s="132" t="s">
        <v>255</v>
      </c>
      <c r="D136" s="132" t="s">
        <v>174</v>
      </c>
      <c r="E136" s="133" t="s">
        <v>1286</v>
      </c>
      <c r="F136" s="134" t="s">
        <v>1287</v>
      </c>
      <c r="G136" s="135" t="s">
        <v>345</v>
      </c>
      <c r="H136" s="136">
        <v>5</v>
      </c>
      <c r="I136" s="137"/>
      <c r="J136" s="136">
        <f>ROUND(I136*H136,0)</f>
        <v>0</v>
      </c>
      <c r="K136" s="134" t="s">
        <v>346</v>
      </c>
      <c r="L136" s="33"/>
      <c r="M136" s="138" t="s">
        <v>35</v>
      </c>
      <c r="N136" s="139" t="s">
        <v>52</v>
      </c>
      <c r="P136" s="140">
        <f>O136*H136</f>
        <v>0</v>
      </c>
      <c r="Q136" s="140">
        <v>0</v>
      </c>
      <c r="R136" s="140">
        <f>Q136*H136</f>
        <v>0</v>
      </c>
      <c r="S136" s="140">
        <v>0.0075</v>
      </c>
      <c r="T136" s="141">
        <f>S136*H136</f>
        <v>0.0375</v>
      </c>
      <c r="AR136" s="142" t="s">
        <v>255</v>
      </c>
      <c r="AT136" s="142" t="s">
        <v>174</v>
      </c>
      <c r="AU136" s="142" t="s">
        <v>21</v>
      </c>
      <c r="AY136" s="17" t="s">
        <v>171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</v>
      </c>
      <c r="BK136" s="143">
        <f>ROUND(I136*H136,0)</f>
        <v>0</v>
      </c>
      <c r="BL136" s="17" t="s">
        <v>255</v>
      </c>
      <c r="BM136" s="142" t="s">
        <v>1288</v>
      </c>
    </row>
    <row r="137" spans="2:47" s="1" customFormat="1" ht="11.25">
      <c r="B137" s="33"/>
      <c r="D137" s="153" t="s">
        <v>347</v>
      </c>
      <c r="F137" s="154" t="s">
        <v>1289</v>
      </c>
      <c r="I137" s="146"/>
      <c r="L137" s="33"/>
      <c r="M137" s="147"/>
      <c r="T137" s="54"/>
      <c r="AT137" s="17" t="s">
        <v>347</v>
      </c>
      <c r="AU137" s="17" t="s">
        <v>21</v>
      </c>
    </row>
    <row r="138" spans="2:65" s="1" customFormat="1" ht="24.2" customHeight="1">
      <c r="B138" s="33"/>
      <c r="C138" s="132" t="s">
        <v>260</v>
      </c>
      <c r="D138" s="132" t="s">
        <v>174</v>
      </c>
      <c r="E138" s="133" t="s">
        <v>1290</v>
      </c>
      <c r="F138" s="134" t="s">
        <v>1291</v>
      </c>
      <c r="G138" s="135" t="s">
        <v>402</v>
      </c>
      <c r="H138" s="136">
        <v>520</v>
      </c>
      <c r="I138" s="137"/>
      <c r="J138" s="136">
        <f>ROUND(I138*H138,0)</f>
        <v>0</v>
      </c>
      <c r="K138" s="134" t="s">
        <v>346</v>
      </c>
      <c r="L138" s="33"/>
      <c r="M138" s="138" t="s">
        <v>35</v>
      </c>
      <c r="N138" s="139" t="s">
        <v>52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255</v>
      </c>
      <c r="AT138" s="142" t="s">
        <v>174</v>
      </c>
      <c r="AU138" s="142" t="s">
        <v>21</v>
      </c>
      <c r="AY138" s="17" t="s">
        <v>171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</v>
      </c>
      <c r="BK138" s="143">
        <f>ROUND(I138*H138,0)</f>
        <v>0</v>
      </c>
      <c r="BL138" s="17" t="s">
        <v>255</v>
      </c>
      <c r="BM138" s="142" t="s">
        <v>1292</v>
      </c>
    </row>
    <row r="139" spans="2:47" s="1" customFormat="1" ht="11.25">
      <c r="B139" s="33"/>
      <c r="D139" s="153" t="s">
        <v>347</v>
      </c>
      <c r="F139" s="154" t="s">
        <v>1293</v>
      </c>
      <c r="I139" s="146"/>
      <c r="L139" s="33"/>
      <c r="M139" s="147"/>
      <c r="T139" s="54"/>
      <c r="AT139" s="17" t="s">
        <v>347</v>
      </c>
      <c r="AU139" s="17" t="s">
        <v>21</v>
      </c>
    </row>
    <row r="140" spans="2:65" s="1" customFormat="1" ht="16.5" customHeight="1">
      <c r="B140" s="33"/>
      <c r="C140" s="169" t="s">
        <v>265</v>
      </c>
      <c r="D140" s="169" t="s">
        <v>488</v>
      </c>
      <c r="E140" s="170" t="s">
        <v>1294</v>
      </c>
      <c r="F140" s="171" t="s">
        <v>1295</v>
      </c>
      <c r="G140" s="172" t="s">
        <v>502</v>
      </c>
      <c r="H140" s="173">
        <v>494</v>
      </c>
      <c r="I140" s="174"/>
      <c r="J140" s="173">
        <f>ROUND(I140*H140,0)</f>
        <v>0</v>
      </c>
      <c r="K140" s="171" t="s">
        <v>346</v>
      </c>
      <c r="L140" s="175"/>
      <c r="M140" s="176" t="s">
        <v>35</v>
      </c>
      <c r="N140" s="177" t="s">
        <v>52</v>
      </c>
      <c r="P140" s="140">
        <f>O140*H140</f>
        <v>0</v>
      </c>
      <c r="Q140" s="140">
        <v>0.001</v>
      </c>
      <c r="R140" s="140">
        <f>Q140*H140</f>
        <v>0.494</v>
      </c>
      <c r="S140" s="140">
        <v>0</v>
      </c>
      <c r="T140" s="141">
        <f>S140*H140</f>
        <v>0</v>
      </c>
      <c r="AR140" s="142" t="s">
        <v>511</v>
      </c>
      <c r="AT140" s="142" t="s">
        <v>488</v>
      </c>
      <c r="AU140" s="142" t="s">
        <v>21</v>
      </c>
      <c r="AY140" s="17" t="s">
        <v>171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</v>
      </c>
      <c r="BK140" s="143">
        <f>ROUND(I140*H140,0)</f>
        <v>0</v>
      </c>
      <c r="BL140" s="17" t="s">
        <v>255</v>
      </c>
      <c r="BM140" s="142" t="s">
        <v>1296</v>
      </c>
    </row>
    <row r="141" spans="2:51" s="12" customFormat="1" ht="11.25">
      <c r="B141" s="155"/>
      <c r="D141" s="144" t="s">
        <v>358</v>
      </c>
      <c r="E141" s="156" t="s">
        <v>35</v>
      </c>
      <c r="F141" s="157" t="s">
        <v>1297</v>
      </c>
      <c r="H141" s="158">
        <v>494</v>
      </c>
      <c r="I141" s="159"/>
      <c r="L141" s="155"/>
      <c r="M141" s="160"/>
      <c r="T141" s="161"/>
      <c r="AT141" s="156" t="s">
        <v>358</v>
      </c>
      <c r="AU141" s="156" t="s">
        <v>21</v>
      </c>
      <c r="AV141" s="12" t="s">
        <v>21</v>
      </c>
      <c r="AW141" s="12" t="s">
        <v>41</v>
      </c>
      <c r="AX141" s="12" t="s">
        <v>8</v>
      </c>
      <c r="AY141" s="156" t="s">
        <v>171</v>
      </c>
    </row>
    <row r="142" spans="2:65" s="1" customFormat="1" ht="24.2" customHeight="1">
      <c r="B142" s="33"/>
      <c r="C142" s="132" t="s">
        <v>270</v>
      </c>
      <c r="D142" s="132" t="s">
        <v>174</v>
      </c>
      <c r="E142" s="133" t="s">
        <v>1298</v>
      </c>
      <c r="F142" s="134" t="s">
        <v>1299</v>
      </c>
      <c r="G142" s="135" t="s">
        <v>345</v>
      </c>
      <c r="H142" s="136">
        <v>1</v>
      </c>
      <c r="I142" s="137"/>
      <c r="J142" s="136">
        <f>ROUND(I142*H142,0)</f>
        <v>0</v>
      </c>
      <c r="K142" s="134" t="s">
        <v>346</v>
      </c>
      <c r="L142" s="33"/>
      <c r="M142" s="138" t="s">
        <v>35</v>
      </c>
      <c r="N142" s="139" t="s">
        <v>52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255</v>
      </c>
      <c r="AT142" s="142" t="s">
        <v>174</v>
      </c>
      <c r="AU142" s="142" t="s">
        <v>21</v>
      </c>
      <c r="AY142" s="17" t="s">
        <v>171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</v>
      </c>
      <c r="BK142" s="143">
        <f>ROUND(I142*H142,0)</f>
        <v>0</v>
      </c>
      <c r="BL142" s="17" t="s">
        <v>255</v>
      </c>
      <c r="BM142" s="142" t="s">
        <v>1300</v>
      </c>
    </row>
    <row r="143" spans="2:47" s="1" customFormat="1" ht="11.25">
      <c r="B143" s="33"/>
      <c r="D143" s="153" t="s">
        <v>347</v>
      </c>
      <c r="F143" s="154" t="s">
        <v>1301</v>
      </c>
      <c r="I143" s="146"/>
      <c r="L143" s="33"/>
      <c r="M143" s="147"/>
      <c r="T143" s="54"/>
      <c r="AT143" s="17" t="s">
        <v>347</v>
      </c>
      <c r="AU143" s="17" t="s">
        <v>21</v>
      </c>
    </row>
    <row r="144" spans="2:65" s="1" customFormat="1" ht="16.5" customHeight="1">
      <c r="B144" s="33"/>
      <c r="C144" s="132" t="s">
        <v>275</v>
      </c>
      <c r="D144" s="132" t="s">
        <v>174</v>
      </c>
      <c r="E144" s="133" t="s">
        <v>1302</v>
      </c>
      <c r="F144" s="134" t="s">
        <v>1303</v>
      </c>
      <c r="G144" s="135" t="s">
        <v>1304</v>
      </c>
      <c r="H144" s="136">
        <v>1</v>
      </c>
      <c r="I144" s="137"/>
      <c r="J144" s="136">
        <f>ROUND(I144*H144,0)</f>
        <v>0</v>
      </c>
      <c r="K144" s="134" t="s">
        <v>346</v>
      </c>
      <c r="L144" s="33"/>
      <c r="M144" s="138" t="s">
        <v>35</v>
      </c>
      <c r="N144" s="139" t="s">
        <v>52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255</v>
      </c>
      <c r="AT144" s="142" t="s">
        <v>174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255</v>
      </c>
      <c r="BM144" s="142" t="s">
        <v>1305</v>
      </c>
    </row>
    <row r="145" spans="2:47" s="1" customFormat="1" ht="11.25">
      <c r="B145" s="33"/>
      <c r="D145" s="153" t="s">
        <v>347</v>
      </c>
      <c r="F145" s="154" t="s">
        <v>1306</v>
      </c>
      <c r="I145" s="146"/>
      <c r="L145" s="33"/>
      <c r="M145" s="147"/>
      <c r="T145" s="54"/>
      <c r="AT145" s="17" t="s">
        <v>347</v>
      </c>
      <c r="AU145" s="17" t="s">
        <v>21</v>
      </c>
    </row>
    <row r="146" spans="2:65" s="1" customFormat="1" ht="24.2" customHeight="1">
      <c r="B146" s="33"/>
      <c r="C146" s="132" t="s">
        <v>7</v>
      </c>
      <c r="D146" s="132" t="s">
        <v>174</v>
      </c>
      <c r="E146" s="133" t="s">
        <v>1307</v>
      </c>
      <c r="F146" s="134" t="s">
        <v>1308</v>
      </c>
      <c r="G146" s="135" t="s">
        <v>468</v>
      </c>
      <c r="H146" s="136">
        <v>1.15</v>
      </c>
      <c r="I146" s="137"/>
      <c r="J146" s="136">
        <f>ROUND(I146*H146,0)</f>
        <v>0</v>
      </c>
      <c r="K146" s="134" t="s">
        <v>346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255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255</v>
      </c>
      <c r="BM146" s="142" t="s">
        <v>1309</v>
      </c>
    </row>
    <row r="147" spans="2:47" s="1" customFormat="1" ht="11.25">
      <c r="B147" s="33"/>
      <c r="D147" s="153" t="s">
        <v>347</v>
      </c>
      <c r="F147" s="154" t="s">
        <v>1310</v>
      </c>
      <c r="I147" s="146"/>
      <c r="L147" s="33"/>
      <c r="M147" s="147"/>
      <c r="T147" s="54"/>
      <c r="AT147" s="17" t="s">
        <v>347</v>
      </c>
      <c r="AU147" s="17" t="s">
        <v>21</v>
      </c>
    </row>
    <row r="148" spans="2:65" s="1" customFormat="1" ht="24.2" customHeight="1">
      <c r="B148" s="33"/>
      <c r="C148" s="132" t="s">
        <v>286</v>
      </c>
      <c r="D148" s="132" t="s">
        <v>174</v>
      </c>
      <c r="E148" s="133" t="s">
        <v>1311</v>
      </c>
      <c r="F148" s="134" t="s">
        <v>1312</v>
      </c>
      <c r="G148" s="135" t="s">
        <v>468</v>
      </c>
      <c r="H148" s="136">
        <v>1.15</v>
      </c>
      <c r="I148" s="137"/>
      <c r="J148" s="136">
        <f>ROUND(I148*H148,0)</f>
        <v>0</v>
      </c>
      <c r="K148" s="134" t="s">
        <v>346</v>
      </c>
      <c r="L148" s="33"/>
      <c r="M148" s="138" t="s">
        <v>35</v>
      </c>
      <c r="N148" s="139" t="s">
        <v>52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255</v>
      </c>
      <c r="AT148" s="142" t="s">
        <v>174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255</v>
      </c>
      <c r="BM148" s="142" t="s">
        <v>1313</v>
      </c>
    </row>
    <row r="149" spans="2:47" s="1" customFormat="1" ht="11.25">
      <c r="B149" s="33"/>
      <c r="D149" s="153" t="s">
        <v>347</v>
      </c>
      <c r="F149" s="154" t="s">
        <v>1314</v>
      </c>
      <c r="I149" s="146"/>
      <c r="L149" s="33"/>
      <c r="M149" s="147"/>
      <c r="T149" s="54"/>
      <c r="AT149" s="17" t="s">
        <v>347</v>
      </c>
      <c r="AU149" s="17" t="s">
        <v>21</v>
      </c>
    </row>
    <row r="150" spans="2:63" s="11" customFormat="1" ht="25.9" customHeight="1">
      <c r="B150" s="120"/>
      <c r="D150" s="121" t="s">
        <v>80</v>
      </c>
      <c r="E150" s="122" t="s">
        <v>488</v>
      </c>
      <c r="F150" s="122" t="s">
        <v>1315</v>
      </c>
      <c r="I150" s="123"/>
      <c r="J150" s="124">
        <f>BK150</f>
        <v>0</v>
      </c>
      <c r="L150" s="120"/>
      <c r="M150" s="125"/>
      <c r="P150" s="126">
        <f>P151+P177+P181</f>
        <v>0</v>
      </c>
      <c r="R150" s="126">
        <f>R151+R177+R181</f>
        <v>213.7374</v>
      </c>
      <c r="T150" s="127">
        <f>T151+T177+T181</f>
        <v>0</v>
      </c>
      <c r="AR150" s="121" t="s">
        <v>191</v>
      </c>
      <c r="AT150" s="128" t="s">
        <v>80</v>
      </c>
      <c r="AU150" s="128" t="s">
        <v>81</v>
      </c>
      <c r="AY150" s="121" t="s">
        <v>171</v>
      </c>
      <c r="BK150" s="129">
        <f>BK151+BK177+BK181</f>
        <v>0</v>
      </c>
    </row>
    <row r="151" spans="2:63" s="11" customFormat="1" ht="22.9" customHeight="1">
      <c r="B151" s="120"/>
      <c r="D151" s="121" t="s">
        <v>80</v>
      </c>
      <c r="E151" s="130" t="s">
        <v>1316</v>
      </c>
      <c r="F151" s="130" t="s">
        <v>1317</v>
      </c>
      <c r="I151" s="123"/>
      <c r="J151" s="131">
        <f>BK151</f>
        <v>0</v>
      </c>
      <c r="L151" s="120"/>
      <c r="M151" s="125"/>
      <c r="P151" s="126">
        <f>SUM(P152:P176)</f>
        <v>0</v>
      </c>
      <c r="R151" s="126">
        <f>SUM(R152:R176)</f>
        <v>0.9183600000000001</v>
      </c>
      <c r="T151" s="127">
        <f>SUM(T152:T176)</f>
        <v>0</v>
      </c>
      <c r="AR151" s="121" t="s">
        <v>191</v>
      </c>
      <c r="AT151" s="128" t="s">
        <v>80</v>
      </c>
      <c r="AU151" s="128" t="s">
        <v>8</v>
      </c>
      <c r="AY151" s="121" t="s">
        <v>171</v>
      </c>
      <c r="BK151" s="129">
        <f>SUM(BK152:BK176)</f>
        <v>0</v>
      </c>
    </row>
    <row r="152" spans="2:65" s="1" customFormat="1" ht="16.5" customHeight="1">
      <c r="B152" s="33"/>
      <c r="C152" s="132" t="s">
        <v>291</v>
      </c>
      <c r="D152" s="132" t="s">
        <v>174</v>
      </c>
      <c r="E152" s="133" t="s">
        <v>1318</v>
      </c>
      <c r="F152" s="134" t="s">
        <v>1319</v>
      </c>
      <c r="G152" s="135" t="s">
        <v>345</v>
      </c>
      <c r="H152" s="136">
        <v>10</v>
      </c>
      <c r="I152" s="137"/>
      <c r="J152" s="136">
        <f>ROUND(I152*H152,0)</f>
        <v>0</v>
      </c>
      <c r="K152" s="134" t="s">
        <v>346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626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626</v>
      </c>
      <c r="BM152" s="142" t="s">
        <v>1320</v>
      </c>
    </row>
    <row r="153" spans="2:47" s="1" customFormat="1" ht="11.25">
      <c r="B153" s="33"/>
      <c r="D153" s="153" t="s">
        <v>347</v>
      </c>
      <c r="F153" s="154" t="s">
        <v>1321</v>
      </c>
      <c r="I153" s="146"/>
      <c r="L153" s="33"/>
      <c r="M153" s="147"/>
      <c r="T153" s="54"/>
      <c r="AT153" s="17" t="s">
        <v>347</v>
      </c>
      <c r="AU153" s="17" t="s">
        <v>21</v>
      </c>
    </row>
    <row r="154" spans="2:65" s="1" customFormat="1" ht="16.5" customHeight="1">
      <c r="B154" s="33"/>
      <c r="C154" s="169" t="s">
        <v>296</v>
      </c>
      <c r="D154" s="169" t="s">
        <v>488</v>
      </c>
      <c r="E154" s="170" t="s">
        <v>1322</v>
      </c>
      <c r="F154" s="171" t="s">
        <v>1323</v>
      </c>
      <c r="G154" s="172" t="s">
        <v>345</v>
      </c>
      <c r="H154" s="173">
        <v>10</v>
      </c>
      <c r="I154" s="174"/>
      <c r="J154" s="173">
        <f>ROUND(I154*H154,0)</f>
        <v>0</v>
      </c>
      <c r="K154" s="171" t="s">
        <v>1324</v>
      </c>
      <c r="L154" s="175"/>
      <c r="M154" s="176" t="s">
        <v>35</v>
      </c>
      <c r="N154" s="177" t="s">
        <v>52</v>
      </c>
      <c r="P154" s="140">
        <f>O154*H154</f>
        <v>0</v>
      </c>
      <c r="Q154" s="140">
        <v>0.0073</v>
      </c>
      <c r="R154" s="140">
        <f>Q154*H154</f>
        <v>0.073</v>
      </c>
      <c r="S154" s="140">
        <v>0</v>
      </c>
      <c r="T154" s="141">
        <f>S154*H154</f>
        <v>0</v>
      </c>
      <c r="AR154" s="142" t="s">
        <v>511</v>
      </c>
      <c r="AT154" s="142" t="s">
        <v>488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255</v>
      </c>
      <c r="BM154" s="142" t="s">
        <v>1325</v>
      </c>
    </row>
    <row r="155" spans="2:47" s="1" customFormat="1" ht="19.5">
      <c r="B155" s="33"/>
      <c r="D155" s="144" t="s">
        <v>180</v>
      </c>
      <c r="F155" s="145" t="s">
        <v>1326</v>
      </c>
      <c r="I155" s="146"/>
      <c r="L155" s="33"/>
      <c r="M155" s="147"/>
      <c r="T155" s="54"/>
      <c r="AT155" s="17" t="s">
        <v>180</v>
      </c>
      <c r="AU155" s="17" t="s">
        <v>21</v>
      </c>
    </row>
    <row r="156" spans="2:65" s="1" customFormat="1" ht="16.5" customHeight="1">
      <c r="B156" s="33"/>
      <c r="C156" s="132" t="s">
        <v>300</v>
      </c>
      <c r="D156" s="132" t="s">
        <v>174</v>
      </c>
      <c r="E156" s="133" t="s">
        <v>1327</v>
      </c>
      <c r="F156" s="134" t="s">
        <v>1328</v>
      </c>
      <c r="G156" s="135" t="s">
        <v>345</v>
      </c>
      <c r="H156" s="136">
        <v>2</v>
      </c>
      <c r="I156" s="137"/>
      <c r="J156" s="136">
        <f>ROUND(I156*H156,0)</f>
        <v>0</v>
      </c>
      <c r="K156" s="134" t="s">
        <v>346</v>
      </c>
      <c r="L156" s="33"/>
      <c r="M156" s="138" t="s">
        <v>35</v>
      </c>
      <c r="N156" s="139" t="s">
        <v>52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626</v>
      </c>
      <c r="AT156" s="142" t="s">
        <v>174</v>
      </c>
      <c r="AU156" s="142" t="s">
        <v>21</v>
      </c>
      <c r="AY156" s="17" t="s">
        <v>171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</v>
      </c>
      <c r="BK156" s="143">
        <f>ROUND(I156*H156,0)</f>
        <v>0</v>
      </c>
      <c r="BL156" s="17" t="s">
        <v>626</v>
      </c>
      <c r="BM156" s="142" t="s">
        <v>1329</v>
      </c>
    </row>
    <row r="157" spans="2:47" s="1" customFormat="1" ht="11.25">
      <c r="B157" s="33"/>
      <c r="D157" s="153" t="s">
        <v>347</v>
      </c>
      <c r="F157" s="154" t="s">
        <v>1330</v>
      </c>
      <c r="I157" s="146"/>
      <c r="L157" s="33"/>
      <c r="M157" s="147"/>
      <c r="T157" s="54"/>
      <c r="AT157" s="17" t="s">
        <v>347</v>
      </c>
      <c r="AU157" s="17" t="s">
        <v>21</v>
      </c>
    </row>
    <row r="158" spans="2:65" s="1" customFormat="1" ht="16.5" customHeight="1">
      <c r="B158" s="33"/>
      <c r="C158" s="169" t="s">
        <v>304</v>
      </c>
      <c r="D158" s="169" t="s">
        <v>488</v>
      </c>
      <c r="E158" s="170" t="s">
        <v>1331</v>
      </c>
      <c r="F158" s="171" t="s">
        <v>1332</v>
      </c>
      <c r="G158" s="172" t="s">
        <v>345</v>
      </c>
      <c r="H158" s="173">
        <v>2</v>
      </c>
      <c r="I158" s="174"/>
      <c r="J158" s="173">
        <f>ROUND(I158*H158,0)</f>
        <v>0</v>
      </c>
      <c r="K158" s="171" t="s">
        <v>35</v>
      </c>
      <c r="L158" s="175"/>
      <c r="M158" s="176" t="s">
        <v>35</v>
      </c>
      <c r="N158" s="177" t="s">
        <v>52</v>
      </c>
      <c r="P158" s="140">
        <f>O158*H158</f>
        <v>0</v>
      </c>
      <c r="Q158" s="140">
        <v>0.00408</v>
      </c>
      <c r="R158" s="140">
        <f>Q158*H158</f>
        <v>0.00816</v>
      </c>
      <c r="S158" s="140">
        <v>0</v>
      </c>
      <c r="T158" s="141">
        <f>S158*H158</f>
        <v>0</v>
      </c>
      <c r="AR158" s="142" t="s">
        <v>511</v>
      </c>
      <c r="AT158" s="142" t="s">
        <v>488</v>
      </c>
      <c r="AU158" s="142" t="s">
        <v>21</v>
      </c>
      <c r="AY158" s="17" t="s">
        <v>171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</v>
      </c>
      <c r="BK158" s="143">
        <f>ROUND(I158*H158,0)</f>
        <v>0</v>
      </c>
      <c r="BL158" s="17" t="s">
        <v>255</v>
      </c>
      <c r="BM158" s="142" t="s">
        <v>1333</v>
      </c>
    </row>
    <row r="159" spans="2:47" s="1" customFormat="1" ht="19.5">
      <c r="B159" s="33"/>
      <c r="D159" s="144" t="s">
        <v>180</v>
      </c>
      <c r="F159" s="145" t="s">
        <v>1334</v>
      </c>
      <c r="I159" s="146"/>
      <c r="L159" s="33"/>
      <c r="M159" s="147"/>
      <c r="T159" s="54"/>
      <c r="AT159" s="17" t="s">
        <v>180</v>
      </c>
      <c r="AU159" s="17" t="s">
        <v>21</v>
      </c>
    </row>
    <row r="160" spans="2:65" s="1" customFormat="1" ht="16.5" customHeight="1">
      <c r="B160" s="33"/>
      <c r="C160" s="132" t="s">
        <v>308</v>
      </c>
      <c r="D160" s="132" t="s">
        <v>174</v>
      </c>
      <c r="E160" s="133" t="s">
        <v>1335</v>
      </c>
      <c r="F160" s="134" t="s">
        <v>1336</v>
      </c>
      <c r="G160" s="135" t="s">
        <v>345</v>
      </c>
      <c r="H160" s="136">
        <v>12</v>
      </c>
      <c r="I160" s="137"/>
      <c r="J160" s="136">
        <f>ROUND(I160*H160,0)</f>
        <v>0</v>
      </c>
      <c r="K160" s="134" t="s">
        <v>346</v>
      </c>
      <c r="L160" s="33"/>
      <c r="M160" s="138" t="s">
        <v>35</v>
      </c>
      <c r="N160" s="139" t="s">
        <v>52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626</v>
      </c>
      <c r="AT160" s="142" t="s">
        <v>174</v>
      </c>
      <c r="AU160" s="142" t="s">
        <v>21</v>
      </c>
      <c r="AY160" s="17" t="s">
        <v>171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</v>
      </c>
      <c r="BK160" s="143">
        <f>ROUND(I160*H160,0)</f>
        <v>0</v>
      </c>
      <c r="BL160" s="17" t="s">
        <v>626</v>
      </c>
      <c r="BM160" s="142" t="s">
        <v>1337</v>
      </c>
    </row>
    <row r="161" spans="2:47" s="1" customFormat="1" ht="11.25">
      <c r="B161" s="33"/>
      <c r="D161" s="153" t="s">
        <v>347</v>
      </c>
      <c r="F161" s="154" t="s">
        <v>1338</v>
      </c>
      <c r="I161" s="146"/>
      <c r="L161" s="33"/>
      <c r="M161" s="147"/>
      <c r="T161" s="54"/>
      <c r="AT161" s="17" t="s">
        <v>347</v>
      </c>
      <c r="AU161" s="17" t="s">
        <v>21</v>
      </c>
    </row>
    <row r="162" spans="2:65" s="1" customFormat="1" ht="16.5" customHeight="1">
      <c r="B162" s="33"/>
      <c r="C162" s="169" t="s">
        <v>314</v>
      </c>
      <c r="D162" s="169" t="s">
        <v>488</v>
      </c>
      <c r="E162" s="170" t="s">
        <v>1339</v>
      </c>
      <c r="F162" s="171" t="s">
        <v>1340</v>
      </c>
      <c r="G162" s="172" t="s">
        <v>345</v>
      </c>
      <c r="H162" s="173">
        <v>2</v>
      </c>
      <c r="I162" s="174"/>
      <c r="J162" s="173">
        <f>ROUND(I162*H162,0)</f>
        <v>0</v>
      </c>
      <c r="K162" s="171" t="s">
        <v>346</v>
      </c>
      <c r="L162" s="175"/>
      <c r="M162" s="176" t="s">
        <v>35</v>
      </c>
      <c r="N162" s="177" t="s">
        <v>52</v>
      </c>
      <c r="P162" s="140">
        <f>O162*H162</f>
        <v>0</v>
      </c>
      <c r="Q162" s="140">
        <v>0.115</v>
      </c>
      <c r="R162" s="140">
        <f>Q162*H162</f>
        <v>0.23</v>
      </c>
      <c r="S162" s="140">
        <v>0</v>
      </c>
      <c r="T162" s="141">
        <f>S162*H162</f>
        <v>0</v>
      </c>
      <c r="AR162" s="142" t="s">
        <v>511</v>
      </c>
      <c r="AT162" s="142" t="s">
        <v>488</v>
      </c>
      <c r="AU162" s="142" t="s">
        <v>21</v>
      </c>
      <c r="AY162" s="17" t="s">
        <v>171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</v>
      </c>
      <c r="BK162" s="143">
        <f>ROUND(I162*H162,0)</f>
        <v>0</v>
      </c>
      <c r="BL162" s="17" t="s">
        <v>255</v>
      </c>
      <c r="BM162" s="142" t="s">
        <v>1341</v>
      </c>
    </row>
    <row r="163" spans="2:65" s="1" customFormat="1" ht="16.5" customHeight="1">
      <c r="B163" s="33"/>
      <c r="C163" s="169" t="s">
        <v>319</v>
      </c>
      <c r="D163" s="169" t="s">
        <v>488</v>
      </c>
      <c r="E163" s="170" t="s">
        <v>1342</v>
      </c>
      <c r="F163" s="171" t="s">
        <v>1343</v>
      </c>
      <c r="G163" s="172" t="s">
        <v>345</v>
      </c>
      <c r="H163" s="173">
        <v>10</v>
      </c>
      <c r="I163" s="174"/>
      <c r="J163" s="173">
        <f>ROUND(I163*H163,0)</f>
        <v>0</v>
      </c>
      <c r="K163" s="171" t="s">
        <v>346</v>
      </c>
      <c r="L163" s="175"/>
      <c r="M163" s="176" t="s">
        <v>35</v>
      </c>
      <c r="N163" s="177" t="s">
        <v>52</v>
      </c>
      <c r="P163" s="140">
        <f>O163*H163</f>
        <v>0</v>
      </c>
      <c r="Q163" s="140">
        <v>0.052</v>
      </c>
      <c r="R163" s="140">
        <f>Q163*H163</f>
        <v>0.52</v>
      </c>
      <c r="S163" s="140">
        <v>0</v>
      </c>
      <c r="T163" s="141">
        <f>S163*H163</f>
        <v>0</v>
      </c>
      <c r="AR163" s="142" t="s">
        <v>511</v>
      </c>
      <c r="AT163" s="142" t="s">
        <v>488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255</v>
      </c>
      <c r="BM163" s="142" t="s">
        <v>1344</v>
      </c>
    </row>
    <row r="164" spans="2:65" s="1" customFormat="1" ht="16.5" customHeight="1">
      <c r="B164" s="33"/>
      <c r="C164" s="132" t="s">
        <v>324</v>
      </c>
      <c r="D164" s="132" t="s">
        <v>174</v>
      </c>
      <c r="E164" s="133" t="s">
        <v>1345</v>
      </c>
      <c r="F164" s="134" t="s">
        <v>1346</v>
      </c>
      <c r="G164" s="135" t="s">
        <v>345</v>
      </c>
      <c r="H164" s="136">
        <v>12</v>
      </c>
      <c r="I164" s="137"/>
      <c r="J164" s="136">
        <f>ROUND(I164*H164,0)</f>
        <v>0</v>
      </c>
      <c r="K164" s="134" t="s">
        <v>346</v>
      </c>
      <c r="L164" s="33"/>
      <c r="M164" s="138" t="s">
        <v>35</v>
      </c>
      <c r="N164" s="139" t="s">
        <v>52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626</v>
      </c>
      <c r="AT164" s="142" t="s">
        <v>174</v>
      </c>
      <c r="AU164" s="142" t="s">
        <v>21</v>
      </c>
      <c r="AY164" s="17" t="s">
        <v>171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</v>
      </c>
      <c r="BK164" s="143">
        <f>ROUND(I164*H164,0)</f>
        <v>0</v>
      </c>
      <c r="BL164" s="17" t="s">
        <v>626</v>
      </c>
      <c r="BM164" s="142" t="s">
        <v>1347</v>
      </c>
    </row>
    <row r="165" spans="2:47" s="1" customFormat="1" ht="11.25">
      <c r="B165" s="33"/>
      <c r="D165" s="153" t="s">
        <v>347</v>
      </c>
      <c r="F165" s="154" t="s">
        <v>1348</v>
      </c>
      <c r="I165" s="146"/>
      <c r="L165" s="33"/>
      <c r="M165" s="147"/>
      <c r="T165" s="54"/>
      <c r="AT165" s="17" t="s">
        <v>347</v>
      </c>
      <c r="AU165" s="17" t="s">
        <v>21</v>
      </c>
    </row>
    <row r="166" spans="2:65" s="1" customFormat="1" ht="16.5" customHeight="1">
      <c r="B166" s="33"/>
      <c r="C166" s="169" t="s">
        <v>331</v>
      </c>
      <c r="D166" s="169" t="s">
        <v>488</v>
      </c>
      <c r="E166" s="170" t="s">
        <v>1349</v>
      </c>
      <c r="F166" s="171" t="s">
        <v>1350</v>
      </c>
      <c r="G166" s="172" t="s">
        <v>345</v>
      </c>
      <c r="H166" s="173">
        <v>2</v>
      </c>
      <c r="I166" s="174"/>
      <c r="J166" s="173">
        <f>ROUND(I166*H166,0)</f>
        <v>0</v>
      </c>
      <c r="K166" s="171" t="s">
        <v>346</v>
      </c>
      <c r="L166" s="175"/>
      <c r="M166" s="176" t="s">
        <v>35</v>
      </c>
      <c r="N166" s="177" t="s">
        <v>52</v>
      </c>
      <c r="P166" s="140">
        <f>O166*H166</f>
        <v>0</v>
      </c>
      <c r="Q166" s="140">
        <v>0.0128</v>
      </c>
      <c r="R166" s="140">
        <f>Q166*H166</f>
        <v>0.0256</v>
      </c>
      <c r="S166" s="140">
        <v>0</v>
      </c>
      <c r="T166" s="141">
        <f>S166*H166</f>
        <v>0</v>
      </c>
      <c r="AR166" s="142" t="s">
        <v>511</v>
      </c>
      <c r="AT166" s="142" t="s">
        <v>488</v>
      </c>
      <c r="AU166" s="142" t="s">
        <v>21</v>
      </c>
      <c r="AY166" s="17" t="s">
        <v>171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</v>
      </c>
      <c r="BK166" s="143">
        <f>ROUND(I166*H166,0)</f>
        <v>0</v>
      </c>
      <c r="BL166" s="17" t="s">
        <v>255</v>
      </c>
      <c r="BM166" s="142" t="s">
        <v>1351</v>
      </c>
    </row>
    <row r="167" spans="2:47" s="1" customFormat="1" ht="19.5">
      <c r="B167" s="33"/>
      <c r="D167" s="144" t="s">
        <v>180</v>
      </c>
      <c r="F167" s="145" t="s">
        <v>1352</v>
      </c>
      <c r="I167" s="146"/>
      <c r="L167" s="33"/>
      <c r="M167" s="147"/>
      <c r="T167" s="54"/>
      <c r="AT167" s="17" t="s">
        <v>180</v>
      </c>
      <c r="AU167" s="17" t="s">
        <v>21</v>
      </c>
    </row>
    <row r="168" spans="2:65" s="1" customFormat="1" ht="16.5" customHeight="1">
      <c r="B168" s="33"/>
      <c r="C168" s="169" t="s">
        <v>511</v>
      </c>
      <c r="D168" s="169" t="s">
        <v>488</v>
      </c>
      <c r="E168" s="170" t="s">
        <v>1353</v>
      </c>
      <c r="F168" s="171" t="s">
        <v>1354</v>
      </c>
      <c r="G168" s="172" t="s">
        <v>345</v>
      </c>
      <c r="H168" s="173">
        <v>10</v>
      </c>
      <c r="I168" s="174"/>
      <c r="J168" s="173">
        <f>ROUND(I168*H168,0)</f>
        <v>0</v>
      </c>
      <c r="K168" s="171" t="s">
        <v>346</v>
      </c>
      <c r="L168" s="175"/>
      <c r="M168" s="176" t="s">
        <v>35</v>
      </c>
      <c r="N168" s="177" t="s">
        <v>52</v>
      </c>
      <c r="P168" s="140">
        <f>O168*H168</f>
        <v>0</v>
      </c>
      <c r="Q168" s="140">
        <v>0.0058</v>
      </c>
      <c r="R168" s="140">
        <f>Q168*H168</f>
        <v>0.057999999999999996</v>
      </c>
      <c r="S168" s="140">
        <v>0</v>
      </c>
      <c r="T168" s="141">
        <f>S168*H168</f>
        <v>0</v>
      </c>
      <c r="AR168" s="142" t="s">
        <v>511</v>
      </c>
      <c r="AT168" s="142" t="s">
        <v>488</v>
      </c>
      <c r="AU168" s="142" t="s">
        <v>21</v>
      </c>
      <c r="AY168" s="17" t="s">
        <v>171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</v>
      </c>
      <c r="BK168" s="143">
        <f>ROUND(I168*H168,0)</f>
        <v>0</v>
      </c>
      <c r="BL168" s="17" t="s">
        <v>255</v>
      </c>
      <c r="BM168" s="142" t="s">
        <v>1355</v>
      </c>
    </row>
    <row r="169" spans="2:65" s="1" customFormat="1" ht="16.5" customHeight="1">
      <c r="B169" s="33"/>
      <c r="C169" s="132" t="s">
        <v>516</v>
      </c>
      <c r="D169" s="132" t="s">
        <v>174</v>
      </c>
      <c r="E169" s="133" t="s">
        <v>1356</v>
      </c>
      <c r="F169" s="134" t="s">
        <v>1357</v>
      </c>
      <c r="G169" s="135" t="s">
        <v>345</v>
      </c>
      <c r="H169" s="136">
        <v>12</v>
      </c>
      <c r="I169" s="137"/>
      <c r="J169" s="136">
        <f>ROUND(I169*H169,0)</f>
        <v>0</v>
      </c>
      <c r="K169" s="134" t="s">
        <v>346</v>
      </c>
      <c r="L169" s="33"/>
      <c r="M169" s="138" t="s">
        <v>35</v>
      </c>
      <c r="N169" s="139" t="s">
        <v>52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626</v>
      </c>
      <c r="AT169" s="142" t="s">
        <v>174</v>
      </c>
      <c r="AU169" s="142" t="s">
        <v>21</v>
      </c>
      <c r="AY169" s="17" t="s">
        <v>171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</v>
      </c>
      <c r="BK169" s="143">
        <f>ROUND(I169*H169,0)</f>
        <v>0</v>
      </c>
      <c r="BL169" s="17" t="s">
        <v>626</v>
      </c>
      <c r="BM169" s="142" t="s">
        <v>1358</v>
      </c>
    </row>
    <row r="170" spans="2:47" s="1" customFormat="1" ht="11.25">
      <c r="B170" s="33"/>
      <c r="D170" s="153" t="s">
        <v>347</v>
      </c>
      <c r="F170" s="154" t="s">
        <v>1359</v>
      </c>
      <c r="I170" s="146"/>
      <c r="L170" s="33"/>
      <c r="M170" s="147"/>
      <c r="T170" s="54"/>
      <c r="AT170" s="17" t="s">
        <v>347</v>
      </c>
      <c r="AU170" s="17" t="s">
        <v>21</v>
      </c>
    </row>
    <row r="171" spans="2:65" s="1" customFormat="1" ht="16.5" customHeight="1">
      <c r="B171" s="33"/>
      <c r="C171" s="169" t="s">
        <v>514</v>
      </c>
      <c r="D171" s="169" t="s">
        <v>488</v>
      </c>
      <c r="E171" s="170" t="s">
        <v>1360</v>
      </c>
      <c r="F171" s="171" t="s">
        <v>1361</v>
      </c>
      <c r="G171" s="172" t="s">
        <v>345</v>
      </c>
      <c r="H171" s="173">
        <v>12</v>
      </c>
      <c r="I171" s="174"/>
      <c r="J171" s="173">
        <f>ROUND(I171*H171,0)</f>
        <v>0</v>
      </c>
      <c r="K171" s="171" t="s">
        <v>346</v>
      </c>
      <c r="L171" s="175"/>
      <c r="M171" s="176" t="s">
        <v>35</v>
      </c>
      <c r="N171" s="177" t="s">
        <v>52</v>
      </c>
      <c r="P171" s="140">
        <f>O171*H171</f>
        <v>0</v>
      </c>
      <c r="Q171" s="140">
        <v>0.0003</v>
      </c>
      <c r="R171" s="140">
        <f>Q171*H171</f>
        <v>0.0036</v>
      </c>
      <c r="S171" s="140">
        <v>0</v>
      </c>
      <c r="T171" s="141">
        <f>S171*H171</f>
        <v>0</v>
      </c>
      <c r="AR171" s="142" t="s">
        <v>868</v>
      </c>
      <c r="AT171" s="142" t="s">
        <v>488</v>
      </c>
      <c r="AU171" s="142" t="s">
        <v>21</v>
      </c>
      <c r="AY171" s="17" t="s">
        <v>171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</v>
      </c>
      <c r="BK171" s="143">
        <f>ROUND(I171*H171,0)</f>
        <v>0</v>
      </c>
      <c r="BL171" s="17" t="s">
        <v>868</v>
      </c>
      <c r="BM171" s="142" t="s">
        <v>1362</v>
      </c>
    </row>
    <row r="172" spans="2:65" s="1" customFormat="1" ht="16.5" customHeight="1">
      <c r="B172" s="33"/>
      <c r="C172" s="132" t="s">
        <v>524</v>
      </c>
      <c r="D172" s="132" t="s">
        <v>174</v>
      </c>
      <c r="E172" s="133" t="s">
        <v>1363</v>
      </c>
      <c r="F172" s="134" t="s">
        <v>1364</v>
      </c>
      <c r="G172" s="135" t="s">
        <v>345</v>
      </c>
      <c r="H172" s="136">
        <v>1</v>
      </c>
      <c r="I172" s="137"/>
      <c r="J172" s="136">
        <f>ROUND(I172*H172,0)</f>
        <v>0</v>
      </c>
      <c r="K172" s="134" t="s">
        <v>346</v>
      </c>
      <c r="L172" s="33"/>
      <c r="M172" s="138" t="s">
        <v>35</v>
      </c>
      <c r="N172" s="139" t="s">
        <v>52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626</v>
      </c>
      <c r="AT172" s="142" t="s">
        <v>174</v>
      </c>
      <c r="AU172" s="142" t="s">
        <v>21</v>
      </c>
      <c r="AY172" s="17" t="s">
        <v>171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</v>
      </c>
      <c r="BK172" s="143">
        <f>ROUND(I172*H172,0)</f>
        <v>0</v>
      </c>
      <c r="BL172" s="17" t="s">
        <v>626</v>
      </c>
      <c r="BM172" s="142" t="s">
        <v>1365</v>
      </c>
    </row>
    <row r="173" spans="2:47" s="1" customFormat="1" ht="11.25">
      <c r="B173" s="33"/>
      <c r="D173" s="153" t="s">
        <v>347</v>
      </c>
      <c r="F173" s="154" t="s">
        <v>1366</v>
      </c>
      <c r="I173" s="146"/>
      <c r="L173" s="33"/>
      <c r="M173" s="147"/>
      <c r="T173" s="54"/>
      <c r="AT173" s="17" t="s">
        <v>347</v>
      </c>
      <c r="AU173" s="17" t="s">
        <v>21</v>
      </c>
    </row>
    <row r="174" spans="2:47" s="1" customFormat="1" ht="19.5">
      <c r="B174" s="33"/>
      <c r="D174" s="144" t="s">
        <v>180</v>
      </c>
      <c r="F174" s="145" t="s">
        <v>1367</v>
      </c>
      <c r="I174" s="146"/>
      <c r="L174" s="33"/>
      <c r="M174" s="147"/>
      <c r="T174" s="54"/>
      <c r="AT174" s="17" t="s">
        <v>180</v>
      </c>
      <c r="AU174" s="17" t="s">
        <v>21</v>
      </c>
    </row>
    <row r="175" spans="2:65" s="1" customFormat="1" ht="16.5" customHeight="1">
      <c r="B175" s="33"/>
      <c r="C175" s="132" t="s">
        <v>519</v>
      </c>
      <c r="D175" s="132" t="s">
        <v>174</v>
      </c>
      <c r="E175" s="133" t="s">
        <v>1368</v>
      </c>
      <c r="F175" s="134" t="s">
        <v>1369</v>
      </c>
      <c r="G175" s="135" t="s">
        <v>345</v>
      </c>
      <c r="H175" s="136">
        <v>5</v>
      </c>
      <c r="I175" s="137"/>
      <c r="J175" s="136">
        <f>ROUND(I175*H175,0)</f>
        <v>0</v>
      </c>
      <c r="K175" s="134" t="s">
        <v>346</v>
      </c>
      <c r="L175" s="33"/>
      <c r="M175" s="138" t="s">
        <v>35</v>
      </c>
      <c r="N175" s="139" t="s">
        <v>52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626</v>
      </c>
      <c r="AT175" s="142" t="s">
        <v>174</v>
      </c>
      <c r="AU175" s="142" t="s">
        <v>21</v>
      </c>
      <c r="AY175" s="17" t="s">
        <v>171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</v>
      </c>
      <c r="BK175" s="143">
        <f>ROUND(I175*H175,0)</f>
        <v>0</v>
      </c>
      <c r="BL175" s="17" t="s">
        <v>626</v>
      </c>
      <c r="BM175" s="142" t="s">
        <v>1370</v>
      </c>
    </row>
    <row r="176" spans="2:47" s="1" customFormat="1" ht="11.25">
      <c r="B176" s="33"/>
      <c r="D176" s="153" t="s">
        <v>347</v>
      </c>
      <c r="F176" s="154" t="s">
        <v>1371</v>
      </c>
      <c r="I176" s="146"/>
      <c r="L176" s="33"/>
      <c r="M176" s="147"/>
      <c r="T176" s="54"/>
      <c r="AT176" s="17" t="s">
        <v>347</v>
      </c>
      <c r="AU176" s="17" t="s">
        <v>21</v>
      </c>
    </row>
    <row r="177" spans="2:63" s="11" customFormat="1" ht="22.9" customHeight="1">
      <c r="B177" s="120"/>
      <c r="D177" s="121" t="s">
        <v>80</v>
      </c>
      <c r="E177" s="130" t="s">
        <v>1372</v>
      </c>
      <c r="F177" s="130" t="s">
        <v>1373</v>
      </c>
      <c r="I177" s="123"/>
      <c r="J177" s="131">
        <f>BK177</f>
        <v>0</v>
      </c>
      <c r="L177" s="120"/>
      <c r="M177" s="125"/>
      <c r="P177" s="126">
        <f>SUM(P178:P180)</f>
        <v>0</v>
      </c>
      <c r="R177" s="126">
        <f>SUM(R178:R180)</f>
        <v>0</v>
      </c>
      <c r="T177" s="127">
        <f>SUM(T178:T180)</f>
        <v>0</v>
      </c>
      <c r="AR177" s="121" t="s">
        <v>191</v>
      </c>
      <c r="AT177" s="128" t="s">
        <v>80</v>
      </c>
      <c r="AU177" s="128" t="s">
        <v>8</v>
      </c>
      <c r="AY177" s="121" t="s">
        <v>171</v>
      </c>
      <c r="BK177" s="129">
        <f>SUM(BK178:BK180)</f>
        <v>0</v>
      </c>
    </row>
    <row r="178" spans="2:65" s="1" customFormat="1" ht="16.5" customHeight="1">
      <c r="B178" s="33"/>
      <c r="C178" s="132" t="s">
        <v>536</v>
      </c>
      <c r="D178" s="132" t="s">
        <v>174</v>
      </c>
      <c r="E178" s="133" t="s">
        <v>1374</v>
      </c>
      <c r="F178" s="134" t="s">
        <v>1375</v>
      </c>
      <c r="G178" s="135" t="s">
        <v>345</v>
      </c>
      <c r="H178" s="136">
        <v>12</v>
      </c>
      <c r="I178" s="137"/>
      <c r="J178" s="136">
        <f>ROUND(I178*H178,0)</f>
        <v>0</v>
      </c>
      <c r="K178" s="134" t="s">
        <v>346</v>
      </c>
      <c r="L178" s="33"/>
      <c r="M178" s="138" t="s">
        <v>35</v>
      </c>
      <c r="N178" s="139" t="s">
        <v>52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178</v>
      </c>
      <c r="AT178" s="142" t="s">
        <v>174</v>
      </c>
      <c r="AU178" s="142" t="s">
        <v>21</v>
      </c>
      <c r="AY178" s="17" t="s">
        <v>171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</v>
      </c>
      <c r="BK178" s="143">
        <f>ROUND(I178*H178,0)</f>
        <v>0</v>
      </c>
      <c r="BL178" s="17" t="s">
        <v>178</v>
      </c>
      <c r="BM178" s="142" t="s">
        <v>1376</v>
      </c>
    </row>
    <row r="179" spans="2:47" s="1" customFormat="1" ht="11.25">
      <c r="B179" s="33"/>
      <c r="D179" s="153" t="s">
        <v>347</v>
      </c>
      <c r="F179" s="154" t="s">
        <v>1377</v>
      </c>
      <c r="I179" s="146"/>
      <c r="L179" s="33"/>
      <c r="M179" s="147"/>
      <c r="T179" s="54"/>
      <c r="AT179" s="17" t="s">
        <v>347</v>
      </c>
      <c r="AU179" s="17" t="s">
        <v>21</v>
      </c>
    </row>
    <row r="180" spans="2:65" s="1" customFormat="1" ht="16.5" customHeight="1">
      <c r="B180" s="33"/>
      <c r="C180" s="169" t="s">
        <v>522</v>
      </c>
      <c r="D180" s="169" t="s">
        <v>488</v>
      </c>
      <c r="E180" s="170" t="s">
        <v>1378</v>
      </c>
      <c r="F180" s="171" t="s">
        <v>1379</v>
      </c>
      <c r="G180" s="172" t="s">
        <v>345</v>
      </c>
      <c r="H180" s="173">
        <v>12</v>
      </c>
      <c r="I180" s="174"/>
      <c r="J180" s="173">
        <f>ROUND(I180*H180,0)</f>
        <v>0</v>
      </c>
      <c r="K180" s="171" t="s">
        <v>346</v>
      </c>
      <c r="L180" s="175"/>
      <c r="M180" s="176" t="s">
        <v>35</v>
      </c>
      <c r="N180" s="177" t="s">
        <v>52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214</v>
      </c>
      <c r="AT180" s="142" t="s">
        <v>488</v>
      </c>
      <c r="AU180" s="142" t="s">
        <v>21</v>
      </c>
      <c r="AY180" s="17" t="s">
        <v>171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</v>
      </c>
      <c r="BK180" s="143">
        <f>ROUND(I180*H180,0)</f>
        <v>0</v>
      </c>
      <c r="BL180" s="17" t="s">
        <v>178</v>
      </c>
      <c r="BM180" s="142" t="s">
        <v>1380</v>
      </c>
    </row>
    <row r="181" spans="2:63" s="11" customFormat="1" ht="22.9" customHeight="1">
      <c r="B181" s="120"/>
      <c r="D181" s="121" t="s">
        <v>80</v>
      </c>
      <c r="E181" s="130" t="s">
        <v>1381</v>
      </c>
      <c r="F181" s="130" t="s">
        <v>1382</v>
      </c>
      <c r="I181" s="123"/>
      <c r="J181" s="131">
        <f>BK181</f>
        <v>0</v>
      </c>
      <c r="L181" s="120"/>
      <c r="M181" s="125"/>
      <c r="P181" s="126">
        <f>SUM(P182:P213)</f>
        <v>0</v>
      </c>
      <c r="R181" s="126">
        <f>SUM(R182:R213)</f>
        <v>212.81904</v>
      </c>
      <c r="T181" s="127">
        <f>SUM(T182:T213)</f>
        <v>0</v>
      </c>
      <c r="AR181" s="121" t="s">
        <v>191</v>
      </c>
      <c r="AT181" s="128" t="s">
        <v>80</v>
      </c>
      <c r="AU181" s="128" t="s">
        <v>8</v>
      </c>
      <c r="AY181" s="121" t="s">
        <v>171</v>
      </c>
      <c r="BK181" s="129">
        <f>SUM(BK182:BK213)</f>
        <v>0</v>
      </c>
    </row>
    <row r="182" spans="2:65" s="1" customFormat="1" ht="33" customHeight="1">
      <c r="B182" s="33"/>
      <c r="C182" s="132" t="s">
        <v>552</v>
      </c>
      <c r="D182" s="132" t="s">
        <v>174</v>
      </c>
      <c r="E182" s="133" t="s">
        <v>1383</v>
      </c>
      <c r="F182" s="134" t="s">
        <v>1384</v>
      </c>
      <c r="G182" s="135" t="s">
        <v>407</v>
      </c>
      <c r="H182" s="136">
        <v>32.25</v>
      </c>
      <c r="I182" s="137"/>
      <c r="J182" s="136">
        <f>ROUND(I182*H182,0)</f>
        <v>0</v>
      </c>
      <c r="K182" s="134" t="s">
        <v>346</v>
      </c>
      <c r="L182" s="33"/>
      <c r="M182" s="138" t="s">
        <v>35</v>
      </c>
      <c r="N182" s="139" t="s">
        <v>52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626</v>
      </c>
      <c r="AT182" s="142" t="s">
        <v>174</v>
      </c>
      <c r="AU182" s="142" t="s">
        <v>21</v>
      </c>
      <c r="AY182" s="17" t="s">
        <v>171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</v>
      </c>
      <c r="BK182" s="143">
        <f>ROUND(I182*H182,0)</f>
        <v>0</v>
      </c>
      <c r="BL182" s="17" t="s">
        <v>626</v>
      </c>
      <c r="BM182" s="142" t="s">
        <v>1385</v>
      </c>
    </row>
    <row r="183" spans="2:47" s="1" customFormat="1" ht="11.25">
      <c r="B183" s="33"/>
      <c r="D183" s="153" t="s">
        <v>347</v>
      </c>
      <c r="F183" s="154" t="s">
        <v>1386</v>
      </c>
      <c r="I183" s="146"/>
      <c r="L183" s="33"/>
      <c r="M183" s="147"/>
      <c r="T183" s="54"/>
      <c r="AT183" s="17" t="s">
        <v>347</v>
      </c>
      <c r="AU183" s="17" t="s">
        <v>21</v>
      </c>
    </row>
    <row r="184" spans="2:51" s="12" customFormat="1" ht="11.25">
      <c r="B184" s="155"/>
      <c r="D184" s="144" t="s">
        <v>358</v>
      </c>
      <c r="E184" s="156" t="s">
        <v>35</v>
      </c>
      <c r="F184" s="157" t="s">
        <v>1387</v>
      </c>
      <c r="H184" s="158">
        <v>12</v>
      </c>
      <c r="I184" s="159"/>
      <c r="L184" s="155"/>
      <c r="M184" s="160"/>
      <c r="T184" s="161"/>
      <c r="AT184" s="156" t="s">
        <v>358</v>
      </c>
      <c r="AU184" s="156" t="s">
        <v>21</v>
      </c>
      <c r="AV184" s="12" t="s">
        <v>21</v>
      </c>
      <c r="AW184" s="12" t="s">
        <v>41</v>
      </c>
      <c r="AX184" s="12" t="s">
        <v>81</v>
      </c>
      <c r="AY184" s="156" t="s">
        <v>171</v>
      </c>
    </row>
    <row r="185" spans="2:51" s="12" customFormat="1" ht="11.25">
      <c r="B185" s="155"/>
      <c r="D185" s="144" t="s">
        <v>358</v>
      </c>
      <c r="E185" s="156" t="s">
        <v>35</v>
      </c>
      <c r="F185" s="157" t="s">
        <v>1388</v>
      </c>
      <c r="H185" s="158">
        <v>20.25</v>
      </c>
      <c r="I185" s="159"/>
      <c r="L185" s="155"/>
      <c r="M185" s="160"/>
      <c r="T185" s="161"/>
      <c r="AT185" s="156" t="s">
        <v>358</v>
      </c>
      <c r="AU185" s="156" t="s">
        <v>21</v>
      </c>
      <c r="AV185" s="12" t="s">
        <v>21</v>
      </c>
      <c r="AW185" s="12" t="s">
        <v>41</v>
      </c>
      <c r="AX185" s="12" t="s">
        <v>81</v>
      </c>
      <c r="AY185" s="156" t="s">
        <v>171</v>
      </c>
    </row>
    <row r="186" spans="2:51" s="13" customFormat="1" ht="11.25">
      <c r="B186" s="162"/>
      <c r="D186" s="144" t="s">
        <v>358</v>
      </c>
      <c r="E186" s="163" t="s">
        <v>35</v>
      </c>
      <c r="F186" s="164" t="s">
        <v>361</v>
      </c>
      <c r="H186" s="165">
        <v>32.25</v>
      </c>
      <c r="I186" s="166"/>
      <c r="L186" s="162"/>
      <c r="M186" s="167"/>
      <c r="T186" s="168"/>
      <c r="AT186" s="163" t="s">
        <v>358</v>
      </c>
      <c r="AU186" s="163" t="s">
        <v>21</v>
      </c>
      <c r="AV186" s="13" t="s">
        <v>178</v>
      </c>
      <c r="AW186" s="13" t="s">
        <v>41</v>
      </c>
      <c r="AX186" s="13" t="s">
        <v>8</v>
      </c>
      <c r="AY186" s="163" t="s">
        <v>171</v>
      </c>
    </row>
    <row r="187" spans="2:65" s="1" customFormat="1" ht="37.9" customHeight="1">
      <c r="B187" s="33"/>
      <c r="C187" s="132" t="s">
        <v>558</v>
      </c>
      <c r="D187" s="132" t="s">
        <v>174</v>
      </c>
      <c r="E187" s="133" t="s">
        <v>1389</v>
      </c>
      <c r="F187" s="134" t="s">
        <v>1390</v>
      </c>
      <c r="G187" s="135" t="s">
        <v>402</v>
      </c>
      <c r="H187" s="136">
        <v>520</v>
      </c>
      <c r="I187" s="137"/>
      <c r="J187" s="136">
        <f>ROUND(I187*H187,0)</f>
        <v>0</v>
      </c>
      <c r="K187" s="134" t="s">
        <v>346</v>
      </c>
      <c r="L187" s="33"/>
      <c r="M187" s="138" t="s">
        <v>35</v>
      </c>
      <c r="N187" s="139" t="s">
        <v>52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626</v>
      </c>
      <c r="AT187" s="142" t="s">
        <v>174</v>
      </c>
      <c r="AU187" s="142" t="s">
        <v>21</v>
      </c>
      <c r="AY187" s="17" t="s">
        <v>171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</v>
      </c>
      <c r="BK187" s="143">
        <f>ROUND(I187*H187,0)</f>
        <v>0</v>
      </c>
      <c r="BL187" s="17" t="s">
        <v>626</v>
      </c>
      <c r="BM187" s="142" t="s">
        <v>1391</v>
      </c>
    </row>
    <row r="188" spans="2:47" s="1" customFormat="1" ht="11.25">
      <c r="B188" s="33"/>
      <c r="D188" s="153" t="s">
        <v>347</v>
      </c>
      <c r="F188" s="154" t="s">
        <v>1392</v>
      </c>
      <c r="I188" s="146"/>
      <c r="L188" s="33"/>
      <c r="M188" s="147"/>
      <c r="T188" s="54"/>
      <c r="AT188" s="17" t="s">
        <v>347</v>
      </c>
      <c r="AU188" s="17" t="s">
        <v>21</v>
      </c>
    </row>
    <row r="189" spans="2:65" s="1" customFormat="1" ht="24.2" customHeight="1">
      <c r="B189" s="33"/>
      <c r="C189" s="132" t="s">
        <v>567</v>
      </c>
      <c r="D189" s="132" t="s">
        <v>174</v>
      </c>
      <c r="E189" s="133" t="s">
        <v>1393</v>
      </c>
      <c r="F189" s="134" t="s">
        <v>1394</v>
      </c>
      <c r="G189" s="135" t="s">
        <v>407</v>
      </c>
      <c r="H189" s="136">
        <v>84.8</v>
      </c>
      <c r="I189" s="137"/>
      <c r="J189" s="136">
        <f>ROUND(I189*H189,0)</f>
        <v>0</v>
      </c>
      <c r="K189" s="134" t="s">
        <v>346</v>
      </c>
      <c r="L189" s="33"/>
      <c r="M189" s="138" t="s">
        <v>35</v>
      </c>
      <c r="N189" s="139" t="s">
        <v>52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626</v>
      </c>
      <c r="AT189" s="142" t="s">
        <v>174</v>
      </c>
      <c r="AU189" s="142" t="s">
        <v>21</v>
      </c>
      <c r="AY189" s="17" t="s">
        <v>171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</v>
      </c>
      <c r="BK189" s="143">
        <f>ROUND(I189*H189,0)</f>
        <v>0</v>
      </c>
      <c r="BL189" s="17" t="s">
        <v>626</v>
      </c>
      <c r="BM189" s="142" t="s">
        <v>1395</v>
      </c>
    </row>
    <row r="190" spans="2:47" s="1" customFormat="1" ht="11.25">
      <c r="B190" s="33"/>
      <c r="D190" s="153" t="s">
        <v>347</v>
      </c>
      <c r="F190" s="154" t="s">
        <v>1396</v>
      </c>
      <c r="I190" s="146"/>
      <c r="L190" s="33"/>
      <c r="M190" s="147"/>
      <c r="T190" s="54"/>
      <c r="AT190" s="17" t="s">
        <v>347</v>
      </c>
      <c r="AU190" s="17" t="s">
        <v>21</v>
      </c>
    </row>
    <row r="191" spans="2:51" s="12" customFormat="1" ht="11.25">
      <c r="B191" s="155"/>
      <c r="D191" s="144" t="s">
        <v>358</v>
      </c>
      <c r="E191" s="156" t="s">
        <v>35</v>
      </c>
      <c r="F191" s="157" t="s">
        <v>1397</v>
      </c>
      <c r="H191" s="158">
        <v>84.8</v>
      </c>
      <c r="I191" s="159"/>
      <c r="L191" s="155"/>
      <c r="M191" s="160"/>
      <c r="T191" s="161"/>
      <c r="AT191" s="156" t="s">
        <v>358</v>
      </c>
      <c r="AU191" s="156" t="s">
        <v>21</v>
      </c>
      <c r="AV191" s="12" t="s">
        <v>21</v>
      </c>
      <c r="AW191" s="12" t="s">
        <v>41</v>
      </c>
      <c r="AX191" s="12" t="s">
        <v>8</v>
      </c>
      <c r="AY191" s="156" t="s">
        <v>171</v>
      </c>
    </row>
    <row r="192" spans="2:65" s="1" customFormat="1" ht="33" customHeight="1">
      <c r="B192" s="33"/>
      <c r="C192" s="132" t="s">
        <v>29</v>
      </c>
      <c r="D192" s="132" t="s">
        <v>174</v>
      </c>
      <c r="E192" s="133" t="s">
        <v>1398</v>
      </c>
      <c r="F192" s="134" t="s">
        <v>1399</v>
      </c>
      <c r="G192" s="135" t="s">
        <v>407</v>
      </c>
      <c r="H192" s="136">
        <v>1017.6</v>
      </c>
      <c r="I192" s="137"/>
      <c r="J192" s="136">
        <f>ROUND(I192*H192,0)</f>
        <v>0</v>
      </c>
      <c r="K192" s="134" t="s">
        <v>346</v>
      </c>
      <c r="L192" s="33"/>
      <c r="M192" s="138" t="s">
        <v>35</v>
      </c>
      <c r="N192" s="139" t="s">
        <v>52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626</v>
      </c>
      <c r="AT192" s="142" t="s">
        <v>174</v>
      </c>
      <c r="AU192" s="142" t="s">
        <v>21</v>
      </c>
      <c r="AY192" s="17" t="s">
        <v>171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</v>
      </c>
      <c r="BK192" s="143">
        <f>ROUND(I192*H192,0)</f>
        <v>0</v>
      </c>
      <c r="BL192" s="17" t="s">
        <v>626</v>
      </c>
      <c r="BM192" s="142" t="s">
        <v>1400</v>
      </c>
    </row>
    <row r="193" spans="2:47" s="1" customFormat="1" ht="11.25">
      <c r="B193" s="33"/>
      <c r="D193" s="153" t="s">
        <v>347</v>
      </c>
      <c r="F193" s="154" t="s">
        <v>1401</v>
      </c>
      <c r="I193" s="146"/>
      <c r="L193" s="33"/>
      <c r="M193" s="147"/>
      <c r="T193" s="54"/>
      <c r="AT193" s="17" t="s">
        <v>347</v>
      </c>
      <c r="AU193" s="17" t="s">
        <v>21</v>
      </c>
    </row>
    <row r="194" spans="2:47" s="1" customFormat="1" ht="19.5">
      <c r="B194" s="33"/>
      <c r="D194" s="144" t="s">
        <v>180</v>
      </c>
      <c r="F194" s="145" t="s">
        <v>461</v>
      </c>
      <c r="I194" s="146"/>
      <c r="L194" s="33"/>
      <c r="M194" s="147"/>
      <c r="T194" s="54"/>
      <c r="AT194" s="17" t="s">
        <v>180</v>
      </c>
      <c r="AU194" s="17" t="s">
        <v>21</v>
      </c>
    </row>
    <row r="195" spans="2:51" s="12" customFormat="1" ht="11.25">
      <c r="B195" s="155"/>
      <c r="D195" s="144" t="s">
        <v>358</v>
      </c>
      <c r="F195" s="157" t="s">
        <v>1402</v>
      </c>
      <c r="H195" s="158">
        <v>1017.6</v>
      </c>
      <c r="I195" s="159"/>
      <c r="L195" s="155"/>
      <c r="M195" s="160"/>
      <c r="T195" s="161"/>
      <c r="AT195" s="156" t="s">
        <v>358</v>
      </c>
      <c r="AU195" s="156" t="s">
        <v>21</v>
      </c>
      <c r="AV195" s="12" t="s">
        <v>21</v>
      </c>
      <c r="AW195" s="12" t="s">
        <v>4</v>
      </c>
      <c r="AX195" s="12" t="s">
        <v>8</v>
      </c>
      <c r="AY195" s="156" t="s">
        <v>171</v>
      </c>
    </row>
    <row r="196" spans="2:65" s="1" customFormat="1" ht="24.2" customHeight="1">
      <c r="B196" s="33"/>
      <c r="C196" s="132" t="s">
        <v>581</v>
      </c>
      <c r="D196" s="132" t="s">
        <v>174</v>
      </c>
      <c r="E196" s="133" t="s">
        <v>1403</v>
      </c>
      <c r="F196" s="134" t="s">
        <v>1404</v>
      </c>
      <c r="G196" s="135" t="s">
        <v>468</v>
      </c>
      <c r="H196" s="136">
        <v>169.6</v>
      </c>
      <c r="I196" s="137"/>
      <c r="J196" s="136">
        <f>ROUND(I196*H196,0)</f>
        <v>0</v>
      </c>
      <c r="K196" s="134" t="s">
        <v>35</v>
      </c>
      <c r="L196" s="33"/>
      <c r="M196" s="138" t="s">
        <v>35</v>
      </c>
      <c r="N196" s="139" t="s">
        <v>52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626</v>
      </c>
      <c r="AT196" s="142" t="s">
        <v>174</v>
      </c>
      <c r="AU196" s="142" t="s">
        <v>21</v>
      </c>
      <c r="AY196" s="17" t="s">
        <v>171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</v>
      </c>
      <c r="BK196" s="143">
        <f>ROUND(I196*H196,0)</f>
        <v>0</v>
      </c>
      <c r="BL196" s="17" t="s">
        <v>626</v>
      </c>
      <c r="BM196" s="142" t="s">
        <v>1405</v>
      </c>
    </row>
    <row r="197" spans="2:51" s="12" customFormat="1" ht="11.25">
      <c r="B197" s="155"/>
      <c r="D197" s="144" t="s">
        <v>358</v>
      </c>
      <c r="F197" s="157" t="s">
        <v>1406</v>
      </c>
      <c r="H197" s="158">
        <v>169.6</v>
      </c>
      <c r="I197" s="159"/>
      <c r="L197" s="155"/>
      <c r="M197" s="160"/>
      <c r="T197" s="161"/>
      <c r="AT197" s="156" t="s">
        <v>358</v>
      </c>
      <c r="AU197" s="156" t="s">
        <v>21</v>
      </c>
      <c r="AV197" s="12" t="s">
        <v>21</v>
      </c>
      <c r="AW197" s="12" t="s">
        <v>4</v>
      </c>
      <c r="AX197" s="12" t="s">
        <v>8</v>
      </c>
      <c r="AY197" s="156" t="s">
        <v>171</v>
      </c>
    </row>
    <row r="198" spans="2:65" s="1" customFormat="1" ht="24.2" customHeight="1">
      <c r="B198" s="33"/>
      <c r="C198" s="132" t="s">
        <v>568</v>
      </c>
      <c r="D198" s="132" t="s">
        <v>174</v>
      </c>
      <c r="E198" s="133" t="s">
        <v>1407</v>
      </c>
      <c r="F198" s="134" t="s">
        <v>1408</v>
      </c>
      <c r="G198" s="135" t="s">
        <v>407</v>
      </c>
      <c r="H198" s="136">
        <v>20.25</v>
      </c>
      <c r="I198" s="137"/>
      <c r="J198" s="136">
        <f>ROUND(I198*H198,0)</f>
        <v>0</v>
      </c>
      <c r="K198" s="134" t="s">
        <v>346</v>
      </c>
      <c r="L198" s="33"/>
      <c r="M198" s="138" t="s">
        <v>35</v>
      </c>
      <c r="N198" s="139" t="s">
        <v>52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626</v>
      </c>
      <c r="AT198" s="142" t="s">
        <v>174</v>
      </c>
      <c r="AU198" s="142" t="s">
        <v>21</v>
      </c>
      <c r="AY198" s="17" t="s">
        <v>171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</v>
      </c>
      <c r="BK198" s="143">
        <f>ROUND(I198*H198,0)</f>
        <v>0</v>
      </c>
      <c r="BL198" s="17" t="s">
        <v>626</v>
      </c>
      <c r="BM198" s="142" t="s">
        <v>1409</v>
      </c>
    </row>
    <row r="199" spans="2:47" s="1" customFormat="1" ht="11.25">
      <c r="B199" s="33"/>
      <c r="D199" s="153" t="s">
        <v>347</v>
      </c>
      <c r="F199" s="154" t="s">
        <v>1410</v>
      </c>
      <c r="I199" s="146"/>
      <c r="L199" s="33"/>
      <c r="M199" s="147"/>
      <c r="T199" s="54"/>
      <c r="AT199" s="17" t="s">
        <v>347</v>
      </c>
      <c r="AU199" s="17" t="s">
        <v>21</v>
      </c>
    </row>
    <row r="200" spans="2:51" s="12" customFormat="1" ht="11.25">
      <c r="B200" s="155"/>
      <c r="D200" s="144" t="s">
        <v>358</v>
      </c>
      <c r="E200" s="156" t="s">
        <v>35</v>
      </c>
      <c r="F200" s="157" t="s">
        <v>1388</v>
      </c>
      <c r="H200" s="158">
        <v>20.25</v>
      </c>
      <c r="I200" s="159"/>
      <c r="L200" s="155"/>
      <c r="M200" s="160"/>
      <c r="T200" s="161"/>
      <c r="AT200" s="156" t="s">
        <v>358</v>
      </c>
      <c r="AU200" s="156" t="s">
        <v>21</v>
      </c>
      <c r="AV200" s="12" t="s">
        <v>21</v>
      </c>
      <c r="AW200" s="12" t="s">
        <v>41</v>
      </c>
      <c r="AX200" s="12" t="s">
        <v>8</v>
      </c>
      <c r="AY200" s="156" t="s">
        <v>171</v>
      </c>
    </row>
    <row r="201" spans="2:65" s="1" customFormat="1" ht="33" customHeight="1">
      <c r="B201" s="33"/>
      <c r="C201" s="132" t="s">
        <v>591</v>
      </c>
      <c r="D201" s="132" t="s">
        <v>174</v>
      </c>
      <c r="E201" s="133" t="s">
        <v>1411</v>
      </c>
      <c r="F201" s="134" t="s">
        <v>1412</v>
      </c>
      <c r="G201" s="135" t="s">
        <v>402</v>
      </c>
      <c r="H201" s="136">
        <v>520</v>
      </c>
      <c r="I201" s="137"/>
      <c r="J201" s="136">
        <f>ROUND(I201*H201,0)</f>
        <v>0</v>
      </c>
      <c r="K201" s="134" t="s">
        <v>346</v>
      </c>
      <c r="L201" s="33"/>
      <c r="M201" s="138" t="s">
        <v>35</v>
      </c>
      <c r="N201" s="139" t="s">
        <v>52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626</v>
      </c>
      <c r="AT201" s="142" t="s">
        <v>174</v>
      </c>
      <c r="AU201" s="142" t="s">
        <v>21</v>
      </c>
      <c r="AY201" s="17" t="s">
        <v>171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</v>
      </c>
      <c r="BK201" s="143">
        <f>ROUND(I201*H201,0)</f>
        <v>0</v>
      </c>
      <c r="BL201" s="17" t="s">
        <v>626</v>
      </c>
      <c r="BM201" s="142" t="s">
        <v>1413</v>
      </c>
    </row>
    <row r="202" spans="2:47" s="1" customFormat="1" ht="11.25">
      <c r="B202" s="33"/>
      <c r="D202" s="153" t="s">
        <v>347</v>
      </c>
      <c r="F202" s="154" t="s">
        <v>1414</v>
      </c>
      <c r="I202" s="146"/>
      <c r="L202" s="33"/>
      <c r="M202" s="147"/>
      <c r="T202" s="54"/>
      <c r="AT202" s="17" t="s">
        <v>347</v>
      </c>
      <c r="AU202" s="17" t="s">
        <v>21</v>
      </c>
    </row>
    <row r="203" spans="2:65" s="1" customFormat="1" ht="16.5" customHeight="1">
      <c r="B203" s="33"/>
      <c r="C203" s="169" t="s">
        <v>577</v>
      </c>
      <c r="D203" s="169" t="s">
        <v>488</v>
      </c>
      <c r="E203" s="170" t="s">
        <v>489</v>
      </c>
      <c r="F203" s="171" t="s">
        <v>490</v>
      </c>
      <c r="G203" s="172" t="s">
        <v>468</v>
      </c>
      <c r="H203" s="173">
        <v>81.16</v>
      </c>
      <c r="I203" s="174"/>
      <c r="J203" s="173">
        <f>ROUND(I203*H203,0)</f>
        <v>0</v>
      </c>
      <c r="K203" s="171" t="s">
        <v>346</v>
      </c>
      <c r="L203" s="175"/>
      <c r="M203" s="176" t="s">
        <v>35</v>
      </c>
      <c r="N203" s="177" t="s">
        <v>52</v>
      </c>
      <c r="P203" s="140">
        <f>O203*H203</f>
        <v>0</v>
      </c>
      <c r="Q203" s="140">
        <v>1</v>
      </c>
      <c r="R203" s="140">
        <f>Q203*H203</f>
        <v>81.16</v>
      </c>
      <c r="S203" s="140">
        <v>0</v>
      </c>
      <c r="T203" s="141">
        <f>S203*H203</f>
        <v>0</v>
      </c>
      <c r="AR203" s="142" t="s">
        <v>1415</v>
      </c>
      <c r="AT203" s="142" t="s">
        <v>488</v>
      </c>
      <c r="AU203" s="142" t="s">
        <v>21</v>
      </c>
      <c r="AY203" s="17" t="s">
        <v>171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</v>
      </c>
      <c r="BK203" s="143">
        <f>ROUND(I203*H203,0)</f>
        <v>0</v>
      </c>
      <c r="BL203" s="17" t="s">
        <v>626</v>
      </c>
      <c r="BM203" s="142" t="s">
        <v>1416</v>
      </c>
    </row>
    <row r="204" spans="2:51" s="12" customFormat="1" ht="11.25">
      <c r="B204" s="155"/>
      <c r="D204" s="144" t="s">
        <v>358</v>
      </c>
      <c r="E204" s="156" t="s">
        <v>35</v>
      </c>
      <c r="F204" s="157" t="s">
        <v>1417</v>
      </c>
      <c r="H204" s="158">
        <v>40.58</v>
      </c>
      <c r="I204" s="159"/>
      <c r="L204" s="155"/>
      <c r="M204" s="160"/>
      <c r="T204" s="161"/>
      <c r="AT204" s="156" t="s">
        <v>358</v>
      </c>
      <c r="AU204" s="156" t="s">
        <v>21</v>
      </c>
      <c r="AV204" s="12" t="s">
        <v>21</v>
      </c>
      <c r="AW204" s="12" t="s">
        <v>41</v>
      </c>
      <c r="AX204" s="12" t="s">
        <v>8</v>
      </c>
      <c r="AY204" s="156" t="s">
        <v>171</v>
      </c>
    </row>
    <row r="205" spans="2:51" s="12" customFormat="1" ht="11.25">
      <c r="B205" s="155"/>
      <c r="D205" s="144" t="s">
        <v>358</v>
      </c>
      <c r="F205" s="157" t="s">
        <v>1418</v>
      </c>
      <c r="H205" s="158">
        <v>81.16</v>
      </c>
      <c r="I205" s="159"/>
      <c r="L205" s="155"/>
      <c r="M205" s="160"/>
      <c r="T205" s="161"/>
      <c r="AT205" s="156" t="s">
        <v>358</v>
      </c>
      <c r="AU205" s="156" t="s">
        <v>21</v>
      </c>
      <c r="AV205" s="12" t="s">
        <v>21</v>
      </c>
      <c r="AW205" s="12" t="s">
        <v>4</v>
      </c>
      <c r="AX205" s="12" t="s">
        <v>8</v>
      </c>
      <c r="AY205" s="156" t="s">
        <v>171</v>
      </c>
    </row>
    <row r="206" spans="2:65" s="1" customFormat="1" ht="16.5" customHeight="1">
      <c r="B206" s="33"/>
      <c r="C206" s="132" t="s">
        <v>602</v>
      </c>
      <c r="D206" s="132" t="s">
        <v>174</v>
      </c>
      <c r="E206" s="133" t="s">
        <v>1419</v>
      </c>
      <c r="F206" s="134" t="s">
        <v>1420</v>
      </c>
      <c r="G206" s="135" t="s">
        <v>407</v>
      </c>
      <c r="H206" s="136">
        <v>12</v>
      </c>
      <c r="I206" s="137"/>
      <c r="J206" s="136">
        <f>ROUND(I206*H206,0)</f>
        <v>0</v>
      </c>
      <c r="K206" s="134" t="s">
        <v>346</v>
      </c>
      <c r="L206" s="33"/>
      <c r="M206" s="138" t="s">
        <v>35</v>
      </c>
      <c r="N206" s="139" t="s">
        <v>52</v>
      </c>
      <c r="P206" s="140">
        <f>O206*H206</f>
        <v>0</v>
      </c>
      <c r="Q206" s="140">
        <v>2.30102</v>
      </c>
      <c r="R206" s="140">
        <f>Q206*H206</f>
        <v>27.61224</v>
      </c>
      <c r="S206" s="140">
        <v>0</v>
      </c>
      <c r="T206" s="141">
        <f>S206*H206</f>
        <v>0</v>
      </c>
      <c r="AR206" s="142" t="s">
        <v>626</v>
      </c>
      <c r="AT206" s="142" t="s">
        <v>174</v>
      </c>
      <c r="AU206" s="142" t="s">
        <v>21</v>
      </c>
      <c r="AY206" s="17" t="s">
        <v>171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</v>
      </c>
      <c r="BK206" s="143">
        <f>ROUND(I206*H206,0)</f>
        <v>0</v>
      </c>
      <c r="BL206" s="17" t="s">
        <v>626</v>
      </c>
      <c r="BM206" s="142" t="s">
        <v>1421</v>
      </c>
    </row>
    <row r="207" spans="2:47" s="1" customFormat="1" ht="11.25">
      <c r="B207" s="33"/>
      <c r="D207" s="153" t="s">
        <v>347</v>
      </c>
      <c r="F207" s="154" t="s">
        <v>1422</v>
      </c>
      <c r="I207" s="146"/>
      <c r="L207" s="33"/>
      <c r="M207" s="147"/>
      <c r="T207" s="54"/>
      <c r="AT207" s="17" t="s">
        <v>347</v>
      </c>
      <c r="AU207" s="17" t="s">
        <v>21</v>
      </c>
    </row>
    <row r="208" spans="2:65" s="1" customFormat="1" ht="24.2" customHeight="1">
      <c r="B208" s="33"/>
      <c r="C208" s="132" t="s">
        <v>584</v>
      </c>
      <c r="D208" s="132" t="s">
        <v>174</v>
      </c>
      <c r="E208" s="133" t="s">
        <v>1423</v>
      </c>
      <c r="F208" s="134" t="s">
        <v>1424</v>
      </c>
      <c r="G208" s="135" t="s">
        <v>402</v>
      </c>
      <c r="H208" s="136">
        <v>520</v>
      </c>
      <c r="I208" s="137"/>
      <c r="J208" s="136">
        <f>ROUND(I208*H208,0)</f>
        <v>0</v>
      </c>
      <c r="K208" s="134" t="s">
        <v>346</v>
      </c>
      <c r="L208" s="33"/>
      <c r="M208" s="138" t="s">
        <v>35</v>
      </c>
      <c r="N208" s="139" t="s">
        <v>52</v>
      </c>
      <c r="P208" s="140">
        <f>O208*H208</f>
        <v>0</v>
      </c>
      <c r="Q208" s="140">
        <v>0.2</v>
      </c>
      <c r="R208" s="140">
        <f>Q208*H208</f>
        <v>104</v>
      </c>
      <c r="S208" s="140">
        <v>0</v>
      </c>
      <c r="T208" s="141">
        <f>S208*H208</f>
        <v>0</v>
      </c>
      <c r="AR208" s="142" t="s">
        <v>626</v>
      </c>
      <c r="AT208" s="142" t="s">
        <v>174</v>
      </c>
      <c r="AU208" s="142" t="s">
        <v>21</v>
      </c>
      <c r="AY208" s="17" t="s">
        <v>171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</v>
      </c>
      <c r="BK208" s="143">
        <f>ROUND(I208*H208,0)</f>
        <v>0</v>
      </c>
      <c r="BL208" s="17" t="s">
        <v>626</v>
      </c>
      <c r="BM208" s="142" t="s">
        <v>1425</v>
      </c>
    </row>
    <row r="209" spans="2:47" s="1" customFormat="1" ht="11.25">
      <c r="B209" s="33"/>
      <c r="D209" s="153" t="s">
        <v>347</v>
      </c>
      <c r="F209" s="154" t="s">
        <v>1426</v>
      </c>
      <c r="I209" s="146"/>
      <c r="L209" s="33"/>
      <c r="M209" s="147"/>
      <c r="T209" s="54"/>
      <c r="AT209" s="17" t="s">
        <v>347</v>
      </c>
      <c r="AU209" s="17" t="s">
        <v>21</v>
      </c>
    </row>
    <row r="210" spans="2:65" s="1" customFormat="1" ht="21.75" customHeight="1">
      <c r="B210" s="33"/>
      <c r="C210" s="132" t="s">
        <v>611</v>
      </c>
      <c r="D210" s="132" t="s">
        <v>174</v>
      </c>
      <c r="E210" s="133" t="s">
        <v>1427</v>
      </c>
      <c r="F210" s="134" t="s">
        <v>1428</v>
      </c>
      <c r="G210" s="135" t="s">
        <v>402</v>
      </c>
      <c r="H210" s="136">
        <v>520</v>
      </c>
      <c r="I210" s="137"/>
      <c r="J210" s="136">
        <f>ROUND(I210*H210,0)</f>
        <v>0</v>
      </c>
      <c r="K210" s="134" t="s">
        <v>346</v>
      </c>
      <c r="L210" s="33"/>
      <c r="M210" s="138" t="s">
        <v>35</v>
      </c>
      <c r="N210" s="139" t="s">
        <v>52</v>
      </c>
      <c r="P210" s="140">
        <f>O210*H210</f>
        <v>0</v>
      </c>
      <c r="Q210" s="140">
        <v>9E-05</v>
      </c>
      <c r="R210" s="140">
        <f>Q210*H210</f>
        <v>0.0468</v>
      </c>
      <c r="S210" s="140">
        <v>0</v>
      </c>
      <c r="T210" s="141">
        <f>S210*H210</f>
        <v>0</v>
      </c>
      <c r="AR210" s="142" t="s">
        <v>626</v>
      </c>
      <c r="AT210" s="142" t="s">
        <v>174</v>
      </c>
      <c r="AU210" s="142" t="s">
        <v>21</v>
      </c>
      <c r="AY210" s="17" t="s">
        <v>171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</v>
      </c>
      <c r="BK210" s="143">
        <f>ROUND(I210*H210,0)</f>
        <v>0</v>
      </c>
      <c r="BL210" s="17" t="s">
        <v>626</v>
      </c>
      <c r="BM210" s="142" t="s">
        <v>1429</v>
      </c>
    </row>
    <row r="211" spans="2:47" s="1" customFormat="1" ht="11.25">
      <c r="B211" s="33"/>
      <c r="D211" s="153" t="s">
        <v>347</v>
      </c>
      <c r="F211" s="154" t="s">
        <v>1430</v>
      </c>
      <c r="I211" s="146"/>
      <c r="L211" s="33"/>
      <c r="M211" s="147"/>
      <c r="T211" s="54"/>
      <c r="AT211" s="17" t="s">
        <v>347</v>
      </c>
      <c r="AU211" s="17" t="s">
        <v>21</v>
      </c>
    </row>
    <row r="212" spans="2:65" s="1" customFormat="1" ht="16.5" customHeight="1">
      <c r="B212" s="33"/>
      <c r="C212" s="132" t="s">
        <v>588</v>
      </c>
      <c r="D212" s="132" t="s">
        <v>174</v>
      </c>
      <c r="E212" s="133" t="s">
        <v>1431</v>
      </c>
      <c r="F212" s="134" t="s">
        <v>1432</v>
      </c>
      <c r="G212" s="135" t="s">
        <v>468</v>
      </c>
      <c r="H212" s="136">
        <v>212.82</v>
      </c>
      <c r="I212" s="137"/>
      <c r="J212" s="136">
        <f>ROUND(I212*H212,0)</f>
        <v>0</v>
      </c>
      <c r="K212" s="134" t="s">
        <v>346</v>
      </c>
      <c r="L212" s="33"/>
      <c r="M212" s="138" t="s">
        <v>35</v>
      </c>
      <c r="N212" s="139" t="s">
        <v>52</v>
      </c>
      <c r="P212" s="140">
        <f>O212*H212</f>
        <v>0</v>
      </c>
      <c r="Q212" s="140">
        <v>0</v>
      </c>
      <c r="R212" s="140">
        <f>Q212*H212</f>
        <v>0</v>
      </c>
      <c r="S212" s="140">
        <v>0</v>
      </c>
      <c r="T212" s="141">
        <f>S212*H212</f>
        <v>0</v>
      </c>
      <c r="AR212" s="142" t="s">
        <v>626</v>
      </c>
      <c r="AT212" s="142" t="s">
        <v>174</v>
      </c>
      <c r="AU212" s="142" t="s">
        <v>21</v>
      </c>
      <c r="AY212" s="17" t="s">
        <v>171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</v>
      </c>
      <c r="BK212" s="143">
        <f>ROUND(I212*H212,0)</f>
        <v>0</v>
      </c>
      <c r="BL212" s="17" t="s">
        <v>626</v>
      </c>
      <c r="BM212" s="142" t="s">
        <v>1433</v>
      </c>
    </row>
    <row r="213" spans="2:47" s="1" customFormat="1" ht="11.25">
      <c r="B213" s="33"/>
      <c r="D213" s="153" t="s">
        <v>347</v>
      </c>
      <c r="F213" s="154" t="s">
        <v>1434</v>
      </c>
      <c r="I213" s="146"/>
      <c r="L213" s="33"/>
      <c r="M213" s="147"/>
      <c r="T213" s="54"/>
      <c r="AT213" s="17" t="s">
        <v>347</v>
      </c>
      <c r="AU213" s="17" t="s">
        <v>21</v>
      </c>
    </row>
    <row r="214" spans="2:63" s="11" customFormat="1" ht="25.9" customHeight="1">
      <c r="B214" s="120"/>
      <c r="D214" s="121" t="s">
        <v>80</v>
      </c>
      <c r="E214" s="122" t="s">
        <v>182</v>
      </c>
      <c r="F214" s="122" t="s">
        <v>91</v>
      </c>
      <c r="I214" s="123"/>
      <c r="J214" s="124">
        <f>BK214</f>
        <v>0</v>
      </c>
      <c r="L214" s="120"/>
      <c r="M214" s="125"/>
      <c r="P214" s="126">
        <f>P215</f>
        <v>0</v>
      </c>
      <c r="R214" s="126">
        <f>R215</f>
        <v>0</v>
      </c>
      <c r="T214" s="127">
        <f>T215</f>
        <v>0</v>
      </c>
      <c r="AR214" s="121" t="s">
        <v>183</v>
      </c>
      <c r="AT214" s="128" t="s">
        <v>80</v>
      </c>
      <c r="AU214" s="128" t="s">
        <v>81</v>
      </c>
      <c r="AY214" s="121" t="s">
        <v>171</v>
      </c>
      <c r="BK214" s="129">
        <f>BK215</f>
        <v>0</v>
      </c>
    </row>
    <row r="215" spans="2:63" s="11" customFormat="1" ht="22.9" customHeight="1">
      <c r="B215" s="120"/>
      <c r="D215" s="121" t="s">
        <v>80</v>
      </c>
      <c r="E215" s="130" t="s">
        <v>329</v>
      </c>
      <c r="F215" s="130" t="s">
        <v>330</v>
      </c>
      <c r="I215" s="123"/>
      <c r="J215" s="131">
        <f>BK215</f>
        <v>0</v>
      </c>
      <c r="L215" s="120"/>
      <c r="M215" s="125"/>
      <c r="P215" s="126">
        <f>SUM(P216:P218)</f>
        <v>0</v>
      </c>
      <c r="R215" s="126">
        <f>SUM(R216:R218)</f>
        <v>0</v>
      </c>
      <c r="T215" s="127">
        <f>SUM(T216:T218)</f>
        <v>0</v>
      </c>
      <c r="AR215" s="121" t="s">
        <v>183</v>
      </c>
      <c r="AT215" s="128" t="s">
        <v>80</v>
      </c>
      <c r="AU215" s="128" t="s">
        <v>8</v>
      </c>
      <c r="AY215" s="121" t="s">
        <v>171</v>
      </c>
      <c r="BK215" s="129">
        <f>SUM(BK216:BK218)</f>
        <v>0</v>
      </c>
    </row>
    <row r="216" spans="2:65" s="1" customFormat="1" ht="16.5" customHeight="1">
      <c r="B216" s="33"/>
      <c r="C216" s="132" t="s">
        <v>623</v>
      </c>
      <c r="D216" s="132" t="s">
        <v>174</v>
      </c>
      <c r="E216" s="133" t="s">
        <v>1435</v>
      </c>
      <c r="F216" s="134" t="s">
        <v>1436</v>
      </c>
      <c r="G216" s="135" t="s">
        <v>177</v>
      </c>
      <c r="H216" s="136">
        <v>1</v>
      </c>
      <c r="I216" s="137"/>
      <c r="J216" s="136">
        <f>ROUND(I216*H216,0)</f>
        <v>0</v>
      </c>
      <c r="K216" s="134" t="s">
        <v>346</v>
      </c>
      <c r="L216" s="33"/>
      <c r="M216" s="138" t="s">
        <v>35</v>
      </c>
      <c r="N216" s="139" t="s">
        <v>52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188</v>
      </c>
      <c r="AT216" s="142" t="s">
        <v>174</v>
      </c>
      <c r="AU216" s="142" t="s">
        <v>21</v>
      </c>
      <c r="AY216" s="17" t="s">
        <v>171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</v>
      </c>
      <c r="BK216" s="143">
        <f>ROUND(I216*H216,0)</f>
        <v>0</v>
      </c>
      <c r="BL216" s="17" t="s">
        <v>188</v>
      </c>
      <c r="BM216" s="142" t="s">
        <v>1437</v>
      </c>
    </row>
    <row r="217" spans="2:47" s="1" customFormat="1" ht="11.25">
      <c r="B217" s="33"/>
      <c r="D217" s="153" t="s">
        <v>347</v>
      </c>
      <c r="F217" s="154" t="s">
        <v>1438</v>
      </c>
      <c r="I217" s="146"/>
      <c r="L217" s="33"/>
      <c r="M217" s="147"/>
      <c r="T217" s="54"/>
      <c r="AT217" s="17" t="s">
        <v>347</v>
      </c>
      <c r="AU217" s="17" t="s">
        <v>21</v>
      </c>
    </row>
    <row r="218" spans="2:47" s="1" customFormat="1" ht="19.5">
      <c r="B218" s="33"/>
      <c r="D218" s="144" t="s">
        <v>180</v>
      </c>
      <c r="F218" s="145" t="s">
        <v>1439</v>
      </c>
      <c r="I218" s="146"/>
      <c r="L218" s="33"/>
      <c r="M218" s="185"/>
      <c r="N218" s="150"/>
      <c r="O218" s="150"/>
      <c r="P218" s="150"/>
      <c r="Q218" s="150"/>
      <c r="R218" s="150"/>
      <c r="S218" s="150"/>
      <c r="T218" s="186"/>
      <c r="AT218" s="17" t="s">
        <v>180</v>
      </c>
      <c r="AU218" s="17" t="s">
        <v>21</v>
      </c>
    </row>
    <row r="219" spans="2:12" s="1" customFormat="1" ht="6.95" customHeight="1"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33"/>
    </row>
  </sheetData>
  <sheetProtection algorithmName="SHA-512" hashValue="PmWrB9gua+yBtTNcIa6vJ8oROiXGMQHDLcEmOIFUBEOV3Bwyu8F0xpFoUfX61r3lNJxrlFQeFgrEbtBbOaZuCA==" saltValue="sKt9sbOjxJ5JFRRiz3DbDboCPvVOszRjuOqi6Giqc28DDY7l+NFaKgLOKR4xP7duvuopt6zkVK2hzJlE/W5y3Q==" spinCount="100000" sheet="1" objects="1" scenarios="1" formatColumns="0" formatRows="0" autoFilter="0"/>
  <autoFilter ref="C96:K218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141720015"/>
    <hyperlink ref="F108" r:id="rId2" display="https://podminky.urs.cz/item/CS_URS_2023_01/945421110"/>
    <hyperlink ref="F111" r:id="rId3" display="https://podminky.urs.cz/item/CS_URS_2023_01/998276101"/>
    <hyperlink ref="F113" r:id="rId4" display="https://podminky.urs.cz/item/CS_URS_2023_01/998276124"/>
    <hyperlink ref="F117" r:id="rId5" display="https://podminky.urs.cz/item/CS_URS_2023_01/741110304"/>
    <hyperlink ref="F121" r:id="rId6" display="https://podminky.urs.cz/item/CS_URS_2023_01/741110312"/>
    <hyperlink ref="F125" r:id="rId7" display="https://podminky.urs.cz/item/CS_URS_2023_01/741122122"/>
    <hyperlink ref="F129" r:id="rId8" display="https://podminky.urs.cz/item/CS_URS_2023_01/741122133"/>
    <hyperlink ref="F133" r:id="rId9" display="https://podminky.urs.cz/item/CS_URS_2023_01/741130021"/>
    <hyperlink ref="F135" r:id="rId10" display="https://podminky.urs.cz/item/CS_URS_2023_01/741130024"/>
    <hyperlink ref="F137" r:id="rId11" display="https://podminky.urs.cz/item/CS_URS_2023_01/741372833"/>
    <hyperlink ref="F139" r:id="rId12" display="https://podminky.urs.cz/item/CS_URS_2023_01/741410001"/>
    <hyperlink ref="F143" r:id="rId13" display="https://podminky.urs.cz/item/CS_URS_2023_01/741810003"/>
    <hyperlink ref="F145" r:id="rId14" display="https://podminky.urs.cz/item/CS_URS_2023_01/741820102"/>
    <hyperlink ref="F147" r:id="rId15" display="https://podminky.urs.cz/item/CS_URS_2023_01/998741101"/>
    <hyperlink ref="F149" r:id="rId16" display="https://podminky.urs.cz/item/CS_URS_2023_01/998741193"/>
    <hyperlink ref="F153" r:id="rId17" display="https://podminky.urs.cz/item/CS_URS_2023_01/210202013"/>
    <hyperlink ref="F157" r:id="rId18" display="https://podminky.urs.cz/item/CS_URS_2023_01/210203901"/>
    <hyperlink ref="F161" r:id="rId19" display="https://podminky.urs.cz/item/CS_URS_2023_01/210204011"/>
    <hyperlink ref="F165" r:id="rId20" display="https://podminky.urs.cz/item/CS_URS_2023_01/210204103"/>
    <hyperlink ref="F170" r:id="rId21" display="https://podminky.urs.cz/item/CS_URS_2023_01/210204201"/>
    <hyperlink ref="F173" r:id="rId22" display="https://podminky.urs.cz/item/CS_URS_2023_01/210280131"/>
    <hyperlink ref="F176" r:id="rId23" display="https://podminky.urs.cz/item/CS_URS_2023_01/218204011"/>
    <hyperlink ref="F179" r:id="rId24" display="https://podminky.urs.cz/item/CS_URS_2023_01/220960021"/>
    <hyperlink ref="F183" r:id="rId25" display="https://podminky.urs.cz/item/CS_URS_2023_01/460141112"/>
    <hyperlink ref="F188" r:id="rId26" display="https://podminky.urs.cz/item/CS_URS_2023_01/460171182"/>
    <hyperlink ref="F190" r:id="rId27" display="https://podminky.urs.cz/item/CS_URS_2023_01/460341113"/>
    <hyperlink ref="F193" r:id="rId28" display="https://podminky.urs.cz/item/CS_URS_2023_01/460341121"/>
    <hyperlink ref="F199" r:id="rId29" display="https://podminky.urs.cz/item/CS_URS_2023_01/460411122"/>
    <hyperlink ref="F202" r:id="rId30" display="https://podminky.urs.cz/item/CS_URS_2023_01/460451192"/>
    <hyperlink ref="F207" r:id="rId31" display="https://podminky.urs.cz/item/CS_URS_2023_01/460641113"/>
    <hyperlink ref="F209" r:id="rId32" display="https://podminky.urs.cz/item/CS_URS_2023_01/460661112"/>
    <hyperlink ref="F211" r:id="rId33" display="https://podminky.urs.cz/item/CS_URS_2023_01/460671113"/>
    <hyperlink ref="F213" r:id="rId34" display="https://podminky.urs.cz/item/CS_URS_2023_01/469981111"/>
    <hyperlink ref="F217" r:id="rId35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108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140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1440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ROUND((SUM(BE90:BE124)),2)</f>
        <v>0</v>
      </c>
      <c r="I35" s="94">
        <v>0.21</v>
      </c>
      <c r="J35" s="84">
        <f>ROUND(((SUM(BE90:BE124))*I35),2)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ROUND((SUM(BF90:BF124)),2)</f>
        <v>0</v>
      </c>
      <c r="I36" s="94">
        <v>0.12</v>
      </c>
      <c r="J36" s="84">
        <f>ROUND(((SUM(BF90:BF124))*I36),2)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ROUND((SUM(BG90:BG124)),2)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ROUND((SUM(BH90:BH124)),2)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ROUND((SUM(BI90:BI124)),2)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140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402.1 - Přeložka SEK - fáze A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J90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1214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1215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1441</v>
      </c>
      <c r="E66" s="110"/>
      <c r="F66" s="110"/>
      <c r="G66" s="110"/>
      <c r="H66" s="110"/>
      <c r="I66" s="110"/>
      <c r="J66" s="111">
        <f>J98</f>
        <v>0</v>
      </c>
      <c r="L66" s="108"/>
    </row>
    <row r="67" spans="2:12" s="8" customFormat="1" ht="24.95" customHeight="1">
      <c r="B67" s="104"/>
      <c r="D67" s="105" t="s">
        <v>1216</v>
      </c>
      <c r="E67" s="106"/>
      <c r="F67" s="106"/>
      <c r="G67" s="106"/>
      <c r="H67" s="106"/>
      <c r="I67" s="106"/>
      <c r="J67" s="107">
        <f>J101</f>
        <v>0</v>
      </c>
      <c r="L67" s="104"/>
    </row>
    <row r="68" spans="2:12" s="9" customFormat="1" ht="19.9" customHeight="1">
      <c r="B68" s="108"/>
      <c r="D68" s="109" t="s">
        <v>1219</v>
      </c>
      <c r="E68" s="110"/>
      <c r="F68" s="110"/>
      <c r="G68" s="110"/>
      <c r="H68" s="110"/>
      <c r="I68" s="110"/>
      <c r="J68" s="111">
        <f>J102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1" t="s">
        <v>156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16.5" customHeight="1">
      <c r="B78" s="33"/>
      <c r="E78" s="313" t="str">
        <f>E7</f>
        <v>Nymburk - rekonstrukce chodníku a parkovacího stání</v>
      </c>
      <c r="F78" s="314"/>
      <c r="G78" s="314"/>
      <c r="H78" s="314"/>
      <c r="L78" s="33"/>
    </row>
    <row r="79" spans="2:12" ht="12" customHeight="1">
      <c r="B79" s="20"/>
      <c r="C79" s="27" t="s">
        <v>139</v>
      </c>
      <c r="L79" s="20"/>
    </row>
    <row r="80" spans="2:12" s="1" customFormat="1" ht="16.5" customHeight="1">
      <c r="B80" s="33"/>
      <c r="E80" s="313" t="s">
        <v>140</v>
      </c>
      <c r="F80" s="315"/>
      <c r="G80" s="315"/>
      <c r="H80" s="315"/>
      <c r="L80" s="33"/>
    </row>
    <row r="81" spans="2:12" s="1" customFormat="1" ht="12" customHeight="1">
      <c r="B81" s="33"/>
      <c r="C81" s="27" t="s">
        <v>141</v>
      </c>
      <c r="L81" s="33"/>
    </row>
    <row r="82" spans="2:12" s="1" customFormat="1" ht="16.5" customHeight="1">
      <c r="B82" s="33"/>
      <c r="E82" s="277" t="str">
        <f>E11</f>
        <v>SO 402.1 - Přeložka SEK - fáze A</v>
      </c>
      <c r="F82" s="315"/>
      <c r="G82" s="315"/>
      <c r="H82" s="315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22</v>
      </c>
      <c r="F84" s="25" t="str">
        <f>F14</f>
        <v>Nymburk</v>
      </c>
      <c r="I84" s="27" t="s">
        <v>24</v>
      </c>
      <c r="J84" s="50" t="str">
        <f>IF(J14="","",J14)</f>
        <v>7. 11. 2023</v>
      </c>
      <c r="L84" s="33"/>
    </row>
    <row r="85" spans="2:12" s="1" customFormat="1" ht="6.95" customHeight="1">
      <c r="B85" s="33"/>
      <c r="L85" s="33"/>
    </row>
    <row r="86" spans="2:12" s="1" customFormat="1" ht="40.15" customHeight="1">
      <c r="B86" s="33"/>
      <c r="C86" s="27" t="s">
        <v>30</v>
      </c>
      <c r="F86" s="25" t="str">
        <f>E17</f>
        <v>Měto Nymburk, nám. Přemyslovců 163/20, 288 02</v>
      </c>
      <c r="I86" s="27" t="s">
        <v>38</v>
      </c>
      <c r="J86" s="31" t="str">
        <f>E23</f>
        <v>Ing. arch. Martin Jirovský Ph.D, MBA, DiS.</v>
      </c>
      <c r="L86" s="33"/>
    </row>
    <row r="87" spans="2:12" s="1" customFormat="1" ht="40.15" customHeight="1">
      <c r="B87" s="33"/>
      <c r="C87" s="27" t="s">
        <v>36</v>
      </c>
      <c r="F87" s="25" t="str">
        <f>IF(E20="","",E20)</f>
        <v>Vyplň údaj</v>
      </c>
      <c r="I87" s="27" t="s">
        <v>42</v>
      </c>
      <c r="J87" s="31" t="str">
        <f>E26</f>
        <v>Ateliér M.A.A.T. s.r.o., Petra Stejskalová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157</v>
      </c>
      <c r="D89" s="114" t="s">
        <v>66</v>
      </c>
      <c r="E89" s="114" t="s">
        <v>62</v>
      </c>
      <c r="F89" s="114" t="s">
        <v>63</v>
      </c>
      <c r="G89" s="114" t="s">
        <v>158</v>
      </c>
      <c r="H89" s="114" t="s">
        <v>159</v>
      </c>
      <c r="I89" s="114" t="s">
        <v>160</v>
      </c>
      <c r="J89" s="114" t="s">
        <v>145</v>
      </c>
      <c r="K89" s="115" t="s">
        <v>161</v>
      </c>
      <c r="L89" s="112"/>
      <c r="M89" s="57" t="s">
        <v>35</v>
      </c>
      <c r="N89" s="58" t="s">
        <v>51</v>
      </c>
      <c r="O89" s="58" t="s">
        <v>162</v>
      </c>
      <c r="P89" s="58" t="s">
        <v>163</v>
      </c>
      <c r="Q89" s="58" t="s">
        <v>164</v>
      </c>
      <c r="R89" s="58" t="s">
        <v>165</v>
      </c>
      <c r="S89" s="58" t="s">
        <v>166</v>
      </c>
      <c r="T89" s="59" t="s">
        <v>167</v>
      </c>
    </row>
    <row r="90" spans="2:63" s="1" customFormat="1" ht="22.9" customHeight="1">
      <c r="B90" s="33"/>
      <c r="C90" s="62" t="s">
        <v>168</v>
      </c>
      <c r="J90" s="116">
        <f>BK90</f>
        <v>0</v>
      </c>
      <c r="L90" s="33"/>
      <c r="M90" s="60"/>
      <c r="N90" s="51"/>
      <c r="O90" s="51"/>
      <c r="P90" s="117">
        <f>P91+P101</f>
        <v>0</v>
      </c>
      <c r="Q90" s="51"/>
      <c r="R90" s="117">
        <f>R91+R101</f>
        <v>25.7812895</v>
      </c>
      <c r="S90" s="51"/>
      <c r="T90" s="118">
        <f>T91+T101</f>
        <v>0</v>
      </c>
      <c r="AT90" s="17" t="s">
        <v>80</v>
      </c>
      <c r="AU90" s="17" t="s">
        <v>146</v>
      </c>
      <c r="BK90" s="119">
        <f>BK91+BK101</f>
        <v>0</v>
      </c>
    </row>
    <row r="91" spans="2:63" s="11" customFormat="1" ht="25.9" customHeight="1">
      <c r="B91" s="120"/>
      <c r="D91" s="121" t="s">
        <v>80</v>
      </c>
      <c r="E91" s="122" t="s">
        <v>1242</v>
      </c>
      <c r="F91" s="122" t="s">
        <v>1243</v>
      </c>
      <c r="I91" s="123"/>
      <c r="J91" s="124">
        <f>BK91</f>
        <v>0</v>
      </c>
      <c r="L91" s="120"/>
      <c r="M91" s="125"/>
      <c r="P91" s="126">
        <f>P92+P98</f>
        <v>0</v>
      </c>
      <c r="R91" s="126">
        <f>R92+R98</f>
        <v>0.0161595</v>
      </c>
      <c r="T91" s="127">
        <f>T92+T98</f>
        <v>0</v>
      </c>
      <c r="AR91" s="121" t="s">
        <v>21</v>
      </c>
      <c r="AT91" s="128" t="s">
        <v>80</v>
      </c>
      <c r="AU91" s="128" t="s">
        <v>81</v>
      </c>
      <c r="AY91" s="121" t="s">
        <v>171</v>
      </c>
      <c r="BK91" s="129">
        <f>BK92+BK98</f>
        <v>0</v>
      </c>
    </row>
    <row r="92" spans="2:63" s="11" customFormat="1" ht="22.9" customHeight="1">
      <c r="B92" s="120"/>
      <c r="D92" s="121" t="s">
        <v>80</v>
      </c>
      <c r="E92" s="130" t="s">
        <v>1244</v>
      </c>
      <c r="F92" s="130" t="s">
        <v>1245</v>
      </c>
      <c r="I92" s="123"/>
      <c r="J92" s="131">
        <f>BK92</f>
        <v>0</v>
      </c>
      <c r="L92" s="120"/>
      <c r="M92" s="125"/>
      <c r="P92" s="126">
        <f>SUM(P93:P97)</f>
        <v>0</v>
      </c>
      <c r="R92" s="126">
        <f>SUM(R93:R97)</f>
        <v>0.0161595</v>
      </c>
      <c r="T92" s="127">
        <f>SUM(T93:T97)</f>
        <v>0</v>
      </c>
      <c r="AR92" s="121" t="s">
        <v>21</v>
      </c>
      <c r="AT92" s="128" t="s">
        <v>80</v>
      </c>
      <c r="AU92" s="128" t="s">
        <v>8</v>
      </c>
      <c r="AY92" s="121" t="s">
        <v>171</v>
      </c>
      <c r="BK92" s="129">
        <f>SUM(BK93:BK97)</f>
        <v>0</v>
      </c>
    </row>
    <row r="93" spans="2:65" s="1" customFormat="1" ht="24.2" customHeight="1">
      <c r="B93" s="33"/>
      <c r="C93" s="132" t="s">
        <v>8</v>
      </c>
      <c r="D93" s="132" t="s">
        <v>174</v>
      </c>
      <c r="E93" s="133" t="s">
        <v>1442</v>
      </c>
      <c r="F93" s="134" t="s">
        <v>1443</v>
      </c>
      <c r="G93" s="135" t="s">
        <v>402</v>
      </c>
      <c r="H93" s="136">
        <v>57</v>
      </c>
      <c r="I93" s="137"/>
      <c r="J93" s="136">
        <f>ROUND(I93*H93,0)</f>
        <v>0</v>
      </c>
      <c r="K93" s="134" t="s">
        <v>346</v>
      </c>
      <c r="L93" s="33"/>
      <c r="M93" s="138" t="s">
        <v>35</v>
      </c>
      <c r="N93" s="139" t="s">
        <v>52</v>
      </c>
      <c r="P93" s="140">
        <f>O93*H93</f>
        <v>0</v>
      </c>
      <c r="Q93" s="140">
        <v>0</v>
      </c>
      <c r="R93" s="140">
        <f>Q93*H93</f>
        <v>0</v>
      </c>
      <c r="S93" s="140">
        <v>0</v>
      </c>
      <c r="T93" s="141">
        <f>S93*H93</f>
        <v>0</v>
      </c>
      <c r="AR93" s="142" t="s">
        <v>255</v>
      </c>
      <c r="AT93" s="142" t="s">
        <v>174</v>
      </c>
      <c r="AU93" s="142" t="s">
        <v>21</v>
      </c>
      <c r="AY93" s="17" t="s">
        <v>171</v>
      </c>
      <c r="BE93" s="143">
        <f>IF(N93="základní",J93,0)</f>
        <v>0</v>
      </c>
      <c r="BF93" s="143">
        <f>IF(N93="snížená",J93,0)</f>
        <v>0</v>
      </c>
      <c r="BG93" s="143">
        <f>IF(N93="zákl. přenesená",J93,0)</f>
        <v>0</v>
      </c>
      <c r="BH93" s="143">
        <f>IF(N93="sníž. přenesená",J93,0)</f>
        <v>0</v>
      </c>
      <c r="BI93" s="143">
        <f>IF(N93="nulová",J93,0)</f>
        <v>0</v>
      </c>
      <c r="BJ93" s="17" t="s">
        <v>8</v>
      </c>
      <c r="BK93" s="143">
        <f>ROUND(I93*H93,0)</f>
        <v>0</v>
      </c>
      <c r="BL93" s="17" t="s">
        <v>255</v>
      </c>
      <c r="BM93" s="142" t="s">
        <v>1444</v>
      </c>
    </row>
    <row r="94" spans="2:47" s="1" customFormat="1" ht="11.25">
      <c r="B94" s="33"/>
      <c r="D94" s="153" t="s">
        <v>347</v>
      </c>
      <c r="F94" s="154" t="s">
        <v>1445</v>
      </c>
      <c r="I94" s="146"/>
      <c r="L94" s="33"/>
      <c r="M94" s="147"/>
      <c r="T94" s="54"/>
      <c r="AT94" s="17" t="s">
        <v>347</v>
      </c>
      <c r="AU94" s="17" t="s">
        <v>21</v>
      </c>
    </row>
    <row r="95" spans="2:65" s="1" customFormat="1" ht="16.5" customHeight="1">
      <c r="B95" s="33"/>
      <c r="C95" s="169" t="s">
        <v>21</v>
      </c>
      <c r="D95" s="169" t="s">
        <v>488</v>
      </c>
      <c r="E95" s="170" t="s">
        <v>1258</v>
      </c>
      <c r="F95" s="171" t="s">
        <v>1259</v>
      </c>
      <c r="G95" s="172" t="s">
        <v>402</v>
      </c>
      <c r="H95" s="173">
        <v>59.85</v>
      </c>
      <c r="I95" s="174"/>
      <c r="J95" s="173">
        <f>ROUND(I95*H95,0)</f>
        <v>0</v>
      </c>
      <c r="K95" s="171" t="s">
        <v>346</v>
      </c>
      <c r="L95" s="175"/>
      <c r="M95" s="176" t="s">
        <v>35</v>
      </c>
      <c r="N95" s="177" t="s">
        <v>52</v>
      </c>
      <c r="P95" s="140">
        <f>O95*H95</f>
        <v>0</v>
      </c>
      <c r="Q95" s="140">
        <v>0.00027</v>
      </c>
      <c r="R95" s="140">
        <f>Q95*H95</f>
        <v>0.0161595</v>
      </c>
      <c r="S95" s="140">
        <v>0</v>
      </c>
      <c r="T95" s="141">
        <f>S95*H95</f>
        <v>0</v>
      </c>
      <c r="AR95" s="142" t="s">
        <v>511</v>
      </c>
      <c r="AT95" s="142" t="s">
        <v>488</v>
      </c>
      <c r="AU95" s="142" t="s">
        <v>21</v>
      </c>
      <c r="AY95" s="17" t="s">
        <v>171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</v>
      </c>
      <c r="BK95" s="143">
        <f>ROUND(I95*H95,0)</f>
        <v>0</v>
      </c>
      <c r="BL95" s="17" t="s">
        <v>255</v>
      </c>
      <c r="BM95" s="142" t="s">
        <v>1446</v>
      </c>
    </row>
    <row r="96" spans="2:51" s="12" customFormat="1" ht="11.25">
      <c r="B96" s="155"/>
      <c r="D96" s="144" t="s">
        <v>358</v>
      </c>
      <c r="F96" s="157" t="s">
        <v>1447</v>
      </c>
      <c r="H96" s="158">
        <v>59.85</v>
      </c>
      <c r="I96" s="159"/>
      <c r="L96" s="155"/>
      <c r="M96" s="160"/>
      <c r="T96" s="161"/>
      <c r="AT96" s="156" t="s">
        <v>358</v>
      </c>
      <c r="AU96" s="156" t="s">
        <v>21</v>
      </c>
      <c r="AV96" s="12" t="s">
        <v>21</v>
      </c>
      <c r="AW96" s="12" t="s">
        <v>4</v>
      </c>
      <c r="AX96" s="12" t="s">
        <v>8</v>
      </c>
      <c r="AY96" s="156" t="s">
        <v>171</v>
      </c>
    </row>
    <row r="97" spans="2:65" s="1" customFormat="1" ht="24.2" customHeight="1">
      <c r="B97" s="33"/>
      <c r="C97" s="132" t="s">
        <v>191</v>
      </c>
      <c r="D97" s="132" t="s">
        <v>174</v>
      </c>
      <c r="E97" s="133" t="s">
        <v>1307</v>
      </c>
      <c r="F97" s="134" t="s">
        <v>1308</v>
      </c>
      <c r="G97" s="135" t="s">
        <v>468</v>
      </c>
      <c r="H97" s="136">
        <v>0.02</v>
      </c>
      <c r="I97" s="137"/>
      <c r="J97" s="136">
        <f>ROUND(I97*H97,0)</f>
        <v>0</v>
      </c>
      <c r="K97" s="134" t="s">
        <v>1324</v>
      </c>
      <c r="L97" s="33"/>
      <c r="M97" s="138" t="s">
        <v>35</v>
      </c>
      <c r="N97" s="139" t="s">
        <v>52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255</v>
      </c>
      <c r="AT97" s="142" t="s">
        <v>174</v>
      </c>
      <c r="AU97" s="142" t="s">
        <v>21</v>
      </c>
      <c r="AY97" s="17" t="s">
        <v>171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</v>
      </c>
      <c r="BK97" s="143">
        <f>ROUND(I97*H97,0)</f>
        <v>0</v>
      </c>
      <c r="BL97" s="17" t="s">
        <v>255</v>
      </c>
      <c r="BM97" s="142" t="s">
        <v>1448</v>
      </c>
    </row>
    <row r="98" spans="2:63" s="11" customFormat="1" ht="22.9" customHeight="1">
      <c r="B98" s="120"/>
      <c r="D98" s="121" t="s">
        <v>80</v>
      </c>
      <c r="E98" s="130" t="s">
        <v>1449</v>
      </c>
      <c r="F98" s="130" t="s">
        <v>1450</v>
      </c>
      <c r="I98" s="123"/>
      <c r="J98" s="131">
        <f>BK98</f>
        <v>0</v>
      </c>
      <c r="L98" s="120"/>
      <c r="M98" s="125"/>
      <c r="P98" s="126">
        <f>SUM(P99:P100)</f>
        <v>0</v>
      </c>
      <c r="R98" s="126">
        <f>SUM(R99:R100)</f>
        <v>0</v>
      </c>
      <c r="T98" s="127">
        <f>SUM(T99:T100)</f>
        <v>0</v>
      </c>
      <c r="AR98" s="121" t="s">
        <v>21</v>
      </c>
      <c r="AT98" s="128" t="s">
        <v>80</v>
      </c>
      <c r="AU98" s="128" t="s">
        <v>8</v>
      </c>
      <c r="AY98" s="121" t="s">
        <v>171</v>
      </c>
      <c r="BK98" s="129">
        <f>SUM(BK99:BK100)</f>
        <v>0</v>
      </c>
    </row>
    <row r="99" spans="2:65" s="1" customFormat="1" ht="16.5" customHeight="1">
      <c r="B99" s="33"/>
      <c r="C99" s="132" t="s">
        <v>178</v>
      </c>
      <c r="D99" s="132" t="s">
        <v>174</v>
      </c>
      <c r="E99" s="133" t="s">
        <v>1451</v>
      </c>
      <c r="F99" s="134" t="s">
        <v>1452</v>
      </c>
      <c r="G99" s="135" t="s">
        <v>402</v>
      </c>
      <c r="H99" s="136">
        <v>57</v>
      </c>
      <c r="I99" s="137"/>
      <c r="J99" s="136">
        <f>ROUND(I99*H99,0)</f>
        <v>0</v>
      </c>
      <c r="K99" s="134" t="s">
        <v>35</v>
      </c>
      <c r="L99" s="33"/>
      <c r="M99" s="138" t="s">
        <v>35</v>
      </c>
      <c r="N99" s="139" t="s">
        <v>52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255</v>
      </c>
      <c r="AT99" s="142" t="s">
        <v>174</v>
      </c>
      <c r="AU99" s="142" t="s">
        <v>21</v>
      </c>
      <c r="AY99" s="17" t="s">
        <v>171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</v>
      </c>
      <c r="BK99" s="143">
        <f>ROUND(I99*H99,0)</f>
        <v>0</v>
      </c>
      <c r="BL99" s="17" t="s">
        <v>255</v>
      </c>
      <c r="BM99" s="142" t="s">
        <v>1453</v>
      </c>
    </row>
    <row r="100" spans="2:47" s="1" customFormat="1" ht="19.5">
      <c r="B100" s="33"/>
      <c r="D100" s="144" t="s">
        <v>180</v>
      </c>
      <c r="F100" s="145" t="s">
        <v>1454</v>
      </c>
      <c r="I100" s="146"/>
      <c r="L100" s="33"/>
      <c r="M100" s="147"/>
      <c r="T100" s="54"/>
      <c r="AT100" s="17" t="s">
        <v>180</v>
      </c>
      <c r="AU100" s="17" t="s">
        <v>21</v>
      </c>
    </row>
    <row r="101" spans="2:63" s="11" customFormat="1" ht="25.9" customHeight="1">
      <c r="B101" s="120"/>
      <c r="D101" s="121" t="s">
        <v>80</v>
      </c>
      <c r="E101" s="122" t="s">
        <v>488</v>
      </c>
      <c r="F101" s="122" t="s">
        <v>1315</v>
      </c>
      <c r="I101" s="123"/>
      <c r="J101" s="124">
        <f>BK101</f>
        <v>0</v>
      </c>
      <c r="L101" s="120"/>
      <c r="M101" s="125"/>
      <c r="P101" s="126">
        <f>P102</f>
        <v>0</v>
      </c>
      <c r="R101" s="126">
        <f>R102</f>
        <v>25.76513</v>
      </c>
      <c r="T101" s="127">
        <f>T102</f>
        <v>0</v>
      </c>
      <c r="AR101" s="121" t="s">
        <v>191</v>
      </c>
      <c r="AT101" s="128" t="s">
        <v>80</v>
      </c>
      <c r="AU101" s="128" t="s">
        <v>81</v>
      </c>
      <c r="AY101" s="121" t="s">
        <v>171</v>
      </c>
      <c r="BK101" s="129">
        <f>BK102</f>
        <v>0</v>
      </c>
    </row>
    <row r="102" spans="2:63" s="11" customFormat="1" ht="22.9" customHeight="1">
      <c r="B102" s="120"/>
      <c r="D102" s="121" t="s">
        <v>80</v>
      </c>
      <c r="E102" s="130" t="s">
        <v>1381</v>
      </c>
      <c r="F102" s="130" t="s">
        <v>1382</v>
      </c>
      <c r="I102" s="123"/>
      <c r="J102" s="131">
        <f>BK102</f>
        <v>0</v>
      </c>
      <c r="L102" s="120"/>
      <c r="M102" s="125"/>
      <c r="P102" s="126">
        <f>SUM(P103:P124)</f>
        <v>0</v>
      </c>
      <c r="R102" s="126">
        <f>SUM(R103:R124)</f>
        <v>25.76513</v>
      </c>
      <c r="T102" s="127">
        <f>SUM(T103:T124)</f>
        <v>0</v>
      </c>
      <c r="AR102" s="121" t="s">
        <v>191</v>
      </c>
      <c r="AT102" s="128" t="s">
        <v>80</v>
      </c>
      <c r="AU102" s="128" t="s">
        <v>8</v>
      </c>
      <c r="AY102" s="121" t="s">
        <v>171</v>
      </c>
      <c r="BK102" s="129">
        <f>SUM(BK103:BK124)</f>
        <v>0</v>
      </c>
    </row>
    <row r="103" spans="2:65" s="1" customFormat="1" ht="37.9" customHeight="1">
      <c r="B103" s="33"/>
      <c r="C103" s="132" t="s">
        <v>183</v>
      </c>
      <c r="D103" s="132" t="s">
        <v>174</v>
      </c>
      <c r="E103" s="133" t="s">
        <v>1389</v>
      </c>
      <c r="F103" s="134" t="s">
        <v>1390</v>
      </c>
      <c r="G103" s="135" t="s">
        <v>402</v>
      </c>
      <c r="H103" s="136">
        <v>57</v>
      </c>
      <c r="I103" s="137"/>
      <c r="J103" s="136">
        <f>ROUND(I103*H103,0)</f>
        <v>0</v>
      </c>
      <c r="K103" s="134" t="s">
        <v>346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626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626</v>
      </c>
      <c r="BM103" s="142" t="s">
        <v>1455</v>
      </c>
    </row>
    <row r="104" spans="2:47" s="1" customFormat="1" ht="11.25">
      <c r="B104" s="33"/>
      <c r="D104" s="153" t="s">
        <v>347</v>
      </c>
      <c r="F104" s="154" t="s">
        <v>1392</v>
      </c>
      <c r="I104" s="146"/>
      <c r="L104" s="33"/>
      <c r="M104" s="147"/>
      <c r="T104" s="54"/>
      <c r="AT104" s="17" t="s">
        <v>347</v>
      </c>
      <c r="AU104" s="17" t="s">
        <v>21</v>
      </c>
    </row>
    <row r="105" spans="2:65" s="1" customFormat="1" ht="24.2" customHeight="1">
      <c r="B105" s="33"/>
      <c r="C105" s="132" t="s">
        <v>204</v>
      </c>
      <c r="D105" s="132" t="s">
        <v>174</v>
      </c>
      <c r="E105" s="133" t="s">
        <v>1393</v>
      </c>
      <c r="F105" s="134" t="s">
        <v>1394</v>
      </c>
      <c r="G105" s="135" t="s">
        <v>407</v>
      </c>
      <c r="H105" s="136">
        <v>7.98</v>
      </c>
      <c r="I105" s="137"/>
      <c r="J105" s="136">
        <f>ROUND(I105*H105,0)</f>
        <v>0</v>
      </c>
      <c r="K105" s="134" t="s">
        <v>346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626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626</v>
      </c>
      <c r="BM105" s="142" t="s">
        <v>1456</v>
      </c>
    </row>
    <row r="106" spans="2:47" s="1" customFormat="1" ht="11.25">
      <c r="B106" s="33"/>
      <c r="D106" s="153" t="s">
        <v>347</v>
      </c>
      <c r="F106" s="154" t="s">
        <v>1396</v>
      </c>
      <c r="I106" s="146"/>
      <c r="L106" s="33"/>
      <c r="M106" s="147"/>
      <c r="T106" s="54"/>
      <c r="AT106" s="17" t="s">
        <v>347</v>
      </c>
      <c r="AU106" s="17" t="s">
        <v>21</v>
      </c>
    </row>
    <row r="107" spans="2:51" s="12" customFormat="1" ht="11.25">
      <c r="B107" s="155"/>
      <c r="D107" s="144" t="s">
        <v>358</v>
      </c>
      <c r="E107" s="156" t="s">
        <v>35</v>
      </c>
      <c r="F107" s="157" t="s">
        <v>1457</v>
      </c>
      <c r="H107" s="158">
        <v>7.98</v>
      </c>
      <c r="I107" s="159"/>
      <c r="L107" s="155"/>
      <c r="M107" s="160"/>
      <c r="T107" s="161"/>
      <c r="AT107" s="156" t="s">
        <v>358</v>
      </c>
      <c r="AU107" s="156" t="s">
        <v>21</v>
      </c>
      <c r="AV107" s="12" t="s">
        <v>21</v>
      </c>
      <c r="AW107" s="12" t="s">
        <v>41</v>
      </c>
      <c r="AX107" s="12" t="s">
        <v>8</v>
      </c>
      <c r="AY107" s="156" t="s">
        <v>171</v>
      </c>
    </row>
    <row r="108" spans="2:65" s="1" customFormat="1" ht="33" customHeight="1">
      <c r="B108" s="33"/>
      <c r="C108" s="132" t="s">
        <v>209</v>
      </c>
      <c r="D108" s="132" t="s">
        <v>174</v>
      </c>
      <c r="E108" s="133" t="s">
        <v>1398</v>
      </c>
      <c r="F108" s="134" t="s">
        <v>1399</v>
      </c>
      <c r="G108" s="135" t="s">
        <v>407</v>
      </c>
      <c r="H108" s="136">
        <v>95.76</v>
      </c>
      <c r="I108" s="137"/>
      <c r="J108" s="136">
        <f>ROUND(I108*H108,0)</f>
        <v>0</v>
      </c>
      <c r="K108" s="134" t="s">
        <v>346</v>
      </c>
      <c r="L108" s="33"/>
      <c r="M108" s="138" t="s">
        <v>35</v>
      </c>
      <c r="N108" s="139" t="s">
        <v>52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626</v>
      </c>
      <c r="AT108" s="142" t="s">
        <v>174</v>
      </c>
      <c r="AU108" s="142" t="s">
        <v>21</v>
      </c>
      <c r="AY108" s="17" t="s">
        <v>171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</v>
      </c>
      <c r="BK108" s="143">
        <f>ROUND(I108*H108,0)</f>
        <v>0</v>
      </c>
      <c r="BL108" s="17" t="s">
        <v>626</v>
      </c>
      <c r="BM108" s="142" t="s">
        <v>1458</v>
      </c>
    </row>
    <row r="109" spans="2:47" s="1" customFormat="1" ht="11.25">
      <c r="B109" s="33"/>
      <c r="D109" s="153" t="s">
        <v>347</v>
      </c>
      <c r="F109" s="154" t="s">
        <v>1401</v>
      </c>
      <c r="I109" s="146"/>
      <c r="L109" s="33"/>
      <c r="M109" s="147"/>
      <c r="T109" s="54"/>
      <c r="AT109" s="17" t="s">
        <v>347</v>
      </c>
      <c r="AU109" s="17" t="s">
        <v>21</v>
      </c>
    </row>
    <row r="110" spans="2:47" s="1" customFormat="1" ht="19.5">
      <c r="B110" s="33"/>
      <c r="D110" s="144" t="s">
        <v>180</v>
      </c>
      <c r="F110" s="145" t="s">
        <v>461</v>
      </c>
      <c r="I110" s="146"/>
      <c r="L110" s="33"/>
      <c r="M110" s="147"/>
      <c r="T110" s="54"/>
      <c r="AT110" s="17" t="s">
        <v>180</v>
      </c>
      <c r="AU110" s="17" t="s">
        <v>21</v>
      </c>
    </row>
    <row r="111" spans="2:51" s="12" customFormat="1" ht="11.25">
      <c r="B111" s="155"/>
      <c r="D111" s="144" t="s">
        <v>358</v>
      </c>
      <c r="F111" s="157" t="s">
        <v>1459</v>
      </c>
      <c r="H111" s="158">
        <v>95.76</v>
      </c>
      <c r="I111" s="159"/>
      <c r="L111" s="155"/>
      <c r="M111" s="160"/>
      <c r="T111" s="161"/>
      <c r="AT111" s="156" t="s">
        <v>358</v>
      </c>
      <c r="AU111" s="156" t="s">
        <v>21</v>
      </c>
      <c r="AV111" s="12" t="s">
        <v>21</v>
      </c>
      <c r="AW111" s="12" t="s">
        <v>4</v>
      </c>
      <c r="AX111" s="12" t="s">
        <v>8</v>
      </c>
      <c r="AY111" s="156" t="s">
        <v>171</v>
      </c>
    </row>
    <row r="112" spans="2:65" s="1" customFormat="1" ht="24.2" customHeight="1">
      <c r="B112" s="33"/>
      <c r="C112" s="132" t="s">
        <v>214</v>
      </c>
      <c r="D112" s="132" t="s">
        <v>174</v>
      </c>
      <c r="E112" s="133" t="s">
        <v>1403</v>
      </c>
      <c r="F112" s="134" t="s">
        <v>1404</v>
      </c>
      <c r="G112" s="135" t="s">
        <v>468</v>
      </c>
      <c r="H112" s="136">
        <v>15.96</v>
      </c>
      <c r="I112" s="137"/>
      <c r="J112" s="136">
        <f>ROUND(I112*H112,0)</f>
        <v>0</v>
      </c>
      <c r="K112" s="134" t="s">
        <v>35</v>
      </c>
      <c r="L112" s="33"/>
      <c r="M112" s="138" t="s">
        <v>35</v>
      </c>
      <c r="N112" s="139" t="s">
        <v>52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626</v>
      </c>
      <c r="AT112" s="142" t="s">
        <v>174</v>
      </c>
      <c r="AU112" s="142" t="s">
        <v>21</v>
      </c>
      <c r="AY112" s="17" t="s">
        <v>171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</v>
      </c>
      <c r="BK112" s="143">
        <f>ROUND(I112*H112,0)</f>
        <v>0</v>
      </c>
      <c r="BL112" s="17" t="s">
        <v>626</v>
      </c>
      <c r="BM112" s="142" t="s">
        <v>1460</v>
      </c>
    </row>
    <row r="113" spans="2:51" s="12" customFormat="1" ht="11.25">
      <c r="B113" s="155"/>
      <c r="D113" s="144" t="s">
        <v>358</v>
      </c>
      <c r="F113" s="157" t="s">
        <v>1461</v>
      </c>
      <c r="H113" s="158">
        <v>15.96</v>
      </c>
      <c r="I113" s="159"/>
      <c r="L113" s="155"/>
      <c r="M113" s="160"/>
      <c r="T113" s="161"/>
      <c r="AT113" s="156" t="s">
        <v>358</v>
      </c>
      <c r="AU113" s="156" t="s">
        <v>21</v>
      </c>
      <c r="AV113" s="12" t="s">
        <v>21</v>
      </c>
      <c r="AW113" s="12" t="s">
        <v>4</v>
      </c>
      <c r="AX113" s="12" t="s">
        <v>8</v>
      </c>
      <c r="AY113" s="156" t="s">
        <v>171</v>
      </c>
    </row>
    <row r="114" spans="2:65" s="1" customFormat="1" ht="33" customHeight="1">
      <c r="B114" s="33"/>
      <c r="C114" s="132" t="s">
        <v>172</v>
      </c>
      <c r="D114" s="132" t="s">
        <v>174</v>
      </c>
      <c r="E114" s="133" t="s">
        <v>1411</v>
      </c>
      <c r="F114" s="134" t="s">
        <v>1412</v>
      </c>
      <c r="G114" s="135" t="s">
        <v>402</v>
      </c>
      <c r="H114" s="136">
        <v>57</v>
      </c>
      <c r="I114" s="137"/>
      <c r="J114" s="136">
        <f>ROUND(I114*H114,0)</f>
        <v>0</v>
      </c>
      <c r="K114" s="134" t="s">
        <v>346</v>
      </c>
      <c r="L114" s="33"/>
      <c r="M114" s="138" t="s">
        <v>35</v>
      </c>
      <c r="N114" s="139" t="s">
        <v>52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626</v>
      </c>
      <c r="AT114" s="142" t="s">
        <v>174</v>
      </c>
      <c r="AU114" s="142" t="s">
        <v>21</v>
      </c>
      <c r="AY114" s="17" t="s">
        <v>171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</v>
      </c>
      <c r="BK114" s="143">
        <f>ROUND(I114*H114,0)</f>
        <v>0</v>
      </c>
      <c r="BL114" s="17" t="s">
        <v>626</v>
      </c>
      <c r="BM114" s="142" t="s">
        <v>1462</v>
      </c>
    </row>
    <row r="115" spans="2:47" s="1" customFormat="1" ht="11.25">
      <c r="B115" s="33"/>
      <c r="D115" s="153" t="s">
        <v>347</v>
      </c>
      <c r="F115" s="154" t="s">
        <v>1414</v>
      </c>
      <c r="I115" s="146"/>
      <c r="L115" s="33"/>
      <c r="M115" s="147"/>
      <c r="T115" s="54"/>
      <c r="AT115" s="17" t="s">
        <v>347</v>
      </c>
      <c r="AU115" s="17" t="s">
        <v>21</v>
      </c>
    </row>
    <row r="116" spans="2:65" s="1" customFormat="1" ht="16.5" customHeight="1">
      <c r="B116" s="33"/>
      <c r="C116" s="169" t="s">
        <v>223</v>
      </c>
      <c r="D116" s="169" t="s">
        <v>488</v>
      </c>
      <c r="E116" s="170" t="s">
        <v>489</v>
      </c>
      <c r="F116" s="171" t="s">
        <v>490</v>
      </c>
      <c r="G116" s="172" t="s">
        <v>468</v>
      </c>
      <c r="H116" s="173">
        <v>14.36</v>
      </c>
      <c r="I116" s="174"/>
      <c r="J116" s="173">
        <f>ROUND(I116*H116,0)</f>
        <v>0</v>
      </c>
      <c r="K116" s="171" t="s">
        <v>346</v>
      </c>
      <c r="L116" s="175"/>
      <c r="M116" s="176" t="s">
        <v>35</v>
      </c>
      <c r="N116" s="177" t="s">
        <v>52</v>
      </c>
      <c r="P116" s="140">
        <f>O116*H116</f>
        <v>0</v>
      </c>
      <c r="Q116" s="140">
        <v>1</v>
      </c>
      <c r="R116" s="140">
        <f>Q116*H116</f>
        <v>14.36</v>
      </c>
      <c r="S116" s="140">
        <v>0</v>
      </c>
      <c r="T116" s="141">
        <f>S116*H116</f>
        <v>0</v>
      </c>
      <c r="AR116" s="142" t="s">
        <v>1415</v>
      </c>
      <c r="AT116" s="142" t="s">
        <v>488</v>
      </c>
      <c r="AU116" s="142" t="s">
        <v>21</v>
      </c>
      <c r="AY116" s="17" t="s">
        <v>171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</v>
      </c>
      <c r="BK116" s="143">
        <f>ROUND(I116*H116,0)</f>
        <v>0</v>
      </c>
      <c r="BL116" s="17" t="s">
        <v>626</v>
      </c>
      <c r="BM116" s="142" t="s">
        <v>1463</v>
      </c>
    </row>
    <row r="117" spans="2:51" s="12" customFormat="1" ht="11.25">
      <c r="B117" s="155"/>
      <c r="D117" s="144" t="s">
        <v>358</v>
      </c>
      <c r="E117" s="156" t="s">
        <v>35</v>
      </c>
      <c r="F117" s="157" t="s">
        <v>1464</v>
      </c>
      <c r="H117" s="158">
        <v>7.98</v>
      </c>
      <c r="I117" s="159"/>
      <c r="L117" s="155"/>
      <c r="M117" s="160"/>
      <c r="T117" s="161"/>
      <c r="AT117" s="156" t="s">
        <v>358</v>
      </c>
      <c r="AU117" s="156" t="s">
        <v>21</v>
      </c>
      <c r="AV117" s="12" t="s">
        <v>21</v>
      </c>
      <c r="AW117" s="12" t="s">
        <v>41</v>
      </c>
      <c r="AX117" s="12" t="s">
        <v>8</v>
      </c>
      <c r="AY117" s="156" t="s">
        <v>171</v>
      </c>
    </row>
    <row r="118" spans="2:51" s="12" customFormat="1" ht="11.25">
      <c r="B118" s="155"/>
      <c r="D118" s="144" t="s">
        <v>358</v>
      </c>
      <c r="F118" s="157" t="s">
        <v>1465</v>
      </c>
      <c r="H118" s="158">
        <v>14.36</v>
      </c>
      <c r="I118" s="159"/>
      <c r="L118" s="155"/>
      <c r="M118" s="160"/>
      <c r="T118" s="161"/>
      <c r="AT118" s="156" t="s">
        <v>358</v>
      </c>
      <c r="AU118" s="156" t="s">
        <v>21</v>
      </c>
      <c r="AV118" s="12" t="s">
        <v>21</v>
      </c>
      <c r="AW118" s="12" t="s">
        <v>4</v>
      </c>
      <c r="AX118" s="12" t="s">
        <v>8</v>
      </c>
      <c r="AY118" s="156" t="s">
        <v>171</v>
      </c>
    </row>
    <row r="119" spans="2:65" s="1" customFormat="1" ht="24.2" customHeight="1">
      <c r="B119" s="33"/>
      <c r="C119" s="132" t="s">
        <v>228</v>
      </c>
      <c r="D119" s="132" t="s">
        <v>174</v>
      </c>
      <c r="E119" s="133" t="s">
        <v>1423</v>
      </c>
      <c r="F119" s="134" t="s">
        <v>1424</v>
      </c>
      <c r="G119" s="135" t="s">
        <v>402</v>
      </c>
      <c r="H119" s="136">
        <v>57</v>
      </c>
      <c r="I119" s="137"/>
      <c r="J119" s="136">
        <f>ROUND(I119*H119,0)</f>
        <v>0</v>
      </c>
      <c r="K119" s="134" t="s">
        <v>346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0.2</v>
      </c>
      <c r="R119" s="140">
        <f>Q119*H119</f>
        <v>11.4</v>
      </c>
      <c r="S119" s="140">
        <v>0</v>
      </c>
      <c r="T119" s="141">
        <f>S119*H119</f>
        <v>0</v>
      </c>
      <c r="AR119" s="142" t="s">
        <v>626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626</v>
      </c>
      <c r="BM119" s="142" t="s">
        <v>1466</v>
      </c>
    </row>
    <row r="120" spans="2:47" s="1" customFormat="1" ht="11.25">
      <c r="B120" s="33"/>
      <c r="D120" s="153" t="s">
        <v>347</v>
      </c>
      <c r="F120" s="154" t="s">
        <v>1426</v>
      </c>
      <c r="I120" s="146"/>
      <c r="L120" s="33"/>
      <c r="M120" s="147"/>
      <c r="T120" s="54"/>
      <c r="AT120" s="17" t="s">
        <v>347</v>
      </c>
      <c r="AU120" s="17" t="s">
        <v>21</v>
      </c>
    </row>
    <row r="121" spans="2:65" s="1" customFormat="1" ht="21.75" customHeight="1">
      <c r="B121" s="33"/>
      <c r="C121" s="132" t="s">
        <v>9</v>
      </c>
      <c r="D121" s="132" t="s">
        <v>174</v>
      </c>
      <c r="E121" s="133" t="s">
        <v>1427</v>
      </c>
      <c r="F121" s="134" t="s">
        <v>1428</v>
      </c>
      <c r="G121" s="135" t="s">
        <v>402</v>
      </c>
      <c r="H121" s="136">
        <v>57</v>
      </c>
      <c r="I121" s="137"/>
      <c r="J121" s="136">
        <f>ROUND(I121*H121,0)</f>
        <v>0</v>
      </c>
      <c r="K121" s="134" t="s">
        <v>346</v>
      </c>
      <c r="L121" s="33"/>
      <c r="M121" s="138" t="s">
        <v>35</v>
      </c>
      <c r="N121" s="139" t="s">
        <v>52</v>
      </c>
      <c r="P121" s="140">
        <f>O121*H121</f>
        <v>0</v>
      </c>
      <c r="Q121" s="140">
        <v>9E-05</v>
      </c>
      <c r="R121" s="140">
        <f>Q121*H121</f>
        <v>0.00513</v>
      </c>
      <c r="S121" s="140">
        <v>0</v>
      </c>
      <c r="T121" s="141">
        <f>S121*H121</f>
        <v>0</v>
      </c>
      <c r="AR121" s="142" t="s">
        <v>626</v>
      </c>
      <c r="AT121" s="142" t="s">
        <v>174</v>
      </c>
      <c r="AU121" s="142" t="s">
        <v>21</v>
      </c>
      <c r="AY121" s="17" t="s">
        <v>171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</v>
      </c>
      <c r="BK121" s="143">
        <f>ROUND(I121*H121,0)</f>
        <v>0</v>
      </c>
      <c r="BL121" s="17" t="s">
        <v>626</v>
      </c>
      <c r="BM121" s="142" t="s">
        <v>1467</v>
      </c>
    </row>
    <row r="122" spans="2:47" s="1" customFormat="1" ht="11.25">
      <c r="B122" s="33"/>
      <c r="D122" s="153" t="s">
        <v>347</v>
      </c>
      <c r="F122" s="154" t="s">
        <v>1430</v>
      </c>
      <c r="I122" s="146"/>
      <c r="L122" s="33"/>
      <c r="M122" s="147"/>
      <c r="T122" s="54"/>
      <c r="AT122" s="17" t="s">
        <v>347</v>
      </c>
      <c r="AU122" s="17" t="s">
        <v>21</v>
      </c>
    </row>
    <row r="123" spans="2:65" s="1" customFormat="1" ht="16.5" customHeight="1">
      <c r="B123" s="33"/>
      <c r="C123" s="132" t="s">
        <v>239</v>
      </c>
      <c r="D123" s="132" t="s">
        <v>174</v>
      </c>
      <c r="E123" s="133" t="s">
        <v>1431</v>
      </c>
      <c r="F123" s="134" t="s">
        <v>1432</v>
      </c>
      <c r="G123" s="135" t="s">
        <v>468</v>
      </c>
      <c r="H123" s="136">
        <v>25.77</v>
      </c>
      <c r="I123" s="137"/>
      <c r="J123" s="136">
        <f>ROUND(I123*H123,0)</f>
        <v>0</v>
      </c>
      <c r="K123" s="134" t="s">
        <v>346</v>
      </c>
      <c r="L123" s="33"/>
      <c r="M123" s="138" t="s">
        <v>35</v>
      </c>
      <c r="N123" s="139" t="s">
        <v>52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626</v>
      </c>
      <c r="AT123" s="142" t="s">
        <v>174</v>
      </c>
      <c r="AU123" s="142" t="s">
        <v>21</v>
      </c>
      <c r="AY123" s="17" t="s">
        <v>171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</v>
      </c>
      <c r="BK123" s="143">
        <f>ROUND(I123*H123,0)</f>
        <v>0</v>
      </c>
      <c r="BL123" s="17" t="s">
        <v>626</v>
      </c>
      <c r="BM123" s="142" t="s">
        <v>1468</v>
      </c>
    </row>
    <row r="124" spans="2:47" s="1" customFormat="1" ht="11.25">
      <c r="B124" s="33"/>
      <c r="D124" s="153" t="s">
        <v>347</v>
      </c>
      <c r="F124" s="154" t="s">
        <v>1434</v>
      </c>
      <c r="I124" s="146"/>
      <c r="L124" s="33"/>
      <c r="M124" s="185"/>
      <c r="N124" s="150"/>
      <c r="O124" s="150"/>
      <c r="P124" s="150"/>
      <c r="Q124" s="150"/>
      <c r="R124" s="150"/>
      <c r="S124" s="150"/>
      <c r="T124" s="186"/>
      <c r="AT124" s="17" t="s">
        <v>347</v>
      </c>
      <c r="AU124" s="17" t="s">
        <v>21</v>
      </c>
    </row>
    <row r="125" spans="2:12" s="1" customFormat="1" ht="6.95" customHeight="1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33"/>
    </row>
  </sheetData>
  <sheetProtection algorithmName="SHA-512" hashValue="nXewSrONbg4bmYOTG+aDEDpsykPVRc0F0EXbSPevSTRofeBt1tf39JcRq0rDDgvvBR8sceGbw49PKrP3gTOgwQ==" saltValue="r3AG7TzJ405Y6xXGy0Ej0pIRQmZ+rRAk7FcbQyRzwdGNR1hJbeq/wnEtTywxFSpxHpF0J6NqpZLJPQRt7GBJMw==" spinCount="100000" sheet="1" objects="1" scenarios="1" formatColumns="0" formatRows="0" autoFilter="0"/>
  <autoFilter ref="C89:K12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1/741110302"/>
    <hyperlink ref="F104" r:id="rId2" display="https://podminky.urs.cz/item/CS_URS_2023_01/460171182"/>
    <hyperlink ref="F106" r:id="rId3" display="https://podminky.urs.cz/item/CS_URS_2023_01/460341113"/>
    <hyperlink ref="F109" r:id="rId4" display="https://podminky.urs.cz/item/CS_URS_2023_01/460341121"/>
    <hyperlink ref="F115" r:id="rId5" display="https://podminky.urs.cz/item/CS_URS_2023_01/460451192"/>
    <hyperlink ref="F120" r:id="rId6" display="https://podminky.urs.cz/item/CS_URS_2023_01/460661112"/>
    <hyperlink ref="F122" r:id="rId7" display="https://podminky.urs.cz/item/CS_URS_2023_01/460671113"/>
    <hyperlink ref="F124" r:id="rId8" display="https://podminky.urs.cz/item/CS_URS_2023_01/46998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112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1469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142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ROUND(J94,2)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ROUND((SUM(BE94:BE164)),2)</f>
        <v>0</v>
      </c>
      <c r="I35" s="94">
        <v>0.21</v>
      </c>
      <c r="J35" s="84">
        <f>ROUND(((SUM(BE94:BE164))*I35),2)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ROUND((SUM(BF94:BF164)),2)</f>
        <v>0</v>
      </c>
      <c r="I36" s="94">
        <v>0.12</v>
      </c>
      <c r="J36" s="84">
        <f>ROUND(((SUM(BF94:BF164))*I36),2)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ROUND((SUM(BG94:BG164)),2)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ROUND((SUM(BH94:BH164)),2)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ROUND((SUM(BI94:BI164)),2)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1469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001 - Vedlejší rozpočtové náklady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J94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9" customFormat="1" ht="19.9" customHeight="1">
      <c r="B65" s="108"/>
      <c r="D65" s="109" t="s">
        <v>148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8" customFormat="1" ht="24.95" customHeight="1">
      <c r="B66" s="104"/>
      <c r="D66" s="105" t="s">
        <v>149</v>
      </c>
      <c r="E66" s="106"/>
      <c r="F66" s="106"/>
      <c r="G66" s="106"/>
      <c r="H66" s="106"/>
      <c r="I66" s="106"/>
      <c r="J66" s="107">
        <f>J99</f>
        <v>0</v>
      </c>
      <c r="L66" s="104"/>
    </row>
    <row r="67" spans="2:12" s="9" customFormat="1" ht="19.9" customHeight="1">
      <c r="B67" s="108"/>
      <c r="D67" s="109" t="s">
        <v>150</v>
      </c>
      <c r="E67" s="110"/>
      <c r="F67" s="110"/>
      <c r="G67" s="110"/>
      <c r="H67" s="110"/>
      <c r="I67" s="110"/>
      <c r="J67" s="111">
        <f>J100</f>
        <v>0</v>
      </c>
      <c r="L67" s="108"/>
    </row>
    <row r="68" spans="2:12" s="9" customFormat="1" ht="19.9" customHeight="1">
      <c r="B68" s="108"/>
      <c r="D68" s="109" t="s">
        <v>151</v>
      </c>
      <c r="E68" s="110"/>
      <c r="F68" s="110"/>
      <c r="G68" s="110"/>
      <c r="H68" s="110"/>
      <c r="I68" s="110"/>
      <c r="J68" s="111">
        <f>J123</f>
        <v>0</v>
      </c>
      <c r="L68" s="108"/>
    </row>
    <row r="69" spans="2:12" s="9" customFormat="1" ht="19.9" customHeight="1">
      <c r="B69" s="108"/>
      <c r="D69" s="109" t="s">
        <v>152</v>
      </c>
      <c r="E69" s="110"/>
      <c r="F69" s="110"/>
      <c r="G69" s="110"/>
      <c r="H69" s="110"/>
      <c r="I69" s="110"/>
      <c r="J69" s="111">
        <f>J128</f>
        <v>0</v>
      </c>
      <c r="L69" s="108"/>
    </row>
    <row r="70" spans="2:12" s="9" customFormat="1" ht="19.9" customHeight="1">
      <c r="B70" s="108"/>
      <c r="D70" s="109" t="s">
        <v>153</v>
      </c>
      <c r="E70" s="110"/>
      <c r="F70" s="110"/>
      <c r="G70" s="110"/>
      <c r="H70" s="110"/>
      <c r="I70" s="110"/>
      <c r="J70" s="111">
        <f>J141</f>
        <v>0</v>
      </c>
      <c r="L70" s="108"/>
    </row>
    <row r="71" spans="2:12" s="9" customFormat="1" ht="19.9" customHeight="1">
      <c r="B71" s="108"/>
      <c r="D71" s="109" t="s">
        <v>154</v>
      </c>
      <c r="E71" s="110"/>
      <c r="F71" s="110"/>
      <c r="G71" s="110"/>
      <c r="H71" s="110"/>
      <c r="I71" s="110"/>
      <c r="J71" s="111">
        <f>J156</f>
        <v>0</v>
      </c>
      <c r="L71" s="108"/>
    </row>
    <row r="72" spans="2:12" s="9" customFormat="1" ht="19.9" customHeight="1">
      <c r="B72" s="108"/>
      <c r="D72" s="109" t="s">
        <v>155</v>
      </c>
      <c r="E72" s="110"/>
      <c r="F72" s="110"/>
      <c r="G72" s="110"/>
      <c r="H72" s="110"/>
      <c r="I72" s="110"/>
      <c r="J72" s="111">
        <f>J163</f>
        <v>0</v>
      </c>
      <c r="L72" s="108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1" t="s">
        <v>156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7" t="s">
        <v>16</v>
      </c>
      <c r="L81" s="33"/>
    </row>
    <row r="82" spans="2:12" s="1" customFormat="1" ht="16.5" customHeight="1">
      <c r="B82" s="33"/>
      <c r="E82" s="313" t="str">
        <f>E7</f>
        <v>Nymburk - rekonstrukce chodníku a parkovacího stání</v>
      </c>
      <c r="F82" s="314"/>
      <c r="G82" s="314"/>
      <c r="H82" s="314"/>
      <c r="L82" s="33"/>
    </row>
    <row r="83" spans="2:12" ht="12" customHeight="1">
      <c r="B83" s="20"/>
      <c r="C83" s="27" t="s">
        <v>139</v>
      </c>
      <c r="L83" s="20"/>
    </row>
    <row r="84" spans="2:12" s="1" customFormat="1" ht="16.5" customHeight="1">
      <c r="B84" s="33"/>
      <c r="E84" s="313" t="s">
        <v>1469</v>
      </c>
      <c r="F84" s="315"/>
      <c r="G84" s="315"/>
      <c r="H84" s="315"/>
      <c r="L84" s="33"/>
    </row>
    <row r="85" spans="2:12" s="1" customFormat="1" ht="12" customHeight="1">
      <c r="B85" s="33"/>
      <c r="C85" s="27" t="s">
        <v>141</v>
      </c>
      <c r="L85" s="33"/>
    </row>
    <row r="86" spans="2:12" s="1" customFormat="1" ht="16.5" customHeight="1">
      <c r="B86" s="33"/>
      <c r="E86" s="277" t="str">
        <f>E11</f>
        <v>SO 001 - Vedlejší rozpočtové náklady</v>
      </c>
      <c r="F86" s="315"/>
      <c r="G86" s="315"/>
      <c r="H86" s="315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7" t="s">
        <v>22</v>
      </c>
      <c r="F88" s="25" t="str">
        <f>F14</f>
        <v>Nymburk</v>
      </c>
      <c r="I88" s="27" t="s">
        <v>24</v>
      </c>
      <c r="J88" s="50" t="str">
        <f>IF(J14="","",J14)</f>
        <v>7. 11. 2023</v>
      </c>
      <c r="L88" s="33"/>
    </row>
    <row r="89" spans="2:12" s="1" customFormat="1" ht="6.95" customHeight="1">
      <c r="B89" s="33"/>
      <c r="L89" s="33"/>
    </row>
    <row r="90" spans="2:12" s="1" customFormat="1" ht="40.15" customHeight="1">
      <c r="B90" s="33"/>
      <c r="C90" s="27" t="s">
        <v>30</v>
      </c>
      <c r="F90" s="25" t="str">
        <f>E17</f>
        <v>Měto Nymburk, nám. Přemyslovců 163/20, 288 02</v>
      </c>
      <c r="I90" s="27" t="s">
        <v>38</v>
      </c>
      <c r="J90" s="31" t="str">
        <f>E23</f>
        <v>Ing. arch. Martin Jirovský Ph.D, MBA, DiS.</v>
      </c>
      <c r="L90" s="33"/>
    </row>
    <row r="91" spans="2:12" s="1" customFormat="1" ht="40.15" customHeight="1">
      <c r="B91" s="33"/>
      <c r="C91" s="27" t="s">
        <v>36</v>
      </c>
      <c r="F91" s="25" t="str">
        <f>IF(E20="","",E20)</f>
        <v>Vyplň údaj</v>
      </c>
      <c r="I91" s="27" t="s">
        <v>42</v>
      </c>
      <c r="J91" s="31" t="str">
        <f>E26</f>
        <v>Ateliér M.A.A.T. s.r.o., Petra Stejskalová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157</v>
      </c>
      <c r="D93" s="114" t="s">
        <v>66</v>
      </c>
      <c r="E93" s="114" t="s">
        <v>62</v>
      </c>
      <c r="F93" s="114" t="s">
        <v>63</v>
      </c>
      <c r="G93" s="114" t="s">
        <v>158</v>
      </c>
      <c r="H93" s="114" t="s">
        <v>159</v>
      </c>
      <c r="I93" s="114" t="s">
        <v>160</v>
      </c>
      <c r="J93" s="114" t="s">
        <v>145</v>
      </c>
      <c r="K93" s="115" t="s">
        <v>161</v>
      </c>
      <c r="L93" s="112"/>
      <c r="M93" s="57" t="s">
        <v>35</v>
      </c>
      <c r="N93" s="58" t="s">
        <v>51</v>
      </c>
      <c r="O93" s="58" t="s">
        <v>162</v>
      </c>
      <c r="P93" s="58" t="s">
        <v>163</v>
      </c>
      <c r="Q93" s="58" t="s">
        <v>164</v>
      </c>
      <c r="R93" s="58" t="s">
        <v>165</v>
      </c>
      <c r="S93" s="58" t="s">
        <v>166</v>
      </c>
      <c r="T93" s="59" t="s">
        <v>167</v>
      </c>
    </row>
    <row r="94" spans="2:63" s="1" customFormat="1" ht="22.9" customHeight="1">
      <c r="B94" s="33"/>
      <c r="C94" s="62" t="s">
        <v>168</v>
      </c>
      <c r="J94" s="116">
        <f>BK94</f>
        <v>0</v>
      </c>
      <c r="L94" s="33"/>
      <c r="M94" s="60"/>
      <c r="N94" s="51"/>
      <c r="O94" s="51"/>
      <c r="P94" s="117">
        <f>P95+P99</f>
        <v>0</v>
      </c>
      <c r="Q94" s="51"/>
      <c r="R94" s="117">
        <f>R95+R99</f>
        <v>0</v>
      </c>
      <c r="S94" s="51"/>
      <c r="T94" s="118">
        <f>T95+T99</f>
        <v>0.02</v>
      </c>
      <c r="AT94" s="17" t="s">
        <v>80</v>
      </c>
      <c r="AU94" s="17" t="s">
        <v>146</v>
      </c>
      <c r="BK94" s="119">
        <f>BK95+BK99</f>
        <v>0</v>
      </c>
    </row>
    <row r="95" spans="2:63" s="11" customFormat="1" ht="25.9" customHeight="1">
      <c r="B95" s="120"/>
      <c r="D95" s="121" t="s">
        <v>80</v>
      </c>
      <c r="E95" s="122" t="s">
        <v>169</v>
      </c>
      <c r="F95" s="122" t="s">
        <v>170</v>
      </c>
      <c r="I95" s="123"/>
      <c r="J95" s="124">
        <f>BK95</f>
        <v>0</v>
      </c>
      <c r="L95" s="120"/>
      <c r="M95" s="125"/>
      <c r="P95" s="126">
        <f>P96</f>
        <v>0</v>
      </c>
      <c r="R95" s="126">
        <f>R96</f>
        <v>0</v>
      </c>
      <c r="T95" s="127">
        <f>T96</f>
        <v>0.02</v>
      </c>
      <c r="AR95" s="121" t="s">
        <v>8</v>
      </c>
      <c r="AT95" s="128" t="s">
        <v>80</v>
      </c>
      <c r="AU95" s="128" t="s">
        <v>81</v>
      </c>
      <c r="AY95" s="121" t="s">
        <v>171</v>
      </c>
      <c r="BK95" s="129">
        <f>BK96</f>
        <v>0</v>
      </c>
    </row>
    <row r="96" spans="2:63" s="11" customFormat="1" ht="22.9" customHeight="1">
      <c r="B96" s="120"/>
      <c r="D96" s="121" t="s">
        <v>80</v>
      </c>
      <c r="E96" s="130" t="s">
        <v>172</v>
      </c>
      <c r="F96" s="130" t="s">
        <v>173</v>
      </c>
      <c r="I96" s="123"/>
      <c r="J96" s="131">
        <f>BK96</f>
        <v>0</v>
      </c>
      <c r="L96" s="120"/>
      <c r="M96" s="125"/>
      <c r="P96" s="126">
        <f>SUM(P97:P98)</f>
        <v>0</v>
      </c>
      <c r="R96" s="126">
        <f>SUM(R97:R98)</f>
        <v>0</v>
      </c>
      <c r="T96" s="127">
        <f>SUM(T97:T98)</f>
        <v>0.02</v>
      </c>
      <c r="AR96" s="121" t="s">
        <v>8</v>
      </c>
      <c r="AT96" s="128" t="s">
        <v>80</v>
      </c>
      <c r="AU96" s="128" t="s">
        <v>8</v>
      </c>
      <c r="AY96" s="121" t="s">
        <v>171</v>
      </c>
      <c r="BK96" s="129">
        <f>SUM(BK97:BK98)</f>
        <v>0</v>
      </c>
    </row>
    <row r="97" spans="2:65" s="1" customFormat="1" ht="21.75" customHeight="1">
      <c r="B97" s="33"/>
      <c r="C97" s="132" t="s">
        <v>8</v>
      </c>
      <c r="D97" s="132" t="s">
        <v>174</v>
      </c>
      <c r="E97" s="133" t="s">
        <v>175</v>
      </c>
      <c r="F97" s="134" t="s">
        <v>176</v>
      </c>
      <c r="G97" s="135" t="s">
        <v>177</v>
      </c>
      <c r="H97" s="136">
        <v>1</v>
      </c>
      <c r="I97" s="137"/>
      <c r="J97" s="136">
        <f>ROUND(I97*H97,0)</f>
        <v>0</v>
      </c>
      <c r="K97" s="134" t="s">
        <v>35</v>
      </c>
      <c r="L97" s="33"/>
      <c r="M97" s="138" t="s">
        <v>35</v>
      </c>
      <c r="N97" s="139" t="s">
        <v>52</v>
      </c>
      <c r="P97" s="140">
        <f>O97*H97</f>
        <v>0</v>
      </c>
      <c r="Q97" s="140">
        <v>0</v>
      </c>
      <c r="R97" s="140">
        <f>Q97*H97</f>
        <v>0</v>
      </c>
      <c r="S97" s="140">
        <v>0.02</v>
      </c>
      <c r="T97" s="141">
        <f>S97*H97</f>
        <v>0.02</v>
      </c>
      <c r="AR97" s="142" t="s">
        <v>178</v>
      </c>
      <c r="AT97" s="142" t="s">
        <v>174</v>
      </c>
      <c r="AU97" s="142" t="s">
        <v>21</v>
      </c>
      <c r="AY97" s="17" t="s">
        <v>171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</v>
      </c>
      <c r="BK97" s="143">
        <f>ROUND(I97*H97,0)</f>
        <v>0</v>
      </c>
      <c r="BL97" s="17" t="s">
        <v>178</v>
      </c>
      <c r="BM97" s="142" t="s">
        <v>179</v>
      </c>
    </row>
    <row r="98" spans="2:47" s="1" customFormat="1" ht="19.5">
      <c r="B98" s="33"/>
      <c r="D98" s="144" t="s">
        <v>180</v>
      </c>
      <c r="F98" s="145" t="s">
        <v>181</v>
      </c>
      <c r="I98" s="146"/>
      <c r="L98" s="33"/>
      <c r="M98" s="147"/>
      <c r="T98" s="54"/>
      <c r="AT98" s="17" t="s">
        <v>180</v>
      </c>
      <c r="AU98" s="17" t="s">
        <v>21</v>
      </c>
    </row>
    <row r="99" spans="2:63" s="11" customFormat="1" ht="25.9" customHeight="1">
      <c r="B99" s="120"/>
      <c r="D99" s="121" t="s">
        <v>80</v>
      </c>
      <c r="E99" s="122" t="s">
        <v>182</v>
      </c>
      <c r="F99" s="122" t="s">
        <v>91</v>
      </c>
      <c r="I99" s="123"/>
      <c r="J99" s="124">
        <f>BK99</f>
        <v>0</v>
      </c>
      <c r="L99" s="120"/>
      <c r="M99" s="125"/>
      <c r="P99" s="126">
        <f>P100+P123+P128+P141+P156+P163</f>
        <v>0</v>
      </c>
      <c r="R99" s="126">
        <f>R100+R123+R128+R141+R156+R163</f>
        <v>0</v>
      </c>
      <c r="T99" s="127">
        <f>T100+T123+T128+T141+T156+T163</f>
        <v>0</v>
      </c>
      <c r="AR99" s="121" t="s">
        <v>183</v>
      </c>
      <c r="AT99" s="128" t="s">
        <v>80</v>
      </c>
      <c r="AU99" s="128" t="s">
        <v>81</v>
      </c>
      <c r="AY99" s="121" t="s">
        <v>171</v>
      </c>
      <c r="BK99" s="129">
        <f>BK100+BK123+BK128+BK141+BK156+BK163</f>
        <v>0</v>
      </c>
    </row>
    <row r="100" spans="2:63" s="11" customFormat="1" ht="22.9" customHeight="1">
      <c r="B100" s="120"/>
      <c r="D100" s="121" t="s">
        <v>80</v>
      </c>
      <c r="E100" s="130" t="s">
        <v>184</v>
      </c>
      <c r="F100" s="130" t="s">
        <v>185</v>
      </c>
      <c r="I100" s="123"/>
      <c r="J100" s="131">
        <f>BK100</f>
        <v>0</v>
      </c>
      <c r="L100" s="120"/>
      <c r="M100" s="125"/>
      <c r="P100" s="126">
        <f>SUM(P101:P122)</f>
        <v>0</v>
      </c>
      <c r="R100" s="126">
        <f>SUM(R101:R122)</f>
        <v>0</v>
      </c>
      <c r="T100" s="127">
        <f>SUM(T101:T122)</f>
        <v>0</v>
      </c>
      <c r="AR100" s="121" t="s">
        <v>183</v>
      </c>
      <c r="AT100" s="128" t="s">
        <v>80</v>
      </c>
      <c r="AU100" s="128" t="s">
        <v>8</v>
      </c>
      <c r="AY100" s="121" t="s">
        <v>171</v>
      </c>
      <c r="BK100" s="129">
        <f>SUM(BK101:BK122)</f>
        <v>0</v>
      </c>
    </row>
    <row r="101" spans="2:65" s="1" customFormat="1" ht="16.5" customHeight="1">
      <c r="B101" s="33"/>
      <c r="C101" s="132" t="s">
        <v>21</v>
      </c>
      <c r="D101" s="132" t="s">
        <v>174</v>
      </c>
      <c r="E101" s="133" t="s">
        <v>186</v>
      </c>
      <c r="F101" s="134" t="s">
        <v>187</v>
      </c>
      <c r="G101" s="135" t="s">
        <v>177</v>
      </c>
      <c r="H101" s="136">
        <v>1</v>
      </c>
      <c r="I101" s="137"/>
      <c r="J101" s="136">
        <f>ROUND(I101*H101,0)</f>
        <v>0</v>
      </c>
      <c r="K101" s="134" t="s">
        <v>35</v>
      </c>
      <c r="L101" s="33"/>
      <c r="M101" s="138" t="s">
        <v>35</v>
      </c>
      <c r="N101" s="139" t="s">
        <v>52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188</v>
      </c>
      <c r="AT101" s="142" t="s">
        <v>174</v>
      </c>
      <c r="AU101" s="142" t="s">
        <v>21</v>
      </c>
      <c r="AY101" s="17" t="s">
        <v>171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</v>
      </c>
      <c r="BK101" s="143">
        <f>ROUND(I101*H101,0)</f>
        <v>0</v>
      </c>
      <c r="BL101" s="17" t="s">
        <v>188</v>
      </c>
      <c r="BM101" s="142" t="s">
        <v>189</v>
      </c>
    </row>
    <row r="102" spans="2:47" s="1" customFormat="1" ht="29.25">
      <c r="B102" s="33"/>
      <c r="D102" s="144" t="s">
        <v>180</v>
      </c>
      <c r="F102" s="145" t="s">
        <v>190</v>
      </c>
      <c r="I102" s="146"/>
      <c r="L102" s="33"/>
      <c r="M102" s="147"/>
      <c r="T102" s="54"/>
      <c r="AT102" s="17" t="s">
        <v>180</v>
      </c>
      <c r="AU102" s="17" t="s">
        <v>21</v>
      </c>
    </row>
    <row r="103" spans="2:65" s="1" customFormat="1" ht="16.5" customHeight="1">
      <c r="B103" s="33"/>
      <c r="C103" s="132" t="s">
        <v>191</v>
      </c>
      <c r="D103" s="132" t="s">
        <v>174</v>
      </c>
      <c r="E103" s="133" t="s">
        <v>192</v>
      </c>
      <c r="F103" s="134" t="s">
        <v>193</v>
      </c>
      <c r="G103" s="135" t="s">
        <v>177</v>
      </c>
      <c r="H103" s="136">
        <v>1</v>
      </c>
      <c r="I103" s="137"/>
      <c r="J103" s="136">
        <f>ROUND(I103*H103,0)</f>
        <v>0</v>
      </c>
      <c r="K103" s="134" t="s">
        <v>35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188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188</v>
      </c>
      <c r="BM103" s="142" t="s">
        <v>194</v>
      </c>
    </row>
    <row r="104" spans="2:47" s="1" customFormat="1" ht="29.25">
      <c r="B104" s="33"/>
      <c r="D104" s="144" t="s">
        <v>180</v>
      </c>
      <c r="F104" s="145" t="s">
        <v>195</v>
      </c>
      <c r="I104" s="146"/>
      <c r="L104" s="33"/>
      <c r="M104" s="147"/>
      <c r="T104" s="54"/>
      <c r="AT104" s="17" t="s">
        <v>180</v>
      </c>
      <c r="AU104" s="17" t="s">
        <v>21</v>
      </c>
    </row>
    <row r="105" spans="2:65" s="1" customFormat="1" ht="16.5" customHeight="1">
      <c r="B105" s="33"/>
      <c r="C105" s="132" t="s">
        <v>178</v>
      </c>
      <c r="D105" s="132" t="s">
        <v>174</v>
      </c>
      <c r="E105" s="133" t="s">
        <v>196</v>
      </c>
      <c r="F105" s="134" t="s">
        <v>197</v>
      </c>
      <c r="G105" s="135" t="s">
        <v>177</v>
      </c>
      <c r="H105" s="136">
        <v>1</v>
      </c>
      <c r="I105" s="137"/>
      <c r="J105" s="136">
        <f>ROUND(I105*H105,0)</f>
        <v>0</v>
      </c>
      <c r="K105" s="134" t="s">
        <v>35</v>
      </c>
      <c r="L105" s="33"/>
      <c r="M105" s="138" t="s">
        <v>35</v>
      </c>
      <c r="N105" s="139" t="s">
        <v>52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188</v>
      </c>
      <c r="AT105" s="142" t="s">
        <v>174</v>
      </c>
      <c r="AU105" s="142" t="s">
        <v>21</v>
      </c>
      <c r="AY105" s="17" t="s">
        <v>171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7" t="s">
        <v>8</v>
      </c>
      <c r="BK105" s="143">
        <f>ROUND(I105*H105,0)</f>
        <v>0</v>
      </c>
      <c r="BL105" s="17" t="s">
        <v>188</v>
      </c>
      <c r="BM105" s="142" t="s">
        <v>198</v>
      </c>
    </row>
    <row r="106" spans="2:47" s="1" customFormat="1" ht="29.25">
      <c r="B106" s="33"/>
      <c r="D106" s="144" t="s">
        <v>180</v>
      </c>
      <c r="F106" s="145" t="s">
        <v>199</v>
      </c>
      <c r="I106" s="146"/>
      <c r="L106" s="33"/>
      <c r="M106" s="147"/>
      <c r="T106" s="54"/>
      <c r="AT106" s="17" t="s">
        <v>180</v>
      </c>
      <c r="AU106" s="17" t="s">
        <v>21</v>
      </c>
    </row>
    <row r="107" spans="2:65" s="1" customFormat="1" ht="16.5" customHeight="1">
      <c r="B107" s="33"/>
      <c r="C107" s="132" t="s">
        <v>183</v>
      </c>
      <c r="D107" s="132" t="s">
        <v>174</v>
      </c>
      <c r="E107" s="133" t="s">
        <v>200</v>
      </c>
      <c r="F107" s="134" t="s">
        <v>201</v>
      </c>
      <c r="G107" s="135" t="s">
        <v>177</v>
      </c>
      <c r="H107" s="136">
        <v>1</v>
      </c>
      <c r="I107" s="137"/>
      <c r="J107" s="136">
        <f>ROUND(I107*H107,0)</f>
        <v>0</v>
      </c>
      <c r="K107" s="134" t="s">
        <v>35</v>
      </c>
      <c r="L107" s="33"/>
      <c r="M107" s="138" t="s">
        <v>35</v>
      </c>
      <c r="N107" s="139" t="s">
        <v>52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188</v>
      </c>
      <c r="AT107" s="142" t="s">
        <v>174</v>
      </c>
      <c r="AU107" s="142" t="s">
        <v>21</v>
      </c>
      <c r="AY107" s="17" t="s">
        <v>171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</v>
      </c>
      <c r="BK107" s="143">
        <f>ROUND(I107*H107,0)</f>
        <v>0</v>
      </c>
      <c r="BL107" s="17" t="s">
        <v>188</v>
      </c>
      <c r="BM107" s="142" t="s">
        <v>202</v>
      </c>
    </row>
    <row r="108" spans="2:47" s="1" customFormat="1" ht="29.25">
      <c r="B108" s="33"/>
      <c r="D108" s="144" t="s">
        <v>180</v>
      </c>
      <c r="F108" s="145" t="s">
        <v>203</v>
      </c>
      <c r="I108" s="146"/>
      <c r="L108" s="33"/>
      <c r="M108" s="147"/>
      <c r="T108" s="54"/>
      <c r="AT108" s="17" t="s">
        <v>180</v>
      </c>
      <c r="AU108" s="17" t="s">
        <v>21</v>
      </c>
    </row>
    <row r="109" spans="2:65" s="1" customFormat="1" ht="16.5" customHeight="1">
      <c r="B109" s="33"/>
      <c r="C109" s="132" t="s">
        <v>204</v>
      </c>
      <c r="D109" s="132" t="s">
        <v>174</v>
      </c>
      <c r="E109" s="133" t="s">
        <v>205</v>
      </c>
      <c r="F109" s="134" t="s">
        <v>206</v>
      </c>
      <c r="G109" s="135" t="s">
        <v>177</v>
      </c>
      <c r="H109" s="136">
        <v>1</v>
      </c>
      <c r="I109" s="137"/>
      <c r="J109" s="136">
        <f>ROUND(I109*H109,0)</f>
        <v>0</v>
      </c>
      <c r="K109" s="134" t="s">
        <v>35</v>
      </c>
      <c r="L109" s="33"/>
      <c r="M109" s="138" t="s">
        <v>35</v>
      </c>
      <c r="N109" s="139" t="s">
        <v>52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188</v>
      </c>
      <c r="AT109" s="142" t="s">
        <v>174</v>
      </c>
      <c r="AU109" s="142" t="s">
        <v>21</v>
      </c>
      <c r="AY109" s="17" t="s">
        <v>171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</v>
      </c>
      <c r="BK109" s="143">
        <f>ROUND(I109*H109,0)</f>
        <v>0</v>
      </c>
      <c r="BL109" s="17" t="s">
        <v>188</v>
      </c>
      <c r="BM109" s="142" t="s">
        <v>207</v>
      </c>
    </row>
    <row r="110" spans="2:47" s="1" customFormat="1" ht="29.25">
      <c r="B110" s="33"/>
      <c r="D110" s="144" t="s">
        <v>180</v>
      </c>
      <c r="F110" s="145" t="s">
        <v>208</v>
      </c>
      <c r="I110" s="146"/>
      <c r="L110" s="33"/>
      <c r="M110" s="147"/>
      <c r="T110" s="54"/>
      <c r="AT110" s="17" t="s">
        <v>180</v>
      </c>
      <c r="AU110" s="17" t="s">
        <v>21</v>
      </c>
    </row>
    <row r="111" spans="2:65" s="1" customFormat="1" ht="16.5" customHeight="1">
      <c r="B111" s="33"/>
      <c r="C111" s="132" t="s">
        <v>209</v>
      </c>
      <c r="D111" s="132" t="s">
        <v>174</v>
      </c>
      <c r="E111" s="133" t="s">
        <v>210</v>
      </c>
      <c r="F111" s="134" t="s">
        <v>211</v>
      </c>
      <c r="G111" s="135" t="s">
        <v>177</v>
      </c>
      <c r="H111" s="136">
        <v>1</v>
      </c>
      <c r="I111" s="137"/>
      <c r="J111" s="136">
        <f>ROUND(I111*H111,0)</f>
        <v>0</v>
      </c>
      <c r="K111" s="134" t="s">
        <v>35</v>
      </c>
      <c r="L111" s="33"/>
      <c r="M111" s="138" t="s">
        <v>35</v>
      </c>
      <c r="N111" s="139" t="s">
        <v>52</v>
      </c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42" t="s">
        <v>188</v>
      </c>
      <c r="AT111" s="142" t="s">
        <v>174</v>
      </c>
      <c r="AU111" s="142" t="s">
        <v>21</v>
      </c>
      <c r="AY111" s="17" t="s">
        <v>171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</v>
      </c>
      <c r="BK111" s="143">
        <f>ROUND(I111*H111,0)</f>
        <v>0</v>
      </c>
      <c r="BL111" s="17" t="s">
        <v>188</v>
      </c>
      <c r="BM111" s="142" t="s">
        <v>212</v>
      </c>
    </row>
    <row r="112" spans="2:47" s="1" customFormat="1" ht="29.25">
      <c r="B112" s="33"/>
      <c r="D112" s="144" t="s">
        <v>180</v>
      </c>
      <c r="F112" s="145" t="s">
        <v>213</v>
      </c>
      <c r="I112" s="146"/>
      <c r="L112" s="33"/>
      <c r="M112" s="147"/>
      <c r="T112" s="54"/>
      <c r="AT112" s="17" t="s">
        <v>180</v>
      </c>
      <c r="AU112" s="17" t="s">
        <v>21</v>
      </c>
    </row>
    <row r="113" spans="2:65" s="1" customFormat="1" ht="16.5" customHeight="1">
      <c r="B113" s="33"/>
      <c r="C113" s="132" t="s">
        <v>214</v>
      </c>
      <c r="D113" s="132" t="s">
        <v>174</v>
      </c>
      <c r="E113" s="133" t="s">
        <v>215</v>
      </c>
      <c r="F113" s="134" t="s">
        <v>216</v>
      </c>
      <c r="G113" s="135" t="s">
        <v>177</v>
      </c>
      <c r="H113" s="136">
        <v>1</v>
      </c>
      <c r="I113" s="137"/>
      <c r="J113" s="136">
        <f>ROUND(I113*H113,0)</f>
        <v>0</v>
      </c>
      <c r="K113" s="134" t="s">
        <v>35</v>
      </c>
      <c r="L113" s="33"/>
      <c r="M113" s="138" t="s">
        <v>35</v>
      </c>
      <c r="N113" s="139" t="s">
        <v>52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188</v>
      </c>
      <c r="AT113" s="142" t="s">
        <v>174</v>
      </c>
      <c r="AU113" s="142" t="s">
        <v>21</v>
      </c>
      <c r="AY113" s="17" t="s">
        <v>171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</v>
      </c>
      <c r="BK113" s="143">
        <f>ROUND(I113*H113,0)</f>
        <v>0</v>
      </c>
      <c r="BL113" s="17" t="s">
        <v>188</v>
      </c>
      <c r="BM113" s="142" t="s">
        <v>217</v>
      </c>
    </row>
    <row r="114" spans="2:47" s="1" customFormat="1" ht="39">
      <c r="B114" s="33"/>
      <c r="D114" s="144" t="s">
        <v>180</v>
      </c>
      <c r="F114" s="145" t="s">
        <v>218</v>
      </c>
      <c r="I114" s="146"/>
      <c r="L114" s="33"/>
      <c r="M114" s="147"/>
      <c r="T114" s="54"/>
      <c r="AT114" s="17" t="s">
        <v>180</v>
      </c>
      <c r="AU114" s="17" t="s">
        <v>21</v>
      </c>
    </row>
    <row r="115" spans="2:65" s="1" customFormat="1" ht="16.5" customHeight="1">
      <c r="B115" s="33"/>
      <c r="C115" s="132" t="s">
        <v>172</v>
      </c>
      <c r="D115" s="132" t="s">
        <v>174</v>
      </c>
      <c r="E115" s="133" t="s">
        <v>219</v>
      </c>
      <c r="F115" s="134" t="s">
        <v>220</v>
      </c>
      <c r="G115" s="135" t="s">
        <v>177</v>
      </c>
      <c r="H115" s="136">
        <v>1</v>
      </c>
      <c r="I115" s="137"/>
      <c r="J115" s="136">
        <f>ROUND(I115*H115,0)</f>
        <v>0</v>
      </c>
      <c r="K115" s="134" t="s">
        <v>35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188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188</v>
      </c>
      <c r="BM115" s="142" t="s">
        <v>221</v>
      </c>
    </row>
    <row r="116" spans="2:47" s="1" customFormat="1" ht="19.5">
      <c r="B116" s="33"/>
      <c r="D116" s="144" t="s">
        <v>180</v>
      </c>
      <c r="F116" s="145" t="s">
        <v>222</v>
      </c>
      <c r="I116" s="146"/>
      <c r="L116" s="33"/>
      <c r="M116" s="147"/>
      <c r="T116" s="54"/>
      <c r="AT116" s="17" t="s">
        <v>180</v>
      </c>
      <c r="AU116" s="17" t="s">
        <v>21</v>
      </c>
    </row>
    <row r="117" spans="2:65" s="1" customFormat="1" ht="16.5" customHeight="1">
      <c r="B117" s="33"/>
      <c r="C117" s="132" t="s">
        <v>223</v>
      </c>
      <c r="D117" s="132" t="s">
        <v>174</v>
      </c>
      <c r="E117" s="133" t="s">
        <v>224</v>
      </c>
      <c r="F117" s="134" t="s">
        <v>225</v>
      </c>
      <c r="G117" s="135" t="s">
        <v>177</v>
      </c>
      <c r="H117" s="136">
        <v>1</v>
      </c>
      <c r="I117" s="137"/>
      <c r="J117" s="136">
        <f>ROUND(I117*H117,0)</f>
        <v>0</v>
      </c>
      <c r="K117" s="134" t="s">
        <v>35</v>
      </c>
      <c r="L117" s="33"/>
      <c r="M117" s="138" t="s">
        <v>35</v>
      </c>
      <c r="N117" s="139" t="s">
        <v>52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188</v>
      </c>
      <c r="AT117" s="142" t="s">
        <v>174</v>
      </c>
      <c r="AU117" s="142" t="s">
        <v>21</v>
      </c>
      <c r="AY117" s="17" t="s">
        <v>171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</v>
      </c>
      <c r="BK117" s="143">
        <f>ROUND(I117*H117,0)</f>
        <v>0</v>
      </c>
      <c r="BL117" s="17" t="s">
        <v>188</v>
      </c>
      <c r="BM117" s="142" t="s">
        <v>226</v>
      </c>
    </row>
    <row r="118" spans="2:47" s="1" customFormat="1" ht="29.25">
      <c r="B118" s="33"/>
      <c r="D118" s="144" t="s">
        <v>180</v>
      </c>
      <c r="F118" s="145" t="s">
        <v>227</v>
      </c>
      <c r="I118" s="146"/>
      <c r="L118" s="33"/>
      <c r="M118" s="147"/>
      <c r="T118" s="54"/>
      <c r="AT118" s="17" t="s">
        <v>180</v>
      </c>
      <c r="AU118" s="17" t="s">
        <v>21</v>
      </c>
    </row>
    <row r="119" spans="2:65" s="1" customFormat="1" ht="16.5" customHeight="1">
      <c r="B119" s="33"/>
      <c r="C119" s="132" t="s">
        <v>228</v>
      </c>
      <c r="D119" s="132" t="s">
        <v>174</v>
      </c>
      <c r="E119" s="133" t="s">
        <v>229</v>
      </c>
      <c r="F119" s="134" t="s">
        <v>230</v>
      </c>
      <c r="G119" s="135" t="s">
        <v>177</v>
      </c>
      <c r="H119" s="136">
        <v>1</v>
      </c>
      <c r="I119" s="137"/>
      <c r="J119" s="136">
        <f>ROUND(I119*H119,0)</f>
        <v>0</v>
      </c>
      <c r="K119" s="134" t="s">
        <v>35</v>
      </c>
      <c r="L119" s="33"/>
      <c r="M119" s="138" t="s">
        <v>35</v>
      </c>
      <c r="N119" s="139" t="s">
        <v>52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188</v>
      </c>
      <c r="AT119" s="142" t="s">
        <v>174</v>
      </c>
      <c r="AU119" s="142" t="s">
        <v>21</v>
      </c>
      <c r="AY119" s="17" t="s">
        <v>171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</v>
      </c>
      <c r="BK119" s="143">
        <f>ROUND(I119*H119,0)</f>
        <v>0</v>
      </c>
      <c r="BL119" s="17" t="s">
        <v>188</v>
      </c>
      <c r="BM119" s="142" t="s">
        <v>231</v>
      </c>
    </row>
    <row r="120" spans="2:47" s="1" customFormat="1" ht="19.5">
      <c r="B120" s="33"/>
      <c r="D120" s="144" t="s">
        <v>180</v>
      </c>
      <c r="F120" s="145" t="s">
        <v>232</v>
      </c>
      <c r="I120" s="146"/>
      <c r="L120" s="33"/>
      <c r="M120" s="147"/>
      <c r="T120" s="54"/>
      <c r="AT120" s="17" t="s">
        <v>180</v>
      </c>
      <c r="AU120" s="17" t="s">
        <v>21</v>
      </c>
    </row>
    <row r="121" spans="2:65" s="1" customFormat="1" ht="16.5" customHeight="1">
      <c r="B121" s="33"/>
      <c r="C121" s="132" t="s">
        <v>9</v>
      </c>
      <c r="D121" s="132" t="s">
        <v>174</v>
      </c>
      <c r="E121" s="133" t="s">
        <v>233</v>
      </c>
      <c r="F121" s="134" t="s">
        <v>234</v>
      </c>
      <c r="G121" s="135" t="s">
        <v>177</v>
      </c>
      <c r="H121" s="136">
        <v>1</v>
      </c>
      <c r="I121" s="137"/>
      <c r="J121" s="136">
        <f>ROUND(I121*H121,0)</f>
        <v>0</v>
      </c>
      <c r="K121" s="134" t="s">
        <v>35</v>
      </c>
      <c r="L121" s="33"/>
      <c r="M121" s="138" t="s">
        <v>35</v>
      </c>
      <c r="N121" s="139" t="s">
        <v>52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188</v>
      </c>
      <c r="AT121" s="142" t="s">
        <v>174</v>
      </c>
      <c r="AU121" s="142" t="s">
        <v>21</v>
      </c>
      <c r="AY121" s="17" t="s">
        <v>171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</v>
      </c>
      <c r="BK121" s="143">
        <f>ROUND(I121*H121,0)</f>
        <v>0</v>
      </c>
      <c r="BL121" s="17" t="s">
        <v>188</v>
      </c>
      <c r="BM121" s="142" t="s">
        <v>235</v>
      </c>
    </row>
    <row r="122" spans="2:47" s="1" customFormat="1" ht="29.25">
      <c r="B122" s="33"/>
      <c r="D122" s="144" t="s">
        <v>180</v>
      </c>
      <c r="F122" s="145" t="s">
        <v>236</v>
      </c>
      <c r="I122" s="146"/>
      <c r="L122" s="33"/>
      <c r="M122" s="147"/>
      <c r="T122" s="54"/>
      <c r="AT122" s="17" t="s">
        <v>180</v>
      </c>
      <c r="AU122" s="17" t="s">
        <v>21</v>
      </c>
    </row>
    <row r="123" spans="2:63" s="11" customFormat="1" ht="22.9" customHeight="1">
      <c r="B123" s="120"/>
      <c r="D123" s="121" t="s">
        <v>80</v>
      </c>
      <c r="E123" s="130" t="s">
        <v>237</v>
      </c>
      <c r="F123" s="130" t="s">
        <v>238</v>
      </c>
      <c r="I123" s="123"/>
      <c r="J123" s="131">
        <f>BK123</f>
        <v>0</v>
      </c>
      <c r="L123" s="120"/>
      <c r="M123" s="125"/>
      <c r="P123" s="126">
        <f>SUM(P124:P127)</f>
        <v>0</v>
      </c>
      <c r="R123" s="126">
        <f>SUM(R124:R127)</f>
        <v>0</v>
      </c>
      <c r="T123" s="127">
        <f>SUM(T124:T127)</f>
        <v>0</v>
      </c>
      <c r="AR123" s="121" t="s">
        <v>183</v>
      </c>
      <c r="AT123" s="128" t="s">
        <v>80</v>
      </c>
      <c r="AU123" s="128" t="s">
        <v>8</v>
      </c>
      <c r="AY123" s="121" t="s">
        <v>171</v>
      </c>
      <c r="BK123" s="129">
        <f>SUM(BK124:BK127)</f>
        <v>0</v>
      </c>
    </row>
    <row r="124" spans="2:65" s="1" customFormat="1" ht="16.5" customHeight="1">
      <c r="B124" s="33"/>
      <c r="C124" s="132" t="s">
        <v>239</v>
      </c>
      <c r="D124" s="132" t="s">
        <v>174</v>
      </c>
      <c r="E124" s="133" t="s">
        <v>240</v>
      </c>
      <c r="F124" s="134" t="s">
        <v>238</v>
      </c>
      <c r="G124" s="135" t="s">
        <v>177</v>
      </c>
      <c r="H124" s="136">
        <v>1</v>
      </c>
      <c r="I124" s="137"/>
      <c r="J124" s="136">
        <f>ROUND(I124*H124,0)</f>
        <v>0</v>
      </c>
      <c r="K124" s="134" t="s">
        <v>35</v>
      </c>
      <c r="L124" s="33"/>
      <c r="M124" s="138" t="s">
        <v>35</v>
      </c>
      <c r="N124" s="139" t="s">
        <v>52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188</v>
      </c>
      <c r="AT124" s="142" t="s">
        <v>174</v>
      </c>
      <c r="AU124" s="142" t="s">
        <v>21</v>
      </c>
      <c r="AY124" s="17" t="s">
        <v>171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</v>
      </c>
      <c r="BK124" s="143">
        <f>ROUND(I124*H124,0)</f>
        <v>0</v>
      </c>
      <c r="BL124" s="17" t="s">
        <v>188</v>
      </c>
      <c r="BM124" s="142" t="s">
        <v>241</v>
      </c>
    </row>
    <row r="125" spans="2:47" s="1" customFormat="1" ht="29.25">
      <c r="B125" s="33"/>
      <c r="D125" s="144" t="s">
        <v>180</v>
      </c>
      <c r="F125" s="145" t="s">
        <v>242</v>
      </c>
      <c r="I125" s="146"/>
      <c r="L125" s="33"/>
      <c r="M125" s="147"/>
      <c r="T125" s="54"/>
      <c r="AT125" s="17" t="s">
        <v>180</v>
      </c>
      <c r="AU125" s="17" t="s">
        <v>21</v>
      </c>
    </row>
    <row r="126" spans="2:65" s="1" customFormat="1" ht="16.5" customHeight="1">
      <c r="B126" s="33"/>
      <c r="C126" s="132" t="s">
        <v>243</v>
      </c>
      <c r="D126" s="132" t="s">
        <v>174</v>
      </c>
      <c r="E126" s="133" t="s">
        <v>244</v>
      </c>
      <c r="F126" s="134" t="s">
        <v>245</v>
      </c>
      <c r="G126" s="135" t="s">
        <v>177</v>
      </c>
      <c r="H126" s="136">
        <v>1</v>
      </c>
      <c r="I126" s="137"/>
      <c r="J126" s="136">
        <f>ROUND(I126*H126,0)</f>
        <v>0</v>
      </c>
      <c r="K126" s="134" t="s">
        <v>35</v>
      </c>
      <c r="L126" s="33"/>
      <c r="M126" s="138" t="s">
        <v>35</v>
      </c>
      <c r="N126" s="139" t="s">
        <v>52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188</v>
      </c>
      <c r="AT126" s="142" t="s">
        <v>174</v>
      </c>
      <c r="AU126" s="142" t="s">
        <v>21</v>
      </c>
      <c r="AY126" s="17" t="s">
        <v>171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</v>
      </c>
      <c r="BK126" s="143">
        <f>ROUND(I126*H126,0)</f>
        <v>0</v>
      </c>
      <c r="BL126" s="17" t="s">
        <v>188</v>
      </c>
      <c r="BM126" s="142" t="s">
        <v>246</v>
      </c>
    </row>
    <row r="127" spans="2:47" s="1" customFormat="1" ht="48.75">
      <c r="B127" s="33"/>
      <c r="D127" s="144" t="s">
        <v>180</v>
      </c>
      <c r="F127" s="145" t="s">
        <v>247</v>
      </c>
      <c r="I127" s="146"/>
      <c r="L127" s="33"/>
      <c r="M127" s="147"/>
      <c r="T127" s="54"/>
      <c r="AT127" s="17" t="s">
        <v>180</v>
      </c>
      <c r="AU127" s="17" t="s">
        <v>21</v>
      </c>
    </row>
    <row r="128" spans="2:63" s="11" customFormat="1" ht="22.9" customHeight="1">
      <c r="B128" s="120"/>
      <c r="D128" s="121" t="s">
        <v>80</v>
      </c>
      <c r="E128" s="130" t="s">
        <v>248</v>
      </c>
      <c r="F128" s="130" t="s">
        <v>249</v>
      </c>
      <c r="I128" s="123"/>
      <c r="J128" s="131">
        <f>BK128</f>
        <v>0</v>
      </c>
      <c r="L128" s="120"/>
      <c r="M128" s="125"/>
      <c r="P128" s="126">
        <f>SUM(P129:P140)</f>
        <v>0</v>
      </c>
      <c r="R128" s="126">
        <f>SUM(R129:R140)</f>
        <v>0</v>
      </c>
      <c r="T128" s="127">
        <f>SUM(T129:T140)</f>
        <v>0</v>
      </c>
      <c r="AR128" s="121" t="s">
        <v>183</v>
      </c>
      <c r="AT128" s="128" t="s">
        <v>80</v>
      </c>
      <c r="AU128" s="128" t="s">
        <v>8</v>
      </c>
      <c r="AY128" s="121" t="s">
        <v>171</v>
      </c>
      <c r="BK128" s="129">
        <f>SUM(BK129:BK140)</f>
        <v>0</v>
      </c>
    </row>
    <row r="129" spans="2:65" s="1" customFormat="1" ht="16.5" customHeight="1">
      <c r="B129" s="33"/>
      <c r="C129" s="132" t="s">
        <v>250</v>
      </c>
      <c r="D129" s="132" t="s">
        <v>174</v>
      </c>
      <c r="E129" s="133" t="s">
        <v>251</v>
      </c>
      <c r="F129" s="134" t="s">
        <v>252</v>
      </c>
      <c r="G129" s="135" t="s">
        <v>177</v>
      </c>
      <c r="H129" s="136">
        <v>1</v>
      </c>
      <c r="I129" s="137"/>
      <c r="J129" s="136">
        <f>ROUND(I129*H129,0)</f>
        <v>0</v>
      </c>
      <c r="K129" s="134" t="s">
        <v>35</v>
      </c>
      <c r="L129" s="33"/>
      <c r="M129" s="138" t="s">
        <v>35</v>
      </c>
      <c r="N129" s="139" t="s">
        <v>52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188</v>
      </c>
      <c r="AT129" s="142" t="s">
        <v>174</v>
      </c>
      <c r="AU129" s="142" t="s">
        <v>21</v>
      </c>
      <c r="AY129" s="17" t="s">
        <v>171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</v>
      </c>
      <c r="BK129" s="143">
        <f>ROUND(I129*H129,0)</f>
        <v>0</v>
      </c>
      <c r="BL129" s="17" t="s">
        <v>188</v>
      </c>
      <c r="BM129" s="142" t="s">
        <v>253</v>
      </c>
    </row>
    <row r="130" spans="2:47" s="1" customFormat="1" ht="29.25">
      <c r="B130" s="33"/>
      <c r="D130" s="144" t="s">
        <v>180</v>
      </c>
      <c r="F130" s="145" t="s">
        <v>254</v>
      </c>
      <c r="I130" s="146"/>
      <c r="L130" s="33"/>
      <c r="M130" s="147"/>
      <c r="T130" s="54"/>
      <c r="AT130" s="17" t="s">
        <v>180</v>
      </c>
      <c r="AU130" s="17" t="s">
        <v>21</v>
      </c>
    </row>
    <row r="131" spans="2:65" s="1" customFormat="1" ht="16.5" customHeight="1">
      <c r="B131" s="33"/>
      <c r="C131" s="132" t="s">
        <v>255</v>
      </c>
      <c r="D131" s="132" t="s">
        <v>174</v>
      </c>
      <c r="E131" s="133" t="s">
        <v>256</v>
      </c>
      <c r="F131" s="134" t="s">
        <v>257</v>
      </c>
      <c r="G131" s="135" t="s">
        <v>177</v>
      </c>
      <c r="H131" s="136">
        <v>1</v>
      </c>
      <c r="I131" s="137"/>
      <c r="J131" s="136">
        <f>ROUND(I131*H131,0)</f>
        <v>0</v>
      </c>
      <c r="K131" s="134" t="s">
        <v>35</v>
      </c>
      <c r="L131" s="33"/>
      <c r="M131" s="138" t="s">
        <v>35</v>
      </c>
      <c r="N131" s="139" t="s">
        <v>52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188</v>
      </c>
      <c r="AT131" s="142" t="s">
        <v>174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188</v>
      </c>
      <c r="BM131" s="142" t="s">
        <v>258</v>
      </c>
    </row>
    <row r="132" spans="2:47" s="1" customFormat="1" ht="68.25">
      <c r="B132" s="33"/>
      <c r="D132" s="144" t="s">
        <v>180</v>
      </c>
      <c r="F132" s="145" t="s">
        <v>259</v>
      </c>
      <c r="I132" s="146"/>
      <c r="L132" s="33"/>
      <c r="M132" s="147"/>
      <c r="T132" s="54"/>
      <c r="AT132" s="17" t="s">
        <v>180</v>
      </c>
      <c r="AU132" s="17" t="s">
        <v>21</v>
      </c>
    </row>
    <row r="133" spans="2:65" s="1" customFormat="1" ht="16.5" customHeight="1">
      <c r="B133" s="33"/>
      <c r="C133" s="132" t="s">
        <v>260</v>
      </c>
      <c r="D133" s="132" t="s">
        <v>174</v>
      </c>
      <c r="E133" s="133" t="s">
        <v>261</v>
      </c>
      <c r="F133" s="134" t="s">
        <v>262</v>
      </c>
      <c r="G133" s="135" t="s">
        <v>177</v>
      </c>
      <c r="H133" s="136">
        <v>1</v>
      </c>
      <c r="I133" s="137"/>
      <c r="J133" s="136">
        <f>ROUND(I133*H133,0)</f>
        <v>0</v>
      </c>
      <c r="K133" s="134" t="s">
        <v>35</v>
      </c>
      <c r="L133" s="33"/>
      <c r="M133" s="138" t="s">
        <v>35</v>
      </c>
      <c r="N133" s="139" t="s">
        <v>52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188</v>
      </c>
      <c r="AT133" s="142" t="s">
        <v>174</v>
      </c>
      <c r="AU133" s="142" t="s">
        <v>21</v>
      </c>
      <c r="AY133" s="17" t="s">
        <v>171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</v>
      </c>
      <c r="BK133" s="143">
        <f>ROUND(I133*H133,0)</f>
        <v>0</v>
      </c>
      <c r="BL133" s="17" t="s">
        <v>188</v>
      </c>
      <c r="BM133" s="142" t="s">
        <v>263</v>
      </c>
    </row>
    <row r="134" spans="2:47" s="1" customFormat="1" ht="39">
      <c r="B134" s="33"/>
      <c r="D134" s="144" t="s">
        <v>180</v>
      </c>
      <c r="F134" s="145" t="s">
        <v>264</v>
      </c>
      <c r="I134" s="146"/>
      <c r="L134" s="33"/>
      <c r="M134" s="147"/>
      <c r="T134" s="54"/>
      <c r="AT134" s="17" t="s">
        <v>180</v>
      </c>
      <c r="AU134" s="17" t="s">
        <v>21</v>
      </c>
    </row>
    <row r="135" spans="2:65" s="1" customFormat="1" ht="16.5" customHeight="1">
      <c r="B135" s="33"/>
      <c r="C135" s="132" t="s">
        <v>265</v>
      </c>
      <c r="D135" s="132" t="s">
        <v>174</v>
      </c>
      <c r="E135" s="133" t="s">
        <v>266</v>
      </c>
      <c r="F135" s="134" t="s">
        <v>267</v>
      </c>
      <c r="G135" s="135" t="s">
        <v>177</v>
      </c>
      <c r="H135" s="136">
        <v>1</v>
      </c>
      <c r="I135" s="137"/>
      <c r="J135" s="136">
        <f>ROUND(I135*H135,0)</f>
        <v>0</v>
      </c>
      <c r="K135" s="134" t="s">
        <v>35</v>
      </c>
      <c r="L135" s="33"/>
      <c r="M135" s="138" t="s">
        <v>35</v>
      </c>
      <c r="N135" s="139" t="s">
        <v>52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188</v>
      </c>
      <c r="AT135" s="142" t="s">
        <v>174</v>
      </c>
      <c r="AU135" s="142" t="s">
        <v>21</v>
      </c>
      <c r="AY135" s="17" t="s">
        <v>171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</v>
      </c>
      <c r="BK135" s="143">
        <f>ROUND(I135*H135,0)</f>
        <v>0</v>
      </c>
      <c r="BL135" s="17" t="s">
        <v>188</v>
      </c>
      <c r="BM135" s="142" t="s">
        <v>268</v>
      </c>
    </row>
    <row r="136" spans="2:47" s="1" customFormat="1" ht="68.25">
      <c r="B136" s="33"/>
      <c r="D136" s="144" t="s">
        <v>180</v>
      </c>
      <c r="F136" s="145" t="s">
        <v>269</v>
      </c>
      <c r="I136" s="146"/>
      <c r="L136" s="33"/>
      <c r="M136" s="147"/>
      <c r="T136" s="54"/>
      <c r="AT136" s="17" t="s">
        <v>180</v>
      </c>
      <c r="AU136" s="17" t="s">
        <v>21</v>
      </c>
    </row>
    <row r="137" spans="2:65" s="1" customFormat="1" ht="16.5" customHeight="1">
      <c r="B137" s="33"/>
      <c r="C137" s="132" t="s">
        <v>270</v>
      </c>
      <c r="D137" s="132" t="s">
        <v>174</v>
      </c>
      <c r="E137" s="133" t="s">
        <v>271</v>
      </c>
      <c r="F137" s="134" t="s">
        <v>272</v>
      </c>
      <c r="G137" s="135" t="s">
        <v>177</v>
      </c>
      <c r="H137" s="136">
        <v>1</v>
      </c>
      <c r="I137" s="137"/>
      <c r="J137" s="136">
        <f>ROUND(I137*H137,0)</f>
        <v>0</v>
      </c>
      <c r="K137" s="134" t="s">
        <v>35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188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188</v>
      </c>
      <c r="BM137" s="142" t="s">
        <v>273</v>
      </c>
    </row>
    <row r="138" spans="2:47" s="1" customFormat="1" ht="29.25">
      <c r="B138" s="33"/>
      <c r="D138" s="144" t="s">
        <v>180</v>
      </c>
      <c r="F138" s="145" t="s">
        <v>274</v>
      </c>
      <c r="I138" s="146"/>
      <c r="L138" s="33"/>
      <c r="M138" s="147"/>
      <c r="T138" s="54"/>
      <c r="AT138" s="17" t="s">
        <v>180</v>
      </c>
      <c r="AU138" s="17" t="s">
        <v>21</v>
      </c>
    </row>
    <row r="139" spans="2:65" s="1" customFormat="1" ht="16.5" customHeight="1">
      <c r="B139" s="33"/>
      <c r="C139" s="132" t="s">
        <v>275</v>
      </c>
      <c r="D139" s="132" t="s">
        <v>174</v>
      </c>
      <c r="E139" s="133" t="s">
        <v>276</v>
      </c>
      <c r="F139" s="134" t="s">
        <v>277</v>
      </c>
      <c r="G139" s="135" t="s">
        <v>177</v>
      </c>
      <c r="H139" s="136">
        <v>1</v>
      </c>
      <c r="I139" s="137"/>
      <c r="J139" s="136">
        <f>ROUND(I139*H139,0)</f>
        <v>0</v>
      </c>
      <c r="K139" s="134" t="s">
        <v>35</v>
      </c>
      <c r="L139" s="33"/>
      <c r="M139" s="138" t="s">
        <v>35</v>
      </c>
      <c r="N139" s="139" t="s">
        <v>52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188</v>
      </c>
      <c r="AT139" s="142" t="s">
        <v>174</v>
      </c>
      <c r="AU139" s="142" t="s">
        <v>21</v>
      </c>
      <c r="AY139" s="17" t="s">
        <v>171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</v>
      </c>
      <c r="BK139" s="143">
        <f>ROUND(I139*H139,0)</f>
        <v>0</v>
      </c>
      <c r="BL139" s="17" t="s">
        <v>188</v>
      </c>
      <c r="BM139" s="142" t="s">
        <v>278</v>
      </c>
    </row>
    <row r="140" spans="2:47" s="1" customFormat="1" ht="39">
      <c r="B140" s="33"/>
      <c r="D140" s="144" t="s">
        <v>180</v>
      </c>
      <c r="F140" s="145" t="s">
        <v>279</v>
      </c>
      <c r="I140" s="146"/>
      <c r="L140" s="33"/>
      <c r="M140" s="147"/>
      <c r="T140" s="54"/>
      <c r="AT140" s="17" t="s">
        <v>180</v>
      </c>
      <c r="AU140" s="17" t="s">
        <v>21</v>
      </c>
    </row>
    <row r="141" spans="2:63" s="11" customFormat="1" ht="22.9" customHeight="1">
      <c r="B141" s="120"/>
      <c r="D141" s="121" t="s">
        <v>80</v>
      </c>
      <c r="E141" s="130" t="s">
        <v>280</v>
      </c>
      <c r="F141" s="130" t="s">
        <v>281</v>
      </c>
      <c r="I141" s="123"/>
      <c r="J141" s="131">
        <f>BK141</f>
        <v>0</v>
      </c>
      <c r="L141" s="120"/>
      <c r="M141" s="125"/>
      <c r="P141" s="126">
        <f>SUM(P142:P155)</f>
        <v>0</v>
      </c>
      <c r="R141" s="126">
        <f>SUM(R142:R155)</f>
        <v>0</v>
      </c>
      <c r="T141" s="127">
        <f>SUM(T142:T155)</f>
        <v>0</v>
      </c>
      <c r="AR141" s="121" t="s">
        <v>183</v>
      </c>
      <c r="AT141" s="128" t="s">
        <v>80</v>
      </c>
      <c r="AU141" s="128" t="s">
        <v>8</v>
      </c>
      <c r="AY141" s="121" t="s">
        <v>171</v>
      </c>
      <c r="BK141" s="129">
        <f>SUM(BK142:BK155)</f>
        <v>0</v>
      </c>
    </row>
    <row r="142" spans="2:65" s="1" customFormat="1" ht="16.5" customHeight="1">
      <c r="B142" s="33"/>
      <c r="C142" s="132" t="s">
        <v>7</v>
      </c>
      <c r="D142" s="132" t="s">
        <v>174</v>
      </c>
      <c r="E142" s="133" t="s">
        <v>282</v>
      </c>
      <c r="F142" s="134" t="s">
        <v>283</v>
      </c>
      <c r="G142" s="135" t="s">
        <v>177</v>
      </c>
      <c r="H142" s="136">
        <v>1</v>
      </c>
      <c r="I142" s="137"/>
      <c r="J142" s="136">
        <f>ROUND(I142*H142,0)</f>
        <v>0</v>
      </c>
      <c r="K142" s="134" t="s">
        <v>35</v>
      </c>
      <c r="L142" s="33"/>
      <c r="M142" s="138" t="s">
        <v>35</v>
      </c>
      <c r="N142" s="139" t="s">
        <v>52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188</v>
      </c>
      <c r="AT142" s="142" t="s">
        <v>174</v>
      </c>
      <c r="AU142" s="142" t="s">
        <v>21</v>
      </c>
      <c r="AY142" s="17" t="s">
        <v>171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</v>
      </c>
      <c r="BK142" s="143">
        <f>ROUND(I142*H142,0)</f>
        <v>0</v>
      </c>
      <c r="BL142" s="17" t="s">
        <v>188</v>
      </c>
      <c r="BM142" s="142" t="s">
        <v>284</v>
      </c>
    </row>
    <row r="143" spans="2:47" s="1" customFormat="1" ht="39">
      <c r="B143" s="33"/>
      <c r="D143" s="144" t="s">
        <v>180</v>
      </c>
      <c r="F143" s="145" t="s">
        <v>285</v>
      </c>
      <c r="I143" s="146"/>
      <c r="L143" s="33"/>
      <c r="M143" s="147"/>
      <c r="T143" s="54"/>
      <c r="AT143" s="17" t="s">
        <v>180</v>
      </c>
      <c r="AU143" s="17" t="s">
        <v>21</v>
      </c>
    </row>
    <row r="144" spans="2:65" s="1" customFormat="1" ht="16.5" customHeight="1">
      <c r="B144" s="33"/>
      <c r="C144" s="132" t="s">
        <v>286</v>
      </c>
      <c r="D144" s="132" t="s">
        <v>174</v>
      </c>
      <c r="E144" s="133" t="s">
        <v>287</v>
      </c>
      <c r="F144" s="134" t="s">
        <v>288</v>
      </c>
      <c r="G144" s="135" t="s">
        <v>177</v>
      </c>
      <c r="H144" s="136">
        <v>1</v>
      </c>
      <c r="I144" s="137"/>
      <c r="J144" s="136">
        <f>ROUND(I144*H144,0)</f>
        <v>0</v>
      </c>
      <c r="K144" s="134" t="s">
        <v>35</v>
      </c>
      <c r="L144" s="33"/>
      <c r="M144" s="138" t="s">
        <v>35</v>
      </c>
      <c r="N144" s="139" t="s">
        <v>52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188</v>
      </c>
      <c r="AT144" s="142" t="s">
        <v>174</v>
      </c>
      <c r="AU144" s="142" t="s">
        <v>21</v>
      </c>
      <c r="AY144" s="17" t="s">
        <v>171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</v>
      </c>
      <c r="BK144" s="143">
        <f>ROUND(I144*H144,0)</f>
        <v>0</v>
      </c>
      <c r="BL144" s="17" t="s">
        <v>188</v>
      </c>
      <c r="BM144" s="142" t="s">
        <v>289</v>
      </c>
    </row>
    <row r="145" spans="2:47" s="1" customFormat="1" ht="29.25">
      <c r="B145" s="33"/>
      <c r="D145" s="144" t="s">
        <v>180</v>
      </c>
      <c r="F145" s="145" t="s">
        <v>290</v>
      </c>
      <c r="I145" s="146"/>
      <c r="L145" s="33"/>
      <c r="M145" s="147"/>
      <c r="T145" s="54"/>
      <c r="AT145" s="17" t="s">
        <v>180</v>
      </c>
      <c r="AU145" s="17" t="s">
        <v>21</v>
      </c>
    </row>
    <row r="146" spans="2:65" s="1" customFormat="1" ht="16.5" customHeight="1">
      <c r="B146" s="33"/>
      <c r="C146" s="132" t="s">
        <v>291</v>
      </c>
      <c r="D146" s="132" t="s">
        <v>174</v>
      </c>
      <c r="E146" s="133" t="s">
        <v>292</v>
      </c>
      <c r="F146" s="134" t="s">
        <v>293</v>
      </c>
      <c r="G146" s="135" t="s">
        <v>177</v>
      </c>
      <c r="H146" s="136">
        <v>1</v>
      </c>
      <c r="I146" s="137"/>
      <c r="J146" s="136">
        <f>ROUND(I146*H146,0)</f>
        <v>0</v>
      </c>
      <c r="K146" s="134" t="s">
        <v>35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188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188</v>
      </c>
      <c r="BM146" s="142" t="s">
        <v>294</v>
      </c>
    </row>
    <row r="147" spans="2:47" s="1" customFormat="1" ht="29.25">
      <c r="B147" s="33"/>
      <c r="D147" s="144" t="s">
        <v>180</v>
      </c>
      <c r="F147" s="145" t="s">
        <v>295</v>
      </c>
      <c r="I147" s="146"/>
      <c r="L147" s="33"/>
      <c r="M147" s="147"/>
      <c r="T147" s="54"/>
      <c r="AT147" s="17" t="s">
        <v>180</v>
      </c>
      <c r="AU147" s="17" t="s">
        <v>21</v>
      </c>
    </row>
    <row r="148" spans="2:65" s="1" customFormat="1" ht="16.5" customHeight="1">
      <c r="B148" s="33"/>
      <c r="C148" s="132" t="s">
        <v>296</v>
      </c>
      <c r="D148" s="132" t="s">
        <v>174</v>
      </c>
      <c r="E148" s="133" t="s">
        <v>297</v>
      </c>
      <c r="F148" s="134" t="s">
        <v>298</v>
      </c>
      <c r="G148" s="135" t="s">
        <v>177</v>
      </c>
      <c r="H148" s="136">
        <v>1</v>
      </c>
      <c r="I148" s="137"/>
      <c r="J148" s="136">
        <f>ROUND(I148*H148,0)</f>
        <v>0</v>
      </c>
      <c r="K148" s="134" t="s">
        <v>35</v>
      </c>
      <c r="L148" s="33"/>
      <c r="M148" s="138" t="s">
        <v>35</v>
      </c>
      <c r="N148" s="139" t="s">
        <v>52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188</v>
      </c>
      <c r="AT148" s="142" t="s">
        <v>174</v>
      </c>
      <c r="AU148" s="142" t="s">
        <v>21</v>
      </c>
      <c r="AY148" s="17" t="s">
        <v>171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</v>
      </c>
      <c r="BK148" s="143">
        <f>ROUND(I148*H148,0)</f>
        <v>0</v>
      </c>
      <c r="BL148" s="17" t="s">
        <v>188</v>
      </c>
      <c r="BM148" s="142" t="s">
        <v>299</v>
      </c>
    </row>
    <row r="149" spans="2:47" s="1" customFormat="1" ht="29.25">
      <c r="B149" s="33"/>
      <c r="D149" s="144" t="s">
        <v>180</v>
      </c>
      <c r="F149" s="145" t="s">
        <v>295</v>
      </c>
      <c r="I149" s="146"/>
      <c r="L149" s="33"/>
      <c r="M149" s="147"/>
      <c r="T149" s="54"/>
      <c r="AT149" s="17" t="s">
        <v>180</v>
      </c>
      <c r="AU149" s="17" t="s">
        <v>21</v>
      </c>
    </row>
    <row r="150" spans="2:65" s="1" customFormat="1" ht="16.5" customHeight="1">
      <c r="B150" s="33"/>
      <c r="C150" s="132" t="s">
        <v>300</v>
      </c>
      <c r="D150" s="132" t="s">
        <v>174</v>
      </c>
      <c r="E150" s="133" t="s">
        <v>301</v>
      </c>
      <c r="F150" s="134" t="s">
        <v>302</v>
      </c>
      <c r="G150" s="135" t="s">
        <v>177</v>
      </c>
      <c r="H150" s="136">
        <v>1</v>
      </c>
      <c r="I150" s="137"/>
      <c r="J150" s="136">
        <f>ROUND(I150*H150,0)</f>
        <v>0</v>
      </c>
      <c r="K150" s="134" t="s">
        <v>35</v>
      </c>
      <c r="L150" s="33"/>
      <c r="M150" s="138" t="s">
        <v>35</v>
      </c>
      <c r="N150" s="139" t="s">
        <v>52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188</v>
      </c>
      <c r="AT150" s="142" t="s">
        <v>174</v>
      </c>
      <c r="AU150" s="142" t="s">
        <v>21</v>
      </c>
      <c r="AY150" s="17" t="s">
        <v>171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</v>
      </c>
      <c r="BK150" s="143">
        <f>ROUND(I150*H150,0)</f>
        <v>0</v>
      </c>
      <c r="BL150" s="17" t="s">
        <v>188</v>
      </c>
      <c r="BM150" s="142" t="s">
        <v>303</v>
      </c>
    </row>
    <row r="151" spans="2:47" s="1" customFormat="1" ht="29.25">
      <c r="B151" s="33"/>
      <c r="D151" s="144" t="s">
        <v>180</v>
      </c>
      <c r="F151" s="145" t="s">
        <v>295</v>
      </c>
      <c r="I151" s="146"/>
      <c r="L151" s="33"/>
      <c r="M151" s="147"/>
      <c r="T151" s="54"/>
      <c r="AT151" s="17" t="s">
        <v>180</v>
      </c>
      <c r="AU151" s="17" t="s">
        <v>21</v>
      </c>
    </row>
    <row r="152" spans="2:65" s="1" customFormat="1" ht="16.5" customHeight="1">
      <c r="B152" s="33"/>
      <c r="C152" s="132" t="s">
        <v>304</v>
      </c>
      <c r="D152" s="132" t="s">
        <v>174</v>
      </c>
      <c r="E152" s="133" t="s">
        <v>305</v>
      </c>
      <c r="F152" s="134" t="s">
        <v>306</v>
      </c>
      <c r="G152" s="135" t="s">
        <v>177</v>
      </c>
      <c r="H152" s="136">
        <v>1</v>
      </c>
      <c r="I152" s="137"/>
      <c r="J152" s="136">
        <f>ROUND(I152*H152,0)</f>
        <v>0</v>
      </c>
      <c r="K152" s="134" t="s">
        <v>35</v>
      </c>
      <c r="L152" s="33"/>
      <c r="M152" s="138" t="s">
        <v>35</v>
      </c>
      <c r="N152" s="139" t="s">
        <v>52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188</v>
      </c>
      <c r="AT152" s="142" t="s">
        <v>174</v>
      </c>
      <c r="AU152" s="142" t="s">
        <v>21</v>
      </c>
      <c r="AY152" s="17" t="s">
        <v>171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</v>
      </c>
      <c r="BK152" s="143">
        <f>ROUND(I152*H152,0)</f>
        <v>0</v>
      </c>
      <c r="BL152" s="17" t="s">
        <v>188</v>
      </c>
      <c r="BM152" s="142" t="s">
        <v>307</v>
      </c>
    </row>
    <row r="153" spans="2:47" s="1" customFormat="1" ht="29.25">
      <c r="B153" s="33"/>
      <c r="D153" s="144" t="s">
        <v>180</v>
      </c>
      <c r="F153" s="145" t="s">
        <v>295</v>
      </c>
      <c r="I153" s="146"/>
      <c r="L153" s="33"/>
      <c r="M153" s="147"/>
      <c r="T153" s="54"/>
      <c r="AT153" s="17" t="s">
        <v>180</v>
      </c>
      <c r="AU153" s="17" t="s">
        <v>21</v>
      </c>
    </row>
    <row r="154" spans="2:65" s="1" customFormat="1" ht="21.75" customHeight="1">
      <c r="B154" s="33"/>
      <c r="C154" s="132" t="s">
        <v>308</v>
      </c>
      <c r="D154" s="132" t="s">
        <v>174</v>
      </c>
      <c r="E154" s="133" t="s">
        <v>309</v>
      </c>
      <c r="F154" s="134" t="s">
        <v>310</v>
      </c>
      <c r="G154" s="135" t="s">
        <v>177</v>
      </c>
      <c r="H154" s="136">
        <v>1</v>
      </c>
      <c r="I154" s="137"/>
      <c r="J154" s="136">
        <f>ROUND(I154*H154,0)</f>
        <v>0</v>
      </c>
      <c r="K154" s="134" t="s">
        <v>35</v>
      </c>
      <c r="L154" s="33"/>
      <c r="M154" s="138" t="s">
        <v>35</v>
      </c>
      <c r="N154" s="139" t="s">
        <v>52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188</v>
      </c>
      <c r="AT154" s="142" t="s">
        <v>174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188</v>
      </c>
      <c r="BM154" s="142" t="s">
        <v>311</v>
      </c>
    </row>
    <row r="155" spans="2:47" s="1" customFormat="1" ht="29.25">
      <c r="B155" s="33"/>
      <c r="D155" s="144" t="s">
        <v>180</v>
      </c>
      <c r="F155" s="145" t="s">
        <v>295</v>
      </c>
      <c r="I155" s="146"/>
      <c r="L155" s="33"/>
      <c r="M155" s="147"/>
      <c r="T155" s="54"/>
      <c r="AT155" s="17" t="s">
        <v>180</v>
      </c>
      <c r="AU155" s="17" t="s">
        <v>21</v>
      </c>
    </row>
    <row r="156" spans="2:63" s="11" customFormat="1" ht="22.9" customHeight="1">
      <c r="B156" s="120"/>
      <c r="D156" s="121" t="s">
        <v>80</v>
      </c>
      <c r="E156" s="130" t="s">
        <v>312</v>
      </c>
      <c r="F156" s="130" t="s">
        <v>313</v>
      </c>
      <c r="I156" s="123"/>
      <c r="J156" s="131">
        <f>BK156</f>
        <v>0</v>
      </c>
      <c r="L156" s="120"/>
      <c r="M156" s="125"/>
      <c r="P156" s="126">
        <f>SUM(P157:P162)</f>
        <v>0</v>
      </c>
      <c r="R156" s="126">
        <f>SUM(R157:R162)</f>
        <v>0</v>
      </c>
      <c r="T156" s="127">
        <f>SUM(T157:T162)</f>
        <v>0</v>
      </c>
      <c r="AR156" s="121" t="s">
        <v>183</v>
      </c>
      <c r="AT156" s="128" t="s">
        <v>80</v>
      </c>
      <c r="AU156" s="128" t="s">
        <v>8</v>
      </c>
      <c r="AY156" s="121" t="s">
        <v>171</v>
      </c>
      <c r="BK156" s="129">
        <f>SUM(BK157:BK162)</f>
        <v>0</v>
      </c>
    </row>
    <row r="157" spans="2:65" s="1" customFormat="1" ht="16.5" customHeight="1">
      <c r="B157" s="33"/>
      <c r="C157" s="132" t="s">
        <v>314</v>
      </c>
      <c r="D157" s="132" t="s">
        <v>174</v>
      </c>
      <c r="E157" s="133" t="s">
        <v>315</v>
      </c>
      <c r="F157" s="134" t="s">
        <v>316</v>
      </c>
      <c r="G157" s="135" t="s">
        <v>177</v>
      </c>
      <c r="H157" s="136">
        <v>1</v>
      </c>
      <c r="I157" s="137"/>
      <c r="J157" s="136">
        <f>ROUND(I157*H157,0)</f>
        <v>0</v>
      </c>
      <c r="K157" s="134" t="s">
        <v>35</v>
      </c>
      <c r="L157" s="33"/>
      <c r="M157" s="138" t="s">
        <v>35</v>
      </c>
      <c r="N157" s="139" t="s">
        <v>52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188</v>
      </c>
      <c r="AT157" s="142" t="s">
        <v>174</v>
      </c>
      <c r="AU157" s="142" t="s">
        <v>21</v>
      </c>
      <c r="AY157" s="17" t="s">
        <v>171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</v>
      </c>
      <c r="BK157" s="143">
        <f>ROUND(I157*H157,0)</f>
        <v>0</v>
      </c>
      <c r="BL157" s="17" t="s">
        <v>188</v>
      </c>
      <c r="BM157" s="142" t="s">
        <v>317</v>
      </c>
    </row>
    <row r="158" spans="2:47" s="1" customFormat="1" ht="58.5">
      <c r="B158" s="33"/>
      <c r="D158" s="144" t="s">
        <v>180</v>
      </c>
      <c r="F158" s="145" t="s">
        <v>318</v>
      </c>
      <c r="I158" s="146"/>
      <c r="L158" s="33"/>
      <c r="M158" s="147"/>
      <c r="T158" s="54"/>
      <c r="AT158" s="17" t="s">
        <v>180</v>
      </c>
      <c r="AU158" s="17" t="s">
        <v>21</v>
      </c>
    </row>
    <row r="159" spans="2:65" s="1" customFormat="1" ht="16.5" customHeight="1">
      <c r="B159" s="33"/>
      <c r="C159" s="132" t="s">
        <v>319</v>
      </c>
      <c r="D159" s="132" t="s">
        <v>174</v>
      </c>
      <c r="E159" s="133" t="s">
        <v>320</v>
      </c>
      <c r="F159" s="134" t="s">
        <v>321</v>
      </c>
      <c r="G159" s="135" t="s">
        <v>177</v>
      </c>
      <c r="H159" s="136">
        <v>1</v>
      </c>
      <c r="I159" s="137"/>
      <c r="J159" s="136">
        <f>ROUND(I159*H159,0)</f>
        <v>0</v>
      </c>
      <c r="K159" s="134" t="s">
        <v>35</v>
      </c>
      <c r="L159" s="33"/>
      <c r="M159" s="138" t="s">
        <v>35</v>
      </c>
      <c r="N159" s="139" t="s">
        <v>52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188</v>
      </c>
      <c r="AT159" s="142" t="s">
        <v>174</v>
      </c>
      <c r="AU159" s="142" t="s">
        <v>21</v>
      </c>
      <c r="AY159" s="17" t="s">
        <v>171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</v>
      </c>
      <c r="BK159" s="143">
        <f>ROUND(I159*H159,0)</f>
        <v>0</v>
      </c>
      <c r="BL159" s="17" t="s">
        <v>188</v>
      </c>
      <c r="BM159" s="142" t="s">
        <v>322</v>
      </c>
    </row>
    <row r="160" spans="2:47" s="1" customFormat="1" ht="58.5">
      <c r="B160" s="33"/>
      <c r="D160" s="144" t="s">
        <v>180</v>
      </c>
      <c r="F160" s="145" t="s">
        <v>323</v>
      </c>
      <c r="I160" s="146"/>
      <c r="L160" s="33"/>
      <c r="M160" s="147"/>
      <c r="T160" s="54"/>
      <c r="AT160" s="17" t="s">
        <v>180</v>
      </c>
      <c r="AU160" s="17" t="s">
        <v>21</v>
      </c>
    </row>
    <row r="161" spans="2:65" s="1" customFormat="1" ht="16.5" customHeight="1">
      <c r="B161" s="33"/>
      <c r="C161" s="132" t="s">
        <v>324</v>
      </c>
      <c r="D161" s="132" t="s">
        <v>174</v>
      </c>
      <c r="E161" s="133" t="s">
        <v>325</v>
      </c>
      <c r="F161" s="134" t="s">
        <v>326</v>
      </c>
      <c r="G161" s="135" t="s">
        <v>177</v>
      </c>
      <c r="H161" s="136">
        <v>1</v>
      </c>
      <c r="I161" s="137"/>
      <c r="J161" s="136">
        <f>ROUND(I161*H161,0)</f>
        <v>0</v>
      </c>
      <c r="K161" s="134" t="s">
        <v>35</v>
      </c>
      <c r="L161" s="33"/>
      <c r="M161" s="138" t="s">
        <v>35</v>
      </c>
      <c r="N161" s="139" t="s">
        <v>52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188</v>
      </c>
      <c r="AT161" s="142" t="s">
        <v>174</v>
      </c>
      <c r="AU161" s="142" t="s">
        <v>21</v>
      </c>
      <c r="AY161" s="17" t="s">
        <v>171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</v>
      </c>
      <c r="BK161" s="143">
        <f>ROUND(I161*H161,0)</f>
        <v>0</v>
      </c>
      <c r="BL161" s="17" t="s">
        <v>188</v>
      </c>
      <c r="BM161" s="142" t="s">
        <v>327</v>
      </c>
    </row>
    <row r="162" spans="2:47" s="1" customFormat="1" ht="29.25">
      <c r="B162" s="33"/>
      <c r="D162" s="144" t="s">
        <v>180</v>
      </c>
      <c r="F162" s="145" t="s">
        <v>328</v>
      </c>
      <c r="I162" s="146"/>
      <c r="L162" s="33"/>
      <c r="M162" s="147"/>
      <c r="T162" s="54"/>
      <c r="AT162" s="17" t="s">
        <v>180</v>
      </c>
      <c r="AU162" s="17" t="s">
        <v>21</v>
      </c>
    </row>
    <row r="163" spans="2:63" s="11" customFormat="1" ht="22.9" customHeight="1">
      <c r="B163" s="120"/>
      <c r="D163" s="121" t="s">
        <v>80</v>
      </c>
      <c r="E163" s="130" t="s">
        <v>329</v>
      </c>
      <c r="F163" s="130" t="s">
        <v>330</v>
      </c>
      <c r="I163" s="123"/>
      <c r="J163" s="131">
        <f>BK163</f>
        <v>0</v>
      </c>
      <c r="L163" s="120"/>
      <c r="M163" s="125"/>
      <c r="P163" s="126">
        <f>P164</f>
        <v>0</v>
      </c>
      <c r="R163" s="126">
        <f>R164</f>
        <v>0</v>
      </c>
      <c r="T163" s="127">
        <f>T164</f>
        <v>0</v>
      </c>
      <c r="AR163" s="121" t="s">
        <v>183</v>
      </c>
      <c r="AT163" s="128" t="s">
        <v>80</v>
      </c>
      <c r="AU163" s="128" t="s">
        <v>8</v>
      </c>
      <c r="AY163" s="121" t="s">
        <v>171</v>
      </c>
      <c r="BK163" s="129">
        <f>BK164</f>
        <v>0</v>
      </c>
    </row>
    <row r="164" spans="2:65" s="1" customFormat="1" ht="16.5" customHeight="1">
      <c r="B164" s="33"/>
      <c r="C164" s="132" t="s">
        <v>331</v>
      </c>
      <c r="D164" s="132" t="s">
        <v>174</v>
      </c>
      <c r="E164" s="133" t="s">
        <v>332</v>
      </c>
      <c r="F164" s="134" t="s">
        <v>333</v>
      </c>
      <c r="G164" s="135" t="s">
        <v>177</v>
      </c>
      <c r="H164" s="136">
        <v>1</v>
      </c>
      <c r="I164" s="137"/>
      <c r="J164" s="136">
        <f>ROUND(I164*H164,0)</f>
        <v>0</v>
      </c>
      <c r="K164" s="134" t="s">
        <v>35</v>
      </c>
      <c r="L164" s="33"/>
      <c r="M164" s="148" t="s">
        <v>35</v>
      </c>
      <c r="N164" s="149" t="s">
        <v>52</v>
      </c>
      <c r="O164" s="150"/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AR164" s="142" t="s">
        <v>188</v>
      </c>
      <c r="AT164" s="142" t="s">
        <v>174</v>
      </c>
      <c r="AU164" s="142" t="s">
        <v>21</v>
      </c>
      <c r="AY164" s="17" t="s">
        <v>171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</v>
      </c>
      <c r="BK164" s="143">
        <f>ROUND(I164*H164,0)</f>
        <v>0</v>
      </c>
      <c r="BL164" s="17" t="s">
        <v>188</v>
      </c>
      <c r="BM164" s="142" t="s">
        <v>334</v>
      </c>
    </row>
    <row r="165" spans="2:12" s="1" customFormat="1" ht="6.95" customHeight="1"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33"/>
    </row>
  </sheetData>
  <sheetProtection algorithmName="SHA-512" hashValue="mpTYam1y0POF/N2E6IKWsqRsWqradWSTxxjhEhvchS1rkiHDRBI9GpLZEW5pKlC4Eg7Zn2+ToDez26Op/VtrFw==" saltValue="Iya1yNwHSsMvDZ4RwllZ+1Yyzcrmp6tZ32DLtBQ825fYZjkJXrPX3tNzhP1f4JNJ/Hjtfi3Yq68gHRyCrS+Y9w==" spinCount="100000" sheet="1" objects="1" scenarios="1" formatColumns="0" formatRows="0" autoFilter="0"/>
  <autoFilter ref="C93:K16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496"/>
  <sheetViews>
    <sheetView showGridLines="0" tabSelected="1" workbookViewId="0" topLeftCell="A38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115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5" customHeight="1">
      <c r="B4" s="20"/>
      <c r="D4" s="21" t="s">
        <v>138</v>
      </c>
      <c r="L4" s="20"/>
      <c r="M4" s="9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3" t="str">
        <f>'Rekapitulace stavby'!K6</f>
        <v>Nymburk - rekonstrukce chodníku a parkovacího stání</v>
      </c>
      <c r="F7" s="314"/>
      <c r="G7" s="314"/>
      <c r="H7" s="314"/>
      <c r="L7" s="20"/>
    </row>
    <row r="8" spans="2:12" ht="12" customHeight="1">
      <c r="B8" s="20"/>
      <c r="D8" s="27" t="s">
        <v>139</v>
      </c>
      <c r="L8" s="20"/>
    </row>
    <row r="9" spans="2:12" s="1" customFormat="1" ht="16.5" customHeight="1">
      <c r="B9" s="33"/>
      <c r="E9" s="313" t="s">
        <v>1469</v>
      </c>
      <c r="F9" s="315"/>
      <c r="G9" s="315"/>
      <c r="H9" s="315"/>
      <c r="L9" s="33"/>
    </row>
    <row r="10" spans="2:12" s="1" customFormat="1" ht="12" customHeight="1">
      <c r="B10" s="33"/>
      <c r="D10" s="27" t="s">
        <v>141</v>
      </c>
      <c r="L10" s="33"/>
    </row>
    <row r="11" spans="2:12" s="1" customFormat="1" ht="16.5" customHeight="1">
      <c r="B11" s="33"/>
      <c r="E11" s="277" t="s">
        <v>1470</v>
      </c>
      <c r="F11" s="315"/>
      <c r="G11" s="315"/>
      <c r="H11" s="315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35</v>
      </c>
      <c r="I13" s="27" t="s">
        <v>20</v>
      </c>
      <c r="J13" s="25" t="s">
        <v>35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7. 11. 2023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30</v>
      </c>
      <c r="I16" s="27" t="s">
        <v>31</v>
      </c>
      <c r="J16" s="25" t="s">
        <v>32</v>
      </c>
      <c r="L16" s="33"/>
    </row>
    <row r="17" spans="2:12" s="1" customFormat="1" ht="18" customHeight="1">
      <c r="B17" s="33"/>
      <c r="E17" s="25" t="s">
        <v>33</v>
      </c>
      <c r="I17" s="27" t="s">
        <v>34</v>
      </c>
      <c r="J17" s="25" t="s">
        <v>35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36</v>
      </c>
      <c r="I19" s="27" t="s">
        <v>31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6" t="str">
        <f>'Rekapitulace stavby'!E14</f>
        <v>Vyplň údaj</v>
      </c>
      <c r="F20" s="283"/>
      <c r="G20" s="283"/>
      <c r="H20" s="283"/>
      <c r="I20" s="27" t="s">
        <v>34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38</v>
      </c>
      <c r="I22" s="27" t="s">
        <v>31</v>
      </c>
      <c r="J22" s="25" t="s">
        <v>39</v>
      </c>
      <c r="L22" s="33"/>
    </row>
    <row r="23" spans="2:12" s="1" customFormat="1" ht="18" customHeight="1">
      <c r="B23" s="33"/>
      <c r="E23" s="25" t="s">
        <v>40</v>
      </c>
      <c r="I23" s="27" t="s">
        <v>34</v>
      </c>
      <c r="J23" s="25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42</v>
      </c>
      <c r="I25" s="27" t="s">
        <v>31</v>
      </c>
      <c r="J25" s="25" t="s">
        <v>43</v>
      </c>
      <c r="L25" s="33"/>
    </row>
    <row r="26" spans="2:12" s="1" customFormat="1" ht="18" customHeight="1">
      <c r="B26" s="33"/>
      <c r="E26" s="25" t="s">
        <v>44</v>
      </c>
      <c r="I26" s="27" t="s">
        <v>34</v>
      </c>
      <c r="J26" s="25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45</v>
      </c>
      <c r="L28" s="33"/>
    </row>
    <row r="29" spans="2:12" s="7" customFormat="1" ht="47.25" customHeight="1">
      <c r="B29" s="92"/>
      <c r="E29" s="288" t="s">
        <v>46</v>
      </c>
      <c r="F29" s="288"/>
      <c r="G29" s="288"/>
      <c r="H29" s="288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47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49</v>
      </c>
      <c r="I34" s="36" t="s">
        <v>48</v>
      </c>
      <c r="J34" s="36" t="s">
        <v>50</v>
      </c>
      <c r="L34" s="33"/>
    </row>
    <row r="35" spans="2:12" s="1" customFormat="1" ht="14.45" customHeight="1">
      <c r="B35" s="33"/>
      <c r="D35" s="53" t="s">
        <v>51</v>
      </c>
      <c r="E35" s="27" t="s">
        <v>52</v>
      </c>
      <c r="F35" s="84">
        <f>ROUND((SUM(BE93:BE495)),2)</f>
        <v>0</v>
      </c>
      <c r="I35" s="94">
        <v>0.21</v>
      </c>
      <c r="J35" s="84">
        <f>ROUND(((SUM(BE93:BE495))*I35),2)</f>
        <v>0</v>
      </c>
      <c r="L35" s="33"/>
    </row>
    <row r="36" spans="2:12" s="1" customFormat="1" ht="14.45" customHeight="1">
      <c r="B36" s="33"/>
      <c r="E36" s="27" t="s">
        <v>53</v>
      </c>
      <c r="F36" s="84">
        <f>ROUND((SUM(BF93:BF495)),2)</f>
        <v>0</v>
      </c>
      <c r="I36" s="94">
        <v>0.12</v>
      </c>
      <c r="J36" s="84">
        <f>ROUND(((SUM(BF93:BF495))*I36),2)</f>
        <v>0</v>
      </c>
      <c r="L36" s="33"/>
    </row>
    <row r="37" spans="2:12" s="1" customFormat="1" ht="14.45" customHeight="1" hidden="1">
      <c r="B37" s="33"/>
      <c r="E37" s="27" t="s">
        <v>54</v>
      </c>
      <c r="F37" s="84">
        <f>ROUND((SUM(BG93:BG495)),2)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55</v>
      </c>
      <c r="F38" s="84">
        <f>ROUND((SUM(BH93:BH495)),2)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56</v>
      </c>
      <c r="F39" s="84">
        <f>ROUND((SUM(BI93:BI495)),2)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57</v>
      </c>
      <c r="E41" s="55"/>
      <c r="F41" s="55"/>
      <c r="G41" s="97" t="s">
        <v>58</v>
      </c>
      <c r="H41" s="98" t="s">
        <v>59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143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3" t="str">
        <f>E7</f>
        <v>Nymburk - rekonstrukce chodníku a parkovacího stání</v>
      </c>
      <c r="F50" s="314"/>
      <c r="G50" s="314"/>
      <c r="H50" s="314"/>
      <c r="L50" s="33"/>
    </row>
    <row r="51" spans="2:12" ht="12" customHeight="1">
      <c r="B51" s="20"/>
      <c r="C51" s="27" t="s">
        <v>139</v>
      </c>
      <c r="L51" s="20"/>
    </row>
    <row r="52" spans="2:12" s="1" customFormat="1" ht="16.5" customHeight="1">
      <c r="B52" s="33"/>
      <c r="E52" s="313" t="s">
        <v>1469</v>
      </c>
      <c r="F52" s="315"/>
      <c r="G52" s="315"/>
      <c r="H52" s="315"/>
      <c r="L52" s="33"/>
    </row>
    <row r="53" spans="2:12" s="1" customFormat="1" ht="12" customHeight="1">
      <c r="B53" s="33"/>
      <c r="C53" s="27" t="s">
        <v>141</v>
      </c>
      <c r="L53" s="33"/>
    </row>
    <row r="54" spans="2:12" s="1" customFormat="1" ht="16.5" customHeight="1">
      <c r="B54" s="33"/>
      <c r="E54" s="277" t="str">
        <f>E11</f>
        <v>SO 102 - Chodník fáze B - Velké Valy - železniční přejezd</v>
      </c>
      <c r="F54" s="315"/>
      <c r="G54" s="315"/>
      <c r="H54" s="315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Nymburk</v>
      </c>
      <c r="I56" s="27" t="s">
        <v>24</v>
      </c>
      <c r="J56" s="50" t="str">
        <f>IF(J14="","",J14)</f>
        <v>7. 11. 2023</v>
      </c>
      <c r="L56" s="33"/>
    </row>
    <row r="57" spans="2:12" s="1" customFormat="1" ht="6.95" customHeight="1">
      <c r="B57" s="33"/>
      <c r="L57" s="33"/>
    </row>
    <row r="58" spans="2:12" s="1" customFormat="1" ht="40.15" customHeight="1">
      <c r="B58" s="33"/>
      <c r="C58" s="27" t="s">
        <v>30</v>
      </c>
      <c r="F58" s="25" t="str">
        <f>E17</f>
        <v>Měto Nymburk, nám. Přemyslovců 163/20, 288 02</v>
      </c>
      <c r="I58" s="27" t="s">
        <v>38</v>
      </c>
      <c r="J58" s="31" t="str">
        <f>E23</f>
        <v>Ing. arch. Martin Jirovský Ph.D, MBA, DiS.</v>
      </c>
      <c r="L58" s="33"/>
    </row>
    <row r="59" spans="2:12" s="1" customFormat="1" ht="40.15" customHeight="1">
      <c r="B59" s="33"/>
      <c r="C59" s="27" t="s">
        <v>36</v>
      </c>
      <c r="F59" s="25" t="str">
        <f>IF(E20="","",E20)</f>
        <v>Vyplň údaj</v>
      </c>
      <c r="I59" s="27" t="s">
        <v>42</v>
      </c>
      <c r="J59" s="31" t="str">
        <f>E26</f>
        <v>Ateliér M.A.A.T. s.r.o., Petra Stejskalová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144</v>
      </c>
      <c r="D61" s="95"/>
      <c r="E61" s="95"/>
      <c r="F61" s="95"/>
      <c r="G61" s="95"/>
      <c r="H61" s="95"/>
      <c r="I61" s="95"/>
      <c r="J61" s="102" t="s">
        <v>145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79</v>
      </c>
      <c r="J63" s="64">
        <f>J93</f>
        <v>0</v>
      </c>
      <c r="L63" s="33"/>
      <c r="AU63" s="17" t="s">
        <v>146</v>
      </c>
    </row>
    <row r="64" spans="2:12" s="8" customFormat="1" ht="24.95" customHeight="1">
      <c r="B64" s="104"/>
      <c r="D64" s="105" t="s">
        <v>147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336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337</v>
      </c>
      <c r="E66" s="110"/>
      <c r="F66" s="110"/>
      <c r="G66" s="110"/>
      <c r="H66" s="110"/>
      <c r="I66" s="110"/>
      <c r="J66" s="111">
        <f>J193</f>
        <v>0</v>
      </c>
      <c r="L66" s="108"/>
    </row>
    <row r="67" spans="2:12" s="9" customFormat="1" ht="19.9" customHeight="1">
      <c r="B67" s="108"/>
      <c r="D67" s="109" t="s">
        <v>338</v>
      </c>
      <c r="E67" s="110"/>
      <c r="F67" s="110"/>
      <c r="G67" s="110"/>
      <c r="H67" s="110"/>
      <c r="I67" s="110"/>
      <c r="J67" s="111">
        <f>J200</f>
        <v>0</v>
      </c>
      <c r="L67" s="108"/>
    </row>
    <row r="68" spans="2:12" s="9" customFormat="1" ht="19.9" customHeight="1">
      <c r="B68" s="108"/>
      <c r="D68" s="109" t="s">
        <v>339</v>
      </c>
      <c r="E68" s="110"/>
      <c r="F68" s="110"/>
      <c r="G68" s="110"/>
      <c r="H68" s="110"/>
      <c r="I68" s="110"/>
      <c r="J68" s="111">
        <f>J304</f>
        <v>0</v>
      </c>
      <c r="L68" s="108"/>
    </row>
    <row r="69" spans="2:12" s="9" customFormat="1" ht="19.9" customHeight="1">
      <c r="B69" s="108"/>
      <c r="D69" s="109" t="s">
        <v>148</v>
      </c>
      <c r="E69" s="110"/>
      <c r="F69" s="110"/>
      <c r="G69" s="110"/>
      <c r="H69" s="110"/>
      <c r="I69" s="110"/>
      <c r="J69" s="111">
        <f>J333</f>
        <v>0</v>
      </c>
      <c r="L69" s="108"/>
    </row>
    <row r="70" spans="2:12" s="9" customFormat="1" ht="14.85" customHeight="1">
      <c r="B70" s="108"/>
      <c r="D70" s="109" t="s">
        <v>1471</v>
      </c>
      <c r="E70" s="110"/>
      <c r="F70" s="110"/>
      <c r="G70" s="110"/>
      <c r="H70" s="110"/>
      <c r="I70" s="110"/>
      <c r="J70" s="111">
        <f>J460</f>
        <v>0</v>
      </c>
      <c r="L70" s="108"/>
    </row>
    <row r="71" spans="2:12" s="9" customFormat="1" ht="19.9" customHeight="1">
      <c r="B71" s="108"/>
      <c r="D71" s="109" t="s">
        <v>341</v>
      </c>
      <c r="E71" s="110"/>
      <c r="F71" s="110"/>
      <c r="G71" s="110"/>
      <c r="H71" s="110"/>
      <c r="I71" s="110"/>
      <c r="J71" s="111">
        <f>J491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156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3" t="str">
        <f>E7</f>
        <v>Nymburk - rekonstrukce chodníku a parkovacího stání</v>
      </c>
      <c r="F81" s="314"/>
      <c r="G81" s="314"/>
      <c r="H81" s="314"/>
      <c r="L81" s="33"/>
    </row>
    <row r="82" spans="2:12" ht="12" customHeight="1">
      <c r="B82" s="20"/>
      <c r="C82" s="27" t="s">
        <v>139</v>
      </c>
      <c r="L82" s="20"/>
    </row>
    <row r="83" spans="2:12" s="1" customFormat="1" ht="16.5" customHeight="1">
      <c r="B83" s="33"/>
      <c r="E83" s="313" t="s">
        <v>1469</v>
      </c>
      <c r="F83" s="315"/>
      <c r="G83" s="315"/>
      <c r="H83" s="315"/>
      <c r="L83" s="33"/>
    </row>
    <row r="84" spans="2:12" s="1" customFormat="1" ht="12" customHeight="1">
      <c r="B84" s="33"/>
      <c r="C84" s="27" t="s">
        <v>141</v>
      </c>
      <c r="L84" s="33"/>
    </row>
    <row r="85" spans="2:12" s="1" customFormat="1" ht="16.5" customHeight="1">
      <c r="B85" s="33"/>
      <c r="E85" s="277" t="str">
        <f>E11</f>
        <v>SO 102 - Chodník fáze B - Velké Valy - železniční přejezd</v>
      </c>
      <c r="F85" s="315"/>
      <c r="G85" s="315"/>
      <c r="H85" s="315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Nymburk</v>
      </c>
      <c r="I87" s="27" t="s">
        <v>24</v>
      </c>
      <c r="J87" s="50" t="str">
        <f>IF(J14="","",J14)</f>
        <v>7. 11. 2023</v>
      </c>
      <c r="L87" s="33"/>
    </row>
    <row r="88" spans="2:12" s="1" customFormat="1" ht="6.95" customHeight="1">
      <c r="B88" s="33"/>
      <c r="L88" s="33"/>
    </row>
    <row r="89" spans="2:12" s="1" customFormat="1" ht="40.15" customHeight="1">
      <c r="B89" s="33"/>
      <c r="C89" s="27" t="s">
        <v>30</v>
      </c>
      <c r="F89" s="25" t="str">
        <f>E17</f>
        <v>Měto Nymburk, nám. Přemyslovců 163/20, 288 02</v>
      </c>
      <c r="I89" s="27" t="s">
        <v>38</v>
      </c>
      <c r="J89" s="31" t="str">
        <f>E23</f>
        <v>Ing. arch. Martin Jirovský Ph.D, MBA, DiS.</v>
      </c>
      <c r="L89" s="33"/>
    </row>
    <row r="90" spans="2:12" s="1" customFormat="1" ht="40.15" customHeight="1">
      <c r="B90" s="33"/>
      <c r="C90" s="27" t="s">
        <v>36</v>
      </c>
      <c r="F90" s="25" t="str">
        <f>IF(E20="","",E20)</f>
        <v>Vyplň údaj</v>
      </c>
      <c r="I90" s="27" t="s">
        <v>42</v>
      </c>
      <c r="J90" s="31" t="str">
        <f>E26</f>
        <v>Ateliér M.A.A.T. s.r.o., Petra Stejskalová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157</v>
      </c>
      <c r="D92" s="114" t="s">
        <v>66</v>
      </c>
      <c r="E92" s="114" t="s">
        <v>62</v>
      </c>
      <c r="F92" s="114" t="s">
        <v>63</v>
      </c>
      <c r="G92" s="114" t="s">
        <v>158</v>
      </c>
      <c r="H92" s="114" t="s">
        <v>159</v>
      </c>
      <c r="I92" s="114" t="s">
        <v>160</v>
      </c>
      <c r="J92" s="114" t="s">
        <v>145</v>
      </c>
      <c r="K92" s="115" t="s">
        <v>161</v>
      </c>
      <c r="L92" s="112"/>
      <c r="M92" s="57" t="s">
        <v>35</v>
      </c>
      <c r="N92" s="58" t="s">
        <v>51</v>
      </c>
      <c r="O92" s="58" t="s">
        <v>162</v>
      </c>
      <c r="P92" s="58" t="s">
        <v>163</v>
      </c>
      <c r="Q92" s="58" t="s">
        <v>164</v>
      </c>
      <c r="R92" s="58" t="s">
        <v>165</v>
      </c>
      <c r="S92" s="58" t="s">
        <v>166</v>
      </c>
      <c r="T92" s="59" t="s">
        <v>167</v>
      </c>
    </row>
    <row r="93" spans="2:63" s="1" customFormat="1" ht="22.9" customHeight="1">
      <c r="B93" s="33"/>
      <c r="C93" s="62" t="s">
        <v>168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1860.3079666000003</v>
      </c>
      <c r="S93" s="51"/>
      <c r="T93" s="118">
        <f>T94</f>
        <v>1213.1245</v>
      </c>
      <c r="AT93" s="17" t="s">
        <v>80</v>
      </c>
      <c r="AU93" s="17" t="s">
        <v>146</v>
      </c>
      <c r="BK93" s="119">
        <f>BK94</f>
        <v>0</v>
      </c>
    </row>
    <row r="94" spans="2:63" s="11" customFormat="1" ht="25.9" customHeight="1">
      <c r="B94" s="120"/>
      <c r="D94" s="121" t="s">
        <v>80</v>
      </c>
      <c r="E94" s="122" t="s">
        <v>169</v>
      </c>
      <c r="F94" s="122" t="s">
        <v>170</v>
      </c>
      <c r="I94" s="123"/>
      <c r="J94" s="124">
        <f>BK94</f>
        <v>0</v>
      </c>
      <c r="L94" s="120"/>
      <c r="M94" s="125"/>
      <c r="P94" s="126">
        <f>P95+P193+P200+P304+P333+P491</f>
        <v>0</v>
      </c>
      <c r="R94" s="126">
        <f>R95+R193+R200+R304+R333+R491</f>
        <v>1860.3079666000003</v>
      </c>
      <c r="T94" s="127">
        <f>T95+T193+T200+T304+T333+T491</f>
        <v>1213.1245</v>
      </c>
      <c r="AR94" s="121" t="s">
        <v>8</v>
      </c>
      <c r="AT94" s="128" t="s">
        <v>80</v>
      </c>
      <c r="AU94" s="128" t="s">
        <v>81</v>
      </c>
      <c r="AY94" s="121" t="s">
        <v>171</v>
      </c>
      <c r="BK94" s="129">
        <f>BK95+BK193+BK200+BK304+BK333+BK491</f>
        <v>0</v>
      </c>
    </row>
    <row r="95" spans="2:63" s="11" customFormat="1" ht="22.9" customHeight="1">
      <c r="B95" s="120"/>
      <c r="D95" s="121" t="s">
        <v>80</v>
      </c>
      <c r="E95" s="130" t="s">
        <v>8</v>
      </c>
      <c r="F95" s="130" t="s">
        <v>342</v>
      </c>
      <c r="I95" s="123"/>
      <c r="J95" s="131">
        <f>BK95</f>
        <v>0</v>
      </c>
      <c r="L95" s="120"/>
      <c r="M95" s="125"/>
      <c r="P95" s="126">
        <f>SUM(P96:P192)</f>
        <v>0</v>
      </c>
      <c r="R95" s="126">
        <f>SUM(R96:R192)</f>
        <v>40.45016</v>
      </c>
      <c r="T95" s="127">
        <f>SUM(T96:T192)</f>
        <v>1212.0445</v>
      </c>
      <c r="AR95" s="121" t="s">
        <v>8</v>
      </c>
      <c r="AT95" s="128" t="s">
        <v>80</v>
      </c>
      <c r="AU95" s="128" t="s">
        <v>8</v>
      </c>
      <c r="AY95" s="121" t="s">
        <v>171</v>
      </c>
      <c r="BK95" s="129">
        <f>SUM(BK96:BK192)</f>
        <v>0</v>
      </c>
    </row>
    <row r="96" spans="2:65" s="1" customFormat="1" ht="21.75" customHeight="1">
      <c r="B96" s="33"/>
      <c r="C96" s="132" t="s">
        <v>8</v>
      </c>
      <c r="D96" s="132" t="s">
        <v>174</v>
      </c>
      <c r="E96" s="133" t="s">
        <v>343</v>
      </c>
      <c r="F96" s="134" t="s">
        <v>344</v>
      </c>
      <c r="G96" s="135" t="s">
        <v>345</v>
      </c>
      <c r="H96" s="136">
        <v>2</v>
      </c>
      <c r="I96" s="137"/>
      <c r="J96" s="136">
        <f>ROUND(I96*H96,0)</f>
        <v>0</v>
      </c>
      <c r="K96" s="134" t="s">
        <v>346</v>
      </c>
      <c r="L96" s="33"/>
      <c r="M96" s="138" t="s">
        <v>35</v>
      </c>
      <c r="N96" s="139" t="s">
        <v>52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178</v>
      </c>
      <c r="AT96" s="142" t="s">
        <v>174</v>
      </c>
      <c r="AU96" s="142" t="s">
        <v>21</v>
      </c>
      <c r="AY96" s="17" t="s">
        <v>171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</v>
      </c>
      <c r="BK96" s="143">
        <f>ROUND(I96*H96,0)</f>
        <v>0</v>
      </c>
      <c r="BL96" s="17" t="s">
        <v>178</v>
      </c>
      <c r="BM96" s="142" t="s">
        <v>1472</v>
      </c>
    </row>
    <row r="97" spans="2:47" s="1" customFormat="1" ht="11.25">
      <c r="B97" s="33"/>
      <c r="D97" s="153" t="s">
        <v>347</v>
      </c>
      <c r="F97" s="154" t="s">
        <v>348</v>
      </c>
      <c r="I97" s="146"/>
      <c r="L97" s="33"/>
      <c r="M97" s="147"/>
      <c r="T97" s="54"/>
      <c r="AT97" s="17" t="s">
        <v>347</v>
      </c>
      <c r="AU97" s="17" t="s">
        <v>21</v>
      </c>
    </row>
    <row r="98" spans="2:47" s="1" customFormat="1" ht="19.5">
      <c r="B98" s="33"/>
      <c r="D98" s="144" t="s">
        <v>180</v>
      </c>
      <c r="F98" s="145" t="s">
        <v>1473</v>
      </c>
      <c r="I98" s="146"/>
      <c r="L98" s="33"/>
      <c r="M98" s="147"/>
      <c r="T98" s="54"/>
      <c r="AT98" s="17" t="s">
        <v>180</v>
      </c>
      <c r="AU98" s="17" t="s">
        <v>21</v>
      </c>
    </row>
    <row r="99" spans="2:65" s="1" customFormat="1" ht="16.5" customHeight="1">
      <c r="B99" s="33"/>
      <c r="C99" s="132" t="s">
        <v>21</v>
      </c>
      <c r="D99" s="132" t="s">
        <v>174</v>
      </c>
      <c r="E99" s="133" t="s">
        <v>350</v>
      </c>
      <c r="F99" s="134" t="s">
        <v>351</v>
      </c>
      <c r="G99" s="135" t="s">
        <v>345</v>
      </c>
      <c r="H99" s="136">
        <v>2</v>
      </c>
      <c r="I99" s="137"/>
      <c r="J99" s="136">
        <f>ROUND(I99*H99,0)</f>
        <v>0</v>
      </c>
      <c r="K99" s="134" t="s">
        <v>346</v>
      </c>
      <c r="L99" s="33"/>
      <c r="M99" s="138" t="s">
        <v>35</v>
      </c>
      <c r="N99" s="139" t="s">
        <v>52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178</v>
      </c>
      <c r="AT99" s="142" t="s">
        <v>174</v>
      </c>
      <c r="AU99" s="142" t="s">
        <v>21</v>
      </c>
      <c r="AY99" s="17" t="s">
        <v>171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</v>
      </c>
      <c r="BK99" s="143">
        <f>ROUND(I99*H99,0)</f>
        <v>0</v>
      </c>
      <c r="BL99" s="17" t="s">
        <v>178</v>
      </c>
      <c r="BM99" s="142" t="s">
        <v>1474</v>
      </c>
    </row>
    <row r="100" spans="2:47" s="1" customFormat="1" ht="11.25">
      <c r="B100" s="33"/>
      <c r="D100" s="153" t="s">
        <v>347</v>
      </c>
      <c r="F100" s="154" t="s">
        <v>352</v>
      </c>
      <c r="I100" s="146"/>
      <c r="L100" s="33"/>
      <c r="M100" s="147"/>
      <c r="T100" s="54"/>
      <c r="AT100" s="17" t="s">
        <v>347</v>
      </c>
      <c r="AU100" s="17" t="s">
        <v>21</v>
      </c>
    </row>
    <row r="101" spans="2:65" s="1" customFormat="1" ht="37.9" customHeight="1">
      <c r="B101" s="33"/>
      <c r="C101" s="132" t="s">
        <v>191</v>
      </c>
      <c r="D101" s="132" t="s">
        <v>174</v>
      </c>
      <c r="E101" s="133" t="s">
        <v>369</v>
      </c>
      <c r="F101" s="134" t="s">
        <v>370</v>
      </c>
      <c r="G101" s="135" t="s">
        <v>355</v>
      </c>
      <c r="H101" s="136">
        <v>2042.07</v>
      </c>
      <c r="I101" s="137"/>
      <c r="J101" s="136">
        <f>ROUND(I101*H101,0)</f>
        <v>0</v>
      </c>
      <c r="K101" s="134" t="s">
        <v>346</v>
      </c>
      <c r="L101" s="33"/>
      <c r="M101" s="138" t="s">
        <v>35</v>
      </c>
      <c r="N101" s="139" t="s">
        <v>52</v>
      </c>
      <c r="P101" s="140">
        <f>O101*H101</f>
        <v>0</v>
      </c>
      <c r="Q101" s="140">
        <v>0</v>
      </c>
      <c r="R101" s="140">
        <f>Q101*H101</f>
        <v>0</v>
      </c>
      <c r="S101" s="140">
        <v>0.29</v>
      </c>
      <c r="T101" s="141">
        <f>S101*H101</f>
        <v>592.2003</v>
      </c>
      <c r="AR101" s="142" t="s">
        <v>178</v>
      </c>
      <c r="AT101" s="142" t="s">
        <v>174</v>
      </c>
      <c r="AU101" s="142" t="s">
        <v>21</v>
      </c>
      <c r="AY101" s="17" t="s">
        <v>171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</v>
      </c>
      <c r="BK101" s="143">
        <f>ROUND(I101*H101,0)</f>
        <v>0</v>
      </c>
      <c r="BL101" s="17" t="s">
        <v>178</v>
      </c>
      <c r="BM101" s="142" t="s">
        <v>1475</v>
      </c>
    </row>
    <row r="102" spans="2:47" s="1" customFormat="1" ht="11.25">
      <c r="B102" s="33"/>
      <c r="D102" s="153" t="s">
        <v>347</v>
      </c>
      <c r="F102" s="154" t="s">
        <v>372</v>
      </c>
      <c r="I102" s="146"/>
      <c r="L102" s="33"/>
      <c r="M102" s="147"/>
      <c r="T102" s="54"/>
      <c r="AT102" s="17" t="s">
        <v>347</v>
      </c>
      <c r="AU102" s="17" t="s">
        <v>21</v>
      </c>
    </row>
    <row r="103" spans="2:65" s="1" customFormat="1" ht="33" customHeight="1">
      <c r="B103" s="33"/>
      <c r="C103" s="132" t="s">
        <v>178</v>
      </c>
      <c r="D103" s="132" t="s">
        <v>174</v>
      </c>
      <c r="E103" s="133" t="s">
        <v>373</v>
      </c>
      <c r="F103" s="134" t="s">
        <v>374</v>
      </c>
      <c r="G103" s="135" t="s">
        <v>355</v>
      </c>
      <c r="H103" s="136">
        <v>2022.61</v>
      </c>
      <c r="I103" s="137"/>
      <c r="J103" s="136">
        <f>ROUND(I103*H103,0)</f>
        <v>0</v>
      </c>
      <c r="K103" s="134" t="s">
        <v>346</v>
      </c>
      <c r="L103" s="33"/>
      <c r="M103" s="138" t="s">
        <v>35</v>
      </c>
      <c r="N103" s="139" t="s">
        <v>52</v>
      </c>
      <c r="P103" s="140">
        <f>O103*H103</f>
        <v>0</v>
      </c>
      <c r="Q103" s="140">
        <v>0</v>
      </c>
      <c r="R103" s="140">
        <f>Q103*H103</f>
        <v>0</v>
      </c>
      <c r="S103" s="140">
        <v>0.22</v>
      </c>
      <c r="T103" s="141">
        <f>S103*H103</f>
        <v>444.9742</v>
      </c>
      <c r="AR103" s="142" t="s">
        <v>178</v>
      </c>
      <c r="AT103" s="142" t="s">
        <v>174</v>
      </c>
      <c r="AU103" s="142" t="s">
        <v>21</v>
      </c>
      <c r="AY103" s="17" t="s">
        <v>171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</v>
      </c>
      <c r="BK103" s="143">
        <f>ROUND(I103*H103,0)</f>
        <v>0</v>
      </c>
      <c r="BL103" s="17" t="s">
        <v>178</v>
      </c>
      <c r="BM103" s="142" t="s">
        <v>1476</v>
      </c>
    </row>
    <row r="104" spans="2:47" s="1" customFormat="1" ht="11.25">
      <c r="B104" s="33"/>
      <c r="D104" s="153" t="s">
        <v>347</v>
      </c>
      <c r="F104" s="154" t="s">
        <v>376</v>
      </c>
      <c r="I104" s="146"/>
      <c r="L104" s="33"/>
      <c r="M104" s="147"/>
      <c r="T104" s="54"/>
      <c r="AT104" s="17" t="s">
        <v>347</v>
      </c>
      <c r="AU104" s="17" t="s">
        <v>21</v>
      </c>
    </row>
    <row r="105" spans="2:51" s="12" customFormat="1" ht="11.25">
      <c r="B105" s="155"/>
      <c r="D105" s="144" t="s">
        <v>358</v>
      </c>
      <c r="E105" s="156" t="s">
        <v>35</v>
      </c>
      <c r="F105" s="157" t="s">
        <v>1477</v>
      </c>
      <c r="H105" s="158">
        <v>1579.11</v>
      </c>
      <c r="I105" s="159"/>
      <c r="L105" s="155"/>
      <c r="M105" s="160"/>
      <c r="T105" s="161"/>
      <c r="AT105" s="156" t="s">
        <v>358</v>
      </c>
      <c r="AU105" s="156" t="s">
        <v>21</v>
      </c>
      <c r="AV105" s="12" t="s">
        <v>21</v>
      </c>
      <c r="AW105" s="12" t="s">
        <v>41</v>
      </c>
      <c r="AX105" s="12" t="s">
        <v>81</v>
      </c>
      <c r="AY105" s="156" t="s">
        <v>171</v>
      </c>
    </row>
    <row r="106" spans="2:51" s="12" customFormat="1" ht="11.25">
      <c r="B106" s="155"/>
      <c r="D106" s="144" t="s">
        <v>358</v>
      </c>
      <c r="E106" s="156" t="s">
        <v>35</v>
      </c>
      <c r="F106" s="157" t="s">
        <v>1478</v>
      </c>
      <c r="H106" s="158">
        <v>553.36</v>
      </c>
      <c r="I106" s="159"/>
      <c r="L106" s="155"/>
      <c r="M106" s="160"/>
      <c r="T106" s="161"/>
      <c r="AT106" s="156" t="s">
        <v>358</v>
      </c>
      <c r="AU106" s="156" t="s">
        <v>21</v>
      </c>
      <c r="AV106" s="12" t="s">
        <v>21</v>
      </c>
      <c r="AW106" s="12" t="s">
        <v>41</v>
      </c>
      <c r="AX106" s="12" t="s">
        <v>81</v>
      </c>
      <c r="AY106" s="156" t="s">
        <v>171</v>
      </c>
    </row>
    <row r="107" spans="2:51" s="12" customFormat="1" ht="11.25">
      <c r="B107" s="155"/>
      <c r="D107" s="144" t="s">
        <v>358</v>
      </c>
      <c r="E107" s="156" t="s">
        <v>35</v>
      </c>
      <c r="F107" s="157" t="s">
        <v>1479</v>
      </c>
      <c r="H107" s="158">
        <v>-109.86</v>
      </c>
      <c r="I107" s="159"/>
      <c r="L107" s="155"/>
      <c r="M107" s="160"/>
      <c r="T107" s="161"/>
      <c r="AT107" s="156" t="s">
        <v>358</v>
      </c>
      <c r="AU107" s="156" t="s">
        <v>21</v>
      </c>
      <c r="AV107" s="12" t="s">
        <v>21</v>
      </c>
      <c r="AW107" s="12" t="s">
        <v>41</v>
      </c>
      <c r="AX107" s="12" t="s">
        <v>81</v>
      </c>
      <c r="AY107" s="156" t="s">
        <v>171</v>
      </c>
    </row>
    <row r="108" spans="2:51" s="13" customFormat="1" ht="11.25">
      <c r="B108" s="162"/>
      <c r="D108" s="144" t="s">
        <v>358</v>
      </c>
      <c r="E108" s="163" t="s">
        <v>35</v>
      </c>
      <c r="F108" s="164" t="s">
        <v>361</v>
      </c>
      <c r="H108" s="165">
        <v>2022.61</v>
      </c>
      <c r="I108" s="166"/>
      <c r="L108" s="162"/>
      <c r="M108" s="167"/>
      <c r="T108" s="168"/>
      <c r="AT108" s="163" t="s">
        <v>358</v>
      </c>
      <c r="AU108" s="163" t="s">
        <v>21</v>
      </c>
      <c r="AV108" s="13" t="s">
        <v>178</v>
      </c>
      <c r="AW108" s="13" t="s">
        <v>41</v>
      </c>
      <c r="AX108" s="13" t="s">
        <v>8</v>
      </c>
      <c r="AY108" s="163" t="s">
        <v>171</v>
      </c>
    </row>
    <row r="109" spans="2:65" s="1" customFormat="1" ht="24.2" customHeight="1">
      <c r="B109" s="33"/>
      <c r="C109" s="132" t="s">
        <v>183</v>
      </c>
      <c r="D109" s="132" t="s">
        <v>174</v>
      </c>
      <c r="E109" s="133" t="s">
        <v>400</v>
      </c>
      <c r="F109" s="134" t="s">
        <v>401</v>
      </c>
      <c r="G109" s="135" t="s">
        <v>402</v>
      </c>
      <c r="H109" s="136">
        <v>603</v>
      </c>
      <c r="I109" s="137"/>
      <c r="J109" s="136">
        <f>ROUND(I109*H109,0)</f>
        <v>0</v>
      </c>
      <c r="K109" s="134" t="s">
        <v>346</v>
      </c>
      <c r="L109" s="33"/>
      <c r="M109" s="138" t="s">
        <v>35</v>
      </c>
      <c r="N109" s="139" t="s">
        <v>52</v>
      </c>
      <c r="P109" s="140">
        <f>O109*H109</f>
        <v>0</v>
      </c>
      <c r="Q109" s="140">
        <v>0</v>
      </c>
      <c r="R109" s="140">
        <f>Q109*H109</f>
        <v>0</v>
      </c>
      <c r="S109" s="140">
        <v>0.29</v>
      </c>
      <c r="T109" s="141">
        <f>S109*H109</f>
        <v>174.86999999999998</v>
      </c>
      <c r="AR109" s="142" t="s">
        <v>178</v>
      </c>
      <c r="AT109" s="142" t="s">
        <v>174</v>
      </c>
      <c r="AU109" s="142" t="s">
        <v>21</v>
      </c>
      <c r="AY109" s="17" t="s">
        <v>171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</v>
      </c>
      <c r="BK109" s="143">
        <f>ROUND(I109*H109,0)</f>
        <v>0</v>
      </c>
      <c r="BL109" s="17" t="s">
        <v>178</v>
      </c>
      <c r="BM109" s="142" t="s">
        <v>1480</v>
      </c>
    </row>
    <row r="110" spans="2:47" s="1" customFormat="1" ht="11.25">
      <c r="B110" s="33"/>
      <c r="D110" s="153" t="s">
        <v>347</v>
      </c>
      <c r="F110" s="154" t="s">
        <v>403</v>
      </c>
      <c r="I110" s="146"/>
      <c r="L110" s="33"/>
      <c r="M110" s="147"/>
      <c r="T110" s="54"/>
      <c r="AT110" s="17" t="s">
        <v>347</v>
      </c>
      <c r="AU110" s="17" t="s">
        <v>21</v>
      </c>
    </row>
    <row r="111" spans="2:51" s="12" customFormat="1" ht="11.25">
      <c r="B111" s="155"/>
      <c r="D111" s="144" t="s">
        <v>358</v>
      </c>
      <c r="E111" s="156" t="s">
        <v>35</v>
      </c>
      <c r="F111" s="157" t="s">
        <v>1481</v>
      </c>
      <c r="H111" s="158">
        <v>603</v>
      </c>
      <c r="I111" s="159"/>
      <c r="L111" s="155"/>
      <c r="M111" s="160"/>
      <c r="T111" s="161"/>
      <c r="AT111" s="156" t="s">
        <v>358</v>
      </c>
      <c r="AU111" s="156" t="s">
        <v>21</v>
      </c>
      <c r="AV111" s="12" t="s">
        <v>21</v>
      </c>
      <c r="AW111" s="12" t="s">
        <v>41</v>
      </c>
      <c r="AX111" s="12" t="s">
        <v>8</v>
      </c>
      <c r="AY111" s="156" t="s">
        <v>171</v>
      </c>
    </row>
    <row r="112" spans="2:65" s="1" customFormat="1" ht="16.5" customHeight="1">
      <c r="B112" s="33"/>
      <c r="C112" s="132" t="s">
        <v>204</v>
      </c>
      <c r="D112" s="132" t="s">
        <v>174</v>
      </c>
      <c r="E112" s="133" t="s">
        <v>396</v>
      </c>
      <c r="F112" s="134" t="s">
        <v>397</v>
      </c>
      <c r="G112" s="135" t="s">
        <v>355</v>
      </c>
      <c r="H112" s="136">
        <v>19.46</v>
      </c>
      <c r="I112" s="137"/>
      <c r="J112" s="136">
        <f>ROUND(I112*H112,0)</f>
        <v>0</v>
      </c>
      <c r="K112" s="134" t="s">
        <v>346</v>
      </c>
      <c r="L112" s="33"/>
      <c r="M112" s="138" t="s">
        <v>35</v>
      </c>
      <c r="N112" s="139" t="s">
        <v>52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178</v>
      </c>
      <c r="AT112" s="142" t="s">
        <v>174</v>
      </c>
      <c r="AU112" s="142" t="s">
        <v>21</v>
      </c>
      <c r="AY112" s="17" t="s">
        <v>171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</v>
      </c>
      <c r="BK112" s="143">
        <f>ROUND(I112*H112,0)</f>
        <v>0</v>
      </c>
      <c r="BL112" s="17" t="s">
        <v>178</v>
      </c>
      <c r="BM112" s="142" t="s">
        <v>1482</v>
      </c>
    </row>
    <row r="113" spans="2:47" s="1" customFormat="1" ht="11.25">
      <c r="B113" s="33"/>
      <c r="D113" s="153" t="s">
        <v>347</v>
      </c>
      <c r="F113" s="154" t="s">
        <v>398</v>
      </c>
      <c r="I113" s="146"/>
      <c r="L113" s="33"/>
      <c r="M113" s="147"/>
      <c r="T113" s="54"/>
      <c r="AT113" s="17" t="s">
        <v>347</v>
      </c>
      <c r="AU113" s="17" t="s">
        <v>21</v>
      </c>
    </row>
    <row r="114" spans="2:51" s="12" customFormat="1" ht="11.25">
      <c r="B114" s="155"/>
      <c r="D114" s="144" t="s">
        <v>358</v>
      </c>
      <c r="E114" s="156" t="s">
        <v>35</v>
      </c>
      <c r="F114" s="157" t="s">
        <v>1483</v>
      </c>
      <c r="H114" s="158">
        <v>19.46</v>
      </c>
      <c r="I114" s="159"/>
      <c r="L114" s="155"/>
      <c r="M114" s="160"/>
      <c r="T114" s="161"/>
      <c r="AT114" s="156" t="s">
        <v>358</v>
      </c>
      <c r="AU114" s="156" t="s">
        <v>21</v>
      </c>
      <c r="AV114" s="12" t="s">
        <v>21</v>
      </c>
      <c r="AW114" s="12" t="s">
        <v>41</v>
      </c>
      <c r="AX114" s="12" t="s">
        <v>8</v>
      </c>
      <c r="AY114" s="156" t="s">
        <v>171</v>
      </c>
    </row>
    <row r="115" spans="2:65" s="1" customFormat="1" ht="21.75" customHeight="1">
      <c r="B115" s="33"/>
      <c r="C115" s="132" t="s">
        <v>209</v>
      </c>
      <c r="D115" s="132" t="s">
        <v>174</v>
      </c>
      <c r="E115" s="133" t="s">
        <v>405</v>
      </c>
      <c r="F115" s="134" t="s">
        <v>406</v>
      </c>
      <c r="G115" s="135" t="s">
        <v>407</v>
      </c>
      <c r="H115" s="136">
        <v>535.17</v>
      </c>
      <c r="I115" s="137"/>
      <c r="J115" s="136">
        <f>ROUND(I115*H115,0)</f>
        <v>0</v>
      </c>
      <c r="K115" s="134" t="s">
        <v>346</v>
      </c>
      <c r="L115" s="33"/>
      <c r="M115" s="138" t="s">
        <v>35</v>
      </c>
      <c r="N115" s="139" t="s">
        <v>52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178</v>
      </c>
      <c r="AT115" s="142" t="s">
        <v>174</v>
      </c>
      <c r="AU115" s="142" t="s">
        <v>21</v>
      </c>
      <c r="AY115" s="17" t="s">
        <v>171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</v>
      </c>
      <c r="BK115" s="143">
        <f>ROUND(I115*H115,0)</f>
        <v>0</v>
      </c>
      <c r="BL115" s="17" t="s">
        <v>178</v>
      </c>
      <c r="BM115" s="142" t="s">
        <v>1484</v>
      </c>
    </row>
    <row r="116" spans="2:47" s="1" customFormat="1" ht="11.25">
      <c r="B116" s="33"/>
      <c r="D116" s="153" t="s">
        <v>347</v>
      </c>
      <c r="F116" s="154" t="s">
        <v>409</v>
      </c>
      <c r="I116" s="146"/>
      <c r="L116" s="33"/>
      <c r="M116" s="147"/>
      <c r="T116" s="54"/>
      <c r="AT116" s="17" t="s">
        <v>347</v>
      </c>
      <c r="AU116" s="17" t="s">
        <v>21</v>
      </c>
    </row>
    <row r="117" spans="2:51" s="12" customFormat="1" ht="11.25">
      <c r="B117" s="155"/>
      <c r="D117" s="144" t="s">
        <v>358</v>
      </c>
      <c r="E117" s="156" t="s">
        <v>35</v>
      </c>
      <c r="F117" s="157" t="s">
        <v>1485</v>
      </c>
      <c r="H117" s="158">
        <v>404.52</v>
      </c>
      <c r="I117" s="159"/>
      <c r="L117" s="155"/>
      <c r="M117" s="160"/>
      <c r="T117" s="161"/>
      <c r="AT117" s="156" t="s">
        <v>358</v>
      </c>
      <c r="AU117" s="156" t="s">
        <v>21</v>
      </c>
      <c r="AV117" s="12" t="s">
        <v>21</v>
      </c>
      <c r="AW117" s="12" t="s">
        <v>41</v>
      </c>
      <c r="AX117" s="12" t="s">
        <v>81</v>
      </c>
      <c r="AY117" s="156" t="s">
        <v>171</v>
      </c>
    </row>
    <row r="118" spans="2:51" s="12" customFormat="1" ht="11.25">
      <c r="B118" s="155"/>
      <c r="D118" s="144" t="s">
        <v>358</v>
      </c>
      <c r="E118" s="156" t="s">
        <v>35</v>
      </c>
      <c r="F118" s="157" t="s">
        <v>1486</v>
      </c>
      <c r="H118" s="158">
        <v>130.65</v>
      </c>
      <c r="I118" s="159"/>
      <c r="L118" s="155"/>
      <c r="M118" s="160"/>
      <c r="T118" s="161"/>
      <c r="AT118" s="156" t="s">
        <v>358</v>
      </c>
      <c r="AU118" s="156" t="s">
        <v>21</v>
      </c>
      <c r="AV118" s="12" t="s">
        <v>21</v>
      </c>
      <c r="AW118" s="12" t="s">
        <v>41</v>
      </c>
      <c r="AX118" s="12" t="s">
        <v>81</v>
      </c>
      <c r="AY118" s="156" t="s">
        <v>171</v>
      </c>
    </row>
    <row r="119" spans="2:51" s="13" customFormat="1" ht="11.25">
      <c r="B119" s="162"/>
      <c r="D119" s="144" t="s">
        <v>358</v>
      </c>
      <c r="E119" s="163" t="s">
        <v>35</v>
      </c>
      <c r="F119" s="164" t="s">
        <v>361</v>
      </c>
      <c r="H119" s="165">
        <v>535.17</v>
      </c>
      <c r="I119" s="166"/>
      <c r="L119" s="162"/>
      <c r="M119" s="167"/>
      <c r="T119" s="168"/>
      <c r="AT119" s="163" t="s">
        <v>358</v>
      </c>
      <c r="AU119" s="163" t="s">
        <v>21</v>
      </c>
      <c r="AV119" s="13" t="s">
        <v>178</v>
      </c>
      <c r="AW119" s="13" t="s">
        <v>41</v>
      </c>
      <c r="AX119" s="13" t="s">
        <v>8</v>
      </c>
      <c r="AY119" s="163" t="s">
        <v>171</v>
      </c>
    </row>
    <row r="120" spans="2:65" s="1" customFormat="1" ht="24.2" customHeight="1">
      <c r="B120" s="33"/>
      <c r="C120" s="132" t="s">
        <v>214</v>
      </c>
      <c r="D120" s="132" t="s">
        <v>174</v>
      </c>
      <c r="E120" s="133" t="s">
        <v>413</v>
      </c>
      <c r="F120" s="134" t="s">
        <v>414</v>
      </c>
      <c r="G120" s="135" t="s">
        <v>407</v>
      </c>
      <c r="H120" s="136">
        <v>74</v>
      </c>
      <c r="I120" s="137"/>
      <c r="J120" s="136">
        <f>ROUND(I120*H120,0)</f>
        <v>0</v>
      </c>
      <c r="K120" s="134" t="s">
        <v>346</v>
      </c>
      <c r="L120" s="33"/>
      <c r="M120" s="138" t="s">
        <v>35</v>
      </c>
      <c r="N120" s="139" t="s">
        <v>52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178</v>
      </c>
      <c r="AT120" s="142" t="s">
        <v>174</v>
      </c>
      <c r="AU120" s="142" t="s">
        <v>21</v>
      </c>
      <c r="AY120" s="17" t="s">
        <v>171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</v>
      </c>
      <c r="BK120" s="143">
        <f>ROUND(I120*H120,0)</f>
        <v>0</v>
      </c>
      <c r="BL120" s="17" t="s">
        <v>178</v>
      </c>
      <c r="BM120" s="142" t="s">
        <v>1487</v>
      </c>
    </row>
    <row r="121" spans="2:47" s="1" customFormat="1" ht="11.25">
      <c r="B121" s="33"/>
      <c r="D121" s="153" t="s">
        <v>347</v>
      </c>
      <c r="F121" s="154" t="s">
        <v>416</v>
      </c>
      <c r="I121" s="146"/>
      <c r="L121" s="33"/>
      <c r="M121" s="147"/>
      <c r="T121" s="54"/>
      <c r="AT121" s="17" t="s">
        <v>347</v>
      </c>
      <c r="AU121" s="17" t="s">
        <v>21</v>
      </c>
    </row>
    <row r="122" spans="2:51" s="12" customFormat="1" ht="11.25">
      <c r="B122" s="155"/>
      <c r="D122" s="144" t="s">
        <v>358</v>
      </c>
      <c r="E122" s="156" t="s">
        <v>35</v>
      </c>
      <c r="F122" s="157" t="s">
        <v>1488</v>
      </c>
      <c r="H122" s="158">
        <v>3</v>
      </c>
      <c r="I122" s="159"/>
      <c r="L122" s="155"/>
      <c r="M122" s="160"/>
      <c r="T122" s="161"/>
      <c r="AT122" s="156" t="s">
        <v>358</v>
      </c>
      <c r="AU122" s="156" t="s">
        <v>21</v>
      </c>
      <c r="AV122" s="12" t="s">
        <v>21</v>
      </c>
      <c r="AW122" s="12" t="s">
        <v>41</v>
      </c>
      <c r="AX122" s="12" t="s">
        <v>81</v>
      </c>
      <c r="AY122" s="156" t="s">
        <v>171</v>
      </c>
    </row>
    <row r="123" spans="2:51" s="12" customFormat="1" ht="11.25">
      <c r="B123" s="155"/>
      <c r="D123" s="144" t="s">
        <v>358</v>
      </c>
      <c r="E123" s="156" t="s">
        <v>35</v>
      </c>
      <c r="F123" s="157" t="s">
        <v>1489</v>
      </c>
      <c r="H123" s="158">
        <v>2</v>
      </c>
      <c r="I123" s="159"/>
      <c r="L123" s="155"/>
      <c r="M123" s="160"/>
      <c r="T123" s="161"/>
      <c r="AT123" s="156" t="s">
        <v>358</v>
      </c>
      <c r="AU123" s="156" t="s">
        <v>21</v>
      </c>
      <c r="AV123" s="12" t="s">
        <v>21</v>
      </c>
      <c r="AW123" s="12" t="s">
        <v>41</v>
      </c>
      <c r="AX123" s="12" t="s">
        <v>81</v>
      </c>
      <c r="AY123" s="156" t="s">
        <v>171</v>
      </c>
    </row>
    <row r="124" spans="2:51" s="12" customFormat="1" ht="11.25">
      <c r="B124" s="155"/>
      <c r="D124" s="144" t="s">
        <v>358</v>
      </c>
      <c r="E124" s="156" t="s">
        <v>35</v>
      </c>
      <c r="F124" s="157" t="s">
        <v>1490</v>
      </c>
      <c r="H124" s="158">
        <v>28.5</v>
      </c>
      <c r="I124" s="159"/>
      <c r="L124" s="155"/>
      <c r="M124" s="160"/>
      <c r="T124" s="161"/>
      <c r="AT124" s="156" t="s">
        <v>358</v>
      </c>
      <c r="AU124" s="156" t="s">
        <v>21</v>
      </c>
      <c r="AV124" s="12" t="s">
        <v>21</v>
      </c>
      <c r="AW124" s="12" t="s">
        <v>41</v>
      </c>
      <c r="AX124" s="12" t="s">
        <v>81</v>
      </c>
      <c r="AY124" s="156" t="s">
        <v>171</v>
      </c>
    </row>
    <row r="125" spans="2:51" s="12" customFormat="1" ht="11.25">
      <c r="B125" s="155"/>
      <c r="D125" s="144" t="s">
        <v>358</v>
      </c>
      <c r="E125" s="156" t="s">
        <v>35</v>
      </c>
      <c r="F125" s="157" t="s">
        <v>1491</v>
      </c>
      <c r="H125" s="158">
        <v>32</v>
      </c>
      <c r="I125" s="159"/>
      <c r="L125" s="155"/>
      <c r="M125" s="160"/>
      <c r="T125" s="161"/>
      <c r="AT125" s="156" t="s">
        <v>358</v>
      </c>
      <c r="AU125" s="156" t="s">
        <v>21</v>
      </c>
      <c r="AV125" s="12" t="s">
        <v>21</v>
      </c>
      <c r="AW125" s="12" t="s">
        <v>41</v>
      </c>
      <c r="AX125" s="12" t="s">
        <v>81</v>
      </c>
      <c r="AY125" s="156" t="s">
        <v>171</v>
      </c>
    </row>
    <row r="126" spans="2:51" s="12" customFormat="1" ht="11.25">
      <c r="B126" s="155"/>
      <c r="D126" s="144" t="s">
        <v>358</v>
      </c>
      <c r="E126" s="156" t="s">
        <v>35</v>
      </c>
      <c r="F126" s="157" t="s">
        <v>1492</v>
      </c>
      <c r="H126" s="158">
        <v>8.5</v>
      </c>
      <c r="I126" s="159"/>
      <c r="L126" s="155"/>
      <c r="M126" s="160"/>
      <c r="T126" s="161"/>
      <c r="AT126" s="156" t="s">
        <v>358</v>
      </c>
      <c r="AU126" s="156" t="s">
        <v>21</v>
      </c>
      <c r="AV126" s="12" t="s">
        <v>21</v>
      </c>
      <c r="AW126" s="12" t="s">
        <v>41</v>
      </c>
      <c r="AX126" s="12" t="s">
        <v>81</v>
      </c>
      <c r="AY126" s="156" t="s">
        <v>171</v>
      </c>
    </row>
    <row r="127" spans="2:51" s="13" customFormat="1" ht="11.25">
      <c r="B127" s="162"/>
      <c r="D127" s="144" t="s">
        <v>358</v>
      </c>
      <c r="E127" s="163" t="s">
        <v>35</v>
      </c>
      <c r="F127" s="164" t="s">
        <v>361</v>
      </c>
      <c r="H127" s="165">
        <v>74</v>
      </c>
      <c r="I127" s="166"/>
      <c r="L127" s="162"/>
      <c r="M127" s="167"/>
      <c r="T127" s="168"/>
      <c r="AT127" s="163" t="s">
        <v>358</v>
      </c>
      <c r="AU127" s="163" t="s">
        <v>21</v>
      </c>
      <c r="AV127" s="13" t="s">
        <v>178</v>
      </c>
      <c r="AW127" s="13" t="s">
        <v>41</v>
      </c>
      <c r="AX127" s="13" t="s">
        <v>8</v>
      </c>
      <c r="AY127" s="163" t="s">
        <v>171</v>
      </c>
    </row>
    <row r="128" spans="2:65" s="1" customFormat="1" ht="24.2" customHeight="1">
      <c r="B128" s="33"/>
      <c r="C128" s="132" t="s">
        <v>172</v>
      </c>
      <c r="D128" s="132" t="s">
        <v>174</v>
      </c>
      <c r="E128" s="133" t="s">
        <v>423</v>
      </c>
      <c r="F128" s="134" t="s">
        <v>424</v>
      </c>
      <c r="G128" s="135" t="s">
        <v>407</v>
      </c>
      <c r="H128" s="136">
        <v>10.4</v>
      </c>
      <c r="I128" s="137"/>
      <c r="J128" s="136">
        <f>ROUND(I128*H128,0)</f>
        <v>0</v>
      </c>
      <c r="K128" s="134" t="s">
        <v>346</v>
      </c>
      <c r="L128" s="33"/>
      <c r="M128" s="138" t="s">
        <v>35</v>
      </c>
      <c r="N128" s="139" t="s">
        <v>52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178</v>
      </c>
      <c r="AT128" s="142" t="s">
        <v>174</v>
      </c>
      <c r="AU128" s="142" t="s">
        <v>21</v>
      </c>
      <c r="AY128" s="17" t="s">
        <v>171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</v>
      </c>
      <c r="BK128" s="143">
        <f>ROUND(I128*H128,0)</f>
        <v>0</v>
      </c>
      <c r="BL128" s="17" t="s">
        <v>178</v>
      </c>
      <c r="BM128" s="142" t="s">
        <v>1493</v>
      </c>
    </row>
    <row r="129" spans="2:47" s="1" customFormat="1" ht="11.25">
      <c r="B129" s="33"/>
      <c r="D129" s="153" t="s">
        <v>347</v>
      </c>
      <c r="F129" s="154" t="s">
        <v>426</v>
      </c>
      <c r="I129" s="146"/>
      <c r="L129" s="33"/>
      <c r="M129" s="147"/>
      <c r="T129" s="54"/>
      <c r="AT129" s="17" t="s">
        <v>347</v>
      </c>
      <c r="AU129" s="17" t="s">
        <v>21</v>
      </c>
    </row>
    <row r="130" spans="2:51" s="12" customFormat="1" ht="11.25">
      <c r="B130" s="155"/>
      <c r="D130" s="144" t="s">
        <v>358</v>
      </c>
      <c r="E130" s="156" t="s">
        <v>35</v>
      </c>
      <c r="F130" s="157" t="s">
        <v>1494</v>
      </c>
      <c r="H130" s="158">
        <v>10.4</v>
      </c>
      <c r="I130" s="159"/>
      <c r="L130" s="155"/>
      <c r="M130" s="160"/>
      <c r="T130" s="161"/>
      <c r="AT130" s="156" t="s">
        <v>358</v>
      </c>
      <c r="AU130" s="156" t="s">
        <v>21</v>
      </c>
      <c r="AV130" s="12" t="s">
        <v>21</v>
      </c>
      <c r="AW130" s="12" t="s">
        <v>41</v>
      </c>
      <c r="AX130" s="12" t="s">
        <v>8</v>
      </c>
      <c r="AY130" s="156" t="s">
        <v>171</v>
      </c>
    </row>
    <row r="131" spans="2:65" s="1" customFormat="1" ht="24.2" customHeight="1">
      <c r="B131" s="33"/>
      <c r="C131" s="132" t="s">
        <v>223</v>
      </c>
      <c r="D131" s="132" t="s">
        <v>174</v>
      </c>
      <c r="E131" s="133" t="s">
        <v>1050</v>
      </c>
      <c r="F131" s="134" t="s">
        <v>1051</v>
      </c>
      <c r="G131" s="135" t="s">
        <v>407</v>
      </c>
      <c r="H131" s="136">
        <v>59.04</v>
      </c>
      <c r="I131" s="137"/>
      <c r="J131" s="136">
        <f>ROUND(I131*H131,0)</f>
        <v>0</v>
      </c>
      <c r="K131" s="134" t="s">
        <v>346</v>
      </c>
      <c r="L131" s="33"/>
      <c r="M131" s="138" t="s">
        <v>35</v>
      </c>
      <c r="N131" s="139" t="s">
        <v>52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178</v>
      </c>
      <c r="AT131" s="142" t="s">
        <v>174</v>
      </c>
      <c r="AU131" s="142" t="s">
        <v>21</v>
      </c>
      <c r="AY131" s="17" t="s">
        <v>171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</v>
      </c>
      <c r="BK131" s="143">
        <f>ROUND(I131*H131,0)</f>
        <v>0</v>
      </c>
      <c r="BL131" s="17" t="s">
        <v>178</v>
      </c>
      <c r="BM131" s="142" t="s">
        <v>1495</v>
      </c>
    </row>
    <row r="132" spans="2:47" s="1" customFormat="1" ht="11.25">
      <c r="B132" s="33"/>
      <c r="D132" s="153" t="s">
        <v>347</v>
      </c>
      <c r="F132" s="154" t="s">
        <v>1053</v>
      </c>
      <c r="I132" s="146"/>
      <c r="L132" s="33"/>
      <c r="M132" s="147"/>
      <c r="T132" s="54"/>
      <c r="AT132" s="17" t="s">
        <v>347</v>
      </c>
      <c r="AU132" s="17" t="s">
        <v>21</v>
      </c>
    </row>
    <row r="133" spans="2:51" s="12" customFormat="1" ht="11.25">
      <c r="B133" s="155"/>
      <c r="D133" s="144" t="s">
        <v>358</v>
      </c>
      <c r="E133" s="156" t="s">
        <v>35</v>
      </c>
      <c r="F133" s="157" t="s">
        <v>1496</v>
      </c>
      <c r="H133" s="158">
        <v>59.04</v>
      </c>
      <c r="I133" s="159"/>
      <c r="L133" s="155"/>
      <c r="M133" s="160"/>
      <c r="T133" s="161"/>
      <c r="AT133" s="156" t="s">
        <v>358</v>
      </c>
      <c r="AU133" s="156" t="s">
        <v>21</v>
      </c>
      <c r="AV133" s="12" t="s">
        <v>21</v>
      </c>
      <c r="AW133" s="12" t="s">
        <v>41</v>
      </c>
      <c r="AX133" s="12" t="s">
        <v>8</v>
      </c>
      <c r="AY133" s="156" t="s">
        <v>171</v>
      </c>
    </row>
    <row r="134" spans="2:65" s="1" customFormat="1" ht="24.2" customHeight="1">
      <c r="B134" s="33"/>
      <c r="C134" s="132" t="s">
        <v>228</v>
      </c>
      <c r="D134" s="132" t="s">
        <v>174</v>
      </c>
      <c r="E134" s="133" t="s">
        <v>435</v>
      </c>
      <c r="F134" s="134" t="s">
        <v>436</v>
      </c>
      <c r="G134" s="135" t="s">
        <v>345</v>
      </c>
      <c r="H134" s="136">
        <v>2</v>
      </c>
      <c r="I134" s="137"/>
      <c r="J134" s="136">
        <f>ROUND(I134*H134,0)</f>
        <v>0</v>
      </c>
      <c r="K134" s="134" t="s">
        <v>346</v>
      </c>
      <c r="L134" s="33"/>
      <c r="M134" s="138" t="s">
        <v>35</v>
      </c>
      <c r="N134" s="139" t="s">
        <v>52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178</v>
      </c>
      <c r="AT134" s="142" t="s">
        <v>174</v>
      </c>
      <c r="AU134" s="142" t="s">
        <v>21</v>
      </c>
      <c r="AY134" s="17" t="s">
        <v>171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</v>
      </c>
      <c r="BK134" s="143">
        <f>ROUND(I134*H134,0)</f>
        <v>0</v>
      </c>
      <c r="BL134" s="17" t="s">
        <v>178</v>
      </c>
      <c r="BM134" s="142" t="s">
        <v>1497</v>
      </c>
    </row>
    <row r="135" spans="2:47" s="1" customFormat="1" ht="11.25">
      <c r="B135" s="33"/>
      <c r="D135" s="153" t="s">
        <v>347</v>
      </c>
      <c r="F135" s="154" t="s">
        <v>438</v>
      </c>
      <c r="I135" s="146"/>
      <c r="L135" s="33"/>
      <c r="M135" s="147"/>
      <c r="T135" s="54"/>
      <c r="AT135" s="17" t="s">
        <v>347</v>
      </c>
      <c r="AU135" s="17" t="s">
        <v>21</v>
      </c>
    </row>
    <row r="136" spans="2:47" s="1" customFormat="1" ht="19.5">
      <c r="B136" s="33"/>
      <c r="D136" s="144" t="s">
        <v>180</v>
      </c>
      <c r="F136" s="145" t="s">
        <v>439</v>
      </c>
      <c r="I136" s="146"/>
      <c r="L136" s="33"/>
      <c r="M136" s="147"/>
      <c r="T136" s="54"/>
      <c r="AT136" s="17" t="s">
        <v>180</v>
      </c>
      <c r="AU136" s="17" t="s">
        <v>21</v>
      </c>
    </row>
    <row r="137" spans="2:65" s="1" customFormat="1" ht="24.2" customHeight="1">
      <c r="B137" s="33"/>
      <c r="C137" s="132" t="s">
        <v>9</v>
      </c>
      <c r="D137" s="132" t="s">
        <v>174</v>
      </c>
      <c r="E137" s="133" t="s">
        <v>440</v>
      </c>
      <c r="F137" s="134" t="s">
        <v>441</v>
      </c>
      <c r="G137" s="135" t="s">
        <v>345</v>
      </c>
      <c r="H137" s="136">
        <v>2</v>
      </c>
      <c r="I137" s="137"/>
      <c r="J137" s="136">
        <f>ROUND(I137*H137,0)</f>
        <v>0</v>
      </c>
      <c r="K137" s="134" t="s">
        <v>346</v>
      </c>
      <c r="L137" s="33"/>
      <c r="M137" s="138" t="s">
        <v>35</v>
      </c>
      <c r="N137" s="139" t="s">
        <v>52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178</v>
      </c>
      <c r="AT137" s="142" t="s">
        <v>174</v>
      </c>
      <c r="AU137" s="142" t="s">
        <v>21</v>
      </c>
      <c r="AY137" s="17" t="s">
        <v>171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</v>
      </c>
      <c r="BK137" s="143">
        <f>ROUND(I137*H137,0)</f>
        <v>0</v>
      </c>
      <c r="BL137" s="17" t="s">
        <v>178</v>
      </c>
      <c r="BM137" s="142" t="s">
        <v>1498</v>
      </c>
    </row>
    <row r="138" spans="2:47" s="1" customFormat="1" ht="11.25">
      <c r="B138" s="33"/>
      <c r="D138" s="153" t="s">
        <v>347</v>
      </c>
      <c r="F138" s="154" t="s">
        <v>443</v>
      </c>
      <c r="I138" s="146"/>
      <c r="L138" s="33"/>
      <c r="M138" s="147"/>
      <c r="T138" s="54"/>
      <c r="AT138" s="17" t="s">
        <v>347</v>
      </c>
      <c r="AU138" s="17" t="s">
        <v>21</v>
      </c>
    </row>
    <row r="139" spans="2:47" s="1" customFormat="1" ht="19.5">
      <c r="B139" s="33"/>
      <c r="D139" s="144" t="s">
        <v>180</v>
      </c>
      <c r="F139" s="145" t="s">
        <v>439</v>
      </c>
      <c r="I139" s="146"/>
      <c r="L139" s="33"/>
      <c r="M139" s="147"/>
      <c r="T139" s="54"/>
      <c r="AT139" s="17" t="s">
        <v>180</v>
      </c>
      <c r="AU139" s="17" t="s">
        <v>21</v>
      </c>
    </row>
    <row r="140" spans="2:65" s="1" customFormat="1" ht="24.2" customHeight="1">
      <c r="B140" s="33"/>
      <c r="C140" s="132" t="s">
        <v>239</v>
      </c>
      <c r="D140" s="132" t="s">
        <v>174</v>
      </c>
      <c r="E140" s="133" t="s">
        <v>444</v>
      </c>
      <c r="F140" s="134" t="s">
        <v>445</v>
      </c>
      <c r="G140" s="135" t="s">
        <v>345</v>
      </c>
      <c r="H140" s="136">
        <v>2</v>
      </c>
      <c r="I140" s="137"/>
      <c r="J140" s="136">
        <f>ROUND(I140*H140,0)</f>
        <v>0</v>
      </c>
      <c r="K140" s="134" t="s">
        <v>346</v>
      </c>
      <c r="L140" s="33"/>
      <c r="M140" s="138" t="s">
        <v>35</v>
      </c>
      <c r="N140" s="139" t="s">
        <v>52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178</v>
      </c>
      <c r="AT140" s="142" t="s">
        <v>174</v>
      </c>
      <c r="AU140" s="142" t="s">
        <v>21</v>
      </c>
      <c r="AY140" s="17" t="s">
        <v>171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</v>
      </c>
      <c r="BK140" s="143">
        <f>ROUND(I140*H140,0)</f>
        <v>0</v>
      </c>
      <c r="BL140" s="17" t="s">
        <v>178</v>
      </c>
      <c r="BM140" s="142" t="s">
        <v>1499</v>
      </c>
    </row>
    <row r="141" spans="2:47" s="1" customFormat="1" ht="11.25">
      <c r="B141" s="33"/>
      <c r="D141" s="153" t="s">
        <v>347</v>
      </c>
      <c r="F141" s="154" t="s">
        <v>447</v>
      </c>
      <c r="I141" s="146"/>
      <c r="L141" s="33"/>
      <c r="M141" s="147"/>
      <c r="T141" s="54"/>
      <c r="AT141" s="17" t="s">
        <v>347</v>
      </c>
      <c r="AU141" s="17" t="s">
        <v>21</v>
      </c>
    </row>
    <row r="142" spans="2:47" s="1" customFormat="1" ht="19.5">
      <c r="B142" s="33"/>
      <c r="D142" s="144" t="s">
        <v>180</v>
      </c>
      <c r="F142" s="145" t="s">
        <v>439</v>
      </c>
      <c r="I142" s="146"/>
      <c r="L142" s="33"/>
      <c r="M142" s="147"/>
      <c r="T142" s="54"/>
      <c r="AT142" s="17" t="s">
        <v>180</v>
      </c>
      <c r="AU142" s="17" t="s">
        <v>21</v>
      </c>
    </row>
    <row r="143" spans="2:65" s="1" customFormat="1" ht="37.9" customHeight="1">
      <c r="B143" s="33"/>
      <c r="C143" s="132" t="s">
        <v>243</v>
      </c>
      <c r="D143" s="132" t="s">
        <v>174</v>
      </c>
      <c r="E143" s="133" t="s">
        <v>448</v>
      </c>
      <c r="F143" s="134" t="s">
        <v>449</v>
      </c>
      <c r="G143" s="135" t="s">
        <v>407</v>
      </c>
      <c r="H143" s="136">
        <v>7.78</v>
      </c>
      <c r="I143" s="137"/>
      <c r="J143" s="136">
        <f>ROUND(I143*H143,0)</f>
        <v>0</v>
      </c>
      <c r="K143" s="134" t="s">
        <v>346</v>
      </c>
      <c r="L143" s="33"/>
      <c r="M143" s="138" t="s">
        <v>35</v>
      </c>
      <c r="N143" s="139" t="s">
        <v>52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178</v>
      </c>
      <c r="AT143" s="142" t="s">
        <v>174</v>
      </c>
      <c r="AU143" s="142" t="s">
        <v>21</v>
      </c>
      <c r="AY143" s="17" t="s">
        <v>171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</v>
      </c>
      <c r="BK143" s="143">
        <f>ROUND(I143*H143,0)</f>
        <v>0</v>
      </c>
      <c r="BL143" s="17" t="s">
        <v>178</v>
      </c>
      <c r="BM143" s="142" t="s">
        <v>1500</v>
      </c>
    </row>
    <row r="144" spans="2:47" s="1" customFormat="1" ht="11.25">
      <c r="B144" s="33"/>
      <c r="D144" s="153" t="s">
        <v>347</v>
      </c>
      <c r="F144" s="154" t="s">
        <v>450</v>
      </c>
      <c r="I144" s="146"/>
      <c r="L144" s="33"/>
      <c r="M144" s="147"/>
      <c r="T144" s="54"/>
      <c r="AT144" s="17" t="s">
        <v>347</v>
      </c>
      <c r="AU144" s="17" t="s">
        <v>21</v>
      </c>
    </row>
    <row r="145" spans="2:51" s="12" customFormat="1" ht="11.25">
      <c r="B145" s="155"/>
      <c r="D145" s="144" t="s">
        <v>358</v>
      </c>
      <c r="E145" s="156" t="s">
        <v>35</v>
      </c>
      <c r="F145" s="157" t="s">
        <v>1501</v>
      </c>
      <c r="H145" s="158">
        <v>7.78</v>
      </c>
      <c r="I145" s="159"/>
      <c r="L145" s="155"/>
      <c r="M145" s="160"/>
      <c r="T145" s="161"/>
      <c r="AT145" s="156" t="s">
        <v>358</v>
      </c>
      <c r="AU145" s="156" t="s">
        <v>21</v>
      </c>
      <c r="AV145" s="12" t="s">
        <v>21</v>
      </c>
      <c r="AW145" s="12" t="s">
        <v>41</v>
      </c>
      <c r="AX145" s="12" t="s">
        <v>8</v>
      </c>
      <c r="AY145" s="156" t="s">
        <v>171</v>
      </c>
    </row>
    <row r="146" spans="2:65" s="1" customFormat="1" ht="37.9" customHeight="1">
      <c r="B146" s="33"/>
      <c r="C146" s="132" t="s">
        <v>250</v>
      </c>
      <c r="D146" s="132" t="s">
        <v>174</v>
      </c>
      <c r="E146" s="133" t="s">
        <v>452</v>
      </c>
      <c r="F146" s="134" t="s">
        <v>453</v>
      </c>
      <c r="G146" s="135" t="s">
        <v>407</v>
      </c>
      <c r="H146" s="136">
        <v>573.51</v>
      </c>
      <c r="I146" s="137"/>
      <c r="J146" s="136">
        <f>ROUND(I146*H146,0)</f>
        <v>0</v>
      </c>
      <c r="K146" s="134" t="s">
        <v>346</v>
      </c>
      <c r="L146" s="33"/>
      <c r="M146" s="138" t="s">
        <v>35</v>
      </c>
      <c r="N146" s="139" t="s">
        <v>52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178</v>
      </c>
      <c r="AT146" s="142" t="s">
        <v>174</v>
      </c>
      <c r="AU146" s="142" t="s">
        <v>21</v>
      </c>
      <c r="AY146" s="17" t="s">
        <v>171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</v>
      </c>
      <c r="BK146" s="143">
        <f>ROUND(I146*H146,0)</f>
        <v>0</v>
      </c>
      <c r="BL146" s="17" t="s">
        <v>178</v>
      </c>
      <c r="BM146" s="142" t="s">
        <v>1502</v>
      </c>
    </row>
    <row r="147" spans="2:47" s="1" customFormat="1" ht="11.25">
      <c r="B147" s="33"/>
      <c r="D147" s="153" t="s">
        <v>347</v>
      </c>
      <c r="F147" s="154" t="s">
        <v>455</v>
      </c>
      <c r="I147" s="146"/>
      <c r="L147" s="33"/>
      <c r="M147" s="147"/>
      <c r="T147" s="54"/>
      <c r="AT147" s="17" t="s">
        <v>347</v>
      </c>
      <c r="AU147" s="17" t="s">
        <v>21</v>
      </c>
    </row>
    <row r="148" spans="2:47" s="1" customFormat="1" ht="19.5">
      <c r="B148" s="33"/>
      <c r="D148" s="144" t="s">
        <v>180</v>
      </c>
      <c r="F148" s="145" t="s">
        <v>1503</v>
      </c>
      <c r="I148" s="146"/>
      <c r="L148" s="33"/>
      <c r="M148" s="147"/>
      <c r="T148" s="54"/>
      <c r="AT148" s="17" t="s">
        <v>180</v>
      </c>
      <c r="AU148" s="17" t="s">
        <v>21</v>
      </c>
    </row>
    <row r="149" spans="2:51" s="12" customFormat="1" ht="11.25">
      <c r="B149" s="155"/>
      <c r="D149" s="144" t="s">
        <v>358</v>
      </c>
      <c r="E149" s="156" t="s">
        <v>35</v>
      </c>
      <c r="F149" s="157" t="s">
        <v>1504</v>
      </c>
      <c r="H149" s="158">
        <v>573.51</v>
      </c>
      <c r="I149" s="159"/>
      <c r="L149" s="155"/>
      <c r="M149" s="160"/>
      <c r="T149" s="161"/>
      <c r="AT149" s="156" t="s">
        <v>358</v>
      </c>
      <c r="AU149" s="156" t="s">
        <v>21</v>
      </c>
      <c r="AV149" s="12" t="s">
        <v>21</v>
      </c>
      <c r="AW149" s="12" t="s">
        <v>41</v>
      </c>
      <c r="AX149" s="12" t="s">
        <v>8</v>
      </c>
      <c r="AY149" s="156" t="s">
        <v>171</v>
      </c>
    </row>
    <row r="150" spans="2:65" s="1" customFormat="1" ht="37.9" customHeight="1">
      <c r="B150" s="33"/>
      <c r="C150" s="132" t="s">
        <v>255</v>
      </c>
      <c r="D150" s="132" t="s">
        <v>174</v>
      </c>
      <c r="E150" s="133" t="s">
        <v>457</v>
      </c>
      <c r="F150" s="134" t="s">
        <v>458</v>
      </c>
      <c r="G150" s="135" t="s">
        <v>407</v>
      </c>
      <c r="H150" s="136">
        <v>1720.53</v>
      </c>
      <c r="I150" s="137"/>
      <c r="J150" s="136">
        <f>ROUND(I150*H150,0)</f>
        <v>0</v>
      </c>
      <c r="K150" s="134" t="s">
        <v>346</v>
      </c>
      <c r="L150" s="33"/>
      <c r="M150" s="138" t="s">
        <v>35</v>
      </c>
      <c r="N150" s="139" t="s">
        <v>52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178</v>
      </c>
      <c r="AT150" s="142" t="s">
        <v>174</v>
      </c>
      <c r="AU150" s="142" t="s">
        <v>21</v>
      </c>
      <c r="AY150" s="17" t="s">
        <v>171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</v>
      </c>
      <c r="BK150" s="143">
        <f>ROUND(I150*H150,0)</f>
        <v>0</v>
      </c>
      <c r="BL150" s="17" t="s">
        <v>178</v>
      </c>
      <c r="BM150" s="142" t="s">
        <v>1505</v>
      </c>
    </row>
    <row r="151" spans="2:47" s="1" customFormat="1" ht="11.25">
      <c r="B151" s="33"/>
      <c r="D151" s="153" t="s">
        <v>347</v>
      </c>
      <c r="F151" s="154" t="s">
        <v>460</v>
      </c>
      <c r="I151" s="146"/>
      <c r="L151" s="33"/>
      <c r="M151" s="147"/>
      <c r="T151" s="54"/>
      <c r="AT151" s="17" t="s">
        <v>347</v>
      </c>
      <c r="AU151" s="17" t="s">
        <v>21</v>
      </c>
    </row>
    <row r="152" spans="2:47" s="1" customFormat="1" ht="19.5">
      <c r="B152" s="33"/>
      <c r="D152" s="144" t="s">
        <v>180</v>
      </c>
      <c r="F152" s="145" t="s">
        <v>461</v>
      </c>
      <c r="I152" s="146"/>
      <c r="L152" s="33"/>
      <c r="M152" s="147"/>
      <c r="T152" s="54"/>
      <c r="AT152" s="17" t="s">
        <v>180</v>
      </c>
      <c r="AU152" s="17" t="s">
        <v>21</v>
      </c>
    </row>
    <row r="153" spans="2:51" s="12" customFormat="1" ht="11.25">
      <c r="B153" s="155"/>
      <c r="D153" s="144" t="s">
        <v>358</v>
      </c>
      <c r="F153" s="157" t="s">
        <v>1506</v>
      </c>
      <c r="H153" s="158">
        <v>1720.53</v>
      </c>
      <c r="I153" s="159"/>
      <c r="L153" s="155"/>
      <c r="M153" s="160"/>
      <c r="T153" s="161"/>
      <c r="AT153" s="156" t="s">
        <v>358</v>
      </c>
      <c r="AU153" s="156" t="s">
        <v>21</v>
      </c>
      <c r="AV153" s="12" t="s">
        <v>21</v>
      </c>
      <c r="AW153" s="12" t="s">
        <v>4</v>
      </c>
      <c r="AX153" s="12" t="s">
        <v>8</v>
      </c>
      <c r="AY153" s="156" t="s">
        <v>171</v>
      </c>
    </row>
    <row r="154" spans="2:65" s="1" customFormat="1" ht="24.2" customHeight="1">
      <c r="B154" s="33"/>
      <c r="C154" s="132" t="s">
        <v>260</v>
      </c>
      <c r="D154" s="132" t="s">
        <v>174</v>
      </c>
      <c r="E154" s="133" t="s">
        <v>463</v>
      </c>
      <c r="F154" s="134" t="s">
        <v>464</v>
      </c>
      <c r="G154" s="135" t="s">
        <v>407</v>
      </c>
      <c r="H154" s="136">
        <v>123.7</v>
      </c>
      <c r="I154" s="137"/>
      <c r="J154" s="136">
        <f>ROUND(I154*H154,0)</f>
        <v>0</v>
      </c>
      <c r="K154" s="134" t="s">
        <v>346</v>
      </c>
      <c r="L154" s="33"/>
      <c r="M154" s="138" t="s">
        <v>35</v>
      </c>
      <c r="N154" s="139" t="s">
        <v>52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178</v>
      </c>
      <c r="AT154" s="142" t="s">
        <v>174</v>
      </c>
      <c r="AU154" s="142" t="s">
        <v>21</v>
      </c>
      <c r="AY154" s="17" t="s">
        <v>171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</v>
      </c>
      <c r="BK154" s="143">
        <f>ROUND(I154*H154,0)</f>
        <v>0</v>
      </c>
      <c r="BL154" s="17" t="s">
        <v>178</v>
      </c>
      <c r="BM154" s="142" t="s">
        <v>1507</v>
      </c>
    </row>
    <row r="155" spans="2:47" s="1" customFormat="1" ht="11.25">
      <c r="B155" s="33"/>
      <c r="D155" s="153" t="s">
        <v>347</v>
      </c>
      <c r="F155" s="154" t="s">
        <v>465</v>
      </c>
      <c r="I155" s="146"/>
      <c r="L155" s="33"/>
      <c r="M155" s="147"/>
      <c r="T155" s="54"/>
      <c r="AT155" s="17" t="s">
        <v>347</v>
      </c>
      <c r="AU155" s="17" t="s">
        <v>21</v>
      </c>
    </row>
    <row r="156" spans="2:51" s="12" customFormat="1" ht="11.25">
      <c r="B156" s="155"/>
      <c r="D156" s="144" t="s">
        <v>358</v>
      </c>
      <c r="E156" s="156" t="s">
        <v>35</v>
      </c>
      <c r="F156" s="157" t="s">
        <v>1508</v>
      </c>
      <c r="H156" s="158">
        <v>3.89</v>
      </c>
      <c r="I156" s="159"/>
      <c r="L156" s="155"/>
      <c r="M156" s="160"/>
      <c r="T156" s="161"/>
      <c r="AT156" s="156" t="s">
        <v>358</v>
      </c>
      <c r="AU156" s="156" t="s">
        <v>21</v>
      </c>
      <c r="AV156" s="12" t="s">
        <v>21</v>
      </c>
      <c r="AW156" s="12" t="s">
        <v>41</v>
      </c>
      <c r="AX156" s="12" t="s">
        <v>81</v>
      </c>
      <c r="AY156" s="156" t="s">
        <v>171</v>
      </c>
    </row>
    <row r="157" spans="2:51" s="12" customFormat="1" ht="11.25">
      <c r="B157" s="155"/>
      <c r="D157" s="144" t="s">
        <v>358</v>
      </c>
      <c r="E157" s="156" t="s">
        <v>35</v>
      </c>
      <c r="F157" s="157" t="s">
        <v>1509</v>
      </c>
      <c r="H157" s="158">
        <v>119.81</v>
      </c>
      <c r="I157" s="159"/>
      <c r="L157" s="155"/>
      <c r="M157" s="160"/>
      <c r="T157" s="161"/>
      <c r="AT157" s="156" t="s">
        <v>358</v>
      </c>
      <c r="AU157" s="156" t="s">
        <v>21</v>
      </c>
      <c r="AV157" s="12" t="s">
        <v>21</v>
      </c>
      <c r="AW157" s="12" t="s">
        <v>41</v>
      </c>
      <c r="AX157" s="12" t="s">
        <v>81</v>
      </c>
      <c r="AY157" s="156" t="s">
        <v>171</v>
      </c>
    </row>
    <row r="158" spans="2:51" s="13" customFormat="1" ht="11.25">
      <c r="B158" s="162"/>
      <c r="D158" s="144" t="s">
        <v>358</v>
      </c>
      <c r="E158" s="163" t="s">
        <v>35</v>
      </c>
      <c r="F158" s="164" t="s">
        <v>361</v>
      </c>
      <c r="H158" s="165">
        <v>123.7</v>
      </c>
      <c r="I158" s="166"/>
      <c r="L158" s="162"/>
      <c r="M158" s="167"/>
      <c r="T158" s="168"/>
      <c r="AT158" s="163" t="s">
        <v>358</v>
      </c>
      <c r="AU158" s="163" t="s">
        <v>21</v>
      </c>
      <c r="AV158" s="13" t="s">
        <v>178</v>
      </c>
      <c r="AW158" s="13" t="s">
        <v>41</v>
      </c>
      <c r="AX158" s="13" t="s">
        <v>8</v>
      </c>
      <c r="AY158" s="163" t="s">
        <v>171</v>
      </c>
    </row>
    <row r="159" spans="2:65" s="1" customFormat="1" ht="24.2" customHeight="1">
      <c r="B159" s="33"/>
      <c r="C159" s="132" t="s">
        <v>265</v>
      </c>
      <c r="D159" s="132" t="s">
        <v>174</v>
      </c>
      <c r="E159" s="133" t="s">
        <v>466</v>
      </c>
      <c r="F159" s="134" t="s">
        <v>467</v>
      </c>
      <c r="G159" s="135" t="s">
        <v>468</v>
      </c>
      <c r="H159" s="136">
        <v>1147.02</v>
      </c>
      <c r="I159" s="137"/>
      <c r="J159" s="136">
        <f>ROUND(I159*H159,0)</f>
        <v>0</v>
      </c>
      <c r="K159" s="134" t="s">
        <v>35</v>
      </c>
      <c r="L159" s="33"/>
      <c r="M159" s="138" t="s">
        <v>35</v>
      </c>
      <c r="N159" s="139" t="s">
        <v>52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178</v>
      </c>
      <c r="AT159" s="142" t="s">
        <v>174</v>
      </c>
      <c r="AU159" s="142" t="s">
        <v>21</v>
      </c>
      <c r="AY159" s="17" t="s">
        <v>171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</v>
      </c>
      <c r="BK159" s="143">
        <f>ROUND(I159*H159,0)</f>
        <v>0</v>
      </c>
      <c r="BL159" s="17" t="s">
        <v>178</v>
      </c>
      <c r="BM159" s="142" t="s">
        <v>1510</v>
      </c>
    </row>
    <row r="160" spans="2:51" s="12" customFormat="1" ht="11.25">
      <c r="B160" s="155"/>
      <c r="D160" s="144" t="s">
        <v>358</v>
      </c>
      <c r="F160" s="157" t="s">
        <v>1511</v>
      </c>
      <c r="H160" s="158">
        <v>1147.02</v>
      </c>
      <c r="I160" s="159"/>
      <c r="L160" s="155"/>
      <c r="M160" s="160"/>
      <c r="T160" s="161"/>
      <c r="AT160" s="156" t="s">
        <v>358</v>
      </c>
      <c r="AU160" s="156" t="s">
        <v>21</v>
      </c>
      <c r="AV160" s="12" t="s">
        <v>21</v>
      </c>
      <c r="AW160" s="12" t="s">
        <v>4</v>
      </c>
      <c r="AX160" s="12" t="s">
        <v>8</v>
      </c>
      <c r="AY160" s="156" t="s">
        <v>171</v>
      </c>
    </row>
    <row r="161" spans="2:65" s="1" customFormat="1" ht="24.2" customHeight="1">
      <c r="B161" s="33"/>
      <c r="C161" s="132" t="s">
        <v>270</v>
      </c>
      <c r="D161" s="132" t="s">
        <v>174</v>
      </c>
      <c r="E161" s="133" t="s">
        <v>471</v>
      </c>
      <c r="F161" s="134" t="s">
        <v>472</v>
      </c>
      <c r="G161" s="135" t="s">
        <v>407</v>
      </c>
      <c r="H161" s="136">
        <v>573.51</v>
      </c>
      <c r="I161" s="137"/>
      <c r="J161" s="136">
        <f>ROUND(I161*H161,0)</f>
        <v>0</v>
      </c>
      <c r="K161" s="134" t="s">
        <v>346</v>
      </c>
      <c r="L161" s="33"/>
      <c r="M161" s="138" t="s">
        <v>35</v>
      </c>
      <c r="N161" s="139" t="s">
        <v>52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178</v>
      </c>
      <c r="AT161" s="142" t="s">
        <v>174</v>
      </c>
      <c r="AU161" s="142" t="s">
        <v>21</v>
      </c>
      <c r="AY161" s="17" t="s">
        <v>171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</v>
      </c>
      <c r="BK161" s="143">
        <f>ROUND(I161*H161,0)</f>
        <v>0</v>
      </c>
      <c r="BL161" s="17" t="s">
        <v>178</v>
      </c>
      <c r="BM161" s="142" t="s">
        <v>1512</v>
      </c>
    </row>
    <row r="162" spans="2:47" s="1" customFormat="1" ht="11.25">
      <c r="B162" s="33"/>
      <c r="D162" s="153" t="s">
        <v>347</v>
      </c>
      <c r="F162" s="154" t="s">
        <v>474</v>
      </c>
      <c r="I162" s="146"/>
      <c r="L162" s="33"/>
      <c r="M162" s="147"/>
      <c r="T162" s="54"/>
      <c r="AT162" s="17" t="s">
        <v>347</v>
      </c>
      <c r="AU162" s="17" t="s">
        <v>21</v>
      </c>
    </row>
    <row r="163" spans="2:65" s="1" customFormat="1" ht="33" customHeight="1">
      <c r="B163" s="33"/>
      <c r="C163" s="132" t="s">
        <v>275</v>
      </c>
      <c r="D163" s="132" t="s">
        <v>174</v>
      </c>
      <c r="E163" s="133" t="s">
        <v>475</v>
      </c>
      <c r="F163" s="134" t="s">
        <v>476</v>
      </c>
      <c r="G163" s="135" t="s">
        <v>407</v>
      </c>
      <c r="H163" s="136">
        <v>31.98</v>
      </c>
      <c r="I163" s="137"/>
      <c r="J163" s="136">
        <f>ROUND(I163*H163,0)</f>
        <v>0</v>
      </c>
      <c r="K163" s="134" t="s">
        <v>346</v>
      </c>
      <c r="L163" s="33"/>
      <c r="M163" s="138" t="s">
        <v>35</v>
      </c>
      <c r="N163" s="139" t="s">
        <v>52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178</v>
      </c>
      <c r="AT163" s="142" t="s">
        <v>174</v>
      </c>
      <c r="AU163" s="142" t="s">
        <v>21</v>
      </c>
      <c r="AY163" s="17" t="s">
        <v>171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</v>
      </c>
      <c r="BK163" s="143">
        <f>ROUND(I163*H163,0)</f>
        <v>0</v>
      </c>
      <c r="BL163" s="17" t="s">
        <v>178</v>
      </c>
      <c r="BM163" s="142" t="s">
        <v>1513</v>
      </c>
    </row>
    <row r="164" spans="2:47" s="1" customFormat="1" ht="11.25">
      <c r="B164" s="33"/>
      <c r="D164" s="153" t="s">
        <v>347</v>
      </c>
      <c r="F164" s="154" t="s">
        <v>478</v>
      </c>
      <c r="I164" s="146"/>
      <c r="L164" s="33"/>
      <c r="M164" s="147"/>
      <c r="T164" s="54"/>
      <c r="AT164" s="17" t="s">
        <v>347</v>
      </c>
      <c r="AU164" s="17" t="s">
        <v>21</v>
      </c>
    </row>
    <row r="165" spans="2:51" s="12" customFormat="1" ht="11.25">
      <c r="B165" s="155"/>
      <c r="D165" s="144" t="s">
        <v>358</v>
      </c>
      <c r="E165" s="156" t="s">
        <v>35</v>
      </c>
      <c r="F165" s="157" t="s">
        <v>1514</v>
      </c>
      <c r="H165" s="158">
        <v>31.98</v>
      </c>
      <c r="I165" s="159"/>
      <c r="L165" s="155"/>
      <c r="M165" s="160"/>
      <c r="T165" s="161"/>
      <c r="AT165" s="156" t="s">
        <v>358</v>
      </c>
      <c r="AU165" s="156" t="s">
        <v>21</v>
      </c>
      <c r="AV165" s="12" t="s">
        <v>21</v>
      </c>
      <c r="AW165" s="12" t="s">
        <v>41</v>
      </c>
      <c r="AX165" s="12" t="s">
        <v>8</v>
      </c>
      <c r="AY165" s="156" t="s">
        <v>171</v>
      </c>
    </row>
    <row r="166" spans="2:65" s="1" customFormat="1" ht="37.9" customHeight="1">
      <c r="B166" s="33"/>
      <c r="C166" s="132" t="s">
        <v>7</v>
      </c>
      <c r="D166" s="132" t="s">
        <v>174</v>
      </c>
      <c r="E166" s="133" t="s">
        <v>482</v>
      </c>
      <c r="F166" s="134" t="s">
        <v>483</v>
      </c>
      <c r="G166" s="135" t="s">
        <v>407</v>
      </c>
      <c r="H166" s="136">
        <v>20.21</v>
      </c>
      <c r="I166" s="137"/>
      <c r="J166" s="136">
        <f>ROUND(I166*H166,0)</f>
        <v>0</v>
      </c>
      <c r="K166" s="134" t="s">
        <v>346</v>
      </c>
      <c r="L166" s="33"/>
      <c r="M166" s="138" t="s">
        <v>35</v>
      </c>
      <c r="N166" s="139" t="s">
        <v>52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178</v>
      </c>
      <c r="AT166" s="142" t="s">
        <v>174</v>
      </c>
      <c r="AU166" s="142" t="s">
        <v>21</v>
      </c>
      <c r="AY166" s="17" t="s">
        <v>171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</v>
      </c>
      <c r="BK166" s="143">
        <f>ROUND(I166*H166,0)</f>
        <v>0</v>
      </c>
      <c r="BL166" s="17" t="s">
        <v>178</v>
      </c>
      <c r="BM166" s="142" t="s">
        <v>1515</v>
      </c>
    </row>
    <row r="167" spans="2:47" s="1" customFormat="1" ht="11.25">
      <c r="B167" s="33"/>
      <c r="D167" s="153" t="s">
        <v>347</v>
      </c>
      <c r="F167" s="154" t="s">
        <v>485</v>
      </c>
      <c r="I167" s="146"/>
      <c r="L167" s="33"/>
      <c r="M167" s="147"/>
      <c r="T167" s="54"/>
      <c r="AT167" s="17" t="s">
        <v>347</v>
      </c>
      <c r="AU167" s="17" t="s">
        <v>21</v>
      </c>
    </row>
    <row r="168" spans="2:51" s="12" customFormat="1" ht="11.25">
      <c r="B168" s="155"/>
      <c r="D168" s="144" t="s">
        <v>358</v>
      </c>
      <c r="E168" s="156" t="s">
        <v>35</v>
      </c>
      <c r="F168" s="157" t="s">
        <v>1516</v>
      </c>
      <c r="H168" s="158">
        <v>20.21</v>
      </c>
      <c r="I168" s="159"/>
      <c r="L168" s="155"/>
      <c r="M168" s="160"/>
      <c r="T168" s="161"/>
      <c r="AT168" s="156" t="s">
        <v>358</v>
      </c>
      <c r="AU168" s="156" t="s">
        <v>21</v>
      </c>
      <c r="AV168" s="12" t="s">
        <v>21</v>
      </c>
      <c r="AW168" s="12" t="s">
        <v>41</v>
      </c>
      <c r="AX168" s="12" t="s">
        <v>8</v>
      </c>
      <c r="AY168" s="156" t="s">
        <v>171</v>
      </c>
    </row>
    <row r="169" spans="2:65" s="1" customFormat="1" ht="16.5" customHeight="1">
      <c r="B169" s="33"/>
      <c r="C169" s="169" t="s">
        <v>286</v>
      </c>
      <c r="D169" s="169" t="s">
        <v>488</v>
      </c>
      <c r="E169" s="170" t="s">
        <v>489</v>
      </c>
      <c r="F169" s="171" t="s">
        <v>490</v>
      </c>
      <c r="G169" s="172" t="s">
        <v>468</v>
      </c>
      <c r="H169" s="173">
        <v>40.42</v>
      </c>
      <c r="I169" s="174"/>
      <c r="J169" s="173">
        <f>ROUND(I169*H169,0)</f>
        <v>0</v>
      </c>
      <c r="K169" s="171" t="s">
        <v>346</v>
      </c>
      <c r="L169" s="175"/>
      <c r="M169" s="176" t="s">
        <v>35</v>
      </c>
      <c r="N169" s="177" t="s">
        <v>52</v>
      </c>
      <c r="P169" s="140">
        <f>O169*H169</f>
        <v>0</v>
      </c>
      <c r="Q169" s="140">
        <v>1</v>
      </c>
      <c r="R169" s="140">
        <f>Q169*H169</f>
        <v>40.42</v>
      </c>
      <c r="S169" s="140">
        <v>0</v>
      </c>
      <c r="T169" s="141">
        <f>S169*H169</f>
        <v>0</v>
      </c>
      <c r="AR169" s="142" t="s">
        <v>214</v>
      </c>
      <c r="AT169" s="142" t="s">
        <v>488</v>
      </c>
      <c r="AU169" s="142" t="s">
        <v>21</v>
      </c>
      <c r="AY169" s="17" t="s">
        <v>171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</v>
      </c>
      <c r="BK169" s="143">
        <f>ROUND(I169*H169,0)</f>
        <v>0</v>
      </c>
      <c r="BL169" s="17" t="s">
        <v>178</v>
      </c>
      <c r="BM169" s="142" t="s">
        <v>1517</v>
      </c>
    </row>
    <row r="170" spans="2:51" s="12" customFormat="1" ht="11.25">
      <c r="B170" s="155"/>
      <c r="D170" s="144" t="s">
        <v>358</v>
      </c>
      <c r="F170" s="157" t="s">
        <v>1518</v>
      </c>
      <c r="H170" s="158">
        <v>40.42</v>
      </c>
      <c r="I170" s="159"/>
      <c r="L170" s="155"/>
      <c r="M170" s="160"/>
      <c r="T170" s="161"/>
      <c r="AT170" s="156" t="s">
        <v>358</v>
      </c>
      <c r="AU170" s="156" t="s">
        <v>21</v>
      </c>
      <c r="AV170" s="12" t="s">
        <v>21</v>
      </c>
      <c r="AW170" s="12" t="s">
        <v>4</v>
      </c>
      <c r="AX170" s="12" t="s">
        <v>8</v>
      </c>
      <c r="AY170" s="156" t="s">
        <v>171</v>
      </c>
    </row>
    <row r="171" spans="2:65" s="1" customFormat="1" ht="24.2" customHeight="1">
      <c r="B171" s="33"/>
      <c r="C171" s="132" t="s">
        <v>291</v>
      </c>
      <c r="D171" s="132" t="s">
        <v>174</v>
      </c>
      <c r="E171" s="133" t="s">
        <v>493</v>
      </c>
      <c r="F171" s="134" t="s">
        <v>494</v>
      </c>
      <c r="G171" s="135" t="s">
        <v>355</v>
      </c>
      <c r="H171" s="136">
        <v>824.7</v>
      </c>
      <c r="I171" s="137"/>
      <c r="J171" s="136">
        <f>ROUND(I171*H171,0)</f>
        <v>0</v>
      </c>
      <c r="K171" s="134" t="s">
        <v>346</v>
      </c>
      <c r="L171" s="33"/>
      <c r="M171" s="138" t="s">
        <v>35</v>
      </c>
      <c r="N171" s="139" t="s">
        <v>52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178</v>
      </c>
      <c r="AT171" s="142" t="s">
        <v>174</v>
      </c>
      <c r="AU171" s="142" t="s">
        <v>21</v>
      </c>
      <c r="AY171" s="17" t="s">
        <v>171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</v>
      </c>
      <c r="BK171" s="143">
        <f>ROUND(I171*H171,0)</f>
        <v>0</v>
      </c>
      <c r="BL171" s="17" t="s">
        <v>178</v>
      </c>
      <c r="BM171" s="142" t="s">
        <v>1519</v>
      </c>
    </row>
    <row r="172" spans="2:47" s="1" customFormat="1" ht="11.25">
      <c r="B172" s="33"/>
      <c r="D172" s="153" t="s">
        <v>347</v>
      </c>
      <c r="F172" s="154" t="s">
        <v>495</v>
      </c>
      <c r="I172" s="146"/>
      <c r="L172" s="33"/>
      <c r="M172" s="147"/>
      <c r="T172" s="54"/>
      <c r="AT172" s="17" t="s">
        <v>347</v>
      </c>
      <c r="AU172" s="17" t="s">
        <v>21</v>
      </c>
    </row>
    <row r="173" spans="2:51" s="12" customFormat="1" ht="11.25">
      <c r="B173" s="155"/>
      <c r="D173" s="144" t="s">
        <v>358</v>
      </c>
      <c r="E173" s="156" t="s">
        <v>35</v>
      </c>
      <c r="F173" s="157" t="s">
        <v>1520</v>
      </c>
      <c r="H173" s="158">
        <v>617.3</v>
      </c>
      <c r="I173" s="159"/>
      <c r="L173" s="155"/>
      <c r="M173" s="160"/>
      <c r="T173" s="161"/>
      <c r="AT173" s="156" t="s">
        <v>358</v>
      </c>
      <c r="AU173" s="156" t="s">
        <v>21</v>
      </c>
      <c r="AV173" s="12" t="s">
        <v>21</v>
      </c>
      <c r="AW173" s="12" t="s">
        <v>41</v>
      </c>
      <c r="AX173" s="12" t="s">
        <v>81</v>
      </c>
      <c r="AY173" s="156" t="s">
        <v>171</v>
      </c>
    </row>
    <row r="174" spans="2:51" s="12" customFormat="1" ht="11.25">
      <c r="B174" s="155"/>
      <c r="D174" s="144" t="s">
        <v>358</v>
      </c>
      <c r="E174" s="156" t="s">
        <v>35</v>
      </c>
      <c r="F174" s="157" t="s">
        <v>1521</v>
      </c>
      <c r="H174" s="158">
        <v>207.4</v>
      </c>
      <c r="I174" s="159"/>
      <c r="L174" s="155"/>
      <c r="M174" s="160"/>
      <c r="T174" s="161"/>
      <c r="AT174" s="156" t="s">
        <v>358</v>
      </c>
      <c r="AU174" s="156" t="s">
        <v>21</v>
      </c>
      <c r="AV174" s="12" t="s">
        <v>21</v>
      </c>
      <c r="AW174" s="12" t="s">
        <v>41</v>
      </c>
      <c r="AX174" s="12" t="s">
        <v>81</v>
      </c>
      <c r="AY174" s="156" t="s">
        <v>171</v>
      </c>
    </row>
    <row r="175" spans="2:51" s="13" customFormat="1" ht="11.25">
      <c r="B175" s="162"/>
      <c r="D175" s="144" t="s">
        <v>358</v>
      </c>
      <c r="E175" s="163" t="s">
        <v>35</v>
      </c>
      <c r="F175" s="164" t="s">
        <v>361</v>
      </c>
      <c r="H175" s="165">
        <v>824.7</v>
      </c>
      <c r="I175" s="166"/>
      <c r="L175" s="162"/>
      <c r="M175" s="167"/>
      <c r="T175" s="168"/>
      <c r="AT175" s="163" t="s">
        <v>358</v>
      </c>
      <c r="AU175" s="163" t="s">
        <v>21</v>
      </c>
      <c r="AV175" s="13" t="s">
        <v>178</v>
      </c>
      <c r="AW175" s="13" t="s">
        <v>41</v>
      </c>
      <c r="AX175" s="13" t="s">
        <v>8</v>
      </c>
      <c r="AY175" s="163" t="s">
        <v>171</v>
      </c>
    </row>
    <row r="176" spans="2:65" s="1" customFormat="1" ht="16.5" customHeight="1">
      <c r="B176" s="33"/>
      <c r="C176" s="169" t="s">
        <v>296</v>
      </c>
      <c r="D176" s="169" t="s">
        <v>488</v>
      </c>
      <c r="E176" s="170" t="s">
        <v>1522</v>
      </c>
      <c r="F176" s="171" t="s">
        <v>1523</v>
      </c>
      <c r="G176" s="172" t="s">
        <v>468</v>
      </c>
      <c r="H176" s="173">
        <v>239.62</v>
      </c>
      <c r="I176" s="174"/>
      <c r="J176" s="173">
        <f>ROUND(I176*H176,0)</f>
        <v>0</v>
      </c>
      <c r="K176" s="171" t="s">
        <v>346</v>
      </c>
      <c r="L176" s="175"/>
      <c r="M176" s="176" t="s">
        <v>35</v>
      </c>
      <c r="N176" s="177" t="s">
        <v>52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214</v>
      </c>
      <c r="AT176" s="142" t="s">
        <v>488</v>
      </c>
      <c r="AU176" s="142" t="s">
        <v>21</v>
      </c>
      <c r="AY176" s="17" t="s">
        <v>171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7" t="s">
        <v>8</v>
      </c>
      <c r="BK176" s="143">
        <f>ROUND(I176*H176,0)</f>
        <v>0</v>
      </c>
      <c r="BL176" s="17" t="s">
        <v>178</v>
      </c>
      <c r="BM176" s="142" t="s">
        <v>1524</v>
      </c>
    </row>
    <row r="177" spans="2:51" s="12" customFormat="1" ht="11.25">
      <c r="B177" s="155"/>
      <c r="D177" s="144" t="s">
        <v>358</v>
      </c>
      <c r="F177" s="157" t="s">
        <v>1525</v>
      </c>
      <c r="H177" s="158">
        <v>239.62</v>
      </c>
      <c r="I177" s="159"/>
      <c r="L177" s="155"/>
      <c r="M177" s="160"/>
      <c r="T177" s="161"/>
      <c r="AT177" s="156" t="s">
        <v>358</v>
      </c>
      <c r="AU177" s="156" t="s">
        <v>21</v>
      </c>
      <c r="AV177" s="12" t="s">
        <v>21</v>
      </c>
      <c r="AW177" s="12" t="s">
        <v>4</v>
      </c>
      <c r="AX177" s="12" t="s">
        <v>8</v>
      </c>
      <c r="AY177" s="156" t="s">
        <v>171</v>
      </c>
    </row>
    <row r="178" spans="2:65" s="1" customFormat="1" ht="24.2" customHeight="1">
      <c r="B178" s="33"/>
      <c r="C178" s="132" t="s">
        <v>300</v>
      </c>
      <c r="D178" s="132" t="s">
        <v>174</v>
      </c>
      <c r="E178" s="133" t="s">
        <v>497</v>
      </c>
      <c r="F178" s="134" t="s">
        <v>498</v>
      </c>
      <c r="G178" s="135" t="s">
        <v>355</v>
      </c>
      <c r="H178" s="136">
        <v>824.7</v>
      </c>
      <c r="I178" s="137"/>
      <c r="J178" s="136">
        <f>ROUND(I178*H178,0)</f>
        <v>0</v>
      </c>
      <c r="K178" s="134" t="s">
        <v>346</v>
      </c>
      <c r="L178" s="33"/>
      <c r="M178" s="138" t="s">
        <v>35</v>
      </c>
      <c r="N178" s="139" t="s">
        <v>52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178</v>
      </c>
      <c r="AT178" s="142" t="s">
        <v>174</v>
      </c>
      <c r="AU178" s="142" t="s">
        <v>21</v>
      </c>
      <c r="AY178" s="17" t="s">
        <v>171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</v>
      </c>
      <c r="BK178" s="143">
        <f>ROUND(I178*H178,0)</f>
        <v>0</v>
      </c>
      <c r="BL178" s="17" t="s">
        <v>178</v>
      </c>
      <c r="BM178" s="142" t="s">
        <v>1526</v>
      </c>
    </row>
    <row r="179" spans="2:47" s="1" customFormat="1" ht="11.25">
      <c r="B179" s="33"/>
      <c r="D179" s="153" t="s">
        <v>347</v>
      </c>
      <c r="F179" s="154" t="s">
        <v>499</v>
      </c>
      <c r="I179" s="146"/>
      <c r="L179" s="33"/>
      <c r="M179" s="147"/>
      <c r="T179" s="54"/>
      <c r="AT179" s="17" t="s">
        <v>347</v>
      </c>
      <c r="AU179" s="17" t="s">
        <v>21</v>
      </c>
    </row>
    <row r="180" spans="2:65" s="1" customFormat="1" ht="16.5" customHeight="1">
      <c r="B180" s="33"/>
      <c r="C180" s="169" t="s">
        <v>304</v>
      </c>
      <c r="D180" s="169" t="s">
        <v>488</v>
      </c>
      <c r="E180" s="170" t="s">
        <v>500</v>
      </c>
      <c r="F180" s="171" t="s">
        <v>501</v>
      </c>
      <c r="G180" s="172" t="s">
        <v>502</v>
      </c>
      <c r="H180" s="173">
        <v>12.37</v>
      </c>
      <c r="I180" s="174"/>
      <c r="J180" s="173">
        <f>ROUND(I180*H180,0)</f>
        <v>0</v>
      </c>
      <c r="K180" s="171" t="s">
        <v>346</v>
      </c>
      <c r="L180" s="175"/>
      <c r="M180" s="176" t="s">
        <v>35</v>
      </c>
      <c r="N180" s="177" t="s">
        <v>52</v>
      </c>
      <c r="P180" s="140">
        <f>O180*H180</f>
        <v>0</v>
      </c>
      <c r="Q180" s="140">
        <v>0.001</v>
      </c>
      <c r="R180" s="140">
        <f>Q180*H180</f>
        <v>0.012369999999999999</v>
      </c>
      <c r="S180" s="140">
        <v>0</v>
      </c>
      <c r="T180" s="141">
        <f>S180*H180</f>
        <v>0</v>
      </c>
      <c r="AR180" s="142" t="s">
        <v>214</v>
      </c>
      <c r="AT180" s="142" t="s">
        <v>488</v>
      </c>
      <c r="AU180" s="142" t="s">
        <v>21</v>
      </c>
      <c r="AY180" s="17" t="s">
        <v>171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</v>
      </c>
      <c r="BK180" s="143">
        <f>ROUND(I180*H180,0)</f>
        <v>0</v>
      </c>
      <c r="BL180" s="17" t="s">
        <v>178</v>
      </c>
      <c r="BM180" s="142" t="s">
        <v>1527</v>
      </c>
    </row>
    <row r="181" spans="2:51" s="12" customFormat="1" ht="11.25">
      <c r="B181" s="155"/>
      <c r="D181" s="144" t="s">
        <v>358</v>
      </c>
      <c r="E181" s="156" t="s">
        <v>35</v>
      </c>
      <c r="F181" s="157" t="s">
        <v>1528</v>
      </c>
      <c r="H181" s="158">
        <v>12.37</v>
      </c>
      <c r="I181" s="159"/>
      <c r="L181" s="155"/>
      <c r="M181" s="160"/>
      <c r="T181" s="161"/>
      <c r="AT181" s="156" t="s">
        <v>358</v>
      </c>
      <c r="AU181" s="156" t="s">
        <v>21</v>
      </c>
      <c r="AV181" s="12" t="s">
        <v>21</v>
      </c>
      <c r="AW181" s="12" t="s">
        <v>41</v>
      </c>
      <c r="AX181" s="12" t="s">
        <v>8</v>
      </c>
      <c r="AY181" s="156" t="s">
        <v>171</v>
      </c>
    </row>
    <row r="182" spans="2:65" s="1" customFormat="1" ht="21.75" customHeight="1">
      <c r="B182" s="33"/>
      <c r="C182" s="132" t="s">
        <v>308</v>
      </c>
      <c r="D182" s="132" t="s">
        <v>174</v>
      </c>
      <c r="E182" s="133" t="s">
        <v>504</v>
      </c>
      <c r="F182" s="134" t="s">
        <v>505</v>
      </c>
      <c r="G182" s="135" t="s">
        <v>355</v>
      </c>
      <c r="H182" s="136">
        <v>2245.09</v>
      </c>
      <c r="I182" s="137"/>
      <c r="J182" s="136">
        <f>ROUND(I182*H182,0)</f>
        <v>0</v>
      </c>
      <c r="K182" s="134" t="s">
        <v>346</v>
      </c>
      <c r="L182" s="33"/>
      <c r="M182" s="138" t="s">
        <v>35</v>
      </c>
      <c r="N182" s="139" t="s">
        <v>52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178</v>
      </c>
      <c r="AT182" s="142" t="s">
        <v>174</v>
      </c>
      <c r="AU182" s="142" t="s">
        <v>21</v>
      </c>
      <c r="AY182" s="17" t="s">
        <v>171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</v>
      </c>
      <c r="BK182" s="143">
        <f>ROUND(I182*H182,0)</f>
        <v>0</v>
      </c>
      <c r="BL182" s="17" t="s">
        <v>178</v>
      </c>
      <c r="BM182" s="142" t="s">
        <v>1529</v>
      </c>
    </row>
    <row r="183" spans="2:47" s="1" customFormat="1" ht="11.25">
      <c r="B183" s="33"/>
      <c r="D183" s="153" t="s">
        <v>347</v>
      </c>
      <c r="F183" s="154" t="s">
        <v>507</v>
      </c>
      <c r="I183" s="146"/>
      <c r="L183" s="33"/>
      <c r="M183" s="147"/>
      <c r="T183" s="54"/>
      <c r="AT183" s="17" t="s">
        <v>347</v>
      </c>
      <c r="AU183" s="17" t="s">
        <v>21</v>
      </c>
    </row>
    <row r="184" spans="2:47" s="1" customFormat="1" ht="19.5">
      <c r="B184" s="33"/>
      <c r="D184" s="144" t="s">
        <v>180</v>
      </c>
      <c r="F184" s="145" t="s">
        <v>508</v>
      </c>
      <c r="I184" s="146"/>
      <c r="L184" s="33"/>
      <c r="M184" s="147"/>
      <c r="T184" s="54"/>
      <c r="AT184" s="17" t="s">
        <v>180</v>
      </c>
      <c r="AU184" s="17" t="s">
        <v>21</v>
      </c>
    </row>
    <row r="185" spans="2:51" s="12" customFormat="1" ht="11.25">
      <c r="B185" s="155"/>
      <c r="D185" s="144" t="s">
        <v>358</v>
      </c>
      <c r="E185" s="156" t="s">
        <v>35</v>
      </c>
      <c r="F185" s="157" t="s">
        <v>1530</v>
      </c>
      <c r="H185" s="158">
        <v>2245.09</v>
      </c>
      <c r="I185" s="159"/>
      <c r="L185" s="155"/>
      <c r="M185" s="160"/>
      <c r="T185" s="161"/>
      <c r="AT185" s="156" t="s">
        <v>358</v>
      </c>
      <c r="AU185" s="156" t="s">
        <v>21</v>
      </c>
      <c r="AV185" s="12" t="s">
        <v>21</v>
      </c>
      <c r="AW185" s="12" t="s">
        <v>41</v>
      </c>
      <c r="AX185" s="12" t="s">
        <v>8</v>
      </c>
      <c r="AY185" s="156" t="s">
        <v>171</v>
      </c>
    </row>
    <row r="186" spans="2:65" s="1" customFormat="1" ht="24.2" customHeight="1">
      <c r="B186" s="33"/>
      <c r="C186" s="132" t="s">
        <v>314</v>
      </c>
      <c r="D186" s="132" t="s">
        <v>174</v>
      </c>
      <c r="E186" s="133" t="s">
        <v>512</v>
      </c>
      <c r="F186" s="134" t="s">
        <v>513</v>
      </c>
      <c r="G186" s="135" t="s">
        <v>345</v>
      </c>
      <c r="H186" s="136">
        <v>1</v>
      </c>
      <c r="I186" s="137"/>
      <c r="J186" s="136">
        <f>ROUND(I186*H186,0)</f>
        <v>0</v>
      </c>
      <c r="K186" s="134" t="s">
        <v>346</v>
      </c>
      <c r="L186" s="33"/>
      <c r="M186" s="138" t="s">
        <v>35</v>
      </c>
      <c r="N186" s="139" t="s">
        <v>52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178</v>
      </c>
      <c r="AT186" s="142" t="s">
        <v>174</v>
      </c>
      <c r="AU186" s="142" t="s">
        <v>21</v>
      </c>
      <c r="AY186" s="17" t="s">
        <v>171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</v>
      </c>
      <c r="BK186" s="143">
        <f>ROUND(I186*H186,0)</f>
        <v>0</v>
      </c>
      <c r="BL186" s="17" t="s">
        <v>178</v>
      </c>
      <c r="BM186" s="142" t="s">
        <v>1531</v>
      </c>
    </row>
    <row r="187" spans="2:47" s="1" customFormat="1" ht="11.25">
      <c r="B187" s="33"/>
      <c r="D187" s="153" t="s">
        <v>347</v>
      </c>
      <c r="F187" s="154" t="s">
        <v>515</v>
      </c>
      <c r="I187" s="146"/>
      <c r="L187" s="33"/>
      <c r="M187" s="147"/>
      <c r="T187" s="54"/>
      <c r="AT187" s="17" t="s">
        <v>347</v>
      </c>
      <c r="AU187" s="17" t="s">
        <v>21</v>
      </c>
    </row>
    <row r="188" spans="2:65" s="1" customFormat="1" ht="16.5" customHeight="1">
      <c r="B188" s="33"/>
      <c r="C188" s="169" t="s">
        <v>319</v>
      </c>
      <c r="D188" s="169" t="s">
        <v>488</v>
      </c>
      <c r="E188" s="170" t="s">
        <v>517</v>
      </c>
      <c r="F188" s="171" t="s">
        <v>518</v>
      </c>
      <c r="G188" s="172" t="s">
        <v>345</v>
      </c>
      <c r="H188" s="173">
        <v>1</v>
      </c>
      <c r="I188" s="174"/>
      <c r="J188" s="173">
        <f>ROUND(I188*H188,0)</f>
        <v>0</v>
      </c>
      <c r="K188" s="171" t="s">
        <v>346</v>
      </c>
      <c r="L188" s="175"/>
      <c r="M188" s="176" t="s">
        <v>35</v>
      </c>
      <c r="N188" s="177" t="s">
        <v>52</v>
      </c>
      <c r="P188" s="140">
        <f>O188*H188</f>
        <v>0</v>
      </c>
      <c r="Q188" s="140">
        <v>3E-05</v>
      </c>
      <c r="R188" s="140">
        <f>Q188*H188</f>
        <v>3E-05</v>
      </c>
      <c r="S188" s="140">
        <v>0</v>
      </c>
      <c r="T188" s="141">
        <f>S188*H188</f>
        <v>0</v>
      </c>
      <c r="AR188" s="142" t="s">
        <v>214</v>
      </c>
      <c r="AT188" s="142" t="s">
        <v>488</v>
      </c>
      <c r="AU188" s="142" t="s">
        <v>21</v>
      </c>
      <c r="AY188" s="17" t="s">
        <v>171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</v>
      </c>
      <c r="BK188" s="143">
        <f>ROUND(I188*H188,0)</f>
        <v>0</v>
      </c>
      <c r="BL188" s="17" t="s">
        <v>178</v>
      </c>
      <c r="BM188" s="142" t="s">
        <v>1532</v>
      </c>
    </row>
    <row r="189" spans="2:65" s="1" customFormat="1" ht="16.5" customHeight="1">
      <c r="B189" s="33"/>
      <c r="C189" s="132" t="s">
        <v>324</v>
      </c>
      <c r="D189" s="132" t="s">
        <v>174</v>
      </c>
      <c r="E189" s="133" t="s">
        <v>520</v>
      </c>
      <c r="F189" s="134" t="s">
        <v>521</v>
      </c>
      <c r="G189" s="135" t="s">
        <v>345</v>
      </c>
      <c r="H189" s="136">
        <v>1</v>
      </c>
      <c r="I189" s="137"/>
      <c r="J189" s="136">
        <f>ROUND(I189*H189,0)</f>
        <v>0</v>
      </c>
      <c r="K189" s="134" t="s">
        <v>346</v>
      </c>
      <c r="L189" s="33"/>
      <c r="M189" s="138" t="s">
        <v>35</v>
      </c>
      <c r="N189" s="139" t="s">
        <v>52</v>
      </c>
      <c r="P189" s="140">
        <f>O189*H189</f>
        <v>0</v>
      </c>
      <c r="Q189" s="140">
        <v>6E-05</v>
      </c>
      <c r="R189" s="140">
        <f>Q189*H189</f>
        <v>6E-05</v>
      </c>
      <c r="S189" s="140">
        <v>0</v>
      </c>
      <c r="T189" s="141">
        <f>S189*H189</f>
        <v>0</v>
      </c>
      <c r="AR189" s="142" t="s">
        <v>178</v>
      </c>
      <c r="AT189" s="142" t="s">
        <v>174</v>
      </c>
      <c r="AU189" s="142" t="s">
        <v>21</v>
      </c>
      <c r="AY189" s="17" t="s">
        <v>171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</v>
      </c>
      <c r="BK189" s="143">
        <f>ROUND(I189*H189,0)</f>
        <v>0</v>
      </c>
      <c r="BL189" s="17" t="s">
        <v>178</v>
      </c>
      <c r="BM189" s="142" t="s">
        <v>1533</v>
      </c>
    </row>
    <row r="190" spans="2:47" s="1" customFormat="1" ht="11.25">
      <c r="B190" s="33"/>
      <c r="D190" s="153" t="s">
        <v>347</v>
      </c>
      <c r="F190" s="154" t="s">
        <v>523</v>
      </c>
      <c r="I190" s="146"/>
      <c r="L190" s="33"/>
      <c r="M190" s="147"/>
      <c r="T190" s="54"/>
      <c r="AT190" s="17" t="s">
        <v>347</v>
      </c>
      <c r="AU190" s="17" t="s">
        <v>21</v>
      </c>
    </row>
    <row r="191" spans="2:65" s="1" customFormat="1" ht="16.5" customHeight="1">
      <c r="B191" s="33"/>
      <c r="C191" s="169" t="s">
        <v>331</v>
      </c>
      <c r="D191" s="169" t="s">
        <v>488</v>
      </c>
      <c r="E191" s="170" t="s">
        <v>1534</v>
      </c>
      <c r="F191" s="171" t="s">
        <v>1535</v>
      </c>
      <c r="G191" s="172" t="s">
        <v>345</v>
      </c>
      <c r="H191" s="173">
        <v>3</v>
      </c>
      <c r="I191" s="174"/>
      <c r="J191" s="173">
        <f>ROUND(I191*H191,0)</f>
        <v>0</v>
      </c>
      <c r="K191" s="171" t="s">
        <v>346</v>
      </c>
      <c r="L191" s="175"/>
      <c r="M191" s="176" t="s">
        <v>35</v>
      </c>
      <c r="N191" s="177" t="s">
        <v>52</v>
      </c>
      <c r="P191" s="140">
        <f>O191*H191</f>
        <v>0</v>
      </c>
      <c r="Q191" s="140">
        <v>0.0059</v>
      </c>
      <c r="R191" s="140">
        <f>Q191*H191</f>
        <v>0.0177</v>
      </c>
      <c r="S191" s="140">
        <v>0</v>
      </c>
      <c r="T191" s="141">
        <f>S191*H191</f>
        <v>0</v>
      </c>
      <c r="AR191" s="142" t="s">
        <v>214</v>
      </c>
      <c r="AT191" s="142" t="s">
        <v>488</v>
      </c>
      <c r="AU191" s="142" t="s">
        <v>21</v>
      </c>
      <c r="AY191" s="17" t="s">
        <v>171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</v>
      </c>
      <c r="BK191" s="143">
        <f>ROUND(I191*H191,0)</f>
        <v>0</v>
      </c>
      <c r="BL191" s="17" t="s">
        <v>178</v>
      </c>
      <c r="BM191" s="142" t="s">
        <v>1536</v>
      </c>
    </row>
    <row r="192" spans="2:51" s="12" customFormat="1" ht="11.25">
      <c r="B192" s="155"/>
      <c r="D192" s="144" t="s">
        <v>358</v>
      </c>
      <c r="F192" s="157" t="s">
        <v>1537</v>
      </c>
      <c r="H192" s="158">
        <v>3</v>
      </c>
      <c r="I192" s="159"/>
      <c r="L192" s="155"/>
      <c r="M192" s="160"/>
      <c r="T192" s="161"/>
      <c r="AT192" s="156" t="s">
        <v>358</v>
      </c>
      <c r="AU192" s="156" t="s">
        <v>21</v>
      </c>
      <c r="AV192" s="12" t="s">
        <v>21</v>
      </c>
      <c r="AW192" s="12" t="s">
        <v>4</v>
      </c>
      <c r="AX192" s="12" t="s">
        <v>8</v>
      </c>
      <c r="AY192" s="156" t="s">
        <v>171</v>
      </c>
    </row>
    <row r="193" spans="2:63" s="11" customFormat="1" ht="22.9" customHeight="1">
      <c r="B193" s="120"/>
      <c r="D193" s="121" t="s">
        <v>80</v>
      </c>
      <c r="E193" s="130" t="s">
        <v>178</v>
      </c>
      <c r="F193" s="130" t="s">
        <v>529</v>
      </c>
      <c r="I193" s="123"/>
      <c r="J193" s="131">
        <f>BK193</f>
        <v>0</v>
      </c>
      <c r="L193" s="120"/>
      <c r="M193" s="125"/>
      <c r="P193" s="126">
        <f>SUM(P194:P199)</f>
        <v>0</v>
      </c>
      <c r="R193" s="126">
        <f>SUM(R194:R199)</f>
        <v>12.293914399999998</v>
      </c>
      <c r="T193" s="127">
        <f>SUM(T194:T199)</f>
        <v>0</v>
      </c>
      <c r="AR193" s="121" t="s">
        <v>8</v>
      </c>
      <c r="AT193" s="128" t="s">
        <v>80</v>
      </c>
      <c r="AU193" s="128" t="s">
        <v>8</v>
      </c>
      <c r="AY193" s="121" t="s">
        <v>171</v>
      </c>
      <c r="BK193" s="129">
        <f>SUM(BK194:BK199)</f>
        <v>0</v>
      </c>
    </row>
    <row r="194" spans="2:65" s="1" customFormat="1" ht="16.5" customHeight="1">
      <c r="B194" s="33"/>
      <c r="C194" s="132" t="s">
        <v>511</v>
      </c>
      <c r="D194" s="132" t="s">
        <v>174</v>
      </c>
      <c r="E194" s="133" t="s">
        <v>530</v>
      </c>
      <c r="F194" s="134" t="s">
        <v>531</v>
      </c>
      <c r="G194" s="135" t="s">
        <v>407</v>
      </c>
      <c r="H194" s="136">
        <v>4.92</v>
      </c>
      <c r="I194" s="137"/>
      <c r="J194" s="136">
        <f>ROUND(I194*H194,0)</f>
        <v>0</v>
      </c>
      <c r="K194" s="134" t="s">
        <v>346</v>
      </c>
      <c r="L194" s="33"/>
      <c r="M194" s="138" t="s">
        <v>35</v>
      </c>
      <c r="N194" s="139" t="s">
        <v>52</v>
      </c>
      <c r="P194" s="140">
        <f>O194*H194</f>
        <v>0</v>
      </c>
      <c r="Q194" s="140">
        <v>1.89077</v>
      </c>
      <c r="R194" s="140">
        <f>Q194*H194</f>
        <v>9.3025884</v>
      </c>
      <c r="S194" s="140">
        <v>0</v>
      </c>
      <c r="T194" s="141">
        <f>S194*H194</f>
        <v>0</v>
      </c>
      <c r="AR194" s="142" t="s">
        <v>178</v>
      </c>
      <c r="AT194" s="142" t="s">
        <v>174</v>
      </c>
      <c r="AU194" s="142" t="s">
        <v>21</v>
      </c>
      <c r="AY194" s="17" t="s">
        <v>171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</v>
      </c>
      <c r="BK194" s="143">
        <f>ROUND(I194*H194,0)</f>
        <v>0</v>
      </c>
      <c r="BL194" s="17" t="s">
        <v>178</v>
      </c>
      <c r="BM194" s="142" t="s">
        <v>1538</v>
      </c>
    </row>
    <row r="195" spans="2:47" s="1" customFormat="1" ht="11.25">
      <c r="B195" s="33"/>
      <c r="D195" s="153" t="s">
        <v>347</v>
      </c>
      <c r="F195" s="154" t="s">
        <v>533</v>
      </c>
      <c r="I195" s="146"/>
      <c r="L195" s="33"/>
      <c r="M195" s="147"/>
      <c r="T195" s="54"/>
      <c r="AT195" s="17" t="s">
        <v>347</v>
      </c>
      <c r="AU195" s="17" t="s">
        <v>21</v>
      </c>
    </row>
    <row r="196" spans="2:51" s="12" customFormat="1" ht="11.25">
      <c r="B196" s="155"/>
      <c r="D196" s="144" t="s">
        <v>358</v>
      </c>
      <c r="E196" s="156" t="s">
        <v>35</v>
      </c>
      <c r="F196" s="157" t="s">
        <v>1539</v>
      </c>
      <c r="H196" s="158">
        <v>4.92</v>
      </c>
      <c r="I196" s="159"/>
      <c r="L196" s="155"/>
      <c r="M196" s="160"/>
      <c r="T196" s="161"/>
      <c r="AT196" s="156" t="s">
        <v>358</v>
      </c>
      <c r="AU196" s="156" t="s">
        <v>21</v>
      </c>
      <c r="AV196" s="12" t="s">
        <v>21</v>
      </c>
      <c r="AW196" s="12" t="s">
        <v>41</v>
      </c>
      <c r="AX196" s="12" t="s">
        <v>8</v>
      </c>
      <c r="AY196" s="156" t="s">
        <v>171</v>
      </c>
    </row>
    <row r="197" spans="2:65" s="1" customFormat="1" ht="24.2" customHeight="1">
      <c r="B197" s="33"/>
      <c r="C197" s="132" t="s">
        <v>516</v>
      </c>
      <c r="D197" s="132" t="s">
        <v>174</v>
      </c>
      <c r="E197" s="133" t="s">
        <v>537</v>
      </c>
      <c r="F197" s="134" t="s">
        <v>538</v>
      </c>
      <c r="G197" s="135" t="s">
        <v>407</v>
      </c>
      <c r="H197" s="136">
        <v>1.3</v>
      </c>
      <c r="I197" s="137"/>
      <c r="J197" s="136">
        <f>ROUND(I197*H197,0)</f>
        <v>0</v>
      </c>
      <c r="K197" s="134" t="s">
        <v>346</v>
      </c>
      <c r="L197" s="33"/>
      <c r="M197" s="138" t="s">
        <v>35</v>
      </c>
      <c r="N197" s="139" t="s">
        <v>52</v>
      </c>
      <c r="P197" s="140">
        <f>O197*H197</f>
        <v>0</v>
      </c>
      <c r="Q197" s="140">
        <v>2.30102</v>
      </c>
      <c r="R197" s="140">
        <f>Q197*H197</f>
        <v>2.991326</v>
      </c>
      <c r="S197" s="140">
        <v>0</v>
      </c>
      <c r="T197" s="141">
        <f>S197*H197</f>
        <v>0</v>
      </c>
      <c r="AR197" s="142" t="s">
        <v>178</v>
      </c>
      <c r="AT197" s="142" t="s">
        <v>174</v>
      </c>
      <c r="AU197" s="142" t="s">
        <v>21</v>
      </c>
      <c r="AY197" s="17" t="s">
        <v>171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</v>
      </c>
      <c r="BK197" s="143">
        <f>ROUND(I197*H197,0)</f>
        <v>0</v>
      </c>
      <c r="BL197" s="17" t="s">
        <v>178</v>
      </c>
      <c r="BM197" s="142" t="s">
        <v>1540</v>
      </c>
    </row>
    <row r="198" spans="2:47" s="1" customFormat="1" ht="11.25">
      <c r="B198" s="33"/>
      <c r="D198" s="153" t="s">
        <v>347</v>
      </c>
      <c r="F198" s="154" t="s">
        <v>540</v>
      </c>
      <c r="I198" s="146"/>
      <c r="L198" s="33"/>
      <c r="M198" s="147"/>
      <c r="T198" s="54"/>
      <c r="AT198" s="17" t="s">
        <v>347</v>
      </c>
      <c r="AU198" s="17" t="s">
        <v>21</v>
      </c>
    </row>
    <row r="199" spans="2:51" s="12" customFormat="1" ht="11.25">
      <c r="B199" s="155"/>
      <c r="D199" s="144" t="s">
        <v>358</v>
      </c>
      <c r="E199" s="156" t="s">
        <v>35</v>
      </c>
      <c r="F199" s="157" t="s">
        <v>1541</v>
      </c>
      <c r="H199" s="158">
        <v>1.3</v>
      </c>
      <c r="I199" s="159"/>
      <c r="L199" s="155"/>
      <c r="M199" s="160"/>
      <c r="T199" s="161"/>
      <c r="AT199" s="156" t="s">
        <v>358</v>
      </c>
      <c r="AU199" s="156" t="s">
        <v>21</v>
      </c>
      <c r="AV199" s="12" t="s">
        <v>21</v>
      </c>
      <c r="AW199" s="12" t="s">
        <v>41</v>
      </c>
      <c r="AX199" s="12" t="s">
        <v>8</v>
      </c>
      <c r="AY199" s="156" t="s">
        <v>171</v>
      </c>
    </row>
    <row r="200" spans="2:63" s="11" customFormat="1" ht="22.9" customHeight="1">
      <c r="B200" s="120"/>
      <c r="D200" s="121" t="s">
        <v>80</v>
      </c>
      <c r="E200" s="130" t="s">
        <v>183</v>
      </c>
      <c r="F200" s="130" t="s">
        <v>542</v>
      </c>
      <c r="I200" s="123"/>
      <c r="J200" s="131">
        <f>BK200</f>
        <v>0</v>
      </c>
      <c r="L200" s="120"/>
      <c r="M200" s="125"/>
      <c r="P200" s="126">
        <f>SUM(P201:P303)</f>
        <v>0</v>
      </c>
      <c r="R200" s="126">
        <f>SUM(R201:R303)</f>
        <v>1541.1887732000002</v>
      </c>
      <c r="T200" s="127">
        <f>SUM(T201:T303)</f>
        <v>0</v>
      </c>
      <c r="AR200" s="121" t="s">
        <v>8</v>
      </c>
      <c r="AT200" s="128" t="s">
        <v>80</v>
      </c>
      <c r="AU200" s="128" t="s">
        <v>8</v>
      </c>
      <c r="AY200" s="121" t="s">
        <v>171</v>
      </c>
      <c r="BK200" s="129">
        <f>SUM(BK201:BK303)</f>
        <v>0</v>
      </c>
    </row>
    <row r="201" spans="2:65" s="1" customFormat="1" ht="33" customHeight="1">
      <c r="B201" s="33"/>
      <c r="C201" s="132" t="s">
        <v>514</v>
      </c>
      <c r="D201" s="132" t="s">
        <v>174</v>
      </c>
      <c r="E201" s="133" t="s">
        <v>1075</v>
      </c>
      <c r="F201" s="134" t="s">
        <v>1076</v>
      </c>
      <c r="G201" s="135" t="s">
        <v>355</v>
      </c>
      <c r="H201" s="136">
        <v>522.62</v>
      </c>
      <c r="I201" s="137"/>
      <c r="J201" s="136">
        <f>ROUND(I201*H201,0)</f>
        <v>0</v>
      </c>
      <c r="K201" s="134" t="s">
        <v>346</v>
      </c>
      <c r="L201" s="33"/>
      <c r="M201" s="138" t="s">
        <v>35</v>
      </c>
      <c r="N201" s="139" t="s">
        <v>52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178</v>
      </c>
      <c r="AT201" s="142" t="s">
        <v>174</v>
      </c>
      <c r="AU201" s="142" t="s">
        <v>21</v>
      </c>
      <c r="AY201" s="17" t="s">
        <v>171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</v>
      </c>
      <c r="BK201" s="143">
        <f>ROUND(I201*H201,0)</f>
        <v>0</v>
      </c>
      <c r="BL201" s="17" t="s">
        <v>178</v>
      </c>
      <c r="BM201" s="142" t="s">
        <v>1542</v>
      </c>
    </row>
    <row r="202" spans="2:47" s="1" customFormat="1" ht="11.25">
      <c r="B202" s="33"/>
      <c r="D202" s="153" t="s">
        <v>347</v>
      </c>
      <c r="F202" s="154" t="s">
        <v>1078</v>
      </c>
      <c r="I202" s="146"/>
      <c r="L202" s="33"/>
      <c r="M202" s="147"/>
      <c r="T202" s="54"/>
      <c r="AT202" s="17" t="s">
        <v>347</v>
      </c>
      <c r="AU202" s="17" t="s">
        <v>21</v>
      </c>
    </row>
    <row r="203" spans="2:47" s="1" customFormat="1" ht="19.5">
      <c r="B203" s="33"/>
      <c r="D203" s="144" t="s">
        <v>180</v>
      </c>
      <c r="F203" s="145" t="s">
        <v>1079</v>
      </c>
      <c r="I203" s="146"/>
      <c r="L203" s="33"/>
      <c r="M203" s="147"/>
      <c r="T203" s="54"/>
      <c r="AT203" s="17" t="s">
        <v>180</v>
      </c>
      <c r="AU203" s="17" t="s">
        <v>21</v>
      </c>
    </row>
    <row r="204" spans="2:51" s="12" customFormat="1" ht="11.25">
      <c r="B204" s="155"/>
      <c r="D204" s="144" t="s">
        <v>358</v>
      </c>
      <c r="E204" s="156" t="s">
        <v>35</v>
      </c>
      <c r="F204" s="157" t="s">
        <v>1543</v>
      </c>
      <c r="H204" s="158">
        <v>261.31</v>
      </c>
      <c r="I204" s="159"/>
      <c r="L204" s="155"/>
      <c r="M204" s="160"/>
      <c r="T204" s="161"/>
      <c r="AT204" s="156" t="s">
        <v>358</v>
      </c>
      <c r="AU204" s="156" t="s">
        <v>21</v>
      </c>
      <c r="AV204" s="12" t="s">
        <v>21</v>
      </c>
      <c r="AW204" s="12" t="s">
        <v>41</v>
      </c>
      <c r="AX204" s="12" t="s">
        <v>81</v>
      </c>
      <c r="AY204" s="156" t="s">
        <v>171</v>
      </c>
    </row>
    <row r="205" spans="2:51" s="14" customFormat="1" ht="11.25">
      <c r="B205" s="178"/>
      <c r="D205" s="144" t="s">
        <v>358</v>
      </c>
      <c r="E205" s="179" t="s">
        <v>35</v>
      </c>
      <c r="F205" s="180" t="s">
        <v>550</v>
      </c>
      <c r="H205" s="181">
        <v>261.31</v>
      </c>
      <c r="I205" s="182"/>
      <c r="L205" s="178"/>
      <c r="M205" s="183"/>
      <c r="T205" s="184"/>
      <c r="AT205" s="179" t="s">
        <v>358</v>
      </c>
      <c r="AU205" s="179" t="s">
        <v>21</v>
      </c>
      <c r="AV205" s="14" t="s">
        <v>191</v>
      </c>
      <c r="AW205" s="14" t="s">
        <v>41</v>
      </c>
      <c r="AX205" s="14" t="s">
        <v>81</v>
      </c>
      <c r="AY205" s="179" t="s">
        <v>171</v>
      </c>
    </row>
    <row r="206" spans="2:51" s="12" customFormat="1" ht="11.25">
      <c r="B206" s="155"/>
      <c r="D206" s="144" t="s">
        <v>358</v>
      </c>
      <c r="E206" s="156" t="s">
        <v>35</v>
      </c>
      <c r="F206" s="157" t="s">
        <v>1544</v>
      </c>
      <c r="H206" s="158">
        <v>522.62</v>
      </c>
      <c r="I206" s="159"/>
      <c r="L206" s="155"/>
      <c r="M206" s="160"/>
      <c r="T206" s="161"/>
      <c r="AT206" s="156" t="s">
        <v>358</v>
      </c>
      <c r="AU206" s="156" t="s">
        <v>21</v>
      </c>
      <c r="AV206" s="12" t="s">
        <v>21</v>
      </c>
      <c r="AW206" s="12" t="s">
        <v>41</v>
      </c>
      <c r="AX206" s="12" t="s">
        <v>8</v>
      </c>
      <c r="AY206" s="156" t="s">
        <v>171</v>
      </c>
    </row>
    <row r="207" spans="2:65" s="1" customFormat="1" ht="16.5" customHeight="1">
      <c r="B207" s="33"/>
      <c r="C207" s="169" t="s">
        <v>524</v>
      </c>
      <c r="D207" s="169" t="s">
        <v>488</v>
      </c>
      <c r="E207" s="170" t="s">
        <v>553</v>
      </c>
      <c r="F207" s="171" t="s">
        <v>554</v>
      </c>
      <c r="G207" s="172" t="s">
        <v>468</v>
      </c>
      <c r="H207" s="173">
        <v>261.32</v>
      </c>
      <c r="I207" s="174"/>
      <c r="J207" s="173">
        <f>ROUND(I207*H207,0)</f>
        <v>0</v>
      </c>
      <c r="K207" s="171" t="s">
        <v>346</v>
      </c>
      <c r="L207" s="175"/>
      <c r="M207" s="176" t="s">
        <v>35</v>
      </c>
      <c r="N207" s="177" t="s">
        <v>52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214</v>
      </c>
      <c r="AT207" s="142" t="s">
        <v>488</v>
      </c>
      <c r="AU207" s="142" t="s">
        <v>21</v>
      </c>
      <c r="AY207" s="17" t="s">
        <v>171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7" t="s">
        <v>8</v>
      </c>
      <c r="BK207" s="143">
        <f>ROUND(I207*H207,0)</f>
        <v>0</v>
      </c>
      <c r="BL207" s="17" t="s">
        <v>178</v>
      </c>
      <c r="BM207" s="142" t="s">
        <v>1545</v>
      </c>
    </row>
    <row r="208" spans="2:51" s="12" customFormat="1" ht="11.25">
      <c r="B208" s="155"/>
      <c r="D208" s="144" t="s">
        <v>358</v>
      </c>
      <c r="E208" s="156" t="s">
        <v>35</v>
      </c>
      <c r="F208" s="157" t="s">
        <v>1546</v>
      </c>
      <c r="H208" s="158">
        <v>130.66</v>
      </c>
      <c r="I208" s="159"/>
      <c r="L208" s="155"/>
      <c r="M208" s="160"/>
      <c r="T208" s="161"/>
      <c r="AT208" s="156" t="s">
        <v>358</v>
      </c>
      <c r="AU208" s="156" t="s">
        <v>21</v>
      </c>
      <c r="AV208" s="12" t="s">
        <v>21</v>
      </c>
      <c r="AW208" s="12" t="s">
        <v>41</v>
      </c>
      <c r="AX208" s="12" t="s">
        <v>8</v>
      </c>
      <c r="AY208" s="156" t="s">
        <v>171</v>
      </c>
    </row>
    <row r="209" spans="2:51" s="12" customFormat="1" ht="11.25">
      <c r="B209" s="155"/>
      <c r="D209" s="144" t="s">
        <v>358</v>
      </c>
      <c r="F209" s="157" t="s">
        <v>1547</v>
      </c>
      <c r="H209" s="158">
        <v>261.32</v>
      </c>
      <c r="I209" s="159"/>
      <c r="L209" s="155"/>
      <c r="M209" s="160"/>
      <c r="T209" s="161"/>
      <c r="AT209" s="156" t="s">
        <v>358</v>
      </c>
      <c r="AU209" s="156" t="s">
        <v>21</v>
      </c>
      <c r="AV209" s="12" t="s">
        <v>21</v>
      </c>
      <c r="AW209" s="12" t="s">
        <v>4</v>
      </c>
      <c r="AX209" s="12" t="s">
        <v>8</v>
      </c>
      <c r="AY209" s="156" t="s">
        <v>171</v>
      </c>
    </row>
    <row r="210" spans="2:65" s="1" customFormat="1" ht="21.75" customHeight="1">
      <c r="B210" s="33"/>
      <c r="C210" s="132" t="s">
        <v>519</v>
      </c>
      <c r="D210" s="132" t="s">
        <v>174</v>
      </c>
      <c r="E210" s="133" t="s">
        <v>559</v>
      </c>
      <c r="F210" s="134" t="s">
        <v>560</v>
      </c>
      <c r="G210" s="135" t="s">
        <v>355</v>
      </c>
      <c r="H210" s="136">
        <v>1075.3</v>
      </c>
      <c r="I210" s="137"/>
      <c r="J210" s="136">
        <f>ROUND(I210*H210,0)</f>
        <v>0</v>
      </c>
      <c r="K210" s="134" t="s">
        <v>346</v>
      </c>
      <c r="L210" s="33"/>
      <c r="M210" s="138" t="s">
        <v>35</v>
      </c>
      <c r="N210" s="139" t="s">
        <v>52</v>
      </c>
      <c r="P210" s="140">
        <f>O210*H210</f>
        <v>0</v>
      </c>
      <c r="Q210" s="140">
        <v>0.345</v>
      </c>
      <c r="R210" s="140">
        <f>Q210*H210</f>
        <v>370.97849999999994</v>
      </c>
      <c r="S210" s="140">
        <v>0</v>
      </c>
      <c r="T210" s="141">
        <f>S210*H210</f>
        <v>0</v>
      </c>
      <c r="AR210" s="142" t="s">
        <v>178</v>
      </c>
      <c r="AT210" s="142" t="s">
        <v>174</v>
      </c>
      <c r="AU210" s="142" t="s">
        <v>21</v>
      </c>
      <c r="AY210" s="17" t="s">
        <v>171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</v>
      </c>
      <c r="BK210" s="143">
        <f>ROUND(I210*H210,0)</f>
        <v>0</v>
      </c>
      <c r="BL210" s="17" t="s">
        <v>178</v>
      </c>
      <c r="BM210" s="142" t="s">
        <v>1548</v>
      </c>
    </row>
    <row r="211" spans="2:47" s="1" customFormat="1" ht="11.25">
      <c r="B211" s="33"/>
      <c r="D211" s="153" t="s">
        <v>347</v>
      </c>
      <c r="F211" s="154" t="s">
        <v>561</v>
      </c>
      <c r="I211" s="146"/>
      <c r="L211" s="33"/>
      <c r="M211" s="147"/>
      <c r="T211" s="54"/>
      <c r="AT211" s="17" t="s">
        <v>347</v>
      </c>
      <c r="AU211" s="17" t="s">
        <v>21</v>
      </c>
    </row>
    <row r="212" spans="2:47" s="1" customFormat="1" ht="19.5">
      <c r="B212" s="33"/>
      <c r="D212" s="144" t="s">
        <v>180</v>
      </c>
      <c r="F212" s="145" t="s">
        <v>562</v>
      </c>
      <c r="I212" s="146"/>
      <c r="L212" s="33"/>
      <c r="M212" s="147"/>
      <c r="T212" s="54"/>
      <c r="AT212" s="17" t="s">
        <v>180</v>
      </c>
      <c r="AU212" s="17" t="s">
        <v>21</v>
      </c>
    </row>
    <row r="213" spans="2:51" s="12" customFormat="1" ht="11.25">
      <c r="B213" s="155"/>
      <c r="D213" s="144" t="s">
        <v>358</v>
      </c>
      <c r="E213" s="156" t="s">
        <v>35</v>
      </c>
      <c r="F213" s="157" t="s">
        <v>1549</v>
      </c>
      <c r="H213" s="158">
        <v>16.44</v>
      </c>
      <c r="I213" s="159"/>
      <c r="L213" s="155"/>
      <c r="M213" s="160"/>
      <c r="T213" s="161"/>
      <c r="AT213" s="156" t="s">
        <v>358</v>
      </c>
      <c r="AU213" s="156" t="s">
        <v>21</v>
      </c>
      <c r="AV213" s="12" t="s">
        <v>21</v>
      </c>
      <c r="AW213" s="12" t="s">
        <v>41</v>
      </c>
      <c r="AX213" s="12" t="s">
        <v>81</v>
      </c>
      <c r="AY213" s="156" t="s">
        <v>171</v>
      </c>
    </row>
    <row r="214" spans="2:51" s="12" customFormat="1" ht="11.25">
      <c r="B214" s="155"/>
      <c r="D214" s="144" t="s">
        <v>358</v>
      </c>
      <c r="E214" s="156" t="s">
        <v>35</v>
      </c>
      <c r="F214" s="157" t="s">
        <v>1550</v>
      </c>
      <c r="H214" s="158">
        <v>0.99</v>
      </c>
      <c r="I214" s="159"/>
      <c r="L214" s="155"/>
      <c r="M214" s="160"/>
      <c r="T214" s="161"/>
      <c r="AT214" s="156" t="s">
        <v>358</v>
      </c>
      <c r="AU214" s="156" t="s">
        <v>21</v>
      </c>
      <c r="AV214" s="12" t="s">
        <v>21</v>
      </c>
      <c r="AW214" s="12" t="s">
        <v>41</v>
      </c>
      <c r="AX214" s="12" t="s">
        <v>81</v>
      </c>
      <c r="AY214" s="156" t="s">
        <v>171</v>
      </c>
    </row>
    <row r="215" spans="2:51" s="14" customFormat="1" ht="11.25">
      <c r="B215" s="178"/>
      <c r="D215" s="144" t="s">
        <v>358</v>
      </c>
      <c r="E215" s="179" t="s">
        <v>35</v>
      </c>
      <c r="F215" s="180" t="s">
        <v>550</v>
      </c>
      <c r="H215" s="181">
        <v>17.43</v>
      </c>
      <c r="I215" s="182"/>
      <c r="L215" s="178"/>
      <c r="M215" s="183"/>
      <c r="T215" s="184"/>
      <c r="AT215" s="179" t="s">
        <v>358</v>
      </c>
      <c r="AU215" s="179" t="s">
        <v>21</v>
      </c>
      <c r="AV215" s="14" t="s">
        <v>191</v>
      </c>
      <c r="AW215" s="14" t="s">
        <v>41</v>
      </c>
      <c r="AX215" s="14" t="s">
        <v>81</v>
      </c>
      <c r="AY215" s="179" t="s">
        <v>171</v>
      </c>
    </row>
    <row r="216" spans="2:51" s="12" customFormat="1" ht="11.25">
      <c r="B216" s="155"/>
      <c r="D216" s="144" t="s">
        <v>358</v>
      </c>
      <c r="E216" s="156" t="s">
        <v>35</v>
      </c>
      <c r="F216" s="157" t="s">
        <v>1551</v>
      </c>
      <c r="H216" s="158">
        <v>997.99</v>
      </c>
      <c r="I216" s="159"/>
      <c r="L216" s="155"/>
      <c r="M216" s="160"/>
      <c r="T216" s="161"/>
      <c r="AT216" s="156" t="s">
        <v>358</v>
      </c>
      <c r="AU216" s="156" t="s">
        <v>21</v>
      </c>
      <c r="AV216" s="12" t="s">
        <v>21</v>
      </c>
      <c r="AW216" s="12" t="s">
        <v>41</v>
      </c>
      <c r="AX216" s="12" t="s">
        <v>81</v>
      </c>
      <c r="AY216" s="156" t="s">
        <v>171</v>
      </c>
    </row>
    <row r="217" spans="2:51" s="12" customFormat="1" ht="11.25">
      <c r="B217" s="155"/>
      <c r="D217" s="144" t="s">
        <v>358</v>
      </c>
      <c r="E217" s="156" t="s">
        <v>35</v>
      </c>
      <c r="F217" s="157" t="s">
        <v>1552</v>
      </c>
      <c r="H217" s="158">
        <v>59.88</v>
      </c>
      <c r="I217" s="159"/>
      <c r="L217" s="155"/>
      <c r="M217" s="160"/>
      <c r="T217" s="161"/>
      <c r="AT217" s="156" t="s">
        <v>358</v>
      </c>
      <c r="AU217" s="156" t="s">
        <v>21</v>
      </c>
      <c r="AV217" s="12" t="s">
        <v>21</v>
      </c>
      <c r="AW217" s="12" t="s">
        <v>41</v>
      </c>
      <c r="AX217" s="12" t="s">
        <v>81</v>
      </c>
      <c r="AY217" s="156" t="s">
        <v>171</v>
      </c>
    </row>
    <row r="218" spans="2:51" s="14" customFormat="1" ht="11.25">
      <c r="B218" s="178"/>
      <c r="D218" s="144" t="s">
        <v>358</v>
      </c>
      <c r="E218" s="179" t="s">
        <v>35</v>
      </c>
      <c r="F218" s="180" t="s">
        <v>550</v>
      </c>
      <c r="H218" s="181">
        <v>1057.87</v>
      </c>
      <c r="I218" s="182"/>
      <c r="L218" s="178"/>
      <c r="M218" s="183"/>
      <c r="T218" s="184"/>
      <c r="AT218" s="179" t="s">
        <v>358</v>
      </c>
      <c r="AU218" s="179" t="s">
        <v>21</v>
      </c>
      <c r="AV218" s="14" t="s">
        <v>191</v>
      </c>
      <c r="AW218" s="14" t="s">
        <v>41</v>
      </c>
      <c r="AX218" s="14" t="s">
        <v>81</v>
      </c>
      <c r="AY218" s="179" t="s">
        <v>171</v>
      </c>
    </row>
    <row r="219" spans="2:51" s="13" customFormat="1" ht="11.25">
      <c r="B219" s="162"/>
      <c r="D219" s="144" t="s">
        <v>358</v>
      </c>
      <c r="E219" s="163" t="s">
        <v>35</v>
      </c>
      <c r="F219" s="164" t="s">
        <v>361</v>
      </c>
      <c r="H219" s="165">
        <v>1075.3</v>
      </c>
      <c r="I219" s="166"/>
      <c r="L219" s="162"/>
      <c r="M219" s="167"/>
      <c r="T219" s="168"/>
      <c r="AT219" s="163" t="s">
        <v>358</v>
      </c>
      <c r="AU219" s="163" t="s">
        <v>21</v>
      </c>
      <c r="AV219" s="13" t="s">
        <v>178</v>
      </c>
      <c r="AW219" s="13" t="s">
        <v>41</v>
      </c>
      <c r="AX219" s="13" t="s">
        <v>8</v>
      </c>
      <c r="AY219" s="163" t="s">
        <v>171</v>
      </c>
    </row>
    <row r="220" spans="2:65" s="1" customFormat="1" ht="21.75" customHeight="1">
      <c r="B220" s="33"/>
      <c r="C220" s="132" t="s">
        <v>536</v>
      </c>
      <c r="D220" s="132" t="s">
        <v>174</v>
      </c>
      <c r="E220" s="133" t="s">
        <v>559</v>
      </c>
      <c r="F220" s="134" t="s">
        <v>560</v>
      </c>
      <c r="G220" s="135" t="s">
        <v>355</v>
      </c>
      <c r="H220" s="136">
        <v>279.57</v>
      </c>
      <c r="I220" s="137"/>
      <c r="J220" s="136">
        <f>ROUND(I220*H220,0)</f>
        <v>0</v>
      </c>
      <c r="K220" s="134" t="s">
        <v>346</v>
      </c>
      <c r="L220" s="33"/>
      <c r="M220" s="138" t="s">
        <v>35</v>
      </c>
      <c r="N220" s="139" t="s">
        <v>52</v>
      </c>
      <c r="P220" s="140">
        <f>O220*H220</f>
        <v>0</v>
      </c>
      <c r="Q220" s="140">
        <v>0.345</v>
      </c>
      <c r="R220" s="140">
        <f>Q220*H220</f>
        <v>96.45164999999999</v>
      </c>
      <c r="S220" s="140">
        <v>0</v>
      </c>
      <c r="T220" s="141">
        <f>S220*H220</f>
        <v>0</v>
      </c>
      <c r="AR220" s="142" t="s">
        <v>178</v>
      </c>
      <c r="AT220" s="142" t="s">
        <v>174</v>
      </c>
      <c r="AU220" s="142" t="s">
        <v>21</v>
      </c>
      <c r="AY220" s="17" t="s">
        <v>171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</v>
      </c>
      <c r="BK220" s="143">
        <f>ROUND(I220*H220,0)</f>
        <v>0</v>
      </c>
      <c r="BL220" s="17" t="s">
        <v>178</v>
      </c>
      <c r="BM220" s="142" t="s">
        <v>1553</v>
      </c>
    </row>
    <row r="221" spans="2:47" s="1" customFormat="1" ht="11.25">
      <c r="B221" s="33"/>
      <c r="D221" s="153" t="s">
        <v>347</v>
      </c>
      <c r="F221" s="154" t="s">
        <v>561</v>
      </c>
      <c r="I221" s="146"/>
      <c r="L221" s="33"/>
      <c r="M221" s="147"/>
      <c r="T221" s="54"/>
      <c r="AT221" s="17" t="s">
        <v>347</v>
      </c>
      <c r="AU221" s="17" t="s">
        <v>21</v>
      </c>
    </row>
    <row r="222" spans="2:47" s="1" customFormat="1" ht="19.5">
      <c r="B222" s="33"/>
      <c r="D222" s="144" t="s">
        <v>180</v>
      </c>
      <c r="F222" s="145" t="s">
        <v>569</v>
      </c>
      <c r="I222" s="146"/>
      <c r="L222" s="33"/>
      <c r="M222" s="147"/>
      <c r="T222" s="54"/>
      <c r="AT222" s="17" t="s">
        <v>180</v>
      </c>
      <c r="AU222" s="17" t="s">
        <v>21</v>
      </c>
    </row>
    <row r="223" spans="2:51" s="12" customFormat="1" ht="11.25">
      <c r="B223" s="155"/>
      <c r="D223" s="144" t="s">
        <v>358</v>
      </c>
      <c r="E223" s="156" t="s">
        <v>35</v>
      </c>
      <c r="F223" s="157" t="s">
        <v>1554</v>
      </c>
      <c r="H223" s="158">
        <v>235.42</v>
      </c>
      <c r="I223" s="159"/>
      <c r="L223" s="155"/>
      <c r="M223" s="160"/>
      <c r="T223" s="161"/>
      <c r="AT223" s="156" t="s">
        <v>358</v>
      </c>
      <c r="AU223" s="156" t="s">
        <v>21</v>
      </c>
      <c r="AV223" s="12" t="s">
        <v>21</v>
      </c>
      <c r="AW223" s="12" t="s">
        <v>41</v>
      </c>
      <c r="AX223" s="12" t="s">
        <v>81</v>
      </c>
      <c r="AY223" s="156" t="s">
        <v>171</v>
      </c>
    </row>
    <row r="224" spans="2:51" s="12" customFormat="1" ht="11.25">
      <c r="B224" s="155"/>
      <c r="D224" s="144" t="s">
        <v>358</v>
      </c>
      <c r="E224" s="156" t="s">
        <v>35</v>
      </c>
      <c r="F224" s="157" t="s">
        <v>1555</v>
      </c>
      <c r="H224" s="158">
        <v>25.9</v>
      </c>
      <c r="I224" s="159"/>
      <c r="L224" s="155"/>
      <c r="M224" s="160"/>
      <c r="T224" s="161"/>
      <c r="AT224" s="156" t="s">
        <v>358</v>
      </c>
      <c r="AU224" s="156" t="s">
        <v>21</v>
      </c>
      <c r="AV224" s="12" t="s">
        <v>21</v>
      </c>
      <c r="AW224" s="12" t="s">
        <v>41</v>
      </c>
      <c r="AX224" s="12" t="s">
        <v>81</v>
      </c>
      <c r="AY224" s="156" t="s">
        <v>171</v>
      </c>
    </row>
    <row r="225" spans="2:51" s="14" customFormat="1" ht="11.25">
      <c r="B225" s="178"/>
      <c r="D225" s="144" t="s">
        <v>358</v>
      </c>
      <c r="E225" s="179" t="s">
        <v>35</v>
      </c>
      <c r="F225" s="180" t="s">
        <v>550</v>
      </c>
      <c r="H225" s="181">
        <v>261.32</v>
      </c>
      <c r="I225" s="182"/>
      <c r="L225" s="178"/>
      <c r="M225" s="183"/>
      <c r="T225" s="184"/>
      <c r="AT225" s="179" t="s">
        <v>358</v>
      </c>
      <c r="AU225" s="179" t="s">
        <v>21</v>
      </c>
      <c r="AV225" s="14" t="s">
        <v>191</v>
      </c>
      <c r="AW225" s="14" t="s">
        <v>41</v>
      </c>
      <c r="AX225" s="14" t="s">
        <v>81</v>
      </c>
      <c r="AY225" s="179" t="s">
        <v>171</v>
      </c>
    </row>
    <row r="226" spans="2:51" s="12" customFormat="1" ht="11.25">
      <c r="B226" s="155"/>
      <c r="D226" s="144" t="s">
        <v>358</v>
      </c>
      <c r="E226" s="156" t="s">
        <v>35</v>
      </c>
      <c r="F226" s="157" t="s">
        <v>1549</v>
      </c>
      <c r="H226" s="158">
        <v>16.44</v>
      </c>
      <c r="I226" s="159"/>
      <c r="L226" s="155"/>
      <c r="M226" s="160"/>
      <c r="T226" s="161"/>
      <c r="AT226" s="156" t="s">
        <v>358</v>
      </c>
      <c r="AU226" s="156" t="s">
        <v>21</v>
      </c>
      <c r="AV226" s="12" t="s">
        <v>21</v>
      </c>
      <c r="AW226" s="12" t="s">
        <v>41</v>
      </c>
      <c r="AX226" s="12" t="s">
        <v>81</v>
      </c>
      <c r="AY226" s="156" t="s">
        <v>171</v>
      </c>
    </row>
    <row r="227" spans="2:51" s="12" customFormat="1" ht="11.25">
      <c r="B227" s="155"/>
      <c r="D227" s="144" t="s">
        <v>358</v>
      </c>
      <c r="E227" s="156" t="s">
        <v>35</v>
      </c>
      <c r="F227" s="157" t="s">
        <v>1556</v>
      </c>
      <c r="H227" s="158">
        <v>1.81</v>
      </c>
      <c r="I227" s="159"/>
      <c r="L227" s="155"/>
      <c r="M227" s="160"/>
      <c r="T227" s="161"/>
      <c r="AT227" s="156" t="s">
        <v>358</v>
      </c>
      <c r="AU227" s="156" t="s">
        <v>21</v>
      </c>
      <c r="AV227" s="12" t="s">
        <v>21</v>
      </c>
      <c r="AW227" s="12" t="s">
        <v>41</v>
      </c>
      <c r="AX227" s="12" t="s">
        <v>81</v>
      </c>
      <c r="AY227" s="156" t="s">
        <v>171</v>
      </c>
    </row>
    <row r="228" spans="2:51" s="14" customFormat="1" ht="11.25">
      <c r="B228" s="178"/>
      <c r="D228" s="144" t="s">
        <v>358</v>
      </c>
      <c r="E228" s="179" t="s">
        <v>35</v>
      </c>
      <c r="F228" s="180" t="s">
        <v>550</v>
      </c>
      <c r="H228" s="181">
        <v>18.25</v>
      </c>
      <c r="I228" s="182"/>
      <c r="L228" s="178"/>
      <c r="M228" s="183"/>
      <c r="T228" s="184"/>
      <c r="AT228" s="179" t="s">
        <v>358</v>
      </c>
      <c r="AU228" s="179" t="s">
        <v>21</v>
      </c>
      <c r="AV228" s="14" t="s">
        <v>191</v>
      </c>
      <c r="AW228" s="14" t="s">
        <v>41</v>
      </c>
      <c r="AX228" s="14" t="s">
        <v>81</v>
      </c>
      <c r="AY228" s="179" t="s">
        <v>171</v>
      </c>
    </row>
    <row r="229" spans="2:51" s="13" customFormat="1" ht="11.25">
      <c r="B229" s="162"/>
      <c r="D229" s="144" t="s">
        <v>358</v>
      </c>
      <c r="E229" s="163" t="s">
        <v>35</v>
      </c>
      <c r="F229" s="164" t="s">
        <v>361</v>
      </c>
      <c r="H229" s="165">
        <v>279.57</v>
      </c>
      <c r="I229" s="166"/>
      <c r="L229" s="162"/>
      <c r="M229" s="167"/>
      <c r="T229" s="168"/>
      <c r="AT229" s="163" t="s">
        <v>358</v>
      </c>
      <c r="AU229" s="163" t="s">
        <v>21</v>
      </c>
      <c r="AV229" s="13" t="s">
        <v>178</v>
      </c>
      <c r="AW229" s="13" t="s">
        <v>41</v>
      </c>
      <c r="AX229" s="13" t="s">
        <v>8</v>
      </c>
      <c r="AY229" s="163" t="s">
        <v>171</v>
      </c>
    </row>
    <row r="230" spans="2:65" s="1" customFormat="1" ht="21.75" customHeight="1">
      <c r="B230" s="33"/>
      <c r="C230" s="132" t="s">
        <v>522</v>
      </c>
      <c r="D230" s="132" t="s">
        <v>174</v>
      </c>
      <c r="E230" s="133" t="s">
        <v>575</v>
      </c>
      <c r="F230" s="134" t="s">
        <v>576</v>
      </c>
      <c r="G230" s="135" t="s">
        <v>355</v>
      </c>
      <c r="H230" s="136">
        <v>129.3</v>
      </c>
      <c r="I230" s="137"/>
      <c r="J230" s="136">
        <f>ROUND(I230*H230,0)</f>
        <v>0</v>
      </c>
      <c r="K230" s="134" t="s">
        <v>346</v>
      </c>
      <c r="L230" s="33"/>
      <c r="M230" s="138" t="s">
        <v>35</v>
      </c>
      <c r="N230" s="139" t="s">
        <v>52</v>
      </c>
      <c r="P230" s="140">
        <f>O230*H230</f>
        <v>0</v>
      </c>
      <c r="Q230" s="140">
        <v>0.46</v>
      </c>
      <c r="R230" s="140">
        <f>Q230*H230</f>
        <v>59.47800000000001</v>
      </c>
      <c r="S230" s="140">
        <v>0</v>
      </c>
      <c r="T230" s="141">
        <f>S230*H230</f>
        <v>0</v>
      </c>
      <c r="AR230" s="142" t="s">
        <v>178</v>
      </c>
      <c r="AT230" s="142" t="s">
        <v>174</v>
      </c>
      <c r="AU230" s="142" t="s">
        <v>21</v>
      </c>
      <c r="AY230" s="17" t="s">
        <v>171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8</v>
      </c>
      <c r="BK230" s="143">
        <f>ROUND(I230*H230,0)</f>
        <v>0</v>
      </c>
      <c r="BL230" s="17" t="s">
        <v>178</v>
      </c>
      <c r="BM230" s="142" t="s">
        <v>1557</v>
      </c>
    </row>
    <row r="231" spans="2:47" s="1" customFormat="1" ht="11.25">
      <c r="B231" s="33"/>
      <c r="D231" s="153" t="s">
        <v>347</v>
      </c>
      <c r="F231" s="154" t="s">
        <v>578</v>
      </c>
      <c r="I231" s="146"/>
      <c r="L231" s="33"/>
      <c r="M231" s="147"/>
      <c r="T231" s="54"/>
      <c r="AT231" s="17" t="s">
        <v>347</v>
      </c>
      <c r="AU231" s="17" t="s">
        <v>21</v>
      </c>
    </row>
    <row r="232" spans="2:47" s="1" customFormat="1" ht="19.5">
      <c r="B232" s="33"/>
      <c r="D232" s="144" t="s">
        <v>180</v>
      </c>
      <c r="F232" s="145" t="s">
        <v>1558</v>
      </c>
      <c r="I232" s="146"/>
      <c r="L232" s="33"/>
      <c r="M232" s="147"/>
      <c r="T232" s="54"/>
      <c r="AT232" s="17" t="s">
        <v>180</v>
      </c>
      <c r="AU232" s="17" t="s">
        <v>21</v>
      </c>
    </row>
    <row r="233" spans="2:51" s="12" customFormat="1" ht="11.25">
      <c r="B233" s="155"/>
      <c r="D233" s="144" t="s">
        <v>358</v>
      </c>
      <c r="E233" s="156" t="s">
        <v>35</v>
      </c>
      <c r="F233" s="157" t="s">
        <v>1559</v>
      </c>
      <c r="H233" s="158">
        <v>116.49</v>
      </c>
      <c r="I233" s="159"/>
      <c r="L233" s="155"/>
      <c r="M233" s="160"/>
      <c r="T233" s="161"/>
      <c r="AT233" s="156" t="s">
        <v>358</v>
      </c>
      <c r="AU233" s="156" t="s">
        <v>21</v>
      </c>
      <c r="AV233" s="12" t="s">
        <v>21</v>
      </c>
      <c r="AW233" s="12" t="s">
        <v>41</v>
      </c>
      <c r="AX233" s="12" t="s">
        <v>81</v>
      </c>
      <c r="AY233" s="156" t="s">
        <v>171</v>
      </c>
    </row>
    <row r="234" spans="2:51" s="12" customFormat="1" ht="11.25">
      <c r="B234" s="155"/>
      <c r="D234" s="144" t="s">
        <v>358</v>
      </c>
      <c r="E234" s="156" t="s">
        <v>35</v>
      </c>
      <c r="F234" s="157" t="s">
        <v>1560</v>
      </c>
      <c r="H234" s="158">
        <v>12.81</v>
      </c>
      <c r="I234" s="159"/>
      <c r="L234" s="155"/>
      <c r="M234" s="160"/>
      <c r="T234" s="161"/>
      <c r="AT234" s="156" t="s">
        <v>358</v>
      </c>
      <c r="AU234" s="156" t="s">
        <v>21</v>
      </c>
      <c r="AV234" s="12" t="s">
        <v>21</v>
      </c>
      <c r="AW234" s="12" t="s">
        <v>41</v>
      </c>
      <c r="AX234" s="12" t="s">
        <v>81</v>
      </c>
      <c r="AY234" s="156" t="s">
        <v>171</v>
      </c>
    </row>
    <row r="235" spans="2:51" s="14" customFormat="1" ht="11.25">
      <c r="B235" s="178"/>
      <c r="D235" s="144" t="s">
        <v>358</v>
      </c>
      <c r="E235" s="179" t="s">
        <v>35</v>
      </c>
      <c r="F235" s="180" t="s">
        <v>550</v>
      </c>
      <c r="H235" s="181">
        <v>129.3</v>
      </c>
      <c r="I235" s="182"/>
      <c r="L235" s="178"/>
      <c r="M235" s="183"/>
      <c r="T235" s="184"/>
      <c r="AT235" s="179" t="s">
        <v>358</v>
      </c>
      <c r="AU235" s="179" t="s">
        <v>21</v>
      </c>
      <c r="AV235" s="14" t="s">
        <v>191</v>
      </c>
      <c r="AW235" s="14" t="s">
        <v>41</v>
      </c>
      <c r="AX235" s="14" t="s">
        <v>81</v>
      </c>
      <c r="AY235" s="179" t="s">
        <v>171</v>
      </c>
    </row>
    <row r="236" spans="2:51" s="13" customFormat="1" ht="11.25">
      <c r="B236" s="162"/>
      <c r="D236" s="144" t="s">
        <v>358</v>
      </c>
      <c r="E236" s="163" t="s">
        <v>35</v>
      </c>
      <c r="F236" s="164" t="s">
        <v>361</v>
      </c>
      <c r="H236" s="165">
        <v>129.3</v>
      </c>
      <c r="I236" s="166"/>
      <c r="L236" s="162"/>
      <c r="M236" s="167"/>
      <c r="T236" s="168"/>
      <c r="AT236" s="163" t="s">
        <v>358</v>
      </c>
      <c r="AU236" s="163" t="s">
        <v>21</v>
      </c>
      <c r="AV236" s="13" t="s">
        <v>178</v>
      </c>
      <c r="AW236" s="13" t="s">
        <v>41</v>
      </c>
      <c r="AX236" s="13" t="s">
        <v>8</v>
      </c>
      <c r="AY236" s="163" t="s">
        <v>171</v>
      </c>
    </row>
    <row r="237" spans="2:65" s="1" customFormat="1" ht="21.75" customHeight="1">
      <c r="B237" s="33"/>
      <c r="C237" s="132" t="s">
        <v>552</v>
      </c>
      <c r="D237" s="132" t="s">
        <v>174</v>
      </c>
      <c r="E237" s="133" t="s">
        <v>575</v>
      </c>
      <c r="F237" s="134" t="s">
        <v>576</v>
      </c>
      <c r="G237" s="135" t="s">
        <v>355</v>
      </c>
      <c r="H237" s="136">
        <v>1107.77</v>
      </c>
      <c r="I237" s="137"/>
      <c r="J237" s="136">
        <f>ROUND(I237*H237,0)</f>
        <v>0</v>
      </c>
      <c r="K237" s="134" t="s">
        <v>346</v>
      </c>
      <c r="L237" s="33"/>
      <c r="M237" s="138" t="s">
        <v>35</v>
      </c>
      <c r="N237" s="139" t="s">
        <v>52</v>
      </c>
      <c r="P237" s="140">
        <f>O237*H237</f>
        <v>0</v>
      </c>
      <c r="Q237" s="140">
        <v>0.46</v>
      </c>
      <c r="R237" s="140">
        <f>Q237*H237</f>
        <v>509.5742</v>
      </c>
      <c r="S237" s="140">
        <v>0</v>
      </c>
      <c r="T237" s="141">
        <f>S237*H237</f>
        <v>0</v>
      </c>
      <c r="AR237" s="142" t="s">
        <v>178</v>
      </c>
      <c r="AT237" s="142" t="s">
        <v>174</v>
      </c>
      <c r="AU237" s="142" t="s">
        <v>21</v>
      </c>
      <c r="AY237" s="17" t="s">
        <v>171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7" t="s">
        <v>8</v>
      </c>
      <c r="BK237" s="143">
        <f>ROUND(I237*H237,0)</f>
        <v>0</v>
      </c>
      <c r="BL237" s="17" t="s">
        <v>178</v>
      </c>
      <c r="BM237" s="142" t="s">
        <v>1561</v>
      </c>
    </row>
    <row r="238" spans="2:47" s="1" customFormat="1" ht="11.25">
      <c r="B238" s="33"/>
      <c r="D238" s="153" t="s">
        <v>347</v>
      </c>
      <c r="F238" s="154" t="s">
        <v>578</v>
      </c>
      <c r="I238" s="146"/>
      <c r="L238" s="33"/>
      <c r="M238" s="147"/>
      <c r="T238" s="54"/>
      <c r="AT238" s="17" t="s">
        <v>347</v>
      </c>
      <c r="AU238" s="17" t="s">
        <v>21</v>
      </c>
    </row>
    <row r="239" spans="2:47" s="1" customFormat="1" ht="19.5">
      <c r="B239" s="33"/>
      <c r="D239" s="144" t="s">
        <v>180</v>
      </c>
      <c r="F239" s="145" t="s">
        <v>1562</v>
      </c>
      <c r="I239" s="146"/>
      <c r="L239" s="33"/>
      <c r="M239" s="147"/>
      <c r="T239" s="54"/>
      <c r="AT239" s="17" t="s">
        <v>180</v>
      </c>
      <c r="AU239" s="17" t="s">
        <v>21</v>
      </c>
    </row>
    <row r="240" spans="2:51" s="12" customFormat="1" ht="11.25">
      <c r="B240" s="155"/>
      <c r="D240" s="144" t="s">
        <v>358</v>
      </c>
      <c r="E240" s="156" t="s">
        <v>35</v>
      </c>
      <c r="F240" s="157" t="s">
        <v>1551</v>
      </c>
      <c r="H240" s="158">
        <v>997.99</v>
      </c>
      <c r="I240" s="159"/>
      <c r="L240" s="155"/>
      <c r="M240" s="160"/>
      <c r="T240" s="161"/>
      <c r="AT240" s="156" t="s">
        <v>358</v>
      </c>
      <c r="AU240" s="156" t="s">
        <v>21</v>
      </c>
      <c r="AV240" s="12" t="s">
        <v>21</v>
      </c>
      <c r="AW240" s="12" t="s">
        <v>41</v>
      </c>
      <c r="AX240" s="12" t="s">
        <v>81</v>
      </c>
      <c r="AY240" s="156" t="s">
        <v>171</v>
      </c>
    </row>
    <row r="241" spans="2:51" s="12" customFormat="1" ht="11.25">
      <c r="B241" s="155"/>
      <c r="D241" s="144" t="s">
        <v>358</v>
      </c>
      <c r="E241" s="156" t="s">
        <v>35</v>
      </c>
      <c r="F241" s="157" t="s">
        <v>1563</v>
      </c>
      <c r="H241" s="158">
        <v>109.78</v>
      </c>
      <c r="I241" s="159"/>
      <c r="L241" s="155"/>
      <c r="M241" s="160"/>
      <c r="T241" s="161"/>
      <c r="AT241" s="156" t="s">
        <v>358</v>
      </c>
      <c r="AU241" s="156" t="s">
        <v>21</v>
      </c>
      <c r="AV241" s="12" t="s">
        <v>21</v>
      </c>
      <c r="AW241" s="12" t="s">
        <v>41</v>
      </c>
      <c r="AX241" s="12" t="s">
        <v>81</v>
      </c>
      <c r="AY241" s="156" t="s">
        <v>171</v>
      </c>
    </row>
    <row r="242" spans="2:51" s="13" customFormat="1" ht="11.25">
      <c r="B242" s="162"/>
      <c r="D242" s="144" t="s">
        <v>358</v>
      </c>
      <c r="E242" s="163" t="s">
        <v>35</v>
      </c>
      <c r="F242" s="164" t="s">
        <v>361</v>
      </c>
      <c r="H242" s="165">
        <v>1107.77</v>
      </c>
      <c r="I242" s="166"/>
      <c r="L242" s="162"/>
      <c r="M242" s="167"/>
      <c r="T242" s="168"/>
      <c r="AT242" s="163" t="s">
        <v>358</v>
      </c>
      <c r="AU242" s="163" t="s">
        <v>21</v>
      </c>
      <c r="AV242" s="13" t="s">
        <v>178</v>
      </c>
      <c r="AW242" s="13" t="s">
        <v>41</v>
      </c>
      <c r="AX242" s="13" t="s">
        <v>8</v>
      </c>
      <c r="AY242" s="163" t="s">
        <v>171</v>
      </c>
    </row>
    <row r="243" spans="2:65" s="1" customFormat="1" ht="24.2" customHeight="1">
      <c r="B243" s="33"/>
      <c r="C243" s="132" t="s">
        <v>558</v>
      </c>
      <c r="D243" s="132" t="s">
        <v>174</v>
      </c>
      <c r="E243" s="133" t="s">
        <v>582</v>
      </c>
      <c r="F243" s="134" t="s">
        <v>583</v>
      </c>
      <c r="G243" s="135" t="s">
        <v>355</v>
      </c>
      <c r="H243" s="136">
        <v>140.91</v>
      </c>
      <c r="I243" s="137"/>
      <c r="J243" s="136">
        <f>ROUND(I243*H243,0)</f>
        <v>0</v>
      </c>
      <c r="K243" s="134" t="s">
        <v>346</v>
      </c>
      <c r="L243" s="33"/>
      <c r="M243" s="138" t="s">
        <v>35</v>
      </c>
      <c r="N243" s="139" t="s">
        <v>52</v>
      </c>
      <c r="P243" s="140">
        <f>O243*H243</f>
        <v>0</v>
      </c>
      <c r="Q243" s="140">
        <v>0.18463</v>
      </c>
      <c r="R243" s="140">
        <f>Q243*H243</f>
        <v>26.016213299999997</v>
      </c>
      <c r="S243" s="140">
        <v>0</v>
      </c>
      <c r="T243" s="141">
        <f>S243*H243</f>
        <v>0</v>
      </c>
      <c r="AR243" s="142" t="s">
        <v>178</v>
      </c>
      <c r="AT243" s="142" t="s">
        <v>174</v>
      </c>
      <c r="AU243" s="142" t="s">
        <v>21</v>
      </c>
      <c r="AY243" s="17" t="s">
        <v>171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</v>
      </c>
      <c r="BK243" s="143">
        <f>ROUND(I243*H243,0)</f>
        <v>0</v>
      </c>
      <c r="BL243" s="17" t="s">
        <v>178</v>
      </c>
      <c r="BM243" s="142" t="s">
        <v>1564</v>
      </c>
    </row>
    <row r="244" spans="2:47" s="1" customFormat="1" ht="11.25">
      <c r="B244" s="33"/>
      <c r="D244" s="153" t="s">
        <v>347</v>
      </c>
      <c r="F244" s="154" t="s">
        <v>585</v>
      </c>
      <c r="I244" s="146"/>
      <c r="L244" s="33"/>
      <c r="M244" s="147"/>
      <c r="T244" s="54"/>
      <c r="AT244" s="17" t="s">
        <v>347</v>
      </c>
      <c r="AU244" s="17" t="s">
        <v>21</v>
      </c>
    </row>
    <row r="245" spans="2:51" s="12" customFormat="1" ht="11.25">
      <c r="B245" s="155"/>
      <c r="D245" s="144" t="s">
        <v>358</v>
      </c>
      <c r="E245" s="156" t="s">
        <v>35</v>
      </c>
      <c r="F245" s="157" t="s">
        <v>1559</v>
      </c>
      <c r="H245" s="158">
        <v>116.49</v>
      </c>
      <c r="I245" s="159"/>
      <c r="L245" s="155"/>
      <c r="M245" s="160"/>
      <c r="T245" s="161"/>
      <c r="AT245" s="156" t="s">
        <v>358</v>
      </c>
      <c r="AU245" s="156" t="s">
        <v>21</v>
      </c>
      <c r="AV245" s="12" t="s">
        <v>21</v>
      </c>
      <c r="AW245" s="12" t="s">
        <v>41</v>
      </c>
      <c r="AX245" s="12" t="s">
        <v>81</v>
      </c>
      <c r="AY245" s="156" t="s">
        <v>171</v>
      </c>
    </row>
    <row r="246" spans="2:51" s="12" customFormat="1" ht="11.25">
      <c r="B246" s="155"/>
      <c r="D246" s="144" t="s">
        <v>358</v>
      </c>
      <c r="E246" s="156" t="s">
        <v>35</v>
      </c>
      <c r="F246" s="157" t="s">
        <v>1565</v>
      </c>
      <c r="H246" s="158">
        <v>6.99</v>
      </c>
      <c r="I246" s="159"/>
      <c r="L246" s="155"/>
      <c r="M246" s="160"/>
      <c r="T246" s="161"/>
      <c r="AT246" s="156" t="s">
        <v>358</v>
      </c>
      <c r="AU246" s="156" t="s">
        <v>21</v>
      </c>
      <c r="AV246" s="12" t="s">
        <v>21</v>
      </c>
      <c r="AW246" s="12" t="s">
        <v>41</v>
      </c>
      <c r="AX246" s="12" t="s">
        <v>81</v>
      </c>
      <c r="AY246" s="156" t="s">
        <v>171</v>
      </c>
    </row>
    <row r="247" spans="2:51" s="14" customFormat="1" ht="11.25">
      <c r="B247" s="178"/>
      <c r="D247" s="144" t="s">
        <v>358</v>
      </c>
      <c r="E247" s="179" t="s">
        <v>35</v>
      </c>
      <c r="F247" s="180" t="s">
        <v>550</v>
      </c>
      <c r="H247" s="181">
        <v>123.48</v>
      </c>
      <c r="I247" s="182"/>
      <c r="L247" s="178"/>
      <c r="M247" s="183"/>
      <c r="T247" s="184"/>
      <c r="AT247" s="179" t="s">
        <v>358</v>
      </c>
      <c r="AU247" s="179" t="s">
        <v>21</v>
      </c>
      <c r="AV247" s="14" t="s">
        <v>191</v>
      </c>
      <c r="AW247" s="14" t="s">
        <v>41</v>
      </c>
      <c r="AX247" s="14" t="s">
        <v>81</v>
      </c>
      <c r="AY247" s="179" t="s">
        <v>171</v>
      </c>
    </row>
    <row r="248" spans="2:51" s="12" customFormat="1" ht="11.25">
      <c r="B248" s="155"/>
      <c r="D248" s="144" t="s">
        <v>358</v>
      </c>
      <c r="E248" s="156" t="s">
        <v>35</v>
      </c>
      <c r="F248" s="157" t="s">
        <v>1549</v>
      </c>
      <c r="H248" s="158">
        <v>16.44</v>
      </c>
      <c r="I248" s="159"/>
      <c r="L248" s="155"/>
      <c r="M248" s="160"/>
      <c r="T248" s="161"/>
      <c r="AT248" s="156" t="s">
        <v>358</v>
      </c>
      <c r="AU248" s="156" t="s">
        <v>21</v>
      </c>
      <c r="AV248" s="12" t="s">
        <v>21</v>
      </c>
      <c r="AW248" s="12" t="s">
        <v>41</v>
      </c>
      <c r="AX248" s="12" t="s">
        <v>81</v>
      </c>
      <c r="AY248" s="156" t="s">
        <v>171</v>
      </c>
    </row>
    <row r="249" spans="2:51" s="12" customFormat="1" ht="11.25">
      <c r="B249" s="155"/>
      <c r="D249" s="144" t="s">
        <v>358</v>
      </c>
      <c r="E249" s="156" t="s">
        <v>35</v>
      </c>
      <c r="F249" s="157" t="s">
        <v>1566</v>
      </c>
      <c r="H249" s="158">
        <v>0.99</v>
      </c>
      <c r="I249" s="159"/>
      <c r="L249" s="155"/>
      <c r="M249" s="160"/>
      <c r="T249" s="161"/>
      <c r="AT249" s="156" t="s">
        <v>358</v>
      </c>
      <c r="AU249" s="156" t="s">
        <v>21</v>
      </c>
      <c r="AV249" s="12" t="s">
        <v>21</v>
      </c>
      <c r="AW249" s="12" t="s">
        <v>41</v>
      </c>
      <c r="AX249" s="12" t="s">
        <v>81</v>
      </c>
      <c r="AY249" s="156" t="s">
        <v>171</v>
      </c>
    </row>
    <row r="250" spans="2:51" s="14" customFormat="1" ht="11.25">
      <c r="B250" s="178"/>
      <c r="D250" s="144" t="s">
        <v>358</v>
      </c>
      <c r="E250" s="179" t="s">
        <v>35</v>
      </c>
      <c r="F250" s="180" t="s">
        <v>550</v>
      </c>
      <c r="H250" s="181">
        <v>17.43</v>
      </c>
      <c r="I250" s="182"/>
      <c r="L250" s="178"/>
      <c r="M250" s="183"/>
      <c r="T250" s="184"/>
      <c r="AT250" s="179" t="s">
        <v>358</v>
      </c>
      <c r="AU250" s="179" t="s">
        <v>21</v>
      </c>
      <c r="AV250" s="14" t="s">
        <v>191</v>
      </c>
      <c r="AW250" s="14" t="s">
        <v>41</v>
      </c>
      <c r="AX250" s="14" t="s">
        <v>81</v>
      </c>
      <c r="AY250" s="179" t="s">
        <v>171</v>
      </c>
    </row>
    <row r="251" spans="2:51" s="13" customFormat="1" ht="11.25">
      <c r="B251" s="162"/>
      <c r="D251" s="144" t="s">
        <v>358</v>
      </c>
      <c r="E251" s="163" t="s">
        <v>35</v>
      </c>
      <c r="F251" s="164" t="s">
        <v>361</v>
      </c>
      <c r="H251" s="165">
        <v>140.91</v>
      </c>
      <c r="I251" s="166"/>
      <c r="L251" s="162"/>
      <c r="M251" s="167"/>
      <c r="T251" s="168"/>
      <c r="AT251" s="163" t="s">
        <v>358</v>
      </c>
      <c r="AU251" s="163" t="s">
        <v>21</v>
      </c>
      <c r="AV251" s="13" t="s">
        <v>178</v>
      </c>
      <c r="AW251" s="13" t="s">
        <v>41</v>
      </c>
      <c r="AX251" s="13" t="s">
        <v>8</v>
      </c>
      <c r="AY251" s="163" t="s">
        <v>171</v>
      </c>
    </row>
    <row r="252" spans="2:65" s="1" customFormat="1" ht="24.2" customHeight="1">
      <c r="B252" s="33"/>
      <c r="C252" s="132" t="s">
        <v>567</v>
      </c>
      <c r="D252" s="132" t="s">
        <v>174</v>
      </c>
      <c r="E252" s="133" t="s">
        <v>586</v>
      </c>
      <c r="F252" s="134" t="s">
        <v>587</v>
      </c>
      <c r="G252" s="135" t="s">
        <v>355</v>
      </c>
      <c r="H252" s="136">
        <v>373.03</v>
      </c>
      <c r="I252" s="137"/>
      <c r="J252" s="136">
        <f>ROUND(I252*H252,0)</f>
        <v>0</v>
      </c>
      <c r="K252" s="134" t="s">
        <v>346</v>
      </c>
      <c r="L252" s="33"/>
      <c r="M252" s="138" t="s">
        <v>35</v>
      </c>
      <c r="N252" s="139" t="s">
        <v>52</v>
      </c>
      <c r="P252" s="140">
        <f>O252*H252</f>
        <v>0</v>
      </c>
      <c r="Q252" s="140">
        <v>0.3576</v>
      </c>
      <c r="R252" s="140">
        <f>Q252*H252</f>
        <v>133.39552799999998</v>
      </c>
      <c r="S252" s="140">
        <v>0</v>
      </c>
      <c r="T252" s="141">
        <f>S252*H252</f>
        <v>0</v>
      </c>
      <c r="AR252" s="142" t="s">
        <v>178</v>
      </c>
      <c r="AT252" s="142" t="s">
        <v>174</v>
      </c>
      <c r="AU252" s="142" t="s">
        <v>21</v>
      </c>
      <c r="AY252" s="17" t="s">
        <v>171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7" t="s">
        <v>8</v>
      </c>
      <c r="BK252" s="143">
        <f>ROUND(I252*H252,0)</f>
        <v>0</v>
      </c>
      <c r="BL252" s="17" t="s">
        <v>178</v>
      </c>
      <c r="BM252" s="142" t="s">
        <v>1567</v>
      </c>
    </row>
    <row r="253" spans="2:47" s="1" customFormat="1" ht="11.25">
      <c r="B253" s="33"/>
      <c r="D253" s="153" t="s">
        <v>347</v>
      </c>
      <c r="F253" s="154" t="s">
        <v>589</v>
      </c>
      <c r="I253" s="146"/>
      <c r="L253" s="33"/>
      <c r="M253" s="147"/>
      <c r="T253" s="54"/>
      <c r="AT253" s="17" t="s">
        <v>347</v>
      </c>
      <c r="AU253" s="17" t="s">
        <v>21</v>
      </c>
    </row>
    <row r="254" spans="2:51" s="12" customFormat="1" ht="11.25">
      <c r="B254" s="155"/>
      <c r="D254" s="144" t="s">
        <v>358</v>
      </c>
      <c r="E254" s="156" t="s">
        <v>35</v>
      </c>
      <c r="F254" s="157" t="s">
        <v>1554</v>
      </c>
      <c r="H254" s="158">
        <v>235.42</v>
      </c>
      <c r="I254" s="159"/>
      <c r="L254" s="155"/>
      <c r="M254" s="160"/>
      <c r="T254" s="161"/>
      <c r="AT254" s="156" t="s">
        <v>358</v>
      </c>
      <c r="AU254" s="156" t="s">
        <v>21</v>
      </c>
      <c r="AV254" s="12" t="s">
        <v>21</v>
      </c>
      <c r="AW254" s="12" t="s">
        <v>41</v>
      </c>
      <c r="AX254" s="12" t="s">
        <v>81</v>
      </c>
      <c r="AY254" s="156" t="s">
        <v>171</v>
      </c>
    </row>
    <row r="255" spans="2:51" s="12" customFormat="1" ht="11.25">
      <c r="B255" s="155"/>
      <c r="D255" s="144" t="s">
        <v>358</v>
      </c>
      <c r="E255" s="156" t="s">
        <v>35</v>
      </c>
      <c r="F255" s="157" t="s">
        <v>1568</v>
      </c>
      <c r="H255" s="158">
        <v>14.13</v>
      </c>
      <c r="I255" s="159"/>
      <c r="L255" s="155"/>
      <c r="M255" s="160"/>
      <c r="T255" s="161"/>
      <c r="AT255" s="156" t="s">
        <v>358</v>
      </c>
      <c r="AU255" s="156" t="s">
        <v>21</v>
      </c>
      <c r="AV255" s="12" t="s">
        <v>21</v>
      </c>
      <c r="AW255" s="12" t="s">
        <v>41</v>
      </c>
      <c r="AX255" s="12" t="s">
        <v>81</v>
      </c>
      <c r="AY255" s="156" t="s">
        <v>171</v>
      </c>
    </row>
    <row r="256" spans="2:51" s="14" customFormat="1" ht="11.25">
      <c r="B256" s="178"/>
      <c r="D256" s="144" t="s">
        <v>358</v>
      </c>
      <c r="E256" s="179" t="s">
        <v>35</v>
      </c>
      <c r="F256" s="180" t="s">
        <v>550</v>
      </c>
      <c r="H256" s="181">
        <v>249.55</v>
      </c>
      <c r="I256" s="182"/>
      <c r="L256" s="178"/>
      <c r="M256" s="183"/>
      <c r="T256" s="184"/>
      <c r="AT256" s="179" t="s">
        <v>358</v>
      </c>
      <c r="AU256" s="179" t="s">
        <v>21</v>
      </c>
      <c r="AV256" s="14" t="s">
        <v>191</v>
      </c>
      <c r="AW256" s="14" t="s">
        <v>41</v>
      </c>
      <c r="AX256" s="14" t="s">
        <v>81</v>
      </c>
      <c r="AY256" s="179" t="s">
        <v>171</v>
      </c>
    </row>
    <row r="257" spans="2:51" s="12" customFormat="1" ht="11.25">
      <c r="B257" s="155"/>
      <c r="D257" s="144" t="s">
        <v>358</v>
      </c>
      <c r="E257" s="156" t="s">
        <v>35</v>
      </c>
      <c r="F257" s="157" t="s">
        <v>1559</v>
      </c>
      <c r="H257" s="158">
        <v>116.49</v>
      </c>
      <c r="I257" s="159"/>
      <c r="L257" s="155"/>
      <c r="M257" s="160"/>
      <c r="T257" s="161"/>
      <c r="AT257" s="156" t="s">
        <v>358</v>
      </c>
      <c r="AU257" s="156" t="s">
        <v>21</v>
      </c>
      <c r="AV257" s="12" t="s">
        <v>21</v>
      </c>
      <c r="AW257" s="12" t="s">
        <v>41</v>
      </c>
      <c r="AX257" s="12" t="s">
        <v>81</v>
      </c>
      <c r="AY257" s="156" t="s">
        <v>171</v>
      </c>
    </row>
    <row r="258" spans="2:51" s="12" customFormat="1" ht="11.25">
      <c r="B258" s="155"/>
      <c r="D258" s="144" t="s">
        <v>358</v>
      </c>
      <c r="E258" s="156" t="s">
        <v>35</v>
      </c>
      <c r="F258" s="157" t="s">
        <v>1569</v>
      </c>
      <c r="H258" s="158">
        <v>6.99</v>
      </c>
      <c r="I258" s="159"/>
      <c r="L258" s="155"/>
      <c r="M258" s="160"/>
      <c r="T258" s="161"/>
      <c r="AT258" s="156" t="s">
        <v>358</v>
      </c>
      <c r="AU258" s="156" t="s">
        <v>21</v>
      </c>
      <c r="AV258" s="12" t="s">
        <v>21</v>
      </c>
      <c r="AW258" s="12" t="s">
        <v>41</v>
      </c>
      <c r="AX258" s="12" t="s">
        <v>81</v>
      </c>
      <c r="AY258" s="156" t="s">
        <v>171</v>
      </c>
    </row>
    <row r="259" spans="2:51" s="14" customFormat="1" ht="11.25">
      <c r="B259" s="178"/>
      <c r="D259" s="144" t="s">
        <v>358</v>
      </c>
      <c r="E259" s="179" t="s">
        <v>35</v>
      </c>
      <c r="F259" s="180" t="s">
        <v>550</v>
      </c>
      <c r="H259" s="181">
        <v>123.48</v>
      </c>
      <c r="I259" s="182"/>
      <c r="L259" s="178"/>
      <c r="M259" s="183"/>
      <c r="T259" s="184"/>
      <c r="AT259" s="179" t="s">
        <v>358</v>
      </c>
      <c r="AU259" s="179" t="s">
        <v>21</v>
      </c>
      <c r="AV259" s="14" t="s">
        <v>191</v>
      </c>
      <c r="AW259" s="14" t="s">
        <v>41</v>
      </c>
      <c r="AX259" s="14" t="s">
        <v>81</v>
      </c>
      <c r="AY259" s="179" t="s">
        <v>171</v>
      </c>
    </row>
    <row r="260" spans="2:51" s="13" customFormat="1" ht="11.25">
      <c r="B260" s="162"/>
      <c r="D260" s="144" t="s">
        <v>358</v>
      </c>
      <c r="E260" s="163" t="s">
        <v>35</v>
      </c>
      <c r="F260" s="164" t="s">
        <v>361</v>
      </c>
      <c r="H260" s="165">
        <v>373.03</v>
      </c>
      <c r="I260" s="166"/>
      <c r="L260" s="162"/>
      <c r="M260" s="167"/>
      <c r="T260" s="168"/>
      <c r="AT260" s="163" t="s">
        <v>358</v>
      </c>
      <c r="AU260" s="163" t="s">
        <v>21</v>
      </c>
      <c r="AV260" s="13" t="s">
        <v>178</v>
      </c>
      <c r="AW260" s="13" t="s">
        <v>41</v>
      </c>
      <c r="AX260" s="13" t="s">
        <v>8</v>
      </c>
      <c r="AY260" s="163" t="s">
        <v>171</v>
      </c>
    </row>
    <row r="261" spans="2:65" s="1" customFormat="1" ht="16.5" customHeight="1">
      <c r="B261" s="33"/>
      <c r="C261" s="132" t="s">
        <v>29</v>
      </c>
      <c r="D261" s="132" t="s">
        <v>174</v>
      </c>
      <c r="E261" s="133" t="s">
        <v>603</v>
      </c>
      <c r="F261" s="134" t="s">
        <v>604</v>
      </c>
      <c r="G261" s="135" t="s">
        <v>355</v>
      </c>
      <c r="H261" s="136">
        <v>140.91</v>
      </c>
      <c r="I261" s="137"/>
      <c r="J261" s="136">
        <f>ROUND(I261*H261,0)</f>
        <v>0</v>
      </c>
      <c r="K261" s="134" t="s">
        <v>346</v>
      </c>
      <c r="L261" s="33"/>
      <c r="M261" s="138" t="s">
        <v>35</v>
      </c>
      <c r="N261" s="139" t="s">
        <v>52</v>
      </c>
      <c r="P261" s="140">
        <f>O261*H261</f>
        <v>0</v>
      </c>
      <c r="Q261" s="140">
        <v>0.00034</v>
      </c>
      <c r="R261" s="140">
        <f>Q261*H261</f>
        <v>0.047909400000000005</v>
      </c>
      <c r="S261" s="140">
        <v>0</v>
      </c>
      <c r="T261" s="141">
        <f>S261*H261</f>
        <v>0</v>
      </c>
      <c r="AR261" s="142" t="s">
        <v>178</v>
      </c>
      <c r="AT261" s="142" t="s">
        <v>174</v>
      </c>
      <c r="AU261" s="142" t="s">
        <v>21</v>
      </c>
      <c r="AY261" s="17" t="s">
        <v>171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</v>
      </c>
      <c r="BK261" s="143">
        <f>ROUND(I261*H261,0)</f>
        <v>0</v>
      </c>
      <c r="BL261" s="17" t="s">
        <v>178</v>
      </c>
      <c r="BM261" s="142" t="s">
        <v>1570</v>
      </c>
    </row>
    <row r="262" spans="2:47" s="1" customFormat="1" ht="11.25">
      <c r="B262" s="33"/>
      <c r="D262" s="153" t="s">
        <v>347</v>
      </c>
      <c r="F262" s="154" t="s">
        <v>606</v>
      </c>
      <c r="I262" s="146"/>
      <c r="L262" s="33"/>
      <c r="M262" s="147"/>
      <c r="T262" s="54"/>
      <c r="AT262" s="17" t="s">
        <v>347</v>
      </c>
      <c r="AU262" s="17" t="s">
        <v>21</v>
      </c>
    </row>
    <row r="263" spans="2:51" s="12" customFormat="1" ht="11.25">
      <c r="B263" s="155"/>
      <c r="D263" s="144" t="s">
        <v>358</v>
      </c>
      <c r="E263" s="156" t="s">
        <v>35</v>
      </c>
      <c r="F263" s="157" t="s">
        <v>1549</v>
      </c>
      <c r="H263" s="158">
        <v>16.44</v>
      </c>
      <c r="I263" s="159"/>
      <c r="L263" s="155"/>
      <c r="M263" s="160"/>
      <c r="T263" s="161"/>
      <c r="AT263" s="156" t="s">
        <v>358</v>
      </c>
      <c r="AU263" s="156" t="s">
        <v>21</v>
      </c>
      <c r="AV263" s="12" t="s">
        <v>21</v>
      </c>
      <c r="AW263" s="12" t="s">
        <v>41</v>
      </c>
      <c r="AX263" s="12" t="s">
        <v>81</v>
      </c>
      <c r="AY263" s="156" t="s">
        <v>171</v>
      </c>
    </row>
    <row r="264" spans="2:51" s="12" customFormat="1" ht="11.25">
      <c r="B264" s="155"/>
      <c r="D264" s="144" t="s">
        <v>358</v>
      </c>
      <c r="E264" s="156" t="s">
        <v>35</v>
      </c>
      <c r="F264" s="157" t="s">
        <v>1550</v>
      </c>
      <c r="H264" s="158">
        <v>0.99</v>
      </c>
      <c r="I264" s="159"/>
      <c r="L264" s="155"/>
      <c r="M264" s="160"/>
      <c r="T264" s="161"/>
      <c r="AT264" s="156" t="s">
        <v>358</v>
      </c>
      <c r="AU264" s="156" t="s">
        <v>21</v>
      </c>
      <c r="AV264" s="12" t="s">
        <v>21</v>
      </c>
      <c r="AW264" s="12" t="s">
        <v>41</v>
      </c>
      <c r="AX264" s="12" t="s">
        <v>81</v>
      </c>
      <c r="AY264" s="156" t="s">
        <v>171</v>
      </c>
    </row>
    <row r="265" spans="2:51" s="14" customFormat="1" ht="11.25">
      <c r="B265" s="178"/>
      <c r="D265" s="144" t="s">
        <v>358</v>
      </c>
      <c r="E265" s="179" t="s">
        <v>35</v>
      </c>
      <c r="F265" s="180" t="s">
        <v>550</v>
      </c>
      <c r="H265" s="181">
        <v>17.43</v>
      </c>
      <c r="I265" s="182"/>
      <c r="L265" s="178"/>
      <c r="M265" s="183"/>
      <c r="T265" s="184"/>
      <c r="AT265" s="179" t="s">
        <v>358</v>
      </c>
      <c r="AU265" s="179" t="s">
        <v>21</v>
      </c>
      <c r="AV265" s="14" t="s">
        <v>191</v>
      </c>
      <c r="AW265" s="14" t="s">
        <v>41</v>
      </c>
      <c r="AX265" s="14" t="s">
        <v>81</v>
      </c>
      <c r="AY265" s="179" t="s">
        <v>171</v>
      </c>
    </row>
    <row r="266" spans="2:51" s="12" customFormat="1" ht="11.25">
      <c r="B266" s="155"/>
      <c r="D266" s="144" t="s">
        <v>358</v>
      </c>
      <c r="E266" s="156" t="s">
        <v>35</v>
      </c>
      <c r="F266" s="157" t="s">
        <v>1559</v>
      </c>
      <c r="H266" s="158">
        <v>116.49</v>
      </c>
      <c r="I266" s="159"/>
      <c r="L266" s="155"/>
      <c r="M266" s="160"/>
      <c r="T266" s="161"/>
      <c r="AT266" s="156" t="s">
        <v>358</v>
      </c>
      <c r="AU266" s="156" t="s">
        <v>21</v>
      </c>
      <c r="AV266" s="12" t="s">
        <v>21</v>
      </c>
      <c r="AW266" s="12" t="s">
        <v>41</v>
      </c>
      <c r="AX266" s="12" t="s">
        <v>81</v>
      </c>
      <c r="AY266" s="156" t="s">
        <v>171</v>
      </c>
    </row>
    <row r="267" spans="2:51" s="12" customFormat="1" ht="11.25">
      <c r="B267" s="155"/>
      <c r="D267" s="144" t="s">
        <v>358</v>
      </c>
      <c r="E267" s="156" t="s">
        <v>35</v>
      </c>
      <c r="F267" s="157" t="s">
        <v>1569</v>
      </c>
      <c r="H267" s="158">
        <v>6.99</v>
      </c>
      <c r="I267" s="159"/>
      <c r="L267" s="155"/>
      <c r="M267" s="160"/>
      <c r="T267" s="161"/>
      <c r="AT267" s="156" t="s">
        <v>358</v>
      </c>
      <c r="AU267" s="156" t="s">
        <v>21</v>
      </c>
      <c r="AV267" s="12" t="s">
        <v>21</v>
      </c>
      <c r="AW267" s="12" t="s">
        <v>41</v>
      </c>
      <c r="AX267" s="12" t="s">
        <v>81</v>
      </c>
      <c r="AY267" s="156" t="s">
        <v>171</v>
      </c>
    </row>
    <row r="268" spans="2:51" s="14" customFormat="1" ht="11.25">
      <c r="B268" s="178"/>
      <c r="D268" s="144" t="s">
        <v>358</v>
      </c>
      <c r="E268" s="179" t="s">
        <v>35</v>
      </c>
      <c r="F268" s="180" t="s">
        <v>550</v>
      </c>
      <c r="H268" s="181">
        <v>123.48</v>
      </c>
      <c r="I268" s="182"/>
      <c r="L268" s="178"/>
      <c r="M268" s="183"/>
      <c r="T268" s="184"/>
      <c r="AT268" s="179" t="s">
        <v>358</v>
      </c>
      <c r="AU268" s="179" t="s">
        <v>21</v>
      </c>
      <c r="AV268" s="14" t="s">
        <v>191</v>
      </c>
      <c r="AW268" s="14" t="s">
        <v>41</v>
      </c>
      <c r="AX268" s="14" t="s">
        <v>81</v>
      </c>
      <c r="AY268" s="179" t="s">
        <v>171</v>
      </c>
    </row>
    <row r="269" spans="2:51" s="13" customFormat="1" ht="11.25">
      <c r="B269" s="162"/>
      <c r="D269" s="144" t="s">
        <v>358</v>
      </c>
      <c r="E269" s="163" t="s">
        <v>35</v>
      </c>
      <c r="F269" s="164" t="s">
        <v>361</v>
      </c>
      <c r="H269" s="165">
        <v>140.91</v>
      </c>
      <c r="I269" s="166"/>
      <c r="L269" s="162"/>
      <c r="M269" s="167"/>
      <c r="T269" s="168"/>
      <c r="AT269" s="163" t="s">
        <v>358</v>
      </c>
      <c r="AU269" s="163" t="s">
        <v>21</v>
      </c>
      <c r="AV269" s="13" t="s">
        <v>178</v>
      </c>
      <c r="AW269" s="13" t="s">
        <v>41</v>
      </c>
      <c r="AX269" s="13" t="s">
        <v>8</v>
      </c>
      <c r="AY269" s="163" t="s">
        <v>171</v>
      </c>
    </row>
    <row r="270" spans="2:65" s="1" customFormat="1" ht="16.5" customHeight="1">
      <c r="B270" s="33"/>
      <c r="C270" s="132" t="s">
        <v>581</v>
      </c>
      <c r="D270" s="132" t="s">
        <v>174</v>
      </c>
      <c r="E270" s="133" t="s">
        <v>612</v>
      </c>
      <c r="F270" s="134" t="s">
        <v>613</v>
      </c>
      <c r="G270" s="135" t="s">
        <v>355</v>
      </c>
      <c r="H270" s="136">
        <v>132.93</v>
      </c>
      <c r="I270" s="137"/>
      <c r="J270" s="136">
        <f>ROUND(I270*H270,0)</f>
        <v>0</v>
      </c>
      <c r="K270" s="134" t="s">
        <v>346</v>
      </c>
      <c r="L270" s="33"/>
      <c r="M270" s="138" t="s">
        <v>35</v>
      </c>
      <c r="N270" s="139" t="s">
        <v>52</v>
      </c>
      <c r="P270" s="140">
        <f>O270*H270</f>
        <v>0</v>
      </c>
      <c r="Q270" s="140">
        <v>0.00041</v>
      </c>
      <c r="R270" s="140">
        <f>Q270*H270</f>
        <v>0.0545013</v>
      </c>
      <c r="S270" s="140">
        <v>0</v>
      </c>
      <c r="T270" s="141">
        <f>S270*H270</f>
        <v>0</v>
      </c>
      <c r="AR270" s="142" t="s">
        <v>178</v>
      </c>
      <c r="AT270" s="142" t="s">
        <v>174</v>
      </c>
      <c r="AU270" s="142" t="s">
        <v>21</v>
      </c>
      <c r="AY270" s="17" t="s">
        <v>171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</v>
      </c>
      <c r="BK270" s="143">
        <f>ROUND(I270*H270,0)</f>
        <v>0</v>
      </c>
      <c r="BL270" s="17" t="s">
        <v>178</v>
      </c>
      <c r="BM270" s="142" t="s">
        <v>1571</v>
      </c>
    </row>
    <row r="271" spans="2:47" s="1" customFormat="1" ht="11.25">
      <c r="B271" s="33"/>
      <c r="D271" s="153" t="s">
        <v>347</v>
      </c>
      <c r="F271" s="154" t="s">
        <v>615</v>
      </c>
      <c r="I271" s="146"/>
      <c r="L271" s="33"/>
      <c r="M271" s="147"/>
      <c r="T271" s="54"/>
      <c r="AT271" s="17" t="s">
        <v>347</v>
      </c>
      <c r="AU271" s="17" t="s">
        <v>21</v>
      </c>
    </row>
    <row r="272" spans="2:51" s="12" customFormat="1" ht="11.25">
      <c r="B272" s="155"/>
      <c r="D272" s="144" t="s">
        <v>358</v>
      </c>
      <c r="E272" s="156" t="s">
        <v>35</v>
      </c>
      <c r="F272" s="157" t="s">
        <v>1559</v>
      </c>
      <c r="H272" s="158">
        <v>116.49</v>
      </c>
      <c r="I272" s="159"/>
      <c r="L272" s="155"/>
      <c r="M272" s="160"/>
      <c r="T272" s="161"/>
      <c r="AT272" s="156" t="s">
        <v>358</v>
      </c>
      <c r="AU272" s="156" t="s">
        <v>21</v>
      </c>
      <c r="AV272" s="12" t="s">
        <v>21</v>
      </c>
      <c r="AW272" s="12" t="s">
        <v>41</v>
      </c>
      <c r="AX272" s="12" t="s">
        <v>81</v>
      </c>
      <c r="AY272" s="156" t="s">
        <v>171</v>
      </c>
    </row>
    <row r="273" spans="2:51" s="12" customFormat="1" ht="11.25">
      <c r="B273" s="155"/>
      <c r="D273" s="144" t="s">
        <v>358</v>
      </c>
      <c r="E273" s="156" t="s">
        <v>35</v>
      </c>
      <c r="F273" s="157" t="s">
        <v>1549</v>
      </c>
      <c r="H273" s="158">
        <v>16.44</v>
      </c>
      <c r="I273" s="159"/>
      <c r="L273" s="155"/>
      <c r="M273" s="160"/>
      <c r="T273" s="161"/>
      <c r="AT273" s="156" t="s">
        <v>358</v>
      </c>
      <c r="AU273" s="156" t="s">
        <v>21</v>
      </c>
      <c r="AV273" s="12" t="s">
        <v>21</v>
      </c>
      <c r="AW273" s="12" t="s">
        <v>41</v>
      </c>
      <c r="AX273" s="12" t="s">
        <v>81</v>
      </c>
      <c r="AY273" s="156" t="s">
        <v>171</v>
      </c>
    </row>
    <row r="274" spans="2:51" s="13" customFormat="1" ht="11.25">
      <c r="B274" s="162"/>
      <c r="D274" s="144" t="s">
        <v>358</v>
      </c>
      <c r="E274" s="163" t="s">
        <v>35</v>
      </c>
      <c r="F274" s="164" t="s">
        <v>361</v>
      </c>
      <c r="H274" s="165">
        <v>132.93</v>
      </c>
      <c r="I274" s="166"/>
      <c r="L274" s="162"/>
      <c r="M274" s="167"/>
      <c r="T274" s="168"/>
      <c r="AT274" s="163" t="s">
        <v>358</v>
      </c>
      <c r="AU274" s="163" t="s">
        <v>21</v>
      </c>
      <c r="AV274" s="13" t="s">
        <v>178</v>
      </c>
      <c r="AW274" s="13" t="s">
        <v>41</v>
      </c>
      <c r="AX274" s="13" t="s">
        <v>8</v>
      </c>
      <c r="AY274" s="163" t="s">
        <v>171</v>
      </c>
    </row>
    <row r="275" spans="2:65" s="1" customFormat="1" ht="24.2" customHeight="1">
      <c r="B275" s="33"/>
      <c r="C275" s="132" t="s">
        <v>568</v>
      </c>
      <c r="D275" s="132" t="s">
        <v>174</v>
      </c>
      <c r="E275" s="133" t="s">
        <v>607</v>
      </c>
      <c r="F275" s="134" t="s">
        <v>608</v>
      </c>
      <c r="G275" s="135" t="s">
        <v>355</v>
      </c>
      <c r="H275" s="136">
        <v>16.44</v>
      </c>
      <c r="I275" s="137"/>
      <c r="J275" s="136">
        <f>ROUND(I275*H275,0)</f>
        <v>0</v>
      </c>
      <c r="K275" s="134" t="s">
        <v>346</v>
      </c>
      <c r="L275" s="33"/>
      <c r="M275" s="138" t="s">
        <v>35</v>
      </c>
      <c r="N275" s="139" t="s">
        <v>52</v>
      </c>
      <c r="P275" s="140">
        <f>O275*H275</f>
        <v>0</v>
      </c>
      <c r="Q275" s="140">
        <v>0.10373</v>
      </c>
      <c r="R275" s="140">
        <f>Q275*H275</f>
        <v>1.7053212000000002</v>
      </c>
      <c r="S275" s="140">
        <v>0</v>
      </c>
      <c r="T275" s="141">
        <f>S275*H275</f>
        <v>0</v>
      </c>
      <c r="AR275" s="142" t="s">
        <v>178</v>
      </c>
      <c r="AT275" s="142" t="s">
        <v>174</v>
      </c>
      <c r="AU275" s="142" t="s">
        <v>21</v>
      </c>
      <c r="AY275" s="17" t="s">
        <v>171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7" t="s">
        <v>8</v>
      </c>
      <c r="BK275" s="143">
        <f>ROUND(I275*H275,0)</f>
        <v>0</v>
      </c>
      <c r="BL275" s="17" t="s">
        <v>178</v>
      </c>
      <c r="BM275" s="142" t="s">
        <v>1572</v>
      </c>
    </row>
    <row r="276" spans="2:47" s="1" customFormat="1" ht="11.25">
      <c r="B276" s="33"/>
      <c r="D276" s="153" t="s">
        <v>347</v>
      </c>
      <c r="F276" s="154" t="s">
        <v>610</v>
      </c>
      <c r="I276" s="146"/>
      <c r="L276" s="33"/>
      <c r="M276" s="147"/>
      <c r="T276" s="54"/>
      <c r="AT276" s="17" t="s">
        <v>347</v>
      </c>
      <c r="AU276" s="17" t="s">
        <v>21</v>
      </c>
    </row>
    <row r="277" spans="2:51" s="12" customFormat="1" ht="11.25">
      <c r="B277" s="155"/>
      <c r="D277" s="144" t="s">
        <v>358</v>
      </c>
      <c r="E277" s="156" t="s">
        <v>35</v>
      </c>
      <c r="F277" s="157" t="s">
        <v>1549</v>
      </c>
      <c r="H277" s="158">
        <v>16.44</v>
      </c>
      <c r="I277" s="159"/>
      <c r="L277" s="155"/>
      <c r="M277" s="160"/>
      <c r="T277" s="161"/>
      <c r="AT277" s="156" t="s">
        <v>358</v>
      </c>
      <c r="AU277" s="156" t="s">
        <v>21</v>
      </c>
      <c r="AV277" s="12" t="s">
        <v>21</v>
      </c>
      <c r="AW277" s="12" t="s">
        <v>41</v>
      </c>
      <c r="AX277" s="12" t="s">
        <v>8</v>
      </c>
      <c r="AY277" s="156" t="s">
        <v>171</v>
      </c>
    </row>
    <row r="278" spans="2:65" s="1" customFormat="1" ht="24.2" customHeight="1">
      <c r="B278" s="33"/>
      <c r="C278" s="132" t="s">
        <v>591</v>
      </c>
      <c r="D278" s="132" t="s">
        <v>174</v>
      </c>
      <c r="E278" s="133" t="s">
        <v>1573</v>
      </c>
      <c r="F278" s="134" t="s">
        <v>1574</v>
      </c>
      <c r="G278" s="135" t="s">
        <v>355</v>
      </c>
      <c r="H278" s="136">
        <v>116.49</v>
      </c>
      <c r="I278" s="137"/>
      <c r="J278" s="136">
        <f>ROUND(I278*H278,0)</f>
        <v>0</v>
      </c>
      <c r="K278" s="134" t="s">
        <v>346</v>
      </c>
      <c r="L278" s="33"/>
      <c r="M278" s="138" t="s">
        <v>35</v>
      </c>
      <c r="N278" s="139" t="s">
        <v>52</v>
      </c>
      <c r="P278" s="140">
        <f>O278*H278</f>
        <v>0</v>
      </c>
      <c r="Q278" s="140">
        <v>0.12966</v>
      </c>
      <c r="R278" s="140">
        <f>Q278*H278</f>
        <v>15.104093399999998</v>
      </c>
      <c r="S278" s="140">
        <v>0</v>
      </c>
      <c r="T278" s="141">
        <f>S278*H278</f>
        <v>0</v>
      </c>
      <c r="AR278" s="142" t="s">
        <v>178</v>
      </c>
      <c r="AT278" s="142" t="s">
        <v>174</v>
      </c>
      <c r="AU278" s="142" t="s">
        <v>21</v>
      </c>
      <c r="AY278" s="17" t="s">
        <v>171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7" t="s">
        <v>8</v>
      </c>
      <c r="BK278" s="143">
        <f>ROUND(I278*H278,0)</f>
        <v>0</v>
      </c>
      <c r="BL278" s="17" t="s">
        <v>178</v>
      </c>
      <c r="BM278" s="142" t="s">
        <v>1575</v>
      </c>
    </row>
    <row r="279" spans="2:47" s="1" customFormat="1" ht="11.25">
      <c r="B279" s="33"/>
      <c r="D279" s="153" t="s">
        <v>347</v>
      </c>
      <c r="F279" s="154" t="s">
        <v>1576</v>
      </c>
      <c r="I279" s="146"/>
      <c r="L279" s="33"/>
      <c r="M279" s="147"/>
      <c r="T279" s="54"/>
      <c r="AT279" s="17" t="s">
        <v>347</v>
      </c>
      <c r="AU279" s="17" t="s">
        <v>21</v>
      </c>
    </row>
    <row r="280" spans="2:51" s="12" customFormat="1" ht="11.25">
      <c r="B280" s="155"/>
      <c r="D280" s="144" t="s">
        <v>358</v>
      </c>
      <c r="E280" s="156" t="s">
        <v>35</v>
      </c>
      <c r="F280" s="157" t="s">
        <v>1559</v>
      </c>
      <c r="H280" s="158">
        <v>116.49</v>
      </c>
      <c r="I280" s="159"/>
      <c r="L280" s="155"/>
      <c r="M280" s="160"/>
      <c r="T280" s="161"/>
      <c r="AT280" s="156" t="s">
        <v>358</v>
      </c>
      <c r="AU280" s="156" t="s">
        <v>21</v>
      </c>
      <c r="AV280" s="12" t="s">
        <v>21</v>
      </c>
      <c r="AW280" s="12" t="s">
        <v>41</v>
      </c>
      <c r="AX280" s="12" t="s">
        <v>8</v>
      </c>
      <c r="AY280" s="156" t="s">
        <v>171</v>
      </c>
    </row>
    <row r="281" spans="2:65" s="1" customFormat="1" ht="37.9" customHeight="1">
      <c r="B281" s="33"/>
      <c r="C281" s="132" t="s">
        <v>577</v>
      </c>
      <c r="D281" s="132" t="s">
        <v>174</v>
      </c>
      <c r="E281" s="133" t="s">
        <v>1577</v>
      </c>
      <c r="F281" s="134" t="s">
        <v>1578</v>
      </c>
      <c r="G281" s="135" t="s">
        <v>355</v>
      </c>
      <c r="H281" s="136">
        <v>1064.51</v>
      </c>
      <c r="I281" s="137"/>
      <c r="J281" s="136">
        <f>ROUND(I281*H281,0)</f>
        <v>0</v>
      </c>
      <c r="K281" s="134" t="s">
        <v>346</v>
      </c>
      <c r="L281" s="33"/>
      <c r="M281" s="138" t="s">
        <v>35</v>
      </c>
      <c r="N281" s="139" t="s">
        <v>52</v>
      </c>
      <c r="P281" s="140">
        <f>O281*H281</f>
        <v>0</v>
      </c>
      <c r="Q281" s="140">
        <v>0.09062</v>
      </c>
      <c r="R281" s="140">
        <f>Q281*H281</f>
        <v>96.4658962</v>
      </c>
      <c r="S281" s="140">
        <v>0</v>
      </c>
      <c r="T281" s="141">
        <f>S281*H281</f>
        <v>0</v>
      </c>
      <c r="AR281" s="142" t="s">
        <v>178</v>
      </c>
      <c r="AT281" s="142" t="s">
        <v>174</v>
      </c>
      <c r="AU281" s="142" t="s">
        <v>21</v>
      </c>
      <c r="AY281" s="17" t="s">
        <v>171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8</v>
      </c>
      <c r="BK281" s="143">
        <f>ROUND(I281*H281,0)</f>
        <v>0</v>
      </c>
      <c r="BL281" s="17" t="s">
        <v>178</v>
      </c>
      <c r="BM281" s="142" t="s">
        <v>1579</v>
      </c>
    </row>
    <row r="282" spans="2:47" s="1" customFormat="1" ht="11.25">
      <c r="B282" s="33"/>
      <c r="D282" s="153" t="s">
        <v>347</v>
      </c>
      <c r="F282" s="154" t="s">
        <v>1580</v>
      </c>
      <c r="I282" s="146"/>
      <c r="L282" s="33"/>
      <c r="M282" s="147"/>
      <c r="T282" s="54"/>
      <c r="AT282" s="17" t="s">
        <v>347</v>
      </c>
      <c r="AU282" s="17" t="s">
        <v>21</v>
      </c>
    </row>
    <row r="283" spans="2:51" s="12" customFormat="1" ht="33.75">
      <c r="B283" s="155"/>
      <c r="D283" s="144" t="s">
        <v>358</v>
      </c>
      <c r="E283" s="156" t="s">
        <v>35</v>
      </c>
      <c r="F283" s="157" t="s">
        <v>1581</v>
      </c>
      <c r="H283" s="158">
        <v>823.72</v>
      </c>
      <c r="I283" s="159"/>
      <c r="L283" s="155"/>
      <c r="M283" s="160"/>
      <c r="T283" s="161"/>
      <c r="AT283" s="156" t="s">
        <v>358</v>
      </c>
      <c r="AU283" s="156" t="s">
        <v>21</v>
      </c>
      <c r="AV283" s="12" t="s">
        <v>21</v>
      </c>
      <c r="AW283" s="12" t="s">
        <v>41</v>
      </c>
      <c r="AX283" s="12" t="s">
        <v>81</v>
      </c>
      <c r="AY283" s="156" t="s">
        <v>171</v>
      </c>
    </row>
    <row r="284" spans="2:51" s="12" customFormat="1" ht="11.25">
      <c r="B284" s="155"/>
      <c r="D284" s="144" t="s">
        <v>358</v>
      </c>
      <c r="E284" s="156" t="s">
        <v>35</v>
      </c>
      <c r="F284" s="157" t="s">
        <v>1582</v>
      </c>
      <c r="H284" s="158">
        <v>42.7</v>
      </c>
      <c r="I284" s="159"/>
      <c r="L284" s="155"/>
      <c r="M284" s="160"/>
      <c r="T284" s="161"/>
      <c r="AT284" s="156" t="s">
        <v>358</v>
      </c>
      <c r="AU284" s="156" t="s">
        <v>21</v>
      </c>
      <c r="AV284" s="12" t="s">
        <v>21</v>
      </c>
      <c r="AW284" s="12" t="s">
        <v>41</v>
      </c>
      <c r="AX284" s="12" t="s">
        <v>81</v>
      </c>
      <c r="AY284" s="156" t="s">
        <v>171</v>
      </c>
    </row>
    <row r="285" spans="2:51" s="14" customFormat="1" ht="11.25">
      <c r="B285" s="178"/>
      <c r="D285" s="144" t="s">
        <v>358</v>
      </c>
      <c r="E285" s="179" t="s">
        <v>35</v>
      </c>
      <c r="F285" s="180" t="s">
        <v>550</v>
      </c>
      <c r="H285" s="181">
        <v>866.42</v>
      </c>
      <c r="I285" s="182"/>
      <c r="L285" s="178"/>
      <c r="M285" s="183"/>
      <c r="T285" s="184"/>
      <c r="AT285" s="179" t="s">
        <v>358</v>
      </c>
      <c r="AU285" s="179" t="s">
        <v>21</v>
      </c>
      <c r="AV285" s="14" t="s">
        <v>191</v>
      </c>
      <c r="AW285" s="14" t="s">
        <v>41</v>
      </c>
      <c r="AX285" s="14" t="s">
        <v>81</v>
      </c>
      <c r="AY285" s="179" t="s">
        <v>171</v>
      </c>
    </row>
    <row r="286" spans="2:51" s="12" customFormat="1" ht="33.75">
      <c r="B286" s="155"/>
      <c r="D286" s="144" t="s">
        <v>358</v>
      </c>
      <c r="E286" s="156" t="s">
        <v>35</v>
      </c>
      <c r="F286" s="157" t="s">
        <v>1583</v>
      </c>
      <c r="H286" s="158">
        <v>119.31</v>
      </c>
      <c r="I286" s="159"/>
      <c r="L286" s="155"/>
      <c r="M286" s="160"/>
      <c r="T286" s="161"/>
      <c r="AT286" s="156" t="s">
        <v>358</v>
      </c>
      <c r="AU286" s="156" t="s">
        <v>21</v>
      </c>
      <c r="AV286" s="12" t="s">
        <v>21</v>
      </c>
      <c r="AW286" s="12" t="s">
        <v>41</v>
      </c>
      <c r="AX286" s="12" t="s">
        <v>81</v>
      </c>
      <c r="AY286" s="156" t="s">
        <v>171</v>
      </c>
    </row>
    <row r="287" spans="2:51" s="12" customFormat="1" ht="11.25">
      <c r="B287" s="155"/>
      <c r="D287" s="144" t="s">
        <v>358</v>
      </c>
      <c r="E287" s="156" t="s">
        <v>35</v>
      </c>
      <c r="F287" s="157" t="s">
        <v>1584</v>
      </c>
      <c r="H287" s="158">
        <v>23.82</v>
      </c>
      <c r="I287" s="159"/>
      <c r="L287" s="155"/>
      <c r="M287" s="160"/>
      <c r="T287" s="161"/>
      <c r="AT287" s="156" t="s">
        <v>358</v>
      </c>
      <c r="AU287" s="156" t="s">
        <v>21</v>
      </c>
      <c r="AV287" s="12" t="s">
        <v>21</v>
      </c>
      <c r="AW287" s="12" t="s">
        <v>41</v>
      </c>
      <c r="AX287" s="12" t="s">
        <v>81</v>
      </c>
      <c r="AY287" s="156" t="s">
        <v>171</v>
      </c>
    </row>
    <row r="288" spans="2:51" s="14" customFormat="1" ht="11.25">
      <c r="B288" s="178"/>
      <c r="D288" s="144" t="s">
        <v>358</v>
      </c>
      <c r="E288" s="179" t="s">
        <v>35</v>
      </c>
      <c r="F288" s="180" t="s">
        <v>550</v>
      </c>
      <c r="H288" s="181">
        <v>143.13</v>
      </c>
      <c r="I288" s="182"/>
      <c r="L288" s="178"/>
      <c r="M288" s="183"/>
      <c r="T288" s="184"/>
      <c r="AT288" s="179" t="s">
        <v>358</v>
      </c>
      <c r="AU288" s="179" t="s">
        <v>21</v>
      </c>
      <c r="AV288" s="14" t="s">
        <v>191</v>
      </c>
      <c r="AW288" s="14" t="s">
        <v>41</v>
      </c>
      <c r="AX288" s="14" t="s">
        <v>81</v>
      </c>
      <c r="AY288" s="179" t="s">
        <v>171</v>
      </c>
    </row>
    <row r="289" spans="2:51" s="12" customFormat="1" ht="22.5">
      <c r="B289" s="155"/>
      <c r="D289" s="144" t="s">
        <v>358</v>
      </c>
      <c r="E289" s="156" t="s">
        <v>35</v>
      </c>
      <c r="F289" s="157" t="s">
        <v>1585</v>
      </c>
      <c r="H289" s="158">
        <v>54.96</v>
      </c>
      <c r="I289" s="159"/>
      <c r="L289" s="155"/>
      <c r="M289" s="160"/>
      <c r="T289" s="161"/>
      <c r="AT289" s="156" t="s">
        <v>358</v>
      </c>
      <c r="AU289" s="156" t="s">
        <v>21</v>
      </c>
      <c r="AV289" s="12" t="s">
        <v>21</v>
      </c>
      <c r="AW289" s="12" t="s">
        <v>41</v>
      </c>
      <c r="AX289" s="12" t="s">
        <v>81</v>
      </c>
      <c r="AY289" s="156" t="s">
        <v>171</v>
      </c>
    </row>
    <row r="290" spans="2:51" s="14" customFormat="1" ht="11.25">
      <c r="B290" s="178"/>
      <c r="D290" s="144" t="s">
        <v>358</v>
      </c>
      <c r="E290" s="179" t="s">
        <v>35</v>
      </c>
      <c r="F290" s="180" t="s">
        <v>550</v>
      </c>
      <c r="H290" s="181">
        <v>54.96</v>
      </c>
      <c r="I290" s="182"/>
      <c r="L290" s="178"/>
      <c r="M290" s="183"/>
      <c r="T290" s="184"/>
      <c r="AT290" s="179" t="s">
        <v>358</v>
      </c>
      <c r="AU290" s="179" t="s">
        <v>21</v>
      </c>
      <c r="AV290" s="14" t="s">
        <v>191</v>
      </c>
      <c r="AW290" s="14" t="s">
        <v>41</v>
      </c>
      <c r="AX290" s="14" t="s">
        <v>81</v>
      </c>
      <c r="AY290" s="179" t="s">
        <v>171</v>
      </c>
    </row>
    <row r="291" spans="2:51" s="13" customFormat="1" ht="11.25">
      <c r="B291" s="162"/>
      <c r="D291" s="144" t="s">
        <v>358</v>
      </c>
      <c r="E291" s="163" t="s">
        <v>35</v>
      </c>
      <c r="F291" s="164" t="s">
        <v>361</v>
      </c>
      <c r="H291" s="165">
        <v>1064.51</v>
      </c>
      <c r="I291" s="166"/>
      <c r="L291" s="162"/>
      <c r="M291" s="167"/>
      <c r="T291" s="168"/>
      <c r="AT291" s="163" t="s">
        <v>358</v>
      </c>
      <c r="AU291" s="163" t="s">
        <v>21</v>
      </c>
      <c r="AV291" s="13" t="s">
        <v>178</v>
      </c>
      <c r="AW291" s="13" t="s">
        <v>41</v>
      </c>
      <c r="AX291" s="13" t="s">
        <v>8</v>
      </c>
      <c r="AY291" s="163" t="s">
        <v>171</v>
      </c>
    </row>
    <row r="292" spans="2:65" s="1" customFormat="1" ht="16.5" customHeight="1">
      <c r="B292" s="33"/>
      <c r="C292" s="169" t="s">
        <v>602</v>
      </c>
      <c r="D292" s="169" t="s">
        <v>488</v>
      </c>
      <c r="E292" s="170" t="s">
        <v>1586</v>
      </c>
      <c r="F292" s="171" t="s">
        <v>1587</v>
      </c>
      <c r="G292" s="172" t="s">
        <v>355</v>
      </c>
      <c r="H292" s="173">
        <v>875.08</v>
      </c>
      <c r="I292" s="174"/>
      <c r="J292" s="173">
        <f>ROUND(I292*H292,0)</f>
        <v>0</v>
      </c>
      <c r="K292" s="171" t="s">
        <v>346</v>
      </c>
      <c r="L292" s="175"/>
      <c r="M292" s="176" t="s">
        <v>35</v>
      </c>
      <c r="N292" s="177" t="s">
        <v>52</v>
      </c>
      <c r="P292" s="140">
        <f>O292*H292</f>
        <v>0</v>
      </c>
      <c r="Q292" s="140">
        <v>0.153</v>
      </c>
      <c r="R292" s="140">
        <f>Q292*H292</f>
        <v>133.88724</v>
      </c>
      <c r="S292" s="140">
        <v>0</v>
      </c>
      <c r="T292" s="141">
        <f>S292*H292</f>
        <v>0</v>
      </c>
      <c r="AR292" s="142" t="s">
        <v>214</v>
      </c>
      <c r="AT292" s="142" t="s">
        <v>488</v>
      </c>
      <c r="AU292" s="142" t="s">
        <v>21</v>
      </c>
      <c r="AY292" s="17" t="s">
        <v>171</v>
      </c>
      <c r="BE292" s="143">
        <f>IF(N292="základní",J292,0)</f>
        <v>0</v>
      </c>
      <c r="BF292" s="143">
        <f>IF(N292="snížená",J292,0)</f>
        <v>0</v>
      </c>
      <c r="BG292" s="143">
        <f>IF(N292="zákl. přenesená",J292,0)</f>
        <v>0</v>
      </c>
      <c r="BH292" s="143">
        <f>IF(N292="sníž. přenesená",J292,0)</f>
        <v>0</v>
      </c>
      <c r="BI292" s="143">
        <f>IF(N292="nulová",J292,0)</f>
        <v>0</v>
      </c>
      <c r="BJ292" s="17" t="s">
        <v>8</v>
      </c>
      <c r="BK292" s="143">
        <f>ROUND(I292*H292,0)</f>
        <v>0</v>
      </c>
      <c r="BL292" s="17" t="s">
        <v>178</v>
      </c>
      <c r="BM292" s="142" t="s">
        <v>1588</v>
      </c>
    </row>
    <row r="293" spans="2:51" s="12" customFormat="1" ht="11.25">
      <c r="B293" s="155"/>
      <c r="D293" s="144" t="s">
        <v>358</v>
      </c>
      <c r="F293" s="157" t="s">
        <v>1589</v>
      </c>
      <c r="H293" s="158">
        <v>875.08</v>
      </c>
      <c r="I293" s="159"/>
      <c r="L293" s="155"/>
      <c r="M293" s="160"/>
      <c r="T293" s="161"/>
      <c r="AT293" s="156" t="s">
        <v>358</v>
      </c>
      <c r="AU293" s="156" t="s">
        <v>21</v>
      </c>
      <c r="AV293" s="12" t="s">
        <v>21</v>
      </c>
      <c r="AW293" s="12" t="s">
        <v>4</v>
      </c>
      <c r="AX293" s="12" t="s">
        <v>8</v>
      </c>
      <c r="AY293" s="156" t="s">
        <v>171</v>
      </c>
    </row>
    <row r="294" spans="2:65" s="1" customFormat="1" ht="16.5" customHeight="1">
      <c r="B294" s="33"/>
      <c r="C294" s="169" t="s">
        <v>584</v>
      </c>
      <c r="D294" s="169" t="s">
        <v>488</v>
      </c>
      <c r="E294" s="170" t="s">
        <v>652</v>
      </c>
      <c r="F294" s="171" t="s">
        <v>653</v>
      </c>
      <c r="G294" s="172" t="s">
        <v>355</v>
      </c>
      <c r="H294" s="173">
        <v>200.07</v>
      </c>
      <c r="I294" s="174"/>
      <c r="J294" s="173">
        <f>ROUND(I294*H294,0)</f>
        <v>0</v>
      </c>
      <c r="K294" s="171" t="s">
        <v>346</v>
      </c>
      <c r="L294" s="175"/>
      <c r="M294" s="176" t="s">
        <v>35</v>
      </c>
      <c r="N294" s="177" t="s">
        <v>52</v>
      </c>
      <c r="P294" s="140">
        <f>O294*H294</f>
        <v>0</v>
      </c>
      <c r="Q294" s="140">
        <v>0.175</v>
      </c>
      <c r="R294" s="140">
        <f>Q294*H294</f>
        <v>35.012249999999995</v>
      </c>
      <c r="S294" s="140">
        <v>0</v>
      </c>
      <c r="T294" s="141">
        <f>S294*H294</f>
        <v>0</v>
      </c>
      <c r="AR294" s="142" t="s">
        <v>214</v>
      </c>
      <c r="AT294" s="142" t="s">
        <v>488</v>
      </c>
      <c r="AU294" s="142" t="s">
        <v>21</v>
      </c>
      <c r="AY294" s="17" t="s">
        <v>171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8</v>
      </c>
      <c r="BK294" s="143">
        <f>ROUND(I294*H294,0)</f>
        <v>0</v>
      </c>
      <c r="BL294" s="17" t="s">
        <v>178</v>
      </c>
      <c r="BM294" s="142" t="s">
        <v>1590</v>
      </c>
    </row>
    <row r="295" spans="2:51" s="12" customFormat="1" ht="11.25">
      <c r="B295" s="155"/>
      <c r="D295" s="144" t="s">
        <v>358</v>
      </c>
      <c r="E295" s="156" t="s">
        <v>35</v>
      </c>
      <c r="F295" s="157" t="s">
        <v>1591</v>
      </c>
      <c r="H295" s="158">
        <v>143.13</v>
      </c>
      <c r="I295" s="159"/>
      <c r="L295" s="155"/>
      <c r="M295" s="160"/>
      <c r="T295" s="161"/>
      <c r="AT295" s="156" t="s">
        <v>358</v>
      </c>
      <c r="AU295" s="156" t="s">
        <v>21</v>
      </c>
      <c r="AV295" s="12" t="s">
        <v>21</v>
      </c>
      <c r="AW295" s="12" t="s">
        <v>41</v>
      </c>
      <c r="AX295" s="12" t="s">
        <v>81</v>
      </c>
      <c r="AY295" s="156" t="s">
        <v>171</v>
      </c>
    </row>
    <row r="296" spans="2:51" s="12" customFormat="1" ht="11.25">
      <c r="B296" s="155"/>
      <c r="D296" s="144" t="s">
        <v>358</v>
      </c>
      <c r="E296" s="156" t="s">
        <v>35</v>
      </c>
      <c r="F296" s="157" t="s">
        <v>1592</v>
      </c>
      <c r="H296" s="158">
        <v>54.96</v>
      </c>
      <c r="I296" s="159"/>
      <c r="L296" s="155"/>
      <c r="M296" s="160"/>
      <c r="T296" s="161"/>
      <c r="AT296" s="156" t="s">
        <v>358</v>
      </c>
      <c r="AU296" s="156" t="s">
        <v>21</v>
      </c>
      <c r="AV296" s="12" t="s">
        <v>21</v>
      </c>
      <c r="AW296" s="12" t="s">
        <v>41</v>
      </c>
      <c r="AX296" s="12" t="s">
        <v>81</v>
      </c>
      <c r="AY296" s="156" t="s">
        <v>171</v>
      </c>
    </row>
    <row r="297" spans="2:51" s="13" customFormat="1" ht="11.25">
      <c r="B297" s="162"/>
      <c r="D297" s="144" t="s">
        <v>358</v>
      </c>
      <c r="E297" s="163" t="s">
        <v>35</v>
      </c>
      <c r="F297" s="164" t="s">
        <v>361</v>
      </c>
      <c r="H297" s="165">
        <v>198.09</v>
      </c>
      <c r="I297" s="166"/>
      <c r="L297" s="162"/>
      <c r="M297" s="167"/>
      <c r="T297" s="168"/>
      <c r="AT297" s="163" t="s">
        <v>358</v>
      </c>
      <c r="AU297" s="163" t="s">
        <v>21</v>
      </c>
      <c r="AV297" s="13" t="s">
        <v>178</v>
      </c>
      <c r="AW297" s="13" t="s">
        <v>41</v>
      </c>
      <c r="AX297" s="13" t="s">
        <v>8</v>
      </c>
      <c r="AY297" s="163" t="s">
        <v>171</v>
      </c>
    </row>
    <row r="298" spans="2:51" s="12" customFormat="1" ht="11.25">
      <c r="B298" s="155"/>
      <c r="D298" s="144" t="s">
        <v>358</v>
      </c>
      <c r="F298" s="157" t="s">
        <v>1593</v>
      </c>
      <c r="H298" s="158">
        <v>200.07</v>
      </c>
      <c r="I298" s="159"/>
      <c r="L298" s="155"/>
      <c r="M298" s="160"/>
      <c r="T298" s="161"/>
      <c r="AT298" s="156" t="s">
        <v>358</v>
      </c>
      <c r="AU298" s="156" t="s">
        <v>21</v>
      </c>
      <c r="AV298" s="12" t="s">
        <v>21</v>
      </c>
      <c r="AW298" s="12" t="s">
        <v>4</v>
      </c>
      <c r="AX298" s="12" t="s">
        <v>8</v>
      </c>
      <c r="AY298" s="156" t="s">
        <v>171</v>
      </c>
    </row>
    <row r="299" spans="2:65" s="1" customFormat="1" ht="44.25" customHeight="1">
      <c r="B299" s="33"/>
      <c r="C299" s="132" t="s">
        <v>611</v>
      </c>
      <c r="D299" s="132" t="s">
        <v>174</v>
      </c>
      <c r="E299" s="133" t="s">
        <v>1594</v>
      </c>
      <c r="F299" s="134" t="s">
        <v>1595</v>
      </c>
      <c r="G299" s="135" t="s">
        <v>355</v>
      </c>
      <c r="H299" s="136">
        <v>235.42</v>
      </c>
      <c r="I299" s="137"/>
      <c r="J299" s="136">
        <f>ROUND(I299*H299,0)</f>
        <v>0</v>
      </c>
      <c r="K299" s="134" t="s">
        <v>346</v>
      </c>
      <c r="L299" s="33"/>
      <c r="M299" s="138" t="s">
        <v>35</v>
      </c>
      <c r="N299" s="139" t="s">
        <v>52</v>
      </c>
      <c r="P299" s="140">
        <f>O299*H299</f>
        <v>0</v>
      </c>
      <c r="Q299" s="140">
        <v>0.11162</v>
      </c>
      <c r="R299" s="140">
        <f>Q299*H299</f>
        <v>26.277580399999998</v>
      </c>
      <c r="S299" s="140">
        <v>0</v>
      </c>
      <c r="T299" s="141">
        <f>S299*H299</f>
        <v>0</v>
      </c>
      <c r="AR299" s="142" t="s">
        <v>178</v>
      </c>
      <c r="AT299" s="142" t="s">
        <v>174</v>
      </c>
      <c r="AU299" s="142" t="s">
        <v>21</v>
      </c>
      <c r="AY299" s="17" t="s">
        <v>171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</v>
      </c>
      <c r="BK299" s="143">
        <f>ROUND(I299*H299,0)</f>
        <v>0</v>
      </c>
      <c r="BL299" s="17" t="s">
        <v>178</v>
      </c>
      <c r="BM299" s="142" t="s">
        <v>1596</v>
      </c>
    </row>
    <row r="300" spans="2:47" s="1" customFormat="1" ht="11.25">
      <c r="B300" s="33"/>
      <c r="D300" s="153" t="s">
        <v>347</v>
      </c>
      <c r="F300" s="154" t="s">
        <v>1597</v>
      </c>
      <c r="I300" s="146"/>
      <c r="L300" s="33"/>
      <c r="M300" s="147"/>
      <c r="T300" s="54"/>
      <c r="AT300" s="17" t="s">
        <v>347</v>
      </c>
      <c r="AU300" s="17" t="s">
        <v>21</v>
      </c>
    </row>
    <row r="301" spans="2:51" s="12" customFormat="1" ht="11.25">
      <c r="B301" s="155"/>
      <c r="D301" s="144" t="s">
        <v>358</v>
      </c>
      <c r="E301" s="156" t="s">
        <v>35</v>
      </c>
      <c r="F301" s="157" t="s">
        <v>1554</v>
      </c>
      <c r="H301" s="158">
        <v>235.42</v>
      </c>
      <c r="I301" s="159"/>
      <c r="L301" s="155"/>
      <c r="M301" s="160"/>
      <c r="T301" s="161"/>
      <c r="AT301" s="156" t="s">
        <v>358</v>
      </c>
      <c r="AU301" s="156" t="s">
        <v>21</v>
      </c>
      <c r="AV301" s="12" t="s">
        <v>21</v>
      </c>
      <c r="AW301" s="12" t="s">
        <v>41</v>
      </c>
      <c r="AX301" s="12" t="s">
        <v>8</v>
      </c>
      <c r="AY301" s="156" t="s">
        <v>171</v>
      </c>
    </row>
    <row r="302" spans="2:65" s="1" customFormat="1" ht="16.5" customHeight="1">
      <c r="B302" s="33"/>
      <c r="C302" s="169" t="s">
        <v>588</v>
      </c>
      <c r="D302" s="169" t="s">
        <v>488</v>
      </c>
      <c r="E302" s="170" t="s">
        <v>1586</v>
      </c>
      <c r="F302" s="171" t="s">
        <v>1587</v>
      </c>
      <c r="G302" s="172" t="s">
        <v>355</v>
      </c>
      <c r="H302" s="173">
        <v>240.13</v>
      </c>
      <c r="I302" s="174"/>
      <c r="J302" s="173">
        <f>ROUND(I302*H302,0)</f>
        <v>0</v>
      </c>
      <c r="K302" s="171" t="s">
        <v>346</v>
      </c>
      <c r="L302" s="175"/>
      <c r="M302" s="176" t="s">
        <v>35</v>
      </c>
      <c r="N302" s="177" t="s">
        <v>52</v>
      </c>
      <c r="P302" s="140">
        <f>O302*H302</f>
        <v>0</v>
      </c>
      <c r="Q302" s="140">
        <v>0.153</v>
      </c>
      <c r="R302" s="140">
        <f>Q302*H302</f>
        <v>36.739889999999995</v>
      </c>
      <c r="S302" s="140">
        <v>0</v>
      </c>
      <c r="T302" s="141">
        <f>S302*H302</f>
        <v>0</v>
      </c>
      <c r="AR302" s="142" t="s">
        <v>214</v>
      </c>
      <c r="AT302" s="142" t="s">
        <v>488</v>
      </c>
      <c r="AU302" s="142" t="s">
        <v>21</v>
      </c>
      <c r="AY302" s="17" t="s">
        <v>171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</v>
      </c>
      <c r="BK302" s="143">
        <f>ROUND(I302*H302,0)</f>
        <v>0</v>
      </c>
      <c r="BL302" s="17" t="s">
        <v>178</v>
      </c>
      <c r="BM302" s="142" t="s">
        <v>1598</v>
      </c>
    </row>
    <row r="303" spans="2:51" s="12" customFormat="1" ht="11.25">
      <c r="B303" s="155"/>
      <c r="D303" s="144" t="s">
        <v>358</v>
      </c>
      <c r="F303" s="157" t="s">
        <v>1599</v>
      </c>
      <c r="H303" s="158">
        <v>240.13</v>
      </c>
      <c r="I303" s="159"/>
      <c r="L303" s="155"/>
      <c r="M303" s="160"/>
      <c r="T303" s="161"/>
      <c r="AT303" s="156" t="s">
        <v>358</v>
      </c>
      <c r="AU303" s="156" t="s">
        <v>21</v>
      </c>
      <c r="AV303" s="12" t="s">
        <v>21</v>
      </c>
      <c r="AW303" s="12" t="s">
        <v>4</v>
      </c>
      <c r="AX303" s="12" t="s">
        <v>8</v>
      </c>
      <c r="AY303" s="156" t="s">
        <v>171</v>
      </c>
    </row>
    <row r="304" spans="2:63" s="11" customFormat="1" ht="22.9" customHeight="1">
      <c r="B304" s="120"/>
      <c r="D304" s="121" t="s">
        <v>80</v>
      </c>
      <c r="E304" s="130" t="s">
        <v>214</v>
      </c>
      <c r="F304" s="130" t="s">
        <v>656</v>
      </c>
      <c r="I304" s="123"/>
      <c r="J304" s="131">
        <f>BK304</f>
        <v>0</v>
      </c>
      <c r="L304" s="120"/>
      <c r="M304" s="125"/>
      <c r="P304" s="126">
        <f>SUM(P305:P332)</f>
        <v>0</v>
      </c>
      <c r="R304" s="126">
        <f>SUM(R305:R332)</f>
        <v>9.721747</v>
      </c>
      <c r="T304" s="127">
        <f>SUM(T305:T332)</f>
        <v>0</v>
      </c>
      <c r="AR304" s="121" t="s">
        <v>8</v>
      </c>
      <c r="AT304" s="128" t="s">
        <v>80</v>
      </c>
      <c r="AU304" s="128" t="s">
        <v>8</v>
      </c>
      <c r="AY304" s="121" t="s">
        <v>171</v>
      </c>
      <c r="BK304" s="129">
        <f>SUM(BK305:BK332)</f>
        <v>0</v>
      </c>
    </row>
    <row r="305" spans="2:65" s="1" customFormat="1" ht="16.5" customHeight="1">
      <c r="B305" s="33"/>
      <c r="C305" s="132" t="s">
        <v>623</v>
      </c>
      <c r="D305" s="132" t="s">
        <v>174</v>
      </c>
      <c r="E305" s="133" t="s">
        <v>667</v>
      </c>
      <c r="F305" s="134" t="s">
        <v>668</v>
      </c>
      <c r="G305" s="135" t="s">
        <v>402</v>
      </c>
      <c r="H305" s="136">
        <v>61.5</v>
      </c>
      <c r="I305" s="137"/>
      <c r="J305" s="136">
        <f>ROUND(I305*H305,0)</f>
        <v>0</v>
      </c>
      <c r="K305" s="134" t="s">
        <v>346</v>
      </c>
      <c r="L305" s="33"/>
      <c r="M305" s="138" t="s">
        <v>35</v>
      </c>
      <c r="N305" s="139" t="s">
        <v>52</v>
      </c>
      <c r="P305" s="140">
        <f>O305*H305</f>
        <v>0</v>
      </c>
      <c r="Q305" s="140">
        <v>1E-05</v>
      </c>
      <c r="R305" s="140">
        <f>Q305*H305</f>
        <v>0.0006150000000000001</v>
      </c>
      <c r="S305" s="140">
        <v>0</v>
      </c>
      <c r="T305" s="141">
        <f>S305*H305</f>
        <v>0</v>
      </c>
      <c r="AR305" s="142" t="s">
        <v>178</v>
      </c>
      <c r="AT305" s="142" t="s">
        <v>174</v>
      </c>
      <c r="AU305" s="142" t="s">
        <v>21</v>
      </c>
      <c r="AY305" s="17" t="s">
        <v>171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</v>
      </c>
      <c r="BK305" s="143">
        <f>ROUND(I305*H305,0)</f>
        <v>0</v>
      </c>
      <c r="BL305" s="17" t="s">
        <v>178</v>
      </c>
      <c r="BM305" s="142" t="s">
        <v>1600</v>
      </c>
    </row>
    <row r="306" spans="2:47" s="1" customFormat="1" ht="11.25">
      <c r="B306" s="33"/>
      <c r="D306" s="153" t="s">
        <v>347</v>
      </c>
      <c r="F306" s="154" t="s">
        <v>670</v>
      </c>
      <c r="I306" s="146"/>
      <c r="L306" s="33"/>
      <c r="M306" s="147"/>
      <c r="T306" s="54"/>
      <c r="AT306" s="17" t="s">
        <v>347</v>
      </c>
      <c r="AU306" s="17" t="s">
        <v>21</v>
      </c>
    </row>
    <row r="307" spans="2:51" s="12" customFormat="1" ht="11.25">
      <c r="B307" s="155"/>
      <c r="D307" s="144" t="s">
        <v>358</v>
      </c>
      <c r="E307" s="156" t="s">
        <v>35</v>
      </c>
      <c r="F307" s="157" t="s">
        <v>1601</v>
      </c>
      <c r="H307" s="158">
        <v>61.5</v>
      </c>
      <c r="I307" s="159"/>
      <c r="L307" s="155"/>
      <c r="M307" s="160"/>
      <c r="T307" s="161"/>
      <c r="AT307" s="156" t="s">
        <v>358</v>
      </c>
      <c r="AU307" s="156" t="s">
        <v>21</v>
      </c>
      <c r="AV307" s="12" t="s">
        <v>21</v>
      </c>
      <c r="AW307" s="12" t="s">
        <v>41</v>
      </c>
      <c r="AX307" s="12" t="s">
        <v>8</v>
      </c>
      <c r="AY307" s="156" t="s">
        <v>171</v>
      </c>
    </row>
    <row r="308" spans="2:65" s="1" customFormat="1" ht="16.5" customHeight="1">
      <c r="B308" s="33"/>
      <c r="C308" s="169" t="s">
        <v>594</v>
      </c>
      <c r="D308" s="169" t="s">
        <v>488</v>
      </c>
      <c r="E308" s="170" t="s">
        <v>672</v>
      </c>
      <c r="F308" s="171" t="s">
        <v>673</v>
      </c>
      <c r="G308" s="172" t="s">
        <v>402</v>
      </c>
      <c r="H308" s="173">
        <v>62.42</v>
      </c>
      <c r="I308" s="174"/>
      <c r="J308" s="173">
        <f>ROUND(I308*H308,0)</f>
        <v>0</v>
      </c>
      <c r="K308" s="171" t="s">
        <v>346</v>
      </c>
      <c r="L308" s="175"/>
      <c r="M308" s="176" t="s">
        <v>35</v>
      </c>
      <c r="N308" s="177" t="s">
        <v>52</v>
      </c>
      <c r="P308" s="140">
        <f>O308*H308</f>
        <v>0</v>
      </c>
      <c r="Q308" s="140">
        <v>0.0046</v>
      </c>
      <c r="R308" s="140">
        <f>Q308*H308</f>
        <v>0.287132</v>
      </c>
      <c r="S308" s="140">
        <v>0</v>
      </c>
      <c r="T308" s="141">
        <f>S308*H308</f>
        <v>0</v>
      </c>
      <c r="AR308" s="142" t="s">
        <v>214</v>
      </c>
      <c r="AT308" s="142" t="s">
        <v>488</v>
      </c>
      <c r="AU308" s="142" t="s">
        <v>21</v>
      </c>
      <c r="AY308" s="17" t="s">
        <v>171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7" t="s">
        <v>8</v>
      </c>
      <c r="BK308" s="143">
        <f>ROUND(I308*H308,0)</f>
        <v>0</v>
      </c>
      <c r="BL308" s="17" t="s">
        <v>178</v>
      </c>
      <c r="BM308" s="142" t="s">
        <v>1602</v>
      </c>
    </row>
    <row r="309" spans="2:51" s="12" customFormat="1" ht="11.25">
      <c r="B309" s="155"/>
      <c r="D309" s="144" t="s">
        <v>358</v>
      </c>
      <c r="F309" s="157" t="s">
        <v>1603</v>
      </c>
      <c r="H309" s="158">
        <v>62.42</v>
      </c>
      <c r="I309" s="159"/>
      <c r="L309" s="155"/>
      <c r="M309" s="160"/>
      <c r="T309" s="161"/>
      <c r="AT309" s="156" t="s">
        <v>358</v>
      </c>
      <c r="AU309" s="156" t="s">
        <v>21</v>
      </c>
      <c r="AV309" s="12" t="s">
        <v>21</v>
      </c>
      <c r="AW309" s="12" t="s">
        <v>4</v>
      </c>
      <c r="AX309" s="12" t="s">
        <v>8</v>
      </c>
      <c r="AY309" s="156" t="s">
        <v>171</v>
      </c>
    </row>
    <row r="310" spans="2:65" s="1" customFormat="1" ht="21.75" customHeight="1">
      <c r="B310" s="33"/>
      <c r="C310" s="132" t="s">
        <v>631</v>
      </c>
      <c r="D310" s="132" t="s">
        <v>174</v>
      </c>
      <c r="E310" s="133" t="s">
        <v>677</v>
      </c>
      <c r="F310" s="134" t="s">
        <v>678</v>
      </c>
      <c r="G310" s="135" t="s">
        <v>402</v>
      </c>
      <c r="H310" s="136">
        <v>12</v>
      </c>
      <c r="I310" s="137"/>
      <c r="J310" s="136">
        <f>ROUND(I310*H310,0)</f>
        <v>0</v>
      </c>
      <c r="K310" s="134" t="s">
        <v>346</v>
      </c>
      <c r="L310" s="33"/>
      <c r="M310" s="138" t="s">
        <v>35</v>
      </c>
      <c r="N310" s="139" t="s">
        <v>52</v>
      </c>
      <c r="P310" s="140">
        <f>O310*H310</f>
        <v>0</v>
      </c>
      <c r="Q310" s="140">
        <v>0</v>
      </c>
      <c r="R310" s="140">
        <f>Q310*H310</f>
        <v>0</v>
      </c>
      <c r="S310" s="140">
        <v>0</v>
      </c>
      <c r="T310" s="141">
        <f>S310*H310</f>
        <v>0</v>
      </c>
      <c r="AR310" s="142" t="s">
        <v>178</v>
      </c>
      <c r="AT310" s="142" t="s">
        <v>174</v>
      </c>
      <c r="AU310" s="142" t="s">
        <v>21</v>
      </c>
      <c r="AY310" s="17" t="s">
        <v>171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7" t="s">
        <v>8</v>
      </c>
      <c r="BK310" s="143">
        <f>ROUND(I310*H310,0)</f>
        <v>0</v>
      </c>
      <c r="BL310" s="17" t="s">
        <v>178</v>
      </c>
      <c r="BM310" s="142" t="s">
        <v>1604</v>
      </c>
    </row>
    <row r="311" spans="2:47" s="1" customFormat="1" ht="11.25">
      <c r="B311" s="33"/>
      <c r="D311" s="153" t="s">
        <v>347</v>
      </c>
      <c r="F311" s="154" t="s">
        <v>680</v>
      </c>
      <c r="I311" s="146"/>
      <c r="L311" s="33"/>
      <c r="M311" s="147"/>
      <c r="T311" s="54"/>
      <c r="AT311" s="17" t="s">
        <v>347</v>
      </c>
      <c r="AU311" s="17" t="s">
        <v>21</v>
      </c>
    </row>
    <row r="312" spans="2:47" s="1" customFormat="1" ht="19.5">
      <c r="B312" s="33"/>
      <c r="D312" s="144" t="s">
        <v>180</v>
      </c>
      <c r="F312" s="145" t="s">
        <v>681</v>
      </c>
      <c r="I312" s="146"/>
      <c r="L312" s="33"/>
      <c r="M312" s="147"/>
      <c r="T312" s="54"/>
      <c r="AT312" s="17" t="s">
        <v>180</v>
      </c>
      <c r="AU312" s="17" t="s">
        <v>21</v>
      </c>
    </row>
    <row r="313" spans="2:65" s="1" customFormat="1" ht="16.5" customHeight="1">
      <c r="B313" s="33"/>
      <c r="C313" s="132" t="s">
        <v>599</v>
      </c>
      <c r="D313" s="132" t="s">
        <v>174</v>
      </c>
      <c r="E313" s="133" t="s">
        <v>706</v>
      </c>
      <c r="F313" s="134" t="s">
        <v>707</v>
      </c>
      <c r="G313" s="135" t="s">
        <v>345</v>
      </c>
      <c r="H313" s="136">
        <v>12</v>
      </c>
      <c r="I313" s="137"/>
      <c r="J313" s="136">
        <f>ROUND(I313*H313,0)</f>
        <v>0</v>
      </c>
      <c r="K313" s="134" t="s">
        <v>346</v>
      </c>
      <c r="L313" s="33"/>
      <c r="M313" s="138" t="s">
        <v>35</v>
      </c>
      <c r="N313" s="139" t="s">
        <v>52</v>
      </c>
      <c r="P313" s="140">
        <f>O313*H313</f>
        <v>0</v>
      </c>
      <c r="Q313" s="140">
        <v>0.12526</v>
      </c>
      <c r="R313" s="140">
        <f>Q313*H313</f>
        <v>1.50312</v>
      </c>
      <c r="S313" s="140">
        <v>0</v>
      </c>
      <c r="T313" s="141">
        <f>S313*H313</f>
        <v>0</v>
      </c>
      <c r="AR313" s="142" t="s">
        <v>178</v>
      </c>
      <c r="AT313" s="142" t="s">
        <v>174</v>
      </c>
      <c r="AU313" s="142" t="s">
        <v>21</v>
      </c>
      <c r="AY313" s="17" t="s">
        <v>171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7" t="s">
        <v>8</v>
      </c>
      <c r="BK313" s="143">
        <f>ROUND(I313*H313,0)</f>
        <v>0</v>
      </c>
      <c r="BL313" s="17" t="s">
        <v>178</v>
      </c>
      <c r="BM313" s="142" t="s">
        <v>1605</v>
      </c>
    </row>
    <row r="314" spans="2:47" s="1" customFormat="1" ht="11.25">
      <c r="B314" s="33"/>
      <c r="D314" s="153" t="s">
        <v>347</v>
      </c>
      <c r="F314" s="154" t="s">
        <v>709</v>
      </c>
      <c r="I314" s="146"/>
      <c r="L314" s="33"/>
      <c r="M314" s="147"/>
      <c r="T314" s="54"/>
      <c r="AT314" s="17" t="s">
        <v>347</v>
      </c>
      <c r="AU314" s="17" t="s">
        <v>21</v>
      </c>
    </row>
    <row r="315" spans="2:65" s="1" customFormat="1" ht="16.5" customHeight="1">
      <c r="B315" s="33"/>
      <c r="C315" s="169" t="s">
        <v>643</v>
      </c>
      <c r="D315" s="169" t="s">
        <v>488</v>
      </c>
      <c r="E315" s="170" t="s">
        <v>1606</v>
      </c>
      <c r="F315" s="171" t="s">
        <v>712</v>
      </c>
      <c r="G315" s="172" t="s">
        <v>345</v>
      </c>
      <c r="H315" s="173">
        <v>12</v>
      </c>
      <c r="I315" s="174"/>
      <c r="J315" s="173">
        <f>ROUND(I315*H315,0)</f>
        <v>0</v>
      </c>
      <c r="K315" s="171" t="s">
        <v>35</v>
      </c>
      <c r="L315" s="175"/>
      <c r="M315" s="176" t="s">
        <v>35</v>
      </c>
      <c r="N315" s="177" t="s">
        <v>52</v>
      </c>
      <c r="P315" s="140">
        <f>O315*H315</f>
        <v>0</v>
      </c>
      <c r="Q315" s="140">
        <v>0.00264</v>
      </c>
      <c r="R315" s="140">
        <f>Q315*H315</f>
        <v>0.03168</v>
      </c>
      <c r="S315" s="140">
        <v>0</v>
      </c>
      <c r="T315" s="141">
        <f>S315*H315</f>
        <v>0</v>
      </c>
      <c r="AR315" s="142" t="s">
        <v>214</v>
      </c>
      <c r="AT315" s="142" t="s">
        <v>488</v>
      </c>
      <c r="AU315" s="142" t="s">
        <v>21</v>
      </c>
      <c r="AY315" s="17" t="s">
        <v>171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8</v>
      </c>
      <c r="BK315" s="143">
        <f>ROUND(I315*H315,0)</f>
        <v>0</v>
      </c>
      <c r="BL315" s="17" t="s">
        <v>178</v>
      </c>
      <c r="BM315" s="142" t="s">
        <v>1607</v>
      </c>
    </row>
    <row r="316" spans="2:65" s="1" customFormat="1" ht="16.5" customHeight="1">
      <c r="B316" s="33"/>
      <c r="C316" s="132" t="s">
        <v>605</v>
      </c>
      <c r="D316" s="132" t="s">
        <v>174</v>
      </c>
      <c r="E316" s="133" t="s">
        <v>714</v>
      </c>
      <c r="F316" s="134" t="s">
        <v>715</v>
      </c>
      <c r="G316" s="135" t="s">
        <v>345</v>
      </c>
      <c r="H316" s="136">
        <v>12</v>
      </c>
      <c r="I316" s="137"/>
      <c r="J316" s="136">
        <f>ROUND(I316*H316,0)</f>
        <v>0</v>
      </c>
      <c r="K316" s="134" t="s">
        <v>346</v>
      </c>
      <c r="L316" s="33"/>
      <c r="M316" s="138" t="s">
        <v>35</v>
      </c>
      <c r="N316" s="139" t="s">
        <v>52</v>
      </c>
      <c r="P316" s="140">
        <f>O316*H316</f>
        <v>0</v>
      </c>
      <c r="Q316" s="140">
        <v>0.03076</v>
      </c>
      <c r="R316" s="140">
        <f>Q316*H316</f>
        <v>0.36912</v>
      </c>
      <c r="S316" s="140">
        <v>0</v>
      </c>
      <c r="T316" s="141">
        <f>S316*H316</f>
        <v>0</v>
      </c>
      <c r="AR316" s="142" t="s">
        <v>178</v>
      </c>
      <c r="AT316" s="142" t="s">
        <v>174</v>
      </c>
      <c r="AU316" s="142" t="s">
        <v>21</v>
      </c>
      <c r="AY316" s="17" t="s">
        <v>171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</v>
      </c>
      <c r="BK316" s="143">
        <f>ROUND(I316*H316,0)</f>
        <v>0</v>
      </c>
      <c r="BL316" s="17" t="s">
        <v>178</v>
      </c>
      <c r="BM316" s="142" t="s">
        <v>1608</v>
      </c>
    </row>
    <row r="317" spans="2:47" s="1" customFormat="1" ht="11.25">
      <c r="B317" s="33"/>
      <c r="D317" s="153" t="s">
        <v>347</v>
      </c>
      <c r="F317" s="154" t="s">
        <v>717</v>
      </c>
      <c r="I317" s="146"/>
      <c r="L317" s="33"/>
      <c r="M317" s="147"/>
      <c r="T317" s="54"/>
      <c r="AT317" s="17" t="s">
        <v>347</v>
      </c>
      <c r="AU317" s="17" t="s">
        <v>21</v>
      </c>
    </row>
    <row r="318" spans="2:65" s="1" customFormat="1" ht="16.5" customHeight="1">
      <c r="B318" s="33"/>
      <c r="C318" s="169" t="s">
        <v>657</v>
      </c>
      <c r="D318" s="169" t="s">
        <v>488</v>
      </c>
      <c r="E318" s="170" t="s">
        <v>1609</v>
      </c>
      <c r="F318" s="171" t="s">
        <v>720</v>
      </c>
      <c r="G318" s="172" t="s">
        <v>345</v>
      </c>
      <c r="H318" s="173">
        <v>12</v>
      </c>
      <c r="I318" s="174"/>
      <c r="J318" s="173">
        <f>ROUND(I318*H318,0)</f>
        <v>0</v>
      </c>
      <c r="K318" s="171" t="s">
        <v>35</v>
      </c>
      <c r="L318" s="175"/>
      <c r="M318" s="176" t="s">
        <v>35</v>
      </c>
      <c r="N318" s="177" t="s">
        <v>52</v>
      </c>
      <c r="P318" s="140">
        <f>O318*H318</f>
        <v>0</v>
      </c>
      <c r="Q318" s="140">
        <v>0</v>
      </c>
      <c r="R318" s="140">
        <f>Q318*H318</f>
        <v>0</v>
      </c>
      <c r="S318" s="140">
        <v>0</v>
      </c>
      <c r="T318" s="141">
        <f>S318*H318</f>
        <v>0</v>
      </c>
      <c r="AR318" s="142" t="s">
        <v>214</v>
      </c>
      <c r="AT318" s="142" t="s">
        <v>488</v>
      </c>
      <c r="AU318" s="142" t="s">
        <v>21</v>
      </c>
      <c r="AY318" s="17" t="s">
        <v>171</v>
      </c>
      <c r="BE318" s="143">
        <f>IF(N318="základní",J318,0)</f>
        <v>0</v>
      </c>
      <c r="BF318" s="143">
        <f>IF(N318="snížená",J318,0)</f>
        <v>0</v>
      </c>
      <c r="BG318" s="143">
        <f>IF(N318="zákl. přenesená",J318,0)</f>
        <v>0</v>
      </c>
      <c r="BH318" s="143">
        <f>IF(N318="sníž. přenesená",J318,0)</f>
        <v>0</v>
      </c>
      <c r="BI318" s="143">
        <f>IF(N318="nulová",J318,0)</f>
        <v>0</v>
      </c>
      <c r="BJ318" s="17" t="s">
        <v>8</v>
      </c>
      <c r="BK318" s="143">
        <f>ROUND(I318*H318,0)</f>
        <v>0</v>
      </c>
      <c r="BL318" s="17" t="s">
        <v>178</v>
      </c>
      <c r="BM318" s="142" t="s">
        <v>1610</v>
      </c>
    </row>
    <row r="319" spans="2:65" s="1" customFormat="1" ht="16.5" customHeight="1">
      <c r="B319" s="33"/>
      <c r="C319" s="132" t="s">
        <v>614</v>
      </c>
      <c r="D319" s="132" t="s">
        <v>174</v>
      </c>
      <c r="E319" s="133" t="s">
        <v>723</v>
      </c>
      <c r="F319" s="134" t="s">
        <v>724</v>
      </c>
      <c r="G319" s="135" t="s">
        <v>345</v>
      </c>
      <c r="H319" s="136">
        <v>12</v>
      </c>
      <c r="I319" s="137"/>
      <c r="J319" s="136">
        <f>ROUND(I319*H319,0)</f>
        <v>0</v>
      </c>
      <c r="K319" s="134" t="s">
        <v>346</v>
      </c>
      <c r="L319" s="33"/>
      <c r="M319" s="138" t="s">
        <v>35</v>
      </c>
      <c r="N319" s="139" t="s">
        <v>52</v>
      </c>
      <c r="P319" s="140">
        <f>O319*H319</f>
        <v>0</v>
      </c>
      <c r="Q319" s="140">
        <v>0.03076</v>
      </c>
      <c r="R319" s="140">
        <f>Q319*H319</f>
        <v>0.36912</v>
      </c>
      <c r="S319" s="140">
        <v>0</v>
      </c>
      <c r="T319" s="141">
        <f>S319*H319</f>
        <v>0</v>
      </c>
      <c r="AR319" s="142" t="s">
        <v>178</v>
      </c>
      <c r="AT319" s="142" t="s">
        <v>174</v>
      </c>
      <c r="AU319" s="142" t="s">
        <v>21</v>
      </c>
      <c r="AY319" s="17" t="s">
        <v>171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8</v>
      </c>
      <c r="BK319" s="143">
        <f>ROUND(I319*H319,0)</f>
        <v>0</v>
      </c>
      <c r="BL319" s="17" t="s">
        <v>178</v>
      </c>
      <c r="BM319" s="142" t="s">
        <v>1611</v>
      </c>
    </row>
    <row r="320" spans="2:47" s="1" customFormat="1" ht="11.25">
      <c r="B320" s="33"/>
      <c r="D320" s="153" t="s">
        <v>347</v>
      </c>
      <c r="F320" s="154" t="s">
        <v>726</v>
      </c>
      <c r="I320" s="146"/>
      <c r="L320" s="33"/>
      <c r="M320" s="147"/>
      <c r="T320" s="54"/>
      <c r="AT320" s="17" t="s">
        <v>347</v>
      </c>
      <c r="AU320" s="17" t="s">
        <v>21</v>
      </c>
    </row>
    <row r="321" spans="2:65" s="1" customFormat="1" ht="16.5" customHeight="1">
      <c r="B321" s="33"/>
      <c r="C321" s="169" t="s">
        <v>666</v>
      </c>
      <c r="D321" s="169" t="s">
        <v>488</v>
      </c>
      <c r="E321" s="170" t="s">
        <v>1612</v>
      </c>
      <c r="F321" s="171" t="s">
        <v>729</v>
      </c>
      <c r="G321" s="172" t="s">
        <v>345</v>
      </c>
      <c r="H321" s="173">
        <v>12</v>
      </c>
      <c r="I321" s="174"/>
      <c r="J321" s="173">
        <f>ROUND(I321*H321,0)</f>
        <v>0</v>
      </c>
      <c r="K321" s="171" t="s">
        <v>35</v>
      </c>
      <c r="L321" s="175"/>
      <c r="M321" s="176" t="s">
        <v>35</v>
      </c>
      <c r="N321" s="177" t="s">
        <v>52</v>
      </c>
      <c r="P321" s="140">
        <f>O321*H321</f>
        <v>0</v>
      </c>
      <c r="Q321" s="140">
        <v>0</v>
      </c>
      <c r="R321" s="140">
        <f>Q321*H321</f>
        <v>0</v>
      </c>
      <c r="S321" s="140">
        <v>0</v>
      </c>
      <c r="T321" s="141">
        <f>S321*H321</f>
        <v>0</v>
      </c>
      <c r="AR321" s="142" t="s">
        <v>214</v>
      </c>
      <c r="AT321" s="142" t="s">
        <v>488</v>
      </c>
      <c r="AU321" s="142" t="s">
        <v>21</v>
      </c>
      <c r="AY321" s="17" t="s">
        <v>171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7" t="s">
        <v>8</v>
      </c>
      <c r="BK321" s="143">
        <f>ROUND(I321*H321,0)</f>
        <v>0</v>
      </c>
      <c r="BL321" s="17" t="s">
        <v>178</v>
      </c>
      <c r="BM321" s="142" t="s">
        <v>1613</v>
      </c>
    </row>
    <row r="322" spans="2:65" s="1" customFormat="1" ht="16.5" customHeight="1">
      <c r="B322" s="33"/>
      <c r="C322" s="132" t="s">
        <v>609</v>
      </c>
      <c r="D322" s="132" t="s">
        <v>174</v>
      </c>
      <c r="E322" s="133" t="s">
        <v>732</v>
      </c>
      <c r="F322" s="134" t="s">
        <v>733</v>
      </c>
      <c r="G322" s="135" t="s">
        <v>345</v>
      </c>
      <c r="H322" s="136">
        <v>24</v>
      </c>
      <c r="I322" s="137"/>
      <c r="J322" s="136">
        <f>ROUND(I322*H322,0)</f>
        <v>0</v>
      </c>
      <c r="K322" s="134" t="s">
        <v>346</v>
      </c>
      <c r="L322" s="33"/>
      <c r="M322" s="138" t="s">
        <v>35</v>
      </c>
      <c r="N322" s="139" t="s">
        <v>52</v>
      </c>
      <c r="P322" s="140">
        <f>O322*H322</f>
        <v>0</v>
      </c>
      <c r="Q322" s="140">
        <v>0.21734</v>
      </c>
      <c r="R322" s="140">
        <f>Q322*H322</f>
        <v>5.21616</v>
      </c>
      <c r="S322" s="140">
        <v>0</v>
      </c>
      <c r="T322" s="141">
        <f>S322*H322</f>
        <v>0</v>
      </c>
      <c r="AR322" s="142" t="s">
        <v>178</v>
      </c>
      <c r="AT322" s="142" t="s">
        <v>174</v>
      </c>
      <c r="AU322" s="142" t="s">
        <v>21</v>
      </c>
      <c r="AY322" s="17" t="s">
        <v>171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7" t="s">
        <v>8</v>
      </c>
      <c r="BK322" s="143">
        <f>ROUND(I322*H322,0)</f>
        <v>0</v>
      </c>
      <c r="BL322" s="17" t="s">
        <v>178</v>
      </c>
      <c r="BM322" s="142" t="s">
        <v>1614</v>
      </c>
    </row>
    <row r="323" spans="2:47" s="1" customFormat="1" ht="11.25">
      <c r="B323" s="33"/>
      <c r="D323" s="153" t="s">
        <v>347</v>
      </c>
      <c r="F323" s="154" t="s">
        <v>735</v>
      </c>
      <c r="I323" s="146"/>
      <c r="L323" s="33"/>
      <c r="M323" s="147"/>
      <c r="T323" s="54"/>
      <c r="AT323" s="17" t="s">
        <v>347</v>
      </c>
      <c r="AU323" s="17" t="s">
        <v>21</v>
      </c>
    </row>
    <row r="324" spans="2:65" s="1" customFormat="1" ht="16.5" customHeight="1">
      <c r="B324" s="33"/>
      <c r="C324" s="169" t="s">
        <v>676</v>
      </c>
      <c r="D324" s="169" t="s">
        <v>488</v>
      </c>
      <c r="E324" s="170" t="s">
        <v>1615</v>
      </c>
      <c r="F324" s="171" t="s">
        <v>738</v>
      </c>
      <c r="G324" s="172" t="s">
        <v>345</v>
      </c>
      <c r="H324" s="173">
        <v>12</v>
      </c>
      <c r="I324" s="174"/>
      <c r="J324" s="173">
        <f>ROUND(I324*H324,0)</f>
        <v>0</v>
      </c>
      <c r="K324" s="171" t="s">
        <v>35</v>
      </c>
      <c r="L324" s="175"/>
      <c r="M324" s="176" t="s">
        <v>35</v>
      </c>
      <c r="N324" s="177" t="s">
        <v>52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214</v>
      </c>
      <c r="AT324" s="142" t="s">
        <v>488</v>
      </c>
      <c r="AU324" s="142" t="s">
        <v>21</v>
      </c>
      <c r="AY324" s="17" t="s">
        <v>171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</v>
      </c>
      <c r="BK324" s="143">
        <f>ROUND(I324*H324,0)</f>
        <v>0</v>
      </c>
      <c r="BL324" s="17" t="s">
        <v>178</v>
      </c>
      <c r="BM324" s="142" t="s">
        <v>1616</v>
      </c>
    </row>
    <row r="325" spans="2:65" s="1" customFormat="1" ht="16.5" customHeight="1">
      <c r="B325" s="33"/>
      <c r="C325" s="169" t="s">
        <v>618</v>
      </c>
      <c r="D325" s="169" t="s">
        <v>488</v>
      </c>
      <c r="E325" s="170" t="s">
        <v>1617</v>
      </c>
      <c r="F325" s="171" t="s">
        <v>742</v>
      </c>
      <c r="G325" s="172" t="s">
        <v>345</v>
      </c>
      <c r="H325" s="173">
        <v>12</v>
      </c>
      <c r="I325" s="174"/>
      <c r="J325" s="173">
        <f>ROUND(I325*H325,0)</f>
        <v>0</v>
      </c>
      <c r="K325" s="171" t="s">
        <v>35</v>
      </c>
      <c r="L325" s="175"/>
      <c r="M325" s="176" t="s">
        <v>35</v>
      </c>
      <c r="N325" s="177" t="s">
        <v>52</v>
      </c>
      <c r="P325" s="140">
        <f>O325*H325</f>
        <v>0</v>
      </c>
      <c r="Q325" s="140">
        <v>0</v>
      </c>
      <c r="R325" s="140">
        <f>Q325*H325</f>
        <v>0</v>
      </c>
      <c r="S325" s="140">
        <v>0</v>
      </c>
      <c r="T325" s="141">
        <f>S325*H325</f>
        <v>0</v>
      </c>
      <c r="AR325" s="142" t="s">
        <v>214</v>
      </c>
      <c r="AT325" s="142" t="s">
        <v>488</v>
      </c>
      <c r="AU325" s="142" t="s">
        <v>21</v>
      </c>
      <c r="AY325" s="17" t="s">
        <v>171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</v>
      </c>
      <c r="BK325" s="143">
        <f>ROUND(I325*H325,0)</f>
        <v>0</v>
      </c>
      <c r="BL325" s="17" t="s">
        <v>178</v>
      </c>
      <c r="BM325" s="142" t="s">
        <v>1618</v>
      </c>
    </row>
    <row r="326" spans="2:65" s="1" customFormat="1" ht="24.2" customHeight="1">
      <c r="B326" s="33"/>
      <c r="C326" s="132" t="s">
        <v>685</v>
      </c>
      <c r="D326" s="132" t="s">
        <v>174</v>
      </c>
      <c r="E326" s="133" t="s">
        <v>745</v>
      </c>
      <c r="F326" s="134" t="s">
        <v>746</v>
      </c>
      <c r="G326" s="135" t="s">
        <v>345</v>
      </c>
      <c r="H326" s="136">
        <v>5</v>
      </c>
      <c r="I326" s="137"/>
      <c r="J326" s="136">
        <f>ROUND(I326*H326,0)</f>
        <v>0</v>
      </c>
      <c r="K326" s="134" t="s">
        <v>346</v>
      </c>
      <c r="L326" s="33"/>
      <c r="M326" s="138" t="s">
        <v>35</v>
      </c>
      <c r="N326" s="139" t="s">
        <v>52</v>
      </c>
      <c r="P326" s="140">
        <f>O326*H326</f>
        <v>0</v>
      </c>
      <c r="Q326" s="140">
        <v>0.31108</v>
      </c>
      <c r="R326" s="140">
        <f>Q326*H326</f>
        <v>1.5554000000000001</v>
      </c>
      <c r="S326" s="140">
        <v>0</v>
      </c>
      <c r="T326" s="141">
        <f>S326*H326</f>
        <v>0</v>
      </c>
      <c r="AR326" s="142" t="s">
        <v>178</v>
      </c>
      <c r="AT326" s="142" t="s">
        <v>174</v>
      </c>
      <c r="AU326" s="142" t="s">
        <v>21</v>
      </c>
      <c r="AY326" s="17" t="s">
        <v>171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7" t="s">
        <v>8</v>
      </c>
      <c r="BK326" s="143">
        <f>ROUND(I326*H326,0)</f>
        <v>0</v>
      </c>
      <c r="BL326" s="17" t="s">
        <v>178</v>
      </c>
      <c r="BM326" s="142" t="s">
        <v>1619</v>
      </c>
    </row>
    <row r="327" spans="2:47" s="1" customFormat="1" ht="11.25">
      <c r="B327" s="33"/>
      <c r="D327" s="153" t="s">
        <v>347</v>
      </c>
      <c r="F327" s="154" t="s">
        <v>748</v>
      </c>
      <c r="I327" s="146"/>
      <c r="L327" s="33"/>
      <c r="M327" s="147"/>
      <c r="T327" s="54"/>
      <c r="AT327" s="17" t="s">
        <v>347</v>
      </c>
      <c r="AU327" s="17" t="s">
        <v>21</v>
      </c>
    </row>
    <row r="328" spans="2:65" s="1" customFormat="1" ht="16.5" customHeight="1">
      <c r="B328" s="33"/>
      <c r="C328" s="169" t="s">
        <v>626</v>
      </c>
      <c r="D328" s="169" t="s">
        <v>488</v>
      </c>
      <c r="E328" s="170" t="s">
        <v>754</v>
      </c>
      <c r="F328" s="171" t="s">
        <v>755</v>
      </c>
      <c r="G328" s="172" t="s">
        <v>345</v>
      </c>
      <c r="H328" s="173">
        <v>2</v>
      </c>
      <c r="I328" s="174"/>
      <c r="J328" s="173">
        <f>ROUND(I328*H328,0)</f>
        <v>0</v>
      </c>
      <c r="K328" s="171" t="s">
        <v>346</v>
      </c>
      <c r="L328" s="175"/>
      <c r="M328" s="176" t="s">
        <v>35</v>
      </c>
      <c r="N328" s="177" t="s">
        <v>52</v>
      </c>
      <c r="P328" s="140">
        <f>O328*H328</f>
        <v>0</v>
      </c>
      <c r="Q328" s="140">
        <v>0.0506</v>
      </c>
      <c r="R328" s="140">
        <f>Q328*H328</f>
        <v>0.1012</v>
      </c>
      <c r="S328" s="140">
        <v>0</v>
      </c>
      <c r="T328" s="141">
        <f>S328*H328</f>
        <v>0</v>
      </c>
      <c r="AR328" s="142" t="s">
        <v>214</v>
      </c>
      <c r="AT328" s="142" t="s">
        <v>488</v>
      </c>
      <c r="AU328" s="142" t="s">
        <v>21</v>
      </c>
      <c r="AY328" s="17" t="s">
        <v>171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7" t="s">
        <v>8</v>
      </c>
      <c r="BK328" s="143">
        <f>ROUND(I328*H328,0)</f>
        <v>0</v>
      </c>
      <c r="BL328" s="17" t="s">
        <v>178</v>
      </c>
      <c r="BM328" s="142" t="s">
        <v>1620</v>
      </c>
    </row>
    <row r="329" spans="2:65" s="1" customFormat="1" ht="16.5" customHeight="1">
      <c r="B329" s="33"/>
      <c r="C329" s="169" t="s">
        <v>694</v>
      </c>
      <c r="D329" s="169" t="s">
        <v>488</v>
      </c>
      <c r="E329" s="170" t="s">
        <v>769</v>
      </c>
      <c r="F329" s="171" t="s">
        <v>770</v>
      </c>
      <c r="G329" s="172" t="s">
        <v>345</v>
      </c>
      <c r="H329" s="173">
        <v>2</v>
      </c>
      <c r="I329" s="174"/>
      <c r="J329" s="173">
        <f>ROUND(I329*H329,0)</f>
        <v>0</v>
      </c>
      <c r="K329" s="171" t="s">
        <v>346</v>
      </c>
      <c r="L329" s="175"/>
      <c r="M329" s="176" t="s">
        <v>35</v>
      </c>
      <c r="N329" s="177" t="s">
        <v>52</v>
      </c>
      <c r="P329" s="140">
        <f>O329*H329</f>
        <v>0</v>
      </c>
      <c r="Q329" s="140">
        <v>0.0546</v>
      </c>
      <c r="R329" s="140">
        <f>Q329*H329</f>
        <v>0.1092</v>
      </c>
      <c r="S329" s="140">
        <v>0</v>
      </c>
      <c r="T329" s="141">
        <f>S329*H329</f>
        <v>0</v>
      </c>
      <c r="AR329" s="142" t="s">
        <v>214</v>
      </c>
      <c r="AT329" s="142" t="s">
        <v>488</v>
      </c>
      <c r="AU329" s="142" t="s">
        <v>21</v>
      </c>
      <c r="AY329" s="17" t="s">
        <v>171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</v>
      </c>
      <c r="BK329" s="143">
        <f>ROUND(I329*H329,0)</f>
        <v>0</v>
      </c>
      <c r="BL329" s="17" t="s">
        <v>178</v>
      </c>
      <c r="BM329" s="142" t="s">
        <v>1621</v>
      </c>
    </row>
    <row r="330" spans="2:65" s="1" customFormat="1" ht="16.5" customHeight="1">
      <c r="B330" s="33"/>
      <c r="C330" s="169" t="s">
        <v>629</v>
      </c>
      <c r="D330" s="169" t="s">
        <v>488</v>
      </c>
      <c r="E330" s="170" t="s">
        <v>773</v>
      </c>
      <c r="F330" s="171" t="s">
        <v>774</v>
      </c>
      <c r="G330" s="172" t="s">
        <v>345</v>
      </c>
      <c r="H330" s="173">
        <v>1</v>
      </c>
      <c r="I330" s="174"/>
      <c r="J330" s="173">
        <f>ROUND(I330*H330,0)</f>
        <v>0</v>
      </c>
      <c r="K330" s="171" t="s">
        <v>346</v>
      </c>
      <c r="L330" s="175"/>
      <c r="M330" s="176" t="s">
        <v>35</v>
      </c>
      <c r="N330" s="177" t="s">
        <v>52</v>
      </c>
      <c r="P330" s="140">
        <f>O330*H330</f>
        <v>0</v>
      </c>
      <c r="Q330" s="140">
        <v>0.026</v>
      </c>
      <c r="R330" s="140">
        <f>Q330*H330</f>
        <v>0.026</v>
      </c>
      <c r="S330" s="140">
        <v>0</v>
      </c>
      <c r="T330" s="141">
        <f>S330*H330</f>
        <v>0</v>
      </c>
      <c r="AR330" s="142" t="s">
        <v>214</v>
      </c>
      <c r="AT330" s="142" t="s">
        <v>488</v>
      </c>
      <c r="AU330" s="142" t="s">
        <v>21</v>
      </c>
      <c r="AY330" s="17" t="s">
        <v>171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7" t="s">
        <v>8</v>
      </c>
      <c r="BK330" s="143">
        <f>ROUND(I330*H330,0)</f>
        <v>0</v>
      </c>
      <c r="BL330" s="17" t="s">
        <v>178</v>
      </c>
      <c r="BM330" s="142" t="s">
        <v>1622</v>
      </c>
    </row>
    <row r="331" spans="2:65" s="1" customFormat="1" ht="16.5" customHeight="1">
      <c r="B331" s="33"/>
      <c r="C331" s="169" t="s">
        <v>702</v>
      </c>
      <c r="D331" s="169" t="s">
        <v>488</v>
      </c>
      <c r="E331" s="170" t="s">
        <v>777</v>
      </c>
      <c r="F331" s="171" t="s">
        <v>778</v>
      </c>
      <c r="G331" s="172" t="s">
        <v>345</v>
      </c>
      <c r="H331" s="173">
        <v>3</v>
      </c>
      <c r="I331" s="174"/>
      <c r="J331" s="173">
        <f>ROUND(I331*H331,0)</f>
        <v>0</v>
      </c>
      <c r="K331" s="171" t="s">
        <v>346</v>
      </c>
      <c r="L331" s="175"/>
      <c r="M331" s="176" t="s">
        <v>35</v>
      </c>
      <c r="N331" s="177" t="s">
        <v>52</v>
      </c>
      <c r="P331" s="140">
        <f>O331*H331</f>
        <v>0</v>
      </c>
      <c r="Q331" s="140">
        <v>0.033</v>
      </c>
      <c r="R331" s="140">
        <f>Q331*H331</f>
        <v>0.099</v>
      </c>
      <c r="S331" s="140">
        <v>0</v>
      </c>
      <c r="T331" s="141">
        <f>S331*H331</f>
        <v>0</v>
      </c>
      <c r="AR331" s="142" t="s">
        <v>214</v>
      </c>
      <c r="AT331" s="142" t="s">
        <v>488</v>
      </c>
      <c r="AU331" s="142" t="s">
        <v>21</v>
      </c>
      <c r="AY331" s="17" t="s">
        <v>171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7" t="s">
        <v>8</v>
      </c>
      <c r="BK331" s="143">
        <f>ROUND(I331*H331,0)</f>
        <v>0</v>
      </c>
      <c r="BL331" s="17" t="s">
        <v>178</v>
      </c>
      <c r="BM331" s="142" t="s">
        <v>1623</v>
      </c>
    </row>
    <row r="332" spans="2:65" s="1" customFormat="1" ht="16.5" customHeight="1">
      <c r="B332" s="33"/>
      <c r="C332" s="169" t="s">
        <v>634</v>
      </c>
      <c r="D332" s="169" t="s">
        <v>488</v>
      </c>
      <c r="E332" s="170" t="s">
        <v>781</v>
      </c>
      <c r="F332" s="171" t="s">
        <v>782</v>
      </c>
      <c r="G332" s="172" t="s">
        <v>345</v>
      </c>
      <c r="H332" s="173">
        <v>2</v>
      </c>
      <c r="I332" s="174"/>
      <c r="J332" s="173">
        <f>ROUND(I332*H332,0)</f>
        <v>0</v>
      </c>
      <c r="K332" s="171" t="s">
        <v>346</v>
      </c>
      <c r="L332" s="175"/>
      <c r="M332" s="176" t="s">
        <v>35</v>
      </c>
      <c r="N332" s="177" t="s">
        <v>52</v>
      </c>
      <c r="P332" s="140">
        <f>O332*H332</f>
        <v>0</v>
      </c>
      <c r="Q332" s="140">
        <v>0.027</v>
      </c>
      <c r="R332" s="140">
        <f>Q332*H332</f>
        <v>0.054</v>
      </c>
      <c r="S332" s="140">
        <v>0</v>
      </c>
      <c r="T332" s="141">
        <f>S332*H332</f>
        <v>0</v>
      </c>
      <c r="AR332" s="142" t="s">
        <v>214</v>
      </c>
      <c r="AT332" s="142" t="s">
        <v>488</v>
      </c>
      <c r="AU332" s="142" t="s">
        <v>21</v>
      </c>
      <c r="AY332" s="17" t="s">
        <v>171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</v>
      </c>
      <c r="BK332" s="143">
        <f>ROUND(I332*H332,0)</f>
        <v>0</v>
      </c>
      <c r="BL332" s="17" t="s">
        <v>178</v>
      </c>
      <c r="BM332" s="142" t="s">
        <v>1624</v>
      </c>
    </row>
    <row r="333" spans="2:63" s="11" customFormat="1" ht="22.9" customHeight="1">
      <c r="B333" s="120"/>
      <c r="D333" s="121" t="s">
        <v>80</v>
      </c>
      <c r="E333" s="130" t="s">
        <v>172</v>
      </c>
      <c r="F333" s="130" t="s">
        <v>173</v>
      </c>
      <c r="I333" s="123"/>
      <c r="J333" s="131">
        <f>BK333</f>
        <v>0</v>
      </c>
      <c r="L333" s="120"/>
      <c r="M333" s="125"/>
      <c r="P333" s="126">
        <f>P334+SUM(P335:P460)</f>
        <v>0</v>
      </c>
      <c r="R333" s="126">
        <f>R334+SUM(R335:R460)</f>
        <v>256.65337200000005</v>
      </c>
      <c r="T333" s="127">
        <f>T334+SUM(T335:T460)</f>
        <v>1.08</v>
      </c>
      <c r="AR333" s="121" t="s">
        <v>8</v>
      </c>
      <c r="AT333" s="128" t="s">
        <v>80</v>
      </c>
      <c r="AU333" s="128" t="s">
        <v>8</v>
      </c>
      <c r="AY333" s="121" t="s">
        <v>171</v>
      </c>
      <c r="BK333" s="129">
        <f>BK334+SUM(BK335:BK460)</f>
        <v>0</v>
      </c>
    </row>
    <row r="334" spans="2:65" s="1" customFormat="1" ht="16.5" customHeight="1">
      <c r="B334" s="33"/>
      <c r="C334" s="132" t="s">
        <v>710</v>
      </c>
      <c r="D334" s="132" t="s">
        <v>174</v>
      </c>
      <c r="E334" s="133" t="s">
        <v>785</v>
      </c>
      <c r="F334" s="134" t="s">
        <v>786</v>
      </c>
      <c r="G334" s="135" t="s">
        <v>345</v>
      </c>
      <c r="H334" s="136">
        <v>8</v>
      </c>
      <c r="I334" s="137"/>
      <c r="J334" s="136">
        <f>ROUND(I334*H334,0)</f>
        <v>0</v>
      </c>
      <c r="K334" s="134" t="s">
        <v>346</v>
      </c>
      <c r="L334" s="33"/>
      <c r="M334" s="138" t="s">
        <v>35</v>
      </c>
      <c r="N334" s="139" t="s">
        <v>52</v>
      </c>
      <c r="P334" s="140">
        <f>O334*H334</f>
        <v>0</v>
      </c>
      <c r="Q334" s="140">
        <v>0.0007</v>
      </c>
      <c r="R334" s="140">
        <f>Q334*H334</f>
        <v>0.0056</v>
      </c>
      <c r="S334" s="140">
        <v>0</v>
      </c>
      <c r="T334" s="141">
        <f>S334*H334</f>
        <v>0</v>
      </c>
      <c r="AR334" s="142" t="s">
        <v>178</v>
      </c>
      <c r="AT334" s="142" t="s">
        <v>174</v>
      </c>
      <c r="AU334" s="142" t="s">
        <v>21</v>
      </c>
      <c r="AY334" s="17" t="s">
        <v>171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7" t="s">
        <v>8</v>
      </c>
      <c r="BK334" s="143">
        <f>ROUND(I334*H334,0)</f>
        <v>0</v>
      </c>
      <c r="BL334" s="17" t="s">
        <v>178</v>
      </c>
      <c r="BM334" s="142" t="s">
        <v>1625</v>
      </c>
    </row>
    <row r="335" spans="2:47" s="1" customFormat="1" ht="11.25">
      <c r="B335" s="33"/>
      <c r="D335" s="153" t="s">
        <v>347</v>
      </c>
      <c r="F335" s="154" t="s">
        <v>788</v>
      </c>
      <c r="I335" s="146"/>
      <c r="L335" s="33"/>
      <c r="M335" s="147"/>
      <c r="T335" s="54"/>
      <c r="AT335" s="17" t="s">
        <v>347</v>
      </c>
      <c r="AU335" s="17" t="s">
        <v>21</v>
      </c>
    </row>
    <row r="336" spans="2:51" s="12" customFormat="1" ht="11.25">
      <c r="B336" s="155"/>
      <c r="D336" s="144" t="s">
        <v>358</v>
      </c>
      <c r="E336" s="156" t="s">
        <v>35</v>
      </c>
      <c r="F336" s="157" t="s">
        <v>1626</v>
      </c>
      <c r="H336" s="158">
        <v>7</v>
      </c>
      <c r="I336" s="159"/>
      <c r="L336" s="155"/>
      <c r="M336" s="160"/>
      <c r="T336" s="161"/>
      <c r="AT336" s="156" t="s">
        <v>358</v>
      </c>
      <c r="AU336" s="156" t="s">
        <v>21</v>
      </c>
      <c r="AV336" s="12" t="s">
        <v>21</v>
      </c>
      <c r="AW336" s="12" t="s">
        <v>41</v>
      </c>
      <c r="AX336" s="12" t="s">
        <v>81</v>
      </c>
      <c r="AY336" s="156" t="s">
        <v>171</v>
      </c>
    </row>
    <row r="337" spans="2:51" s="12" customFormat="1" ht="11.25">
      <c r="B337" s="155"/>
      <c r="D337" s="144" t="s">
        <v>358</v>
      </c>
      <c r="E337" s="156" t="s">
        <v>35</v>
      </c>
      <c r="F337" s="157" t="s">
        <v>1627</v>
      </c>
      <c r="H337" s="158">
        <v>1</v>
      </c>
      <c r="I337" s="159"/>
      <c r="L337" s="155"/>
      <c r="M337" s="160"/>
      <c r="T337" s="161"/>
      <c r="AT337" s="156" t="s">
        <v>358</v>
      </c>
      <c r="AU337" s="156" t="s">
        <v>21</v>
      </c>
      <c r="AV337" s="12" t="s">
        <v>21</v>
      </c>
      <c r="AW337" s="12" t="s">
        <v>41</v>
      </c>
      <c r="AX337" s="12" t="s">
        <v>81</v>
      </c>
      <c r="AY337" s="156" t="s">
        <v>171</v>
      </c>
    </row>
    <row r="338" spans="2:51" s="13" customFormat="1" ht="11.25">
      <c r="B338" s="162"/>
      <c r="D338" s="144" t="s">
        <v>358</v>
      </c>
      <c r="E338" s="163" t="s">
        <v>35</v>
      </c>
      <c r="F338" s="164" t="s">
        <v>361</v>
      </c>
      <c r="H338" s="165">
        <v>8</v>
      </c>
      <c r="I338" s="166"/>
      <c r="L338" s="162"/>
      <c r="M338" s="167"/>
      <c r="T338" s="168"/>
      <c r="AT338" s="163" t="s">
        <v>358</v>
      </c>
      <c r="AU338" s="163" t="s">
        <v>21</v>
      </c>
      <c r="AV338" s="13" t="s">
        <v>178</v>
      </c>
      <c r="AW338" s="13" t="s">
        <v>41</v>
      </c>
      <c r="AX338" s="13" t="s">
        <v>8</v>
      </c>
      <c r="AY338" s="163" t="s">
        <v>171</v>
      </c>
    </row>
    <row r="339" spans="2:65" s="1" customFormat="1" ht="16.5" customHeight="1">
      <c r="B339" s="33"/>
      <c r="C339" s="169" t="s">
        <v>641</v>
      </c>
      <c r="D339" s="169" t="s">
        <v>488</v>
      </c>
      <c r="E339" s="170" t="s">
        <v>1628</v>
      </c>
      <c r="F339" s="171" t="s">
        <v>1629</v>
      </c>
      <c r="G339" s="172" t="s">
        <v>345</v>
      </c>
      <c r="H339" s="173">
        <v>1</v>
      </c>
      <c r="I339" s="174"/>
      <c r="J339" s="173">
        <f>ROUND(I339*H339,0)</f>
        <v>0</v>
      </c>
      <c r="K339" s="171" t="s">
        <v>346</v>
      </c>
      <c r="L339" s="175"/>
      <c r="M339" s="176" t="s">
        <v>35</v>
      </c>
      <c r="N339" s="177" t="s">
        <v>52</v>
      </c>
      <c r="P339" s="140">
        <f>O339*H339</f>
        <v>0</v>
      </c>
      <c r="Q339" s="140">
        <v>0.0077</v>
      </c>
      <c r="R339" s="140">
        <f>Q339*H339</f>
        <v>0.0077</v>
      </c>
      <c r="S339" s="140">
        <v>0</v>
      </c>
      <c r="T339" s="141">
        <f>S339*H339</f>
        <v>0</v>
      </c>
      <c r="AR339" s="142" t="s">
        <v>214</v>
      </c>
      <c r="AT339" s="142" t="s">
        <v>488</v>
      </c>
      <c r="AU339" s="142" t="s">
        <v>21</v>
      </c>
      <c r="AY339" s="17" t="s">
        <v>171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8</v>
      </c>
      <c r="BK339" s="143">
        <f>ROUND(I339*H339,0)</f>
        <v>0</v>
      </c>
      <c r="BL339" s="17" t="s">
        <v>178</v>
      </c>
      <c r="BM339" s="142" t="s">
        <v>1630</v>
      </c>
    </row>
    <row r="340" spans="2:51" s="12" customFormat="1" ht="11.25">
      <c r="B340" s="155"/>
      <c r="D340" s="144" t="s">
        <v>358</v>
      </c>
      <c r="E340" s="156" t="s">
        <v>35</v>
      </c>
      <c r="F340" s="157" t="s">
        <v>1631</v>
      </c>
      <c r="H340" s="158">
        <v>1</v>
      </c>
      <c r="I340" s="159"/>
      <c r="L340" s="155"/>
      <c r="M340" s="160"/>
      <c r="T340" s="161"/>
      <c r="AT340" s="156" t="s">
        <v>358</v>
      </c>
      <c r="AU340" s="156" t="s">
        <v>21</v>
      </c>
      <c r="AV340" s="12" t="s">
        <v>21</v>
      </c>
      <c r="AW340" s="12" t="s">
        <v>41</v>
      </c>
      <c r="AX340" s="12" t="s">
        <v>8</v>
      </c>
      <c r="AY340" s="156" t="s">
        <v>171</v>
      </c>
    </row>
    <row r="341" spans="2:65" s="1" customFormat="1" ht="16.5" customHeight="1">
      <c r="B341" s="33"/>
      <c r="C341" s="169" t="s">
        <v>718</v>
      </c>
      <c r="D341" s="169" t="s">
        <v>488</v>
      </c>
      <c r="E341" s="170" t="s">
        <v>790</v>
      </c>
      <c r="F341" s="171" t="s">
        <v>791</v>
      </c>
      <c r="G341" s="172" t="s">
        <v>345</v>
      </c>
      <c r="H341" s="173">
        <v>6</v>
      </c>
      <c r="I341" s="174"/>
      <c r="J341" s="173">
        <f>ROUND(I341*H341,0)</f>
        <v>0</v>
      </c>
      <c r="K341" s="171" t="s">
        <v>346</v>
      </c>
      <c r="L341" s="175"/>
      <c r="M341" s="176" t="s">
        <v>35</v>
      </c>
      <c r="N341" s="177" t="s">
        <v>52</v>
      </c>
      <c r="P341" s="140">
        <f>O341*H341</f>
        <v>0</v>
      </c>
      <c r="Q341" s="140">
        <v>0.0013</v>
      </c>
      <c r="R341" s="140">
        <f>Q341*H341</f>
        <v>0.0078</v>
      </c>
      <c r="S341" s="140">
        <v>0</v>
      </c>
      <c r="T341" s="141">
        <f>S341*H341</f>
        <v>0</v>
      </c>
      <c r="AR341" s="142" t="s">
        <v>214</v>
      </c>
      <c r="AT341" s="142" t="s">
        <v>488</v>
      </c>
      <c r="AU341" s="142" t="s">
        <v>21</v>
      </c>
      <c r="AY341" s="17" t="s">
        <v>171</v>
      </c>
      <c r="BE341" s="143">
        <f>IF(N341="základní",J341,0)</f>
        <v>0</v>
      </c>
      <c r="BF341" s="143">
        <f>IF(N341="snížená",J341,0)</f>
        <v>0</v>
      </c>
      <c r="BG341" s="143">
        <f>IF(N341="zákl. přenesená",J341,0)</f>
        <v>0</v>
      </c>
      <c r="BH341" s="143">
        <f>IF(N341="sníž. přenesená",J341,0)</f>
        <v>0</v>
      </c>
      <c r="BI341" s="143">
        <f>IF(N341="nulová",J341,0)</f>
        <v>0</v>
      </c>
      <c r="BJ341" s="17" t="s">
        <v>8</v>
      </c>
      <c r="BK341" s="143">
        <f>ROUND(I341*H341,0)</f>
        <v>0</v>
      </c>
      <c r="BL341" s="17" t="s">
        <v>178</v>
      </c>
      <c r="BM341" s="142" t="s">
        <v>1632</v>
      </c>
    </row>
    <row r="342" spans="2:51" s="12" customFormat="1" ht="11.25">
      <c r="B342" s="155"/>
      <c r="D342" s="144" t="s">
        <v>358</v>
      </c>
      <c r="E342" s="156" t="s">
        <v>35</v>
      </c>
      <c r="F342" s="157" t="s">
        <v>1633</v>
      </c>
      <c r="H342" s="158">
        <v>3</v>
      </c>
      <c r="I342" s="159"/>
      <c r="L342" s="155"/>
      <c r="M342" s="160"/>
      <c r="T342" s="161"/>
      <c r="AT342" s="156" t="s">
        <v>358</v>
      </c>
      <c r="AU342" s="156" t="s">
        <v>21</v>
      </c>
      <c r="AV342" s="12" t="s">
        <v>21</v>
      </c>
      <c r="AW342" s="12" t="s">
        <v>41</v>
      </c>
      <c r="AX342" s="12" t="s">
        <v>81</v>
      </c>
      <c r="AY342" s="156" t="s">
        <v>171</v>
      </c>
    </row>
    <row r="343" spans="2:51" s="12" customFormat="1" ht="11.25">
      <c r="B343" s="155"/>
      <c r="D343" s="144" t="s">
        <v>358</v>
      </c>
      <c r="E343" s="156" t="s">
        <v>35</v>
      </c>
      <c r="F343" s="157" t="s">
        <v>1634</v>
      </c>
      <c r="H343" s="158">
        <v>3</v>
      </c>
      <c r="I343" s="159"/>
      <c r="L343" s="155"/>
      <c r="M343" s="160"/>
      <c r="T343" s="161"/>
      <c r="AT343" s="156" t="s">
        <v>358</v>
      </c>
      <c r="AU343" s="156" t="s">
        <v>21</v>
      </c>
      <c r="AV343" s="12" t="s">
        <v>21</v>
      </c>
      <c r="AW343" s="12" t="s">
        <v>41</v>
      </c>
      <c r="AX343" s="12" t="s">
        <v>81</v>
      </c>
      <c r="AY343" s="156" t="s">
        <v>171</v>
      </c>
    </row>
    <row r="344" spans="2:51" s="13" customFormat="1" ht="11.25">
      <c r="B344" s="162"/>
      <c r="D344" s="144" t="s">
        <v>358</v>
      </c>
      <c r="E344" s="163" t="s">
        <v>35</v>
      </c>
      <c r="F344" s="164" t="s">
        <v>361</v>
      </c>
      <c r="H344" s="165">
        <v>6</v>
      </c>
      <c r="I344" s="166"/>
      <c r="L344" s="162"/>
      <c r="M344" s="167"/>
      <c r="T344" s="168"/>
      <c r="AT344" s="163" t="s">
        <v>358</v>
      </c>
      <c r="AU344" s="163" t="s">
        <v>21</v>
      </c>
      <c r="AV344" s="13" t="s">
        <v>178</v>
      </c>
      <c r="AW344" s="13" t="s">
        <v>41</v>
      </c>
      <c r="AX344" s="13" t="s">
        <v>8</v>
      </c>
      <c r="AY344" s="163" t="s">
        <v>171</v>
      </c>
    </row>
    <row r="345" spans="2:65" s="1" customFormat="1" ht="16.5" customHeight="1">
      <c r="B345" s="33"/>
      <c r="C345" s="132" t="s">
        <v>722</v>
      </c>
      <c r="D345" s="132" t="s">
        <v>174</v>
      </c>
      <c r="E345" s="133" t="s">
        <v>805</v>
      </c>
      <c r="F345" s="134" t="s">
        <v>806</v>
      </c>
      <c r="G345" s="135" t="s">
        <v>345</v>
      </c>
      <c r="H345" s="136">
        <v>8</v>
      </c>
      <c r="I345" s="137"/>
      <c r="J345" s="136">
        <f>ROUND(I345*H345,0)</f>
        <v>0</v>
      </c>
      <c r="K345" s="134" t="s">
        <v>346</v>
      </c>
      <c r="L345" s="33"/>
      <c r="M345" s="138" t="s">
        <v>35</v>
      </c>
      <c r="N345" s="139" t="s">
        <v>52</v>
      </c>
      <c r="P345" s="140">
        <f>O345*H345</f>
        <v>0</v>
      </c>
      <c r="Q345" s="140">
        <v>0.11241</v>
      </c>
      <c r="R345" s="140">
        <f>Q345*H345</f>
        <v>0.89928</v>
      </c>
      <c r="S345" s="140">
        <v>0</v>
      </c>
      <c r="T345" s="141">
        <f>S345*H345</f>
        <v>0</v>
      </c>
      <c r="AR345" s="142" t="s">
        <v>178</v>
      </c>
      <c r="AT345" s="142" t="s">
        <v>174</v>
      </c>
      <c r="AU345" s="142" t="s">
        <v>21</v>
      </c>
      <c r="AY345" s="17" t="s">
        <v>171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7" t="s">
        <v>8</v>
      </c>
      <c r="BK345" s="143">
        <f>ROUND(I345*H345,0)</f>
        <v>0</v>
      </c>
      <c r="BL345" s="17" t="s">
        <v>178</v>
      </c>
      <c r="BM345" s="142" t="s">
        <v>1635</v>
      </c>
    </row>
    <row r="346" spans="2:47" s="1" customFormat="1" ht="11.25">
      <c r="B346" s="33"/>
      <c r="D346" s="153" t="s">
        <v>347</v>
      </c>
      <c r="F346" s="154" t="s">
        <v>808</v>
      </c>
      <c r="I346" s="146"/>
      <c r="L346" s="33"/>
      <c r="M346" s="147"/>
      <c r="T346" s="54"/>
      <c r="AT346" s="17" t="s">
        <v>347</v>
      </c>
      <c r="AU346" s="17" t="s">
        <v>21</v>
      </c>
    </row>
    <row r="347" spans="2:65" s="1" customFormat="1" ht="16.5" customHeight="1">
      <c r="B347" s="33"/>
      <c r="C347" s="169" t="s">
        <v>727</v>
      </c>
      <c r="D347" s="169" t="s">
        <v>488</v>
      </c>
      <c r="E347" s="170" t="s">
        <v>810</v>
      </c>
      <c r="F347" s="171" t="s">
        <v>811</v>
      </c>
      <c r="G347" s="172" t="s">
        <v>345</v>
      </c>
      <c r="H347" s="173">
        <v>8</v>
      </c>
      <c r="I347" s="174"/>
      <c r="J347" s="173">
        <f>ROUND(I347*H347,0)</f>
        <v>0</v>
      </c>
      <c r="K347" s="171" t="s">
        <v>346</v>
      </c>
      <c r="L347" s="175"/>
      <c r="M347" s="176" t="s">
        <v>35</v>
      </c>
      <c r="N347" s="177" t="s">
        <v>52</v>
      </c>
      <c r="P347" s="140">
        <f>O347*H347</f>
        <v>0</v>
      </c>
      <c r="Q347" s="140">
        <v>0.0061</v>
      </c>
      <c r="R347" s="140">
        <f>Q347*H347</f>
        <v>0.0488</v>
      </c>
      <c r="S347" s="140">
        <v>0</v>
      </c>
      <c r="T347" s="141">
        <f>S347*H347</f>
        <v>0</v>
      </c>
      <c r="AR347" s="142" t="s">
        <v>214</v>
      </c>
      <c r="AT347" s="142" t="s">
        <v>488</v>
      </c>
      <c r="AU347" s="142" t="s">
        <v>21</v>
      </c>
      <c r="AY347" s="17" t="s">
        <v>171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</v>
      </c>
      <c r="BK347" s="143">
        <f>ROUND(I347*H347,0)</f>
        <v>0</v>
      </c>
      <c r="BL347" s="17" t="s">
        <v>178</v>
      </c>
      <c r="BM347" s="142" t="s">
        <v>1636</v>
      </c>
    </row>
    <row r="348" spans="2:65" s="1" customFormat="1" ht="24.2" customHeight="1">
      <c r="B348" s="33"/>
      <c r="C348" s="132" t="s">
        <v>731</v>
      </c>
      <c r="D348" s="132" t="s">
        <v>174</v>
      </c>
      <c r="E348" s="133" t="s">
        <v>814</v>
      </c>
      <c r="F348" s="134" t="s">
        <v>815</v>
      </c>
      <c r="G348" s="135" t="s">
        <v>402</v>
      </c>
      <c r="H348" s="136">
        <v>171</v>
      </c>
      <c r="I348" s="137"/>
      <c r="J348" s="136">
        <f>ROUND(I348*H348,0)</f>
        <v>0</v>
      </c>
      <c r="K348" s="134" t="s">
        <v>346</v>
      </c>
      <c r="L348" s="33"/>
      <c r="M348" s="138" t="s">
        <v>35</v>
      </c>
      <c r="N348" s="139" t="s">
        <v>52</v>
      </c>
      <c r="P348" s="140">
        <f>O348*H348</f>
        <v>0</v>
      </c>
      <c r="Q348" s="140">
        <v>0</v>
      </c>
      <c r="R348" s="140">
        <f>Q348*H348</f>
        <v>0</v>
      </c>
      <c r="S348" s="140">
        <v>0</v>
      </c>
      <c r="T348" s="141">
        <f>S348*H348</f>
        <v>0</v>
      </c>
      <c r="AR348" s="142" t="s">
        <v>178</v>
      </c>
      <c r="AT348" s="142" t="s">
        <v>174</v>
      </c>
      <c r="AU348" s="142" t="s">
        <v>21</v>
      </c>
      <c r="AY348" s="17" t="s">
        <v>171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7" t="s">
        <v>8</v>
      </c>
      <c r="BK348" s="143">
        <f>ROUND(I348*H348,0)</f>
        <v>0</v>
      </c>
      <c r="BL348" s="17" t="s">
        <v>178</v>
      </c>
      <c r="BM348" s="142" t="s">
        <v>1637</v>
      </c>
    </row>
    <row r="349" spans="2:47" s="1" customFormat="1" ht="11.25">
      <c r="B349" s="33"/>
      <c r="D349" s="153" t="s">
        <v>347</v>
      </c>
      <c r="F349" s="154" t="s">
        <v>817</v>
      </c>
      <c r="I349" s="146"/>
      <c r="L349" s="33"/>
      <c r="M349" s="147"/>
      <c r="T349" s="54"/>
      <c r="AT349" s="17" t="s">
        <v>347</v>
      </c>
      <c r="AU349" s="17" t="s">
        <v>21</v>
      </c>
    </row>
    <row r="350" spans="2:65" s="1" customFormat="1" ht="24.2" customHeight="1">
      <c r="B350" s="33"/>
      <c r="C350" s="132" t="s">
        <v>736</v>
      </c>
      <c r="D350" s="132" t="s">
        <v>174</v>
      </c>
      <c r="E350" s="133" t="s">
        <v>819</v>
      </c>
      <c r="F350" s="134" t="s">
        <v>820</v>
      </c>
      <c r="G350" s="135" t="s">
        <v>355</v>
      </c>
      <c r="H350" s="136">
        <v>194.74</v>
      </c>
      <c r="I350" s="137"/>
      <c r="J350" s="136">
        <f>ROUND(I350*H350,0)</f>
        <v>0</v>
      </c>
      <c r="K350" s="134" t="s">
        <v>346</v>
      </c>
      <c r="L350" s="33"/>
      <c r="M350" s="138" t="s">
        <v>35</v>
      </c>
      <c r="N350" s="139" t="s">
        <v>52</v>
      </c>
      <c r="P350" s="140">
        <f>O350*H350</f>
        <v>0</v>
      </c>
      <c r="Q350" s="140">
        <v>1E-05</v>
      </c>
      <c r="R350" s="140">
        <f>Q350*H350</f>
        <v>0.0019474000000000002</v>
      </c>
      <c r="S350" s="140">
        <v>0</v>
      </c>
      <c r="T350" s="141">
        <f>S350*H350</f>
        <v>0</v>
      </c>
      <c r="AR350" s="142" t="s">
        <v>178</v>
      </c>
      <c r="AT350" s="142" t="s">
        <v>174</v>
      </c>
      <c r="AU350" s="142" t="s">
        <v>21</v>
      </c>
      <c r="AY350" s="17" t="s">
        <v>171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</v>
      </c>
      <c r="BK350" s="143">
        <f>ROUND(I350*H350,0)</f>
        <v>0</v>
      </c>
      <c r="BL350" s="17" t="s">
        <v>178</v>
      </c>
      <c r="BM350" s="142" t="s">
        <v>1638</v>
      </c>
    </row>
    <row r="351" spans="2:47" s="1" customFormat="1" ht="11.25">
      <c r="B351" s="33"/>
      <c r="D351" s="153" t="s">
        <v>347</v>
      </c>
      <c r="F351" s="154" t="s">
        <v>822</v>
      </c>
      <c r="I351" s="146"/>
      <c r="L351" s="33"/>
      <c r="M351" s="147"/>
      <c r="T351" s="54"/>
      <c r="AT351" s="17" t="s">
        <v>347</v>
      </c>
      <c r="AU351" s="17" t="s">
        <v>21</v>
      </c>
    </row>
    <row r="352" spans="2:47" s="1" customFormat="1" ht="19.5">
      <c r="B352" s="33"/>
      <c r="D352" s="144" t="s">
        <v>180</v>
      </c>
      <c r="F352" s="145" t="s">
        <v>829</v>
      </c>
      <c r="I352" s="146"/>
      <c r="L352" s="33"/>
      <c r="M352" s="147"/>
      <c r="T352" s="54"/>
      <c r="AT352" s="17" t="s">
        <v>180</v>
      </c>
      <c r="AU352" s="17" t="s">
        <v>21</v>
      </c>
    </row>
    <row r="353" spans="2:65" s="1" customFormat="1" ht="21.75" customHeight="1">
      <c r="B353" s="33"/>
      <c r="C353" s="132" t="s">
        <v>740</v>
      </c>
      <c r="D353" s="132" t="s">
        <v>174</v>
      </c>
      <c r="E353" s="133" t="s">
        <v>825</v>
      </c>
      <c r="F353" s="134" t="s">
        <v>826</v>
      </c>
      <c r="G353" s="135" t="s">
        <v>355</v>
      </c>
      <c r="H353" s="136">
        <v>173.94</v>
      </c>
      <c r="I353" s="137"/>
      <c r="J353" s="136">
        <f>ROUND(I353*H353,0)</f>
        <v>0</v>
      </c>
      <c r="K353" s="134" t="s">
        <v>346</v>
      </c>
      <c r="L353" s="33"/>
      <c r="M353" s="138" t="s">
        <v>35</v>
      </c>
      <c r="N353" s="139" t="s">
        <v>52</v>
      </c>
      <c r="P353" s="140">
        <f>O353*H353</f>
        <v>0</v>
      </c>
      <c r="Q353" s="140">
        <v>0.0026</v>
      </c>
      <c r="R353" s="140">
        <f>Q353*H353</f>
        <v>0.452244</v>
      </c>
      <c r="S353" s="140">
        <v>0</v>
      </c>
      <c r="T353" s="141">
        <f>S353*H353</f>
        <v>0</v>
      </c>
      <c r="AR353" s="142" t="s">
        <v>178</v>
      </c>
      <c r="AT353" s="142" t="s">
        <v>174</v>
      </c>
      <c r="AU353" s="142" t="s">
        <v>21</v>
      </c>
      <c r="AY353" s="17" t="s">
        <v>171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</v>
      </c>
      <c r="BK353" s="143">
        <f>ROUND(I353*H353,0)</f>
        <v>0</v>
      </c>
      <c r="BL353" s="17" t="s">
        <v>178</v>
      </c>
      <c r="BM353" s="142" t="s">
        <v>1639</v>
      </c>
    </row>
    <row r="354" spans="2:47" s="1" customFormat="1" ht="11.25">
      <c r="B354" s="33"/>
      <c r="D354" s="153" t="s">
        <v>347</v>
      </c>
      <c r="F354" s="154" t="s">
        <v>828</v>
      </c>
      <c r="I354" s="146"/>
      <c r="L354" s="33"/>
      <c r="M354" s="147"/>
      <c r="T354" s="54"/>
      <c r="AT354" s="17" t="s">
        <v>347</v>
      </c>
      <c r="AU354" s="17" t="s">
        <v>21</v>
      </c>
    </row>
    <row r="355" spans="2:47" s="1" customFormat="1" ht="19.5">
      <c r="B355" s="33"/>
      <c r="D355" s="144" t="s">
        <v>180</v>
      </c>
      <c r="F355" s="145" t="s">
        <v>829</v>
      </c>
      <c r="I355" s="146"/>
      <c r="L355" s="33"/>
      <c r="M355" s="147"/>
      <c r="T355" s="54"/>
      <c r="AT355" s="17" t="s">
        <v>180</v>
      </c>
      <c r="AU355" s="17" t="s">
        <v>21</v>
      </c>
    </row>
    <row r="356" spans="2:51" s="12" customFormat="1" ht="11.25">
      <c r="B356" s="155"/>
      <c r="D356" s="144" t="s">
        <v>358</v>
      </c>
      <c r="E356" s="156" t="s">
        <v>35</v>
      </c>
      <c r="F356" s="157" t="s">
        <v>1640</v>
      </c>
      <c r="H356" s="158">
        <v>24</v>
      </c>
      <c r="I356" s="159"/>
      <c r="L356" s="155"/>
      <c r="M356" s="160"/>
      <c r="T356" s="161"/>
      <c r="AT356" s="156" t="s">
        <v>358</v>
      </c>
      <c r="AU356" s="156" t="s">
        <v>21</v>
      </c>
      <c r="AV356" s="12" t="s">
        <v>21</v>
      </c>
      <c r="AW356" s="12" t="s">
        <v>41</v>
      </c>
      <c r="AX356" s="12" t="s">
        <v>81</v>
      </c>
      <c r="AY356" s="156" t="s">
        <v>171</v>
      </c>
    </row>
    <row r="357" spans="2:51" s="12" customFormat="1" ht="11.25">
      <c r="B357" s="155"/>
      <c r="D357" s="144" t="s">
        <v>358</v>
      </c>
      <c r="E357" s="156" t="s">
        <v>35</v>
      </c>
      <c r="F357" s="157" t="s">
        <v>831</v>
      </c>
      <c r="H357" s="158">
        <v>24</v>
      </c>
      <c r="I357" s="159"/>
      <c r="L357" s="155"/>
      <c r="M357" s="160"/>
      <c r="T357" s="161"/>
      <c r="AT357" s="156" t="s">
        <v>358</v>
      </c>
      <c r="AU357" s="156" t="s">
        <v>21</v>
      </c>
      <c r="AV357" s="12" t="s">
        <v>21</v>
      </c>
      <c r="AW357" s="12" t="s">
        <v>41</v>
      </c>
      <c r="AX357" s="12" t="s">
        <v>81</v>
      </c>
      <c r="AY357" s="156" t="s">
        <v>171</v>
      </c>
    </row>
    <row r="358" spans="2:51" s="12" customFormat="1" ht="11.25">
      <c r="B358" s="155"/>
      <c r="D358" s="144" t="s">
        <v>358</v>
      </c>
      <c r="E358" s="156" t="s">
        <v>35</v>
      </c>
      <c r="F358" s="157" t="s">
        <v>1641</v>
      </c>
      <c r="H358" s="158">
        <v>75.07</v>
      </c>
      <c r="I358" s="159"/>
      <c r="L358" s="155"/>
      <c r="M358" s="160"/>
      <c r="T358" s="161"/>
      <c r="AT358" s="156" t="s">
        <v>358</v>
      </c>
      <c r="AU358" s="156" t="s">
        <v>21</v>
      </c>
      <c r="AV358" s="12" t="s">
        <v>21</v>
      </c>
      <c r="AW358" s="12" t="s">
        <v>41</v>
      </c>
      <c r="AX358" s="12" t="s">
        <v>81</v>
      </c>
      <c r="AY358" s="156" t="s">
        <v>171</v>
      </c>
    </row>
    <row r="359" spans="2:51" s="12" customFormat="1" ht="11.25">
      <c r="B359" s="155"/>
      <c r="D359" s="144" t="s">
        <v>358</v>
      </c>
      <c r="E359" s="156" t="s">
        <v>35</v>
      </c>
      <c r="F359" s="157" t="s">
        <v>1642</v>
      </c>
      <c r="H359" s="158">
        <v>41.52</v>
      </c>
      <c r="I359" s="159"/>
      <c r="L359" s="155"/>
      <c r="M359" s="160"/>
      <c r="T359" s="161"/>
      <c r="AT359" s="156" t="s">
        <v>358</v>
      </c>
      <c r="AU359" s="156" t="s">
        <v>21</v>
      </c>
      <c r="AV359" s="12" t="s">
        <v>21</v>
      </c>
      <c r="AW359" s="12" t="s">
        <v>41</v>
      </c>
      <c r="AX359" s="12" t="s">
        <v>81</v>
      </c>
      <c r="AY359" s="156" t="s">
        <v>171</v>
      </c>
    </row>
    <row r="360" spans="2:51" s="12" customFormat="1" ht="11.25">
      <c r="B360" s="155"/>
      <c r="D360" s="144" t="s">
        <v>358</v>
      </c>
      <c r="E360" s="156" t="s">
        <v>35</v>
      </c>
      <c r="F360" s="157" t="s">
        <v>1643</v>
      </c>
      <c r="H360" s="158">
        <v>9.35</v>
      </c>
      <c r="I360" s="159"/>
      <c r="L360" s="155"/>
      <c r="M360" s="160"/>
      <c r="T360" s="161"/>
      <c r="AT360" s="156" t="s">
        <v>358</v>
      </c>
      <c r="AU360" s="156" t="s">
        <v>21</v>
      </c>
      <c r="AV360" s="12" t="s">
        <v>21</v>
      </c>
      <c r="AW360" s="12" t="s">
        <v>41</v>
      </c>
      <c r="AX360" s="12" t="s">
        <v>81</v>
      </c>
      <c r="AY360" s="156" t="s">
        <v>171</v>
      </c>
    </row>
    <row r="361" spans="2:51" s="13" customFormat="1" ht="11.25">
      <c r="B361" s="162"/>
      <c r="D361" s="144" t="s">
        <v>358</v>
      </c>
      <c r="E361" s="163" t="s">
        <v>35</v>
      </c>
      <c r="F361" s="164" t="s">
        <v>361</v>
      </c>
      <c r="H361" s="165">
        <v>173.94</v>
      </c>
      <c r="I361" s="166"/>
      <c r="L361" s="162"/>
      <c r="M361" s="167"/>
      <c r="T361" s="168"/>
      <c r="AT361" s="163" t="s">
        <v>358</v>
      </c>
      <c r="AU361" s="163" t="s">
        <v>21</v>
      </c>
      <c r="AV361" s="13" t="s">
        <v>178</v>
      </c>
      <c r="AW361" s="13" t="s">
        <v>41</v>
      </c>
      <c r="AX361" s="13" t="s">
        <v>8</v>
      </c>
      <c r="AY361" s="163" t="s">
        <v>171</v>
      </c>
    </row>
    <row r="362" spans="2:65" s="1" customFormat="1" ht="16.5" customHeight="1">
      <c r="B362" s="33"/>
      <c r="C362" s="132" t="s">
        <v>744</v>
      </c>
      <c r="D362" s="132" t="s">
        <v>174</v>
      </c>
      <c r="E362" s="133" t="s">
        <v>833</v>
      </c>
      <c r="F362" s="134" t="s">
        <v>834</v>
      </c>
      <c r="G362" s="135" t="s">
        <v>355</v>
      </c>
      <c r="H362" s="136">
        <v>20.8</v>
      </c>
      <c r="I362" s="137"/>
      <c r="J362" s="136">
        <f>ROUND(I362*H362,0)</f>
        <v>0</v>
      </c>
      <c r="K362" s="134" t="s">
        <v>346</v>
      </c>
      <c r="L362" s="33"/>
      <c r="M362" s="138" t="s">
        <v>35</v>
      </c>
      <c r="N362" s="139" t="s">
        <v>52</v>
      </c>
      <c r="P362" s="140">
        <f>O362*H362</f>
        <v>0</v>
      </c>
      <c r="Q362" s="140">
        <v>7E-05</v>
      </c>
      <c r="R362" s="140">
        <f>Q362*H362</f>
        <v>0.0014559999999999998</v>
      </c>
      <c r="S362" s="140">
        <v>0</v>
      </c>
      <c r="T362" s="141">
        <f>S362*H362</f>
        <v>0</v>
      </c>
      <c r="AR362" s="142" t="s">
        <v>178</v>
      </c>
      <c r="AT362" s="142" t="s">
        <v>174</v>
      </c>
      <c r="AU362" s="142" t="s">
        <v>21</v>
      </c>
      <c r="AY362" s="17" t="s">
        <v>171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</v>
      </c>
      <c r="BK362" s="143">
        <f>ROUND(I362*H362,0)</f>
        <v>0</v>
      </c>
      <c r="BL362" s="17" t="s">
        <v>178</v>
      </c>
      <c r="BM362" s="142" t="s">
        <v>1644</v>
      </c>
    </row>
    <row r="363" spans="2:47" s="1" customFormat="1" ht="11.25">
      <c r="B363" s="33"/>
      <c r="D363" s="153" t="s">
        <v>347</v>
      </c>
      <c r="F363" s="154" t="s">
        <v>836</v>
      </c>
      <c r="I363" s="146"/>
      <c r="L363" s="33"/>
      <c r="M363" s="147"/>
      <c r="T363" s="54"/>
      <c r="AT363" s="17" t="s">
        <v>347</v>
      </c>
      <c r="AU363" s="17" t="s">
        <v>21</v>
      </c>
    </row>
    <row r="364" spans="2:51" s="12" customFormat="1" ht="11.25">
      <c r="B364" s="155"/>
      <c r="D364" s="144" t="s">
        <v>358</v>
      </c>
      <c r="E364" s="156" t="s">
        <v>35</v>
      </c>
      <c r="F364" s="157" t="s">
        <v>1645</v>
      </c>
      <c r="H364" s="158">
        <v>20.8</v>
      </c>
      <c r="I364" s="159"/>
      <c r="L364" s="155"/>
      <c r="M364" s="160"/>
      <c r="T364" s="161"/>
      <c r="AT364" s="156" t="s">
        <v>358</v>
      </c>
      <c r="AU364" s="156" t="s">
        <v>21</v>
      </c>
      <c r="AV364" s="12" t="s">
        <v>21</v>
      </c>
      <c r="AW364" s="12" t="s">
        <v>41</v>
      </c>
      <c r="AX364" s="12" t="s">
        <v>8</v>
      </c>
      <c r="AY364" s="156" t="s">
        <v>171</v>
      </c>
    </row>
    <row r="365" spans="2:65" s="1" customFormat="1" ht="16.5" customHeight="1">
      <c r="B365" s="33"/>
      <c r="C365" s="132" t="s">
        <v>753</v>
      </c>
      <c r="D365" s="132" t="s">
        <v>174</v>
      </c>
      <c r="E365" s="133" t="s">
        <v>839</v>
      </c>
      <c r="F365" s="134" t="s">
        <v>840</v>
      </c>
      <c r="G365" s="135" t="s">
        <v>402</v>
      </c>
      <c r="H365" s="136">
        <v>171</v>
      </c>
      <c r="I365" s="137"/>
      <c r="J365" s="136">
        <f>ROUND(I365*H365,0)</f>
        <v>0</v>
      </c>
      <c r="K365" s="134" t="s">
        <v>346</v>
      </c>
      <c r="L365" s="33"/>
      <c r="M365" s="138" t="s">
        <v>35</v>
      </c>
      <c r="N365" s="139" t="s">
        <v>52</v>
      </c>
      <c r="P365" s="140">
        <f>O365*H365</f>
        <v>0</v>
      </c>
      <c r="Q365" s="140">
        <v>4E-05</v>
      </c>
      <c r="R365" s="140">
        <f>Q365*H365</f>
        <v>0.006840000000000001</v>
      </c>
      <c r="S365" s="140">
        <v>0</v>
      </c>
      <c r="T365" s="141">
        <f>S365*H365</f>
        <v>0</v>
      </c>
      <c r="AR365" s="142" t="s">
        <v>178</v>
      </c>
      <c r="AT365" s="142" t="s">
        <v>174</v>
      </c>
      <c r="AU365" s="142" t="s">
        <v>21</v>
      </c>
      <c r="AY365" s="17" t="s">
        <v>171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7" t="s">
        <v>8</v>
      </c>
      <c r="BK365" s="143">
        <f>ROUND(I365*H365,0)</f>
        <v>0</v>
      </c>
      <c r="BL365" s="17" t="s">
        <v>178</v>
      </c>
      <c r="BM365" s="142" t="s">
        <v>1646</v>
      </c>
    </row>
    <row r="366" spans="2:47" s="1" customFormat="1" ht="11.25">
      <c r="B366" s="33"/>
      <c r="D366" s="153" t="s">
        <v>347</v>
      </c>
      <c r="F366" s="154" t="s">
        <v>842</v>
      </c>
      <c r="I366" s="146"/>
      <c r="L366" s="33"/>
      <c r="M366" s="147"/>
      <c r="T366" s="54"/>
      <c r="AT366" s="17" t="s">
        <v>347</v>
      </c>
      <c r="AU366" s="17" t="s">
        <v>21</v>
      </c>
    </row>
    <row r="367" spans="2:51" s="12" customFormat="1" ht="11.25">
      <c r="B367" s="155"/>
      <c r="D367" s="144" t="s">
        <v>358</v>
      </c>
      <c r="E367" s="156" t="s">
        <v>35</v>
      </c>
      <c r="F367" s="157" t="s">
        <v>1647</v>
      </c>
      <c r="H367" s="158">
        <v>171</v>
      </c>
      <c r="I367" s="159"/>
      <c r="L367" s="155"/>
      <c r="M367" s="160"/>
      <c r="T367" s="161"/>
      <c r="AT367" s="156" t="s">
        <v>358</v>
      </c>
      <c r="AU367" s="156" t="s">
        <v>21</v>
      </c>
      <c r="AV367" s="12" t="s">
        <v>21</v>
      </c>
      <c r="AW367" s="12" t="s">
        <v>41</v>
      </c>
      <c r="AX367" s="12" t="s">
        <v>8</v>
      </c>
      <c r="AY367" s="156" t="s">
        <v>171</v>
      </c>
    </row>
    <row r="368" spans="2:65" s="1" customFormat="1" ht="24.2" customHeight="1">
      <c r="B368" s="33"/>
      <c r="C368" s="132" t="s">
        <v>757</v>
      </c>
      <c r="D368" s="132" t="s">
        <v>174</v>
      </c>
      <c r="E368" s="133" t="s">
        <v>1648</v>
      </c>
      <c r="F368" s="134" t="s">
        <v>1649</v>
      </c>
      <c r="G368" s="135" t="s">
        <v>402</v>
      </c>
      <c r="H368" s="136">
        <v>668.41</v>
      </c>
      <c r="I368" s="137"/>
      <c r="J368" s="136">
        <f>ROUND(I368*H368,0)</f>
        <v>0</v>
      </c>
      <c r="K368" s="134" t="s">
        <v>346</v>
      </c>
      <c r="L368" s="33"/>
      <c r="M368" s="138" t="s">
        <v>35</v>
      </c>
      <c r="N368" s="139" t="s">
        <v>52</v>
      </c>
      <c r="P368" s="140">
        <f>O368*H368</f>
        <v>0</v>
      </c>
      <c r="Q368" s="140">
        <v>0.1554</v>
      </c>
      <c r="R368" s="140">
        <f>Q368*H368</f>
        <v>103.870914</v>
      </c>
      <c r="S368" s="140">
        <v>0</v>
      </c>
      <c r="T368" s="141">
        <f>S368*H368</f>
        <v>0</v>
      </c>
      <c r="AR368" s="142" t="s">
        <v>178</v>
      </c>
      <c r="AT368" s="142" t="s">
        <v>174</v>
      </c>
      <c r="AU368" s="142" t="s">
        <v>21</v>
      </c>
      <c r="AY368" s="17" t="s">
        <v>171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</v>
      </c>
      <c r="BK368" s="143">
        <f>ROUND(I368*H368,0)</f>
        <v>0</v>
      </c>
      <c r="BL368" s="17" t="s">
        <v>178</v>
      </c>
      <c r="BM368" s="142" t="s">
        <v>1650</v>
      </c>
    </row>
    <row r="369" spans="2:47" s="1" customFormat="1" ht="11.25">
      <c r="B369" s="33"/>
      <c r="D369" s="153" t="s">
        <v>347</v>
      </c>
      <c r="F369" s="154" t="s">
        <v>1651</v>
      </c>
      <c r="I369" s="146"/>
      <c r="L369" s="33"/>
      <c r="M369" s="147"/>
      <c r="T369" s="54"/>
      <c r="AT369" s="17" t="s">
        <v>347</v>
      </c>
      <c r="AU369" s="17" t="s">
        <v>21</v>
      </c>
    </row>
    <row r="370" spans="2:51" s="12" customFormat="1" ht="11.25">
      <c r="B370" s="155"/>
      <c r="D370" s="144" t="s">
        <v>358</v>
      </c>
      <c r="E370" s="156" t="s">
        <v>35</v>
      </c>
      <c r="F370" s="157" t="s">
        <v>1652</v>
      </c>
      <c r="H370" s="158">
        <v>668.41</v>
      </c>
      <c r="I370" s="159"/>
      <c r="L370" s="155"/>
      <c r="M370" s="160"/>
      <c r="T370" s="161"/>
      <c r="AT370" s="156" t="s">
        <v>358</v>
      </c>
      <c r="AU370" s="156" t="s">
        <v>21</v>
      </c>
      <c r="AV370" s="12" t="s">
        <v>21</v>
      </c>
      <c r="AW370" s="12" t="s">
        <v>41</v>
      </c>
      <c r="AX370" s="12" t="s">
        <v>8</v>
      </c>
      <c r="AY370" s="156" t="s">
        <v>171</v>
      </c>
    </row>
    <row r="371" spans="2:65" s="1" customFormat="1" ht="16.5" customHeight="1">
      <c r="B371" s="33"/>
      <c r="C371" s="169" t="s">
        <v>679</v>
      </c>
      <c r="D371" s="169" t="s">
        <v>488</v>
      </c>
      <c r="E371" s="170" t="s">
        <v>1653</v>
      </c>
      <c r="F371" s="171" t="s">
        <v>1654</v>
      </c>
      <c r="G371" s="172" t="s">
        <v>402</v>
      </c>
      <c r="H371" s="173">
        <v>112.2</v>
      </c>
      <c r="I371" s="174"/>
      <c r="J371" s="173">
        <f>ROUND(I371*H371,0)</f>
        <v>0</v>
      </c>
      <c r="K371" s="171" t="s">
        <v>346</v>
      </c>
      <c r="L371" s="175"/>
      <c r="M371" s="176" t="s">
        <v>35</v>
      </c>
      <c r="N371" s="177" t="s">
        <v>52</v>
      </c>
      <c r="P371" s="140">
        <f>O371*H371</f>
        <v>0</v>
      </c>
      <c r="Q371" s="140">
        <v>0.04</v>
      </c>
      <c r="R371" s="140">
        <f>Q371*H371</f>
        <v>4.488</v>
      </c>
      <c r="S371" s="140">
        <v>0</v>
      </c>
      <c r="T371" s="141">
        <f>S371*H371</f>
        <v>0</v>
      </c>
      <c r="AR371" s="142" t="s">
        <v>214</v>
      </c>
      <c r="AT371" s="142" t="s">
        <v>488</v>
      </c>
      <c r="AU371" s="142" t="s">
        <v>21</v>
      </c>
      <c r="AY371" s="17" t="s">
        <v>171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7" t="s">
        <v>8</v>
      </c>
      <c r="BK371" s="143">
        <f>ROUND(I371*H371,0)</f>
        <v>0</v>
      </c>
      <c r="BL371" s="17" t="s">
        <v>178</v>
      </c>
      <c r="BM371" s="142" t="s">
        <v>1655</v>
      </c>
    </row>
    <row r="372" spans="2:51" s="12" customFormat="1" ht="11.25">
      <c r="B372" s="155"/>
      <c r="D372" s="144" t="s">
        <v>358</v>
      </c>
      <c r="E372" s="156" t="s">
        <v>35</v>
      </c>
      <c r="F372" s="157" t="s">
        <v>1656</v>
      </c>
      <c r="H372" s="158">
        <v>3.58</v>
      </c>
      <c r="I372" s="159"/>
      <c r="L372" s="155"/>
      <c r="M372" s="160"/>
      <c r="T372" s="161"/>
      <c r="AT372" s="156" t="s">
        <v>358</v>
      </c>
      <c r="AU372" s="156" t="s">
        <v>21</v>
      </c>
      <c r="AV372" s="12" t="s">
        <v>21</v>
      </c>
      <c r="AW372" s="12" t="s">
        <v>41</v>
      </c>
      <c r="AX372" s="12" t="s">
        <v>81</v>
      </c>
      <c r="AY372" s="156" t="s">
        <v>171</v>
      </c>
    </row>
    <row r="373" spans="2:51" s="12" customFormat="1" ht="11.25">
      <c r="B373" s="155"/>
      <c r="D373" s="144" t="s">
        <v>358</v>
      </c>
      <c r="E373" s="156" t="s">
        <v>35</v>
      </c>
      <c r="F373" s="157" t="s">
        <v>1657</v>
      </c>
      <c r="H373" s="158">
        <v>27.26</v>
      </c>
      <c r="I373" s="159"/>
      <c r="L373" s="155"/>
      <c r="M373" s="160"/>
      <c r="T373" s="161"/>
      <c r="AT373" s="156" t="s">
        <v>358</v>
      </c>
      <c r="AU373" s="156" t="s">
        <v>21</v>
      </c>
      <c r="AV373" s="12" t="s">
        <v>21</v>
      </c>
      <c r="AW373" s="12" t="s">
        <v>41</v>
      </c>
      <c r="AX373" s="12" t="s">
        <v>81</v>
      </c>
      <c r="AY373" s="156" t="s">
        <v>171</v>
      </c>
    </row>
    <row r="374" spans="2:51" s="12" customFormat="1" ht="11.25">
      <c r="B374" s="155"/>
      <c r="D374" s="144" t="s">
        <v>358</v>
      </c>
      <c r="E374" s="156" t="s">
        <v>35</v>
      </c>
      <c r="F374" s="157" t="s">
        <v>1658</v>
      </c>
      <c r="H374" s="158">
        <v>23.23</v>
      </c>
      <c r="I374" s="159"/>
      <c r="L374" s="155"/>
      <c r="M374" s="160"/>
      <c r="T374" s="161"/>
      <c r="AT374" s="156" t="s">
        <v>358</v>
      </c>
      <c r="AU374" s="156" t="s">
        <v>21</v>
      </c>
      <c r="AV374" s="12" t="s">
        <v>21</v>
      </c>
      <c r="AW374" s="12" t="s">
        <v>41</v>
      </c>
      <c r="AX374" s="12" t="s">
        <v>81</v>
      </c>
      <c r="AY374" s="156" t="s">
        <v>171</v>
      </c>
    </row>
    <row r="375" spans="2:51" s="12" customFormat="1" ht="11.25">
      <c r="B375" s="155"/>
      <c r="D375" s="144" t="s">
        <v>358</v>
      </c>
      <c r="E375" s="156" t="s">
        <v>35</v>
      </c>
      <c r="F375" s="157" t="s">
        <v>1659</v>
      </c>
      <c r="H375" s="158">
        <v>39.21</v>
      </c>
      <c r="I375" s="159"/>
      <c r="L375" s="155"/>
      <c r="M375" s="160"/>
      <c r="T375" s="161"/>
      <c r="AT375" s="156" t="s">
        <v>358</v>
      </c>
      <c r="AU375" s="156" t="s">
        <v>21</v>
      </c>
      <c r="AV375" s="12" t="s">
        <v>21</v>
      </c>
      <c r="AW375" s="12" t="s">
        <v>41</v>
      </c>
      <c r="AX375" s="12" t="s">
        <v>81</v>
      </c>
      <c r="AY375" s="156" t="s">
        <v>171</v>
      </c>
    </row>
    <row r="376" spans="2:51" s="12" customFormat="1" ht="11.25">
      <c r="B376" s="155"/>
      <c r="D376" s="144" t="s">
        <v>358</v>
      </c>
      <c r="E376" s="156" t="s">
        <v>35</v>
      </c>
      <c r="F376" s="157" t="s">
        <v>1660</v>
      </c>
      <c r="H376" s="158">
        <v>16.72</v>
      </c>
      <c r="I376" s="159"/>
      <c r="L376" s="155"/>
      <c r="M376" s="160"/>
      <c r="T376" s="161"/>
      <c r="AT376" s="156" t="s">
        <v>358</v>
      </c>
      <c r="AU376" s="156" t="s">
        <v>21</v>
      </c>
      <c r="AV376" s="12" t="s">
        <v>21</v>
      </c>
      <c r="AW376" s="12" t="s">
        <v>41</v>
      </c>
      <c r="AX376" s="12" t="s">
        <v>81</v>
      </c>
      <c r="AY376" s="156" t="s">
        <v>171</v>
      </c>
    </row>
    <row r="377" spans="2:51" s="13" customFormat="1" ht="11.25">
      <c r="B377" s="162"/>
      <c r="D377" s="144" t="s">
        <v>358</v>
      </c>
      <c r="E377" s="163" t="s">
        <v>35</v>
      </c>
      <c r="F377" s="164" t="s">
        <v>361</v>
      </c>
      <c r="H377" s="165">
        <v>110</v>
      </c>
      <c r="I377" s="166"/>
      <c r="L377" s="162"/>
      <c r="M377" s="167"/>
      <c r="T377" s="168"/>
      <c r="AT377" s="163" t="s">
        <v>358</v>
      </c>
      <c r="AU377" s="163" t="s">
        <v>21</v>
      </c>
      <c r="AV377" s="13" t="s">
        <v>178</v>
      </c>
      <c r="AW377" s="13" t="s">
        <v>41</v>
      </c>
      <c r="AX377" s="13" t="s">
        <v>8</v>
      </c>
      <c r="AY377" s="163" t="s">
        <v>171</v>
      </c>
    </row>
    <row r="378" spans="2:51" s="12" customFormat="1" ht="11.25">
      <c r="B378" s="155"/>
      <c r="D378" s="144" t="s">
        <v>358</v>
      </c>
      <c r="F378" s="157" t="s">
        <v>1661</v>
      </c>
      <c r="H378" s="158">
        <v>112.2</v>
      </c>
      <c r="I378" s="159"/>
      <c r="L378" s="155"/>
      <c r="M378" s="160"/>
      <c r="T378" s="161"/>
      <c r="AT378" s="156" t="s">
        <v>358</v>
      </c>
      <c r="AU378" s="156" t="s">
        <v>21</v>
      </c>
      <c r="AV378" s="12" t="s">
        <v>21</v>
      </c>
      <c r="AW378" s="12" t="s">
        <v>4</v>
      </c>
      <c r="AX378" s="12" t="s">
        <v>8</v>
      </c>
      <c r="AY378" s="156" t="s">
        <v>171</v>
      </c>
    </row>
    <row r="379" spans="2:65" s="1" customFormat="1" ht="16.5" customHeight="1">
      <c r="B379" s="33"/>
      <c r="C379" s="169" t="s">
        <v>764</v>
      </c>
      <c r="D379" s="169" t="s">
        <v>488</v>
      </c>
      <c r="E379" s="170" t="s">
        <v>1662</v>
      </c>
      <c r="F379" s="171" t="s">
        <v>1663</v>
      </c>
      <c r="G379" s="172" t="s">
        <v>402</v>
      </c>
      <c r="H379" s="173">
        <v>349.48</v>
      </c>
      <c r="I379" s="174"/>
      <c r="J379" s="173">
        <f>ROUND(I379*H379,0)</f>
        <v>0</v>
      </c>
      <c r="K379" s="171" t="s">
        <v>346</v>
      </c>
      <c r="L379" s="175"/>
      <c r="M379" s="176" t="s">
        <v>35</v>
      </c>
      <c r="N379" s="177" t="s">
        <v>52</v>
      </c>
      <c r="P379" s="140">
        <f>O379*H379</f>
        <v>0</v>
      </c>
      <c r="Q379" s="140">
        <v>0.08</v>
      </c>
      <c r="R379" s="140">
        <f>Q379*H379</f>
        <v>27.9584</v>
      </c>
      <c r="S379" s="140">
        <v>0</v>
      </c>
      <c r="T379" s="141">
        <f>S379*H379</f>
        <v>0</v>
      </c>
      <c r="AR379" s="142" t="s">
        <v>214</v>
      </c>
      <c r="AT379" s="142" t="s">
        <v>488</v>
      </c>
      <c r="AU379" s="142" t="s">
        <v>21</v>
      </c>
      <c r="AY379" s="17" t="s">
        <v>171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7" t="s">
        <v>8</v>
      </c>
      <c r="BK379" s="143">
        <f>ROUND(I379*H379,0)</f>
        <v>0</v>
      </c>
      <c r="BL379" s="17" t="s">
        <v>178</v>
      </c>
      <c r="BM379" s="142" t="s">
        <v>1664</v>
      </c>
    </row>
    <row r="380" spans="2:51" s="12" customFormat="1" ht="11.25">
      <c r="B380" s="155"/>
      <c r="D380" s="144" t="s">
        <v>358</v>
      </c>
      <c r="E380" s="156" t="s">
        <v>35</v>
      </c>
      <c r="F380" s="157" t="s">
        <v>1665</v>
      </c>
      <c r="H380" s="158">
        <v>180.22</v>
      </c>
      <c r="I380" s="159"/>
      <c r="L380" s="155"/>
      <c r="M380" s="160"/>
      <c r="T380" s="161"/>
      <c r="AT380" s="156" t="s">
        <v>358</v>
      </c>
      <c r="AU380" s="156" t="s">
        <v>21</v>
      </c>
      <c r="AV380" s="12" t="s">
        <v>21</v>
      </c>
      <c r="AW380" s="12" t="s">
        <v>41</v>
      </c>
      <c r="AX380" s="12" t="s">
        <v>81</v>
      </c>
      <c r="AY380" s="156" t="s">
        <v>171</v>
      </c>
    </row>
    <row r="381" spans="2:51" s="12" customFormat="1" ht="11.25">
      <c r="B381" s="155"/>
      <c r="D381" s="144" t="s">
        <v>358</v>
      </c>
      <c r="E381" s="156" t="s">
        <v>35</v>
      </c>
      <c r="F381" s="157" t="s">
        <v>1666</v>
      </c>
      <c r="H381" s="158">
        <v>111.76</v>
      </c>
      <c r="I381" s="159"/>
      <c r="L381" s="155"/>
      <c r="M381" s="160"/>
      <c r="T381" s="161"/>
      <c r="AT381" s="156" t="s">
        <v>358</v>
      </c>
      <c r="AU381" s="156" t="s">
        <v>21</v>
      </c>
      <c r="AV381" s="12" t="s">
        <v>21</v>
      </c>
      <c r="AW381" s="12" t="s">
        <v>41</v>
      </c>
      <c r="AX381" s="12" t="s">
        <v>81</v>
      </c>
      <c r="AY381" s="156" t="s">
        <v>171</v>
      </c>
    </row>
    <row r="382" spans="2:51" s="12" customFormat="1" ht="11.25">
      <c r="B382" s="155"/>
      <c r="D382" s="144" t="s">
        <v>358</v>
      </c>
      <c r="E382" s="156" t="s">
        <v>35</v>
      </c>
      <c r="F382" s="157" t="s">
        <v>1667</v>
      </c>
      <c r="H382" s="158">
        <v>50.65</v>
      </c>
      <c r="I382" s="159"/>
      <c r="L382" s="155"/>
      <c r="M382" s="160"/>
      <c r="T382" s="161"/>
      <c r="AT382" s="156" t="s">
        <v>358</v>
      </c>
      <c r="AU382" s="156" t="s">
        <v>21</v>
      </c>
      <c r="AV382" s="12" t="s">
        <v>21</v>
      </c>
      <c r="AW382" s="12" t="s">
        <v>41</v>
      </c>
      <c r="AX382" s="12" t="s">
        <v>81</v>
      </c>
      <c r="AY382" s="156" t="s">
        <v>171</v>
      </c>
    </row>
    <row r="383" spans="2:51" s="13" customFormat="1" ht="11.25">
      <c r="B383" s="162"/>
      <c r="D383" s="144" t="s">
        <v>358</v>
      </c>
      <c r="E383" s="163" t="s">
        <v>35</v>
      </c>
      <c r="F383" s="164" t="s">
        <v>361</v>
      </c>
      <c r="H383" s="165">
        <v>342.63</v>
      </c>
      <c r="I383" s="166"/>
      <c r="L383" s="162"/>
      <c r="M383" s="167"/>
      <c r="T383" s="168"/>
      <c r="AT383" s="163" t="s">
        <v>358</v>
      </c>
      <c r="AU383" s="163" t="s">
        <v>21</v>
      </c>
      <c r="AV383" s="13" t="s">
        <v>178</v>
      </c>
      <c r="AW383" s="13" t="s">
        <v>41</v>
      </c>
      <c r="AX383" s="13" t="s">
        <v>8</v>
      </c>
      <c r="AY383" s="163" t="s">
        <v>171</v>
      </c>
    </row>
    <row r="384" spans="2:51" s="12" customFormat="1" ht="11.25">
      <c r="B384" s="155"/>
      <c r="D384" s="144" t="s">
        <v>358</v>
      </c>
      <c r="F384" s="157" t="s">
        <v>1668</v>
      </c>
      <c r="H384" s="158">
        <v>349.48</v>
      </c>
      <c r="I384" s="159"/>
      <c r="L384" s="155"/>
      <c r="M384" s="160"/>
      <c r="T384" s="161"/>
      <c r="AT384" s="156" t="s">
        <v>358</v>
      </c>
      <c r="AU384" s="156" t="s">
        <v>21</v>
      </c>
      <c r="AV384" s="12" t="s">
        <v>21</v>
      </c>
      <c r="AW384" s="12" t="s">
        <v>4</v>
      </c>
      <c r="AX384" s="12" t="s">
        <v>8</v>
      </c>
      <c r="AY384" s="156" t="s">
        <v>171</v>
      </c>
    </row>
    <row r="385" spans="2:65" s="1" customFormat="1" ht="16.5" customHeight="1">
      <c r="B385" s="33"/>
      <c r="C385" s="169" t="s">
        <v>768</v>
      </c>
      <c r="D385" s="169" t="s">
        <v>488</v>
      </c>
      <c r="E385" s="170" t="s">
        <v>1669</v>
      </c>
      <c r="F385" s="171" t="s">
        <v>1670</v>
      </c>
      <c r="G385" s="172" t="s">
        <v>402</v>
      </c>
      <c r="H385" s="173">
        <v>21.42</v>
      </c>
      <c r="I385" s="174"/>
      <c r="J385" s="173">
        <f>ROUND(I385*H385,0)</f>
        <v>0</v>
      </c>
      <c r="K385" s="171" t="s">
        <v>346</v>
      </c>
      <c r="L385" s="175"/>
      <c r="M385" s="176" t="s">
        <v>35</v>
      </c>
      <c r="N385" s="177" t="s">
        <v>52</v>
      </c>
      <c r="P385" s="140">
        <f>O385*H385</f>
        <v>0</v>
      </c>
      <c r="Q385" s="140">
        <v>0.0484</v>
      </c>
      <c r="R385" s="140">
        <f>Q385*H385</f>
        <v>1.036728</v>
      </c>
      <c r="S385" s="140">
        <v>0</v>
      </c>
      <c r="T385" s="141">
        <f>S385*H385</f>
        <v>0</v>
      </c>
      <c r="AR385" s="142" t="s">
        <v>214</v>
      </c>
      <c r="AT385" s="142" t="s">
        <v>488</v>
      </c>
      <c r="AU385" s="142" t="s">
        <v>21</v>
      </c>
      <c r="AY385" s="17" t="s">
        <v>171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</v>
      </c>
      <c r="BK385" s="143">
        <f>ROUND(I385*H385,0)</f>
        <v>0</v>
      </c>
      <c r="BL385" s="17" t="s">
        <v>178</v>
      </c>
      <c r="BM385" s="142" t="s">
        <v>1671</v>
      </c>
    </row>
    <row r="386" spans="2:51" s="12" customFormat="1" ht="11.25">
      <c r="B386" s="155"/>
      <c r="D386" s="144" t="s">
        <v>358</v>
      </c>
      <c r="E386" s="156" t="s">
        <v>35</v>
      </c>
      <c r="F386" s="157" t="s">
        <v>1672</v>
      </c>
      <c r="H386" s="158">
        <v>2.93</v>
      </c>
      <c r="I386" s="159"/>
      <c r="L386" s="155"/>
      <c r="M386" s="160"/>
      <c r="T386" s="161"/>
      <c r="AT386" s="156" t="s">
        <v>358</v>
      </c>
      <c r="AU386" s="156" t="s">
        <v>21</v>
      </c>
      <c r="AV386" s="12" t="s">
        <v>21</v>
      </c>
      <c r="AW386" s="12" t="s">
        <v>41</v>
      </c>
      <c r="AX386" s="12" t="s">
        <v>81</v>
      </c>
      <c r="AY386" s="156" t="s">
        <v>171</v>
      </c>
    </row>
    <row r="387" spans="2:51" s="12" customFormat="1" ht="11.25">
      <c r="B387" s="155"/>
      <c r="D387" s="144" t="s">
        <v>358</v>
      </c>
      <c r="E387" s="156" t="s">
        <v>35</v>
      </c>
      <c r="F387" s="157" t="s">
        <v>1673</v>
      </c>
      <c r="H387" s="158">
        <v>3.48</v>
      </c>
      <c r="I387" s="159"/>
      <c r="L387" s="155"/>
      <c r="M387" s="160"/>
      <c r="T387" s="161"/>
      <c r="AT387" s="156" t="s">
        <v>358</v>
      </c>
      <c r="AU387" s="156" t="s">
        <v>21</v>
      </c>
      <c r="AV387" s="12" t="s">
        <v>21</v>
      </c>
      <c r="AW387" s="12" t="s">
        <v>41</v>
      </c>
      <c r="AX387" s="12" t="s">
        <v>81</v>
      </c>
      <c r="AY387" s="156" t="s">
        <v>171</v>
      </c>
    </row>
    <row r="388" spans="2:51" s="12" customFormat="1" ht="11.25">
      <c r="B388" s="155"/>
      <c r="D388" s="144" t="s">
        <v>358</v>
      </c>
      <c r="E388" s="156" t="s">
        <v>35</v>
      </c>
      <c r="F388" s="157" t="s">
        <v>1674</v>
      </c>
      <c r="H388" s="158">
        <v>6.58</v>
      </c>
      <c r="I388" s="159"/>
      <c r="L388" s="155"/>
      <c r="M388" s="160"/>
      <c r="T388" s="161"/>
      <c r="AT388" s="156" t="s">
        <v>358</v>
      </c>
      <c r="AU388" s="156" t="s">
        <v>21</v>
      </c>
      <c r="AV388" s="12" t="s">
        <v>21</v>
      </c>
      <c r="AW388" s="12" t="s">
        <v>41</v>
      </c>
      <c r="AX388" s="12" t="s">
        <v>81</v>
      </c>
      <c r="AY388" s="156" t="s">
        <v>171</v>
      </c>
    </row>
    <row r="389" spans="2:51" s="12" customFormat="1" ht="11.25">
      <c r="B389" s="155"/>
      <c r="D389" s="144" t="s">
        <v>358</v>
      </c>
      <c r="E389" s="156" t="s">
        <v>35</v>
      </c>
      <c r="F389" s="157" t="s">
        <v>1675</v>
      </c>
      <c r="H389" s="158">
        <v>8.01</v>
      </c>
      <c r="I389" s="159"/>
      <c r="L389" s="155"/>
      <c r="M389" s="160"/>
      <c r="T389" s="161"/>
      <c r="AT389" s="156" t="s">
        <v>358</v>
      </c>
      <c r="AU389" s="156" t="s">
        <v>21</v>
      </c>
      <c r="AV389" s="12" t="s">
        <v>21</v>
      </c>
      <c r="AW389" s="12" t="s">
        <v>41</v>
      </c>
      <c r="AX389" s="12" t="s">
        <v>81</v>
      </c>
      <c r="AY389" s="156" t="s">
        <v>171</v>
      </c>
    </row>
    <row r="390" spans="2:51" s="13" customFormat="1" ht="11.25">
      <c r="B390" s="162"/>
      <c r="D390" s="144" t="s">
        <v>358</v>
      </c>
      <c r="E390" s="163" t="s">
        <v>35</v>
      </c>
      <c r="F390" s="164" t="s">
        <v>361</v>
      </c>
      <c r="H390" s="165">
        <v>21</v>
      </c>
      <c r="I390" s="166"/>
      <c r="L390" s="162"/>
      <c r="M390" s="167"/>
      <c r="T390" s="168"/>
      <c r="AT390" s="163" t="s">
        <v>358</v>
      </c>
      <c r="AU390" s="163" t="s">
        <v>21</v>
      </c>
      <c r="AV390" s="13" t="s">
        <v>178</v>
      </c>
      <c r="AW390" s="13" t="s">
        <v>41</v>
      </c>
      <c r="AX390" s="13" t="s">
        <v>8</v>
      </c>
      <c r="AY390" s="163" t="s">
        <v>171</v>
      </c>
    </row>
    <row r="391" spans="2:51" s="12" customFormat="1" ht="11.25">
      <c r="B391" s="155"/>
      <c r="D391" s="144" t="s">
        <v>358</v>
      </c>
      <c r="F391" s="157" t="s">
        <v>1676</v>
      </c>
      <c r="H391" s="158">
        <v>21.42</v>
      </c>
      <c r="I391" s="159"/>
      <c r="L391" s="155"/>
      <c r="M391" s="160"/>
      <c r="T391" s="161"/>
      <c r="AT391" s="156" t="s">
        <v>358</v>
      </c>
      <c r="AU391" s="156" t="s">
        <v>21</v>
      </c>
      <c r="AV391" s="12" t="s">
        <v>21</v>
      </c>
      <c r="AW391" s="12" t="s">
        <v>4</v>
      </c>
      <c r="AX391" s="12" t="s">
        <v>8</v>
      </c>
      <c r="AY391" s="156" t="s">
        <v>171</v>
      </c>
    </row>
    <row r="392" spans="2:65" s="1" customFormat="1" ht="16.5" customHeight="1">
      <c r="B392" s="33"/>
      <c r="C392" s="169" t="s">
        <v>772</v>
      </c>
      <c r="D392" s="169" t="s">
        <v>488</v>
      </c>
      <c r="E392" s="170" t="s">
        <v>1677</v>
      </c>
      <c r="F392" s="171" t="s">
        <v>1678</v>
      </c>
      <c r="G392" s="172" t="s">
        <v>402</v>
      </c>
      <c r="H392" s="173">
        <v>148.78</v>
      </c>
      <c r="I392" s="174"/>
      <c r="J392" s="173">
        <f>ROUND(I392*H392,0)</f>
        <v>0</v>
      </c>
      <c r="K392" s="171" t="s">
        <v>346</v>
      </c>
      <c r="L392" s="175"/>
      <c r="M392" s="176" t="s">
        <v>35</v>
      </c>
      <c r="N392" s="177" t="s">
        <v>52</v>
      </c>
      <c r="P392" s="140">
        <f>O392*H392</f>
        <v>0</v>
      </c>
      <c r="Q392" s="140">
        <v>0.0483</v>
      </c>
      <c r="R392" s="140">
        <f>Q392*H392</f>
        <v>7.1860740000000005</v>
      </c>
      <c r="S392" s="140">
        <v>0</v>
      </c>
      <c r="T392" s="141">
        <f>S392*H392</f>
        <v>0</v>
      </c>
      <c r="AR392" s="142" t="s">
        <v>214</v>
      </c>
      <c r="AT392" s="142" t="s">
        <v>488</v>
      </c>
      <c r="AU392" s="142" t="s">
        <v>21</v>
      </c>
      <c r="AY392" s="17" t="s">
        <v>171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7" t="s">
        <v>8</v>
      </c>
      <c r="BK392" s="143">
        <f>ROUND(I392*H392,0)</f>
        <v>0</v>
      </c>
      <c r="BL392" s="17" t="s">
        <v>178</v>
      </c>
      <c r="BM392" s="142" t="s">
        <v>1679</v>
      </c>
    </row>
    <row r="393" spans="2:51" s="12" customFormat="1" ht="11.25">
      <c r="B393" s="155"/>
      <c r="D393" s="144" t="s">
        <v>358</v>
      </c>
      <c r="E393" s="156" t="s">
        <v>35</v>
      </c>
      <c r="F393" s="157" t="s">
        <v>1680</v>
      </c>
      <c r="H393" s="158">
        <v>30.42</v>
      </c>
      <c r="I393" s="159"/>
      <c r="L393" s="155"/>
      <c r="M393" s="160"/>
      <c r="T393" s="161"/>
      <c r="AT393" s="156" t="s">
        <v>358</v>
      </c>
      <c r="AU393" s="156" t="s">
        <v>21</v>
      </c>
      <c r="AV393" s="12" t="s">
        <v>21</v>
      </c>
      <c r="AW393" s="12" t="s">
        <v>41</v>
      </c>
      <c r="AX393" s="12" t="s">
        <v>81</v>
      </c>
      <c r="AY393" s="156" t="s">
        <v>171</v>
      </c>
    </row>
    <row r="394" spans="2:51" s="12" customFormat="1" ht="11.25">
      <c r="B394" s="155"/>
      <c r="D394" s="144" t="s">
        <v>358</v>
      </c>
      <c r="E394" s="156" t="s">
        <v>35</v>
      </c>
      <c r="F394" s="157" t="s">
        <v>1681</v>
      </c>
      <c r="H394" s="158">
        <v>41.35</v>
      </c>
      <c r="I394" s="159"/>
      <c r="L394" s="155"/>
      <c r="M394" s="160"/>
      <c r="T394" s="161"/>
      <c r="AT394" s="156" t="s">
        <v>358</v>
      </c>
      <c r="AU394" s="156" t="s">
        <v>21</v>
      </c>
      <c r="AV394" s="12" t="s">
        <v>21</v>
      </c>
      <c r="AW394" s="12" t="s">
        <v>41</v>
      </c>
      <c r="AX394" s="12" t="s">
        <v>81</v>
      </c>
      <c r="AY394" s="156" t="s">
        <v>171</v>
      </c>
    </row>
    <row r="395" spans="2:51" s="12" customFormat="1" ht="11.25">
      <c r="B395" s="155"/>
      <c r="D395" s="144" t="s">
        <v>358</v>
      </c>
      <c r="E395" s="156" t="s">
        <v>35</v>
      </c>
      <c r="F395" s="157" t="s">
        <v>1682</v>
      </c>
      <c r="H395" s="158">
        <v>74.09</v>
      </c>
      <c r="I395" s="159"/>
      <c r="L395" s="155"/>
      <c r="M395" s="160"/>
      <c r="T395" s="161"/>
      <c r="AT395" s="156" t="s">
        <v>358</v>
      </c>
      <c r="AU395" s="156" t="s">
        <v>21</v>
      </c>
      <c r="AV395" s="12" t="s">
        <v>21</v>
      </c>
      <c r="AW395" s="12" t="s">
        <v>41</v>
      </c>
      <c r="AX395" s="12" t="s">
        <v>81</v>
      </c>
      <c r="AY395" s="156" t="s">
        <v>171</v>
      </c>
    </row>
    <row r="396" spans="2:51" s="13" customFormat="1" ht="11.25">
      <c r="B396" s="162"/>
      <c r="D396" s="144" t="s">
        <v>358</v>
      </c>
      <c r="E396" s="163" t="s">
        <v>35</v>
      </c>
      <c r="F396" s="164" t="s">
        <v>361</v>
      </c>
      <c r="H396" s="165">
        <v>145.86</v>
      </c>
      <c r="I396" s="166"/>
      <c r="L396" s="162"/>
      <c r="M396" s="167"/>
      <c r="T396" s="168"/>
      <c r="AT396" s="163" t="s">
        <v>358</v>
      </c>
      <c r="AU396" s="163" t="s">
        <v>21</v>
      </c>
      <c r="AV396" s="13" t="s">
        <v>178</v>
      </c>
      <c r="AW396" s="13" t="s">
        <v>41</v>
      </c>
      <c r="AX396" s="13" t="s">
        <v>8</v>
      </c>
      <c r="AY396" s="163" t="s">
        <v>171</v>
      </c>
    </row>
    <row r="397" spans="2:51" s="12" customFormat="1" ht="11.25">
      <c r="B397" s="155"/>
      <c r="D397" s="144" t="s">
        <v>358</v>
      </c>
      <c r="F397" s="157" t="s">
        <v>1683</v>
      </c>
      <c r="H397" s="158">
        <v>148.78</v>
      </c>
      <c r="I397" s="159"/>
      <c r="L397" s="155"/>
      <c r="M397" s="160"/>
      <c r="T397" s="161"/>
      <c r="AT397" s="156" t="s">
        <v>358</v>
      </c>
      <c r="AU397" s="156" t="s">
        <v>21</v>
      </c>
      <c r="AV397" s="12" t="s">
        <v>21</v>
      </c>
      <c r="AW397" s="12" t="s">
        <v>4</v>
      </c>
      <c r="AX397" s="12" t="s">
        <v>8</v>
      </c>
      <c r="AY397" s="156" t="s">
        <v>171</v>
      </c>
    </row>
    <row r="398" spans="2:65" s="1" customFormat="1" ht="16.5" customHeight="1">
      <c r="B398" s="33"/>
      <c r="C398" s="169" t="s">
        <v>776</v>
      </c>
      <c r="D398" s="169" t="s">
        <v>488</v>
      </c>
      <c r="E398" s="170" t="s">
        <v>1684</v>
      </c>
      <c r="F398" s="171" t="s">
        <v>1685</v>
      </c>
      <c r="G398" s="172" t="s">
        <v>402</v>
      </c>
      <c r="H398" s="173">
        <v>46.92</v>
      </c>
      <c r="I398" s="174"/>
      <c r="J398" s="173">
        <f>ROUND(I398*H398,0)</f>
        <v>0</v>
      </c>
      <c r="K398" s="171" t="s">
        <v>346</v>
      </c>
      <c r="L398" s="175"/>
      <c r="M398" s="176" t="s">
        <v>35</v>
      </c>
      <c r="N398" s="177" t="s">
        <v>52</v>
      </c>
      <c r="P398" s="140">
        <f>O398*H398</f>
        <v>0</v>
      </c>
      <c r="Q398" s="140">
        <v>0.06567</v>
      </c>
      <c r="R398" s="140">
        <f>Q398*H398</f>
        <v>3.0812364000000003</v>
      </c>
      <c r="S398" s="140">
        <v>0</v>
      </c>
      <c r="T398" s="141">
        <f>S398*H398</f>
        <v>0</v>
      </c>
      <c r="AR398" s="142" t="s">
        <v>214</v>
      </c>
      <c r="AT398" s="142" t="s">
        <v>488</v>
      </c>
      <c r="AU398" s="142" t="s">
        <v>21</v>
      </c>
      <c r="AY398" s="17" t="s">
        <v>171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</v>
      </c>
      <c r="BK398" s="143">
        <f>ROUND(I398*H398,0)</f>
        <v>0</v>
      </c>
      <c r="BL398" s="17" t="s">
        <v>178</v>
      </c>
      <c r="BM398" s="142" t="s">
        <v>1686</v>
      </c>
    </row>
    <row r="399" spans="2:51" s="12" customFormat="1" ht="11.25">
      <c r="B399" s="155"/>
      <c r="D399" s="144" t="s">
        <v>358</v>
      </c>
      <c r="E399" s="156" t="s">
        <v>35</v>
      </c>
      <c r="F399" s="157" t="s">
        <v>1687</v>
      </c>
      <c r="H399" s="158">
        <v>46</v>
      </c>
      <c r="I399" s="159"/>
      <c r="L399" s="155"/>
      <c r="M399" s="160"/>
      <c r="T399" s="161"/>
      <c r="AT399" s="156" t="s">
        <v>358</v>
      </c>
      <c r="AU399" s="156" t="s">
        <v>21</v>
      </c>
      <c r="AV399" s="12" t="s">
        <v>21</v>
      </c>
      <c r="AW399" s="12" t="s">
        <v>41</v>
      </c>
      <c r="AX399" s="12" t="s">
        <v>8</v>
      </c>
      <c r="AY399" s="156" t="s">
        <v>171</v>
      </c>
    </row>
    <row r="400" spans="2:51" s="12" customFormat="1" ht="11.25">
      <c r="B400" s="155"/>
      <c r="D400" s="144" t="s">
        <v>358</v>
      </c>
      <c r="F400" s="157" t="s">
        <v>1688</v>
      </c>
      <c r="H400" s="158">
        <v>46.92</v>
      </c>
      <c r="I400" s="159"/>
      <c r="L400" s="155"/>
      <c r="M400" s="160"/>
      <c r="T400" s="161"/>
      <c r="AT400" s="156" t="s">
        <v>358</v>
      </c>
      <c r="AU400" s="156" t="s">
        <v>21</v>
      </c>
      <c r="AV400" s="12" t="s">
        <v>21</v>
      </c>
      <c r="AW400" s="12" t="s">
        <v>4</v>
      </c>
      <c r="AX400" s="12" t="s">
        <v>8</v>
      </c>
      <c r="AY400" s="156" t="s">
        <v>171</v>
      </c>
    </row>
    <row r="401" spans="2:65" s="1" customFormat="1" ht="24.2" customHeight="1">
      <c r="B401" s="33"/>
      <c r="C401" s="132" t="s">
        <v>780</v>
      </c>
      <c r="D401" s="132" t="s">
        <v>174</v>
      </c>
      <c r="E401" s="133" t="s">
        <v>1689</v>
      </c>
      <c r="F401" s="134" t="s">
        <v>1690</v>
      </c>
      <c r="G401" s="135" t="s">
        <v>402</v>
      </c>
      <c r="H401" s="136">
        <v>572.5</v>
      </c>
      <c r="I401" s="137"/>
      <c r="J401" s="136">
        <f>ROUND(I401*H401,0)</f>
        <v>0</v>
      </c>
      <c r="K401" s="134" t="s">
        <v>346</v>
      </c>
      <c r="L401" s="33"/>
      <c r="M401" s="138" t="s">
        <v>35</v>
      </c>
      <c r="N401" s="139" t="s">
        <v>52</v>
      </c>
      <c r="P401" s="140">
        <f>O401*H401</f>
        <v>0</v>
      </c>
      <c r="Q401" s="140">
        <v>0.1295</v>
      </c>
      <c r="R401" s="140">
        <f>Q401*H401</f>
        <v>74.13875</v>
      </c>
      <c r="S401" s="140">
        <v>0</v>
      </c>
      <c r="T401" s="141">
        <f>S401*H401</f>
        <v>0</v>
      </c>
      <c r="AR401" s="142" t="s">
        <v>178</v>
      </c>
      <c r="AT401" s="142" t="s">
        <v>174</v>
      </c>
      <c r="AU401" s="142" t="s">
        <v>21</v>
      </c>
      <c r="AY401" s="17" t="s">
        <v>171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7" t="s">
        <v>8</v>
      </c>
      <c r="BK401" s="143">
        <f>ROUND(I401*H401,0)</f>
        <v>0</v>
      </c>
      <c r="BL401" s="17" t="s">
        <v>178</v>
      </c>
      <c r="BM401" s="142" t="s">
        <v>1691</v>
      </c>
    </row>
    <row r="402" spans="2:47" s="1" customFormat="1" ht="11.25">
      <c r="B402" s="33"/>
      <c r="D402" s="153" t="s">
        <v>347</v>
      </c>
      <c r="F402" s="154" t="s">
        <v>1692</v>
      </c>
      <c r="I402" s="146"/>
      <c r="L402" s="33"/>
      <c r="M402" s="147"/>
      <c r="T402" s="54"/>
      <c r="AT402" s="17" t="s">
        <v>347</v>
      </c>
      <c r="AU402" s="17" t="s">
        <v>21</v>
      </c>
    </row>
    <row r="403" spans="2:51" s="12" customFormat="1" ht="11.25">
      <c r="B403" s="155"/>
      <c r="D403" s="144" t="s">
        <v>358</v>
      </c>
      <c r="E403" s="156" t="s">
        <v>35</v>
      </c>
      <c r="F403" s="157" t="s">
        <v>1693</v>
      </c>
      <c r="H403" s="158">
        <v>221.64</v>
      </c>
      <c r="I403" s="159"/>
      <c r="L403" s="155"/>
      <c r="M403" s="160"/>
      <c r="T403" s="161"/>
      <c r="AT403" s="156" t="s">
        <v>358</v>
      </c>
      <c r="AU403" s="156" t="s">
        <v>21</v>
      </c>
      <c r="AV403" s="12" t="s">
        <v>21</v>
      </c>
      <c r="AW403" s="12" t="s">
        <v>41</v>
      </c>
      <c r="AX403" s="12" t="s">
        <v>81</v>
      </c>
      <c r="AY403" s="156" t="s">
        <v>171</v>
      </c>
    </row>
    <row r="404" spans="2:51" s="12" customFormat="1" ht="11.25">
      <c r="B404" s="155"/>
      <c r="D404" s="144" t="s">
        <v>358</v>
      </c>
      <c r="E404" s="156" t="s">
        <v>35</v>
      </c>
      <c r="F404" s="157" t="s">
        <v>1694</v>
      </c>
      <c r="H404" s="158">
        <v>221.27</v>
      </c>
      <c r="I404" s="159"/>
      <c r="L404" s="155"/>
      <c r="M404" s="160"/>
      <c r="T404" s="161"/>
      <c r="AT404" s="156" t="s">
        <v>358</v>
      </c>
      <c r="AU404" s="156" t="s">
        <v>21</v>
      </c>
      <c r="AV404" s="12" t="s">
        <v>21</v>
      </c>
      <c r="AW404" s="12" t="s">
        <v>41</v>
      </c>
      <c r="AX404" s="12" t="s">
        <v>81</v>
      </c>
      <c r="AY404" s="156" t="s">
        <v>171</v>
      </c>
    </row>
    <row r="405" spans="2:51" s="12" customFormat="1" ht="22.5">
      <c r="B405" s="155"/>
      <c r="D405" s="144" t="s">
        <v>358</v>
      </c>
      <c r="E405" s="156" t="s">
        <v>35</v>
      </c>
      <c r="F405" s="157" t="s">
        <v>1695</v>
      </c>
      <c r="H405" s="158">
        <v>129.59</v>
      </c>
      <c r="I405" s="159"/>
      <c r="L405" s="155"/>
      <c r="M405" s="160"/>
      <c r="T405" s="161"/>
      <c r="AT405" s="156" t="s">
        <v>358</v>
      </c>
      <c r="AU405" s="156" t="s">
        <v>21</v>
      </c>
      <c r="AV405" s="12" t="s">
        <v>21</v>
      </c>
      <c r="AW405" s="12" t="s">
        <v>41</v>
      </c>
      <c r="AX405" s="12" t="s">
        <v>81</v>
      </c>
      <c r="AY405" s="156" t="s">
        <v>171</v>
      </c>
    </row>
    <row r="406" spans="2:51" s="13" customFormat="1" ht="11.25">
      <c r="B406" s="162"/>
      <c r="D406" s="144" t="s">
        <v>358</v>
      </c>
      <c r="E406" s="163" t="s">
        <v>35</v>
      </c>
      <c r="F406" s="164" t="s">
        <v>361</v>
      </c>
      <c r="H406" s="165">
        <v>572.5</v>
      </c>
      <c r="I406" s="166"/>
      <c r="L406" s="162"/>
      <c r="M406" s="167"/>
      <c r="T406" s="168"/>
      <c r="AT406" s="163" t="s">
        <v>358</v>
      </c>
      <c r="AU406" s="163" t="s">
        <v>21</v>
      </c>
      <c r="AV406" s="13" t="s">
        <v>178</v>
      </c>
      <c r="AW406" s="13" t="s">
        <v>41</v>
      </c>
      <c r="AX406" s="13" t="s">
        <v>8</v>
      </c>
      <c r="AY406" s="163" t="s">
        <v>171</v>
      </c>
    </row>
    <row r="407" spans="2:65" s="1" customFormat="1" ht="16.5" customHeight="1">
      <c r="B407" s="33"/>
      <c r="C407" s="169" t="s">
        <v>784</v>
      </c>
      <c r="D407" s="169" t="s">
        <v>488</v>
      </c>
      <c r="E407" s="170" t="s">
        <v>1696</v>
      </c>
      <c r="F407" s="171" t="s">
        <v>1697</v>
      </c>
      <c r="G407" s="172" t="s">
        <v>402</v>
      </c>
      <c r="H407" s="173">
        <v>583.95</v>
      </c>
      <c r="I407" s="174"/>
      <c r="J407" s="173">
        <f>ROUND(I407*H407,0)</f>
        <v>0</v>
      </c>
      <c r="K407" s="171" t="s">
        <v>346</v>
      </c>
      <c r="L407" s="175"/>
      <c r="M407" s="176" t="s">
        <v>35</v>
      </c>
      <c r="N407" s="177" t="s">
        <v>52</v>
      </c>
      <c r="P407" s="140">
        <f>O407*H407</f>
        <v>0</v>
      </c>
      <c r="Q407" s="140">
        <v>0.046</v>
      </c>
      <c r="R407" s="140">
        <f>Q407*H407</f>
        <v>26.861700000000003</v>
      </c>
      <c r="S407" s="140">
        <v>0</v>
      </c>
      <c r="T407" s="141">
        <f>S407*H407</f>
        <v>0</v>
      </c>
      <c r="AR407" s="142" t="s">
        <v>214</v>
      </c>
      <c r="AT407" s="142" t="s">
        <v>488</v>
      </c>
      <c r="AU407" s="142" t="s">
        <v>21</v>
      </c>
      <c r="AY407" s="17" t="s">
        <v>171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7" t="s">
        <v>8</v>
      </c>
      <c r="BK407" s="143">
        <f>ROUND(I407*H407,0)</f>
        <v>0</v>
      </c>
      <c r="BL407" s="17" t="s">
        <v>178</v>
      </c>
      <c r="BM407" s="142" t="s">
        <v>1698</v>
      </c>
    </row>
    <row r="408" spans="2:51" s="12" customFormat="1" ht="11.25">
      <c r="B408" s="155"/>
      <c r="D408" s="144" t="s">
        <v>358</v>
      </c>
      <c r="E408" s="156" t="s">
        <v>35</v>
      </c>
      <c r="F408" s="157" t="s">
        <v>1693</v>
      </c>
      <c r="H408" s="158">
        <v>221.64</v>
      </c>
      <c r="I408" s="159"/>
      <c r="L408" s="155"/>
      <c r="M408" s="160"/>
      <c r="T408" s="161"/>
      <c r="AT408" s="156" t="s">
        <v>358</v>
      </c>
      <c r="AU408" s="156" t="s">
        <v>21</v>
      </c>
      <c r="AV408" s="12" t="s">
        <v>21</v>
      </c>
      <c r="AW408" s="12" t="s">
        <v>41</v>
      </c>
      <c r="AX408" s="12" t="s">
        <v>81</v>
      </c>
      <c r="AY408" s="156" t="s">
        <v>171</v>
      </c>
    </row>
    <row r="409" spans="2:51" s="12" customFormat="1" ht="11.25">
      <c r="B409" s="155"/>
      <c r="D409" s="144" t="s">
        <v>358</v>
      </c>
      <c r="E409" s="156" t="s">
        <v>35</v>
      </c>
      <c r="F409" s="157" t="s">
        <v>1694</v>
      </c>
      <c r="H409" s="158">
        <v>221.27</v>
      </c>
      <c r="I409" s="159"/>
      <c r="L409" s="155"/>
      <c r="M409" s="160"/>
      <c r="T409" s="161"/>
      <c r="AT409" s="156" t="s">
        <v>358</v>
      </c>
      <c r="AU409" s="156" t="s">
        <v>21</v>
      </c>
      <c r="AV409" s="12" t="s">
        <v>21</v>
      </c>
      <c r="AW409" s="12" t="s">
        <v>41</v>
      </c>
      <c r="AX409" s="12" t="s">
        <v>81</v>
      </c>
      <c r="AY409" s="156" t="s">
        <v>171</v>
      </c>
    </row>
    <row r="410" spans="2:51" s="12" customFormat="1" ht="22.5">
      <c r="B410" s="155"/>
      <c r="D410" s="144" t="s">
        <v>358</v>
      </c>
      <c r="E410" s="156" t="s">
        <v>35</v>
      </c>
      <c r="F410" s="157" t="s">
        <v>1695</v>
      </c>
      <c r="H410" s="158">
        <v>129.59</v>
      </c>
      <c r="I410" s="159"/>
      <c r="L410" s="155"/>
      <c r="M410" s="160"/>
      <c r="T410" s="161"/>
      <c r="AT410" s="156" t="s">
        <v>358</v>
      </c>
      <c r="AU410" s="156" t="s">
        <v>21</v>
      </c>
      <c r="AV410" s="12" t="s">
        <v>21</v>
      </c>
      <c r="AW410" s="12" t="s">
        <v>41</v>
      </c>
      <c r="AX410" s="12" t="s">
        <v>81</v>
      </c>
      <c r="AY410" s="156" t="s">
        <v>171</v>
      </c>
    </row>
    <row r="411" spans="2:51" s="13" customFormat="1" ht="11.25">
      <c r="B411" s="162"/>
      <c r="D411" s="144" t="s">
        <v>358</v>
      </c>
      <c r="E411" s="163" t="s">
        <v>35</v>
      </c>
      <c r="F411" s="164" t="s">
        <v>361</v>
      </c>
      <c r="H411" s="165">
        <v>572.5</v>
      </c>
      <c r="I411" s="166"/>
      <c r="L411" s="162"/>
      <c r="M411" s="167"/>
      <c r="T411" s="168"/>
      <c r="AT411" s="163" t="s">
        <v>358</v>
      </c>
      <c r="AU411" s="163" t="s">
        <v>21</v>
      </c>
      <c r="AV411" s="13" t="s">
        <v>178</v>
      </c>
      <c r="AW411" s="13" t="s">
        <v>41</v>
      </c>
      <c r="AX411" s="13" t="s">
        <v>8</v>
      </c>
      <c r="AY411" s="163" t="s">
        <v>171</v>
      </c>
    </row>
    <row r="412" spans="2:51" s="12" customFormat="1" ht="11.25">
      <c r="B412" s="155"/>
      <c r="D412" s="144" t="s">
        <v>358</v>
      </c>
      <c r="F412" s="157" t="s">
        <v>1699</v>
      </c>
      <c r="H412" s="158">
        <v>583.95</v>
      </c>
      <c r="I412" s="159"/>
      <c r="L412" s="155"/>
      <c r="M412" s="160"/>
      <c r="T412" s="161"/>
      <c r="AT412" s="156" t="s">
        <v>358</v>
      </c>
      <c r="AU412" s="156" t="s">
        <v>21</v>
      </c>
      <c r="AV412" s="12" t="s">
        <v>21</v>
      </c>
      <c r="AW412" s="12" t="s">
        <v>4</v>
      </c>
      <c r="AX412" s="12" t="s">
        <v>8</v>
      </c>
      <c r="AY412" s="156" t="s">
        <v>171</v>
      </c>
    </row>
    <row r="413" spans="2:65" s="1" customFormat="1" ht="24.2" customHeight="1">
      <c r="B413" s="33"/>
      <c r="C413" s="132" t="s">
        <v>789</v>
      </c>
      <c r="D413" s="132" t="s">
        <v>174</v>
      </c>
      <c r="E413" s="133" t="s">
        <v>1700</v>
      </c>
      <c r="F413" s="134" t="s">
        <v>1701</v>
      </c>
      <c r="G413" s="135" t="s">
        <v>402</v>
      </c>
      <c r="H413" s="136">
        <v>14</v>
      </c>
      <c r="I413" s="137"/>
      <c r="J413" s="136">
        <f>ROUND(I413*H413,0)</f>
        <v>0</v>
      </c>
      <c r="K413" s="134" t="s">
        <v>346</v>
      </c>
      <c r="L413" s="33"/>
      <c r="M413" s="138" t="s">
        <v>35</v>
      </c>
      <c r="N413" s="139" t="s">
        <v>52</v>
      </c>
      <c r="P413" s="140">
        <f>O413*H413</f>
        <v>0</v>
      </c>
      <c r="Q413" s="140">
        <v>0.20647</v>
      </c>
      <c r="R413" s="140">
        <f>Q413*H413</f>
        <v>2.89058</v>
      </c>
      <c r="S413" s="140">
        <v>0</v>
      </c>
      <c r="T413" s="141">
        <f>S413*H413</f>
        <v>0</v>
      </c>
      <c r="AR413" s="142" t="s">
        <v>178</v>
      </c>
      <c r="AT413" s="142" t="s">
        <v>174</v>
      </c>
      <c r="AU413" s="142" t="s">
        <v>21</v>
      </c>
      <c r="AY413" s="17" t="s">
        <v>171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7" t="s">
        <v>8</v>
      </c>
      <c r="BK413" s="143">
        <f>ROUND(I413*H413,0)</f>
        <v>0</v>
      </c>
      <c r="BL413" s="17" t="s">
        <v>178</v>
      </c>
      <c r="BM413" s="142" t="s">
        <v>1702</v>
      </c>
    </row>
    <row r="414" spans="2:47" s="1" customFormat="1" ht="11.25">
      <c r="B414" s="33"/>
      <c r="D414" s="153" t="s">
        <v>347</v>
      </c>
      <c r="F414" s="154" t="s">
        <v>1703</v>
      </c>
      <c r="I414" s="146"/>
      <c r="L414" s="33"/>
      <c r="M414" s="147"/>
      <c r="T414" s="54"/>
      <c r="AT414" s="17" t="s">
        <v>347</v>
      </c>
      <c r="AU414" s="17" t="s">
        <v>21</v>
      </c>
    </row>
    <row r="415" spans="2:51" s="12" customFormat="1" ht="11.25">
      <c r="B415" s="155"/>
      <c r="D415" s="144" t="s">
        <v>358</v>
      </c>
      <c r="E415" s="156" t="s">
        <v>35</v>
      </c>
      <c r="F415" s="157" t="s">
        <v>1704</v>
      </c>
      <c r="H415" s="158">
        <v>14</v>
      </c>
      <c r="I415" s="159"/>
      <c r="L415" s="155"/>
      <c r="M415" s="160"/>
      <c r="T415" s="161"/>
      <c r="AT415" s="156" t="s">
        <v>358</v>
      </c>
      <c r="AU415" s="156" t="s">
        <v>21</v>
      </c>
      <c r="AV415" s="12" t="s">
        <v>21</v>
      </c>
      <c r="AW415" s="12" t="s">
        <v>41</v>
      </c>
      <c r="AX415" s="12" t="s">
        <v>8</v>
      </c>
      <c r="AY415" s="156" t="s">
        <v>171</v>
      </c>
    </row>
    <row r="416" spans="2:65" s="1" customFormat="1" ht="16.5" customHeight="1">
      <c r="B416" s="33"/>
      <c r="C416" s="169" t="s">
        <v>794</v>
      </c>
      <c r="D416" s="169" t="s">
        <v>488</v>
      </c>
      <c r="E416" s="170" t="s">
        <v>1705</v>
      </c>
      <c r="F416" s="171" t="s">
        <v>1706</v>
      </c>
      <c r="G416" s="172" t="s">
        <v>402</v>
      </c>
      <c r="H416" s="173">
        <v>12.24</v>
      </c>
      <c r="I416" s="174"/>
      <c r="J416" s="173">
        <f>ROUND(I416*H416,0)</f>
        <v>0</v>
      </c>
      <c r="K416" s="171" t="s">
        <v>346</v>
      </c>
      <c r="L416" s="175"/>
      <c r="M416" s="176" t="s">
        <v>35</v>
      </c>
      <c r="N416" s="177" t="s">
        <v>52</v>
      </c>
      <c r="P416" s="140">
        <f>O416*H416</f>
        <v>0</v>
      </c>
      <c r="Q416" s="140">
        <v>0.225</v>
      </c>
      <c r="R416" s="140">
        <f>Q416*H416</f>
        <v>2.754</v>
      </c>
      <c r="S416" s="140">
        <v>0</v>
      </c>
      <c r="T416" s="141">
        <f>S416*H416</f>
        <v>0</v>
      </c>
      <c r="AR416" s="142" t="s">
        <v>214</v>
      </c>
      <c r="AT416" s="142" t="s">
        <v>488</v>
      </c>
      <c r="AU416" s="142" t="s">
        <v>21</v>
      </c>
      <c r="AY416" s="17" t="s">
        <v>171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</v>
      </c>
      <c r="BK416" s="143">
        <f>ROUND(I416*H416,0)</f>
        <v>0</v>
      </c>
      <c r="BL416" s="17" t="s">
        <v>178</v>
      </c>
      <c r="BM416" s="142" t="s">
        <v>1707</v>
      </c>
    </row>
    <row r="417" spans="2:51" s="12" customFormat="1" ht="11.25">
      <c r="B417" s="155"/>
      <c r="D417" s="144" t="s">
        <v>358</v>
      </c>
      <c r="E417" s="156" t="s">
        <v>35</v>
      </c>
      <c r="F417" s="157" t="s">
        <v>1708</v>
      </c>
      <c r="H417" s="158">
        <v>12</v>
      </c>
      <c r="I417" s="159"/>
      <c r="L417" s="155"/>
      <c r="M417" s="160"/>
      <c r="T417" s="161"/>
      <c r="AT417" s="156" t="s">
        <v>358</v>
      </c>
      <c r="AU417" s="156" t="s">
        <v>21</v>
      </c>
      <c r="AV417" s="12" t="s">
        <v>21</v>
      </c>
      <c r="AW417" s="12" t="s">
        <v>41</v>
      </c>
      <c r="AX417" s="12" t="s">
        <v>8</v>
      </c>
      <c r="AY417" s="156" t="s">
        <v>171</v>
      </c>
    </row>
    <row r="418" spans="2:51" s="12" customFormat="1" ht="11.25">
      <c r="B418" s="155"/>
      <c r="D418" s="144" t="s">
        <v>358</v>
      </c>
      <c r="F418" s="157" t="s">
        <v>1709</v>
      </c>
      <c r="H418" s="158">
        <v>12.24</v>
      </c>
      <c r="I418" s="159"/>
      <c r="L418" s="155"/>
      <c r="M418" s="160"/>
      <c r="T418" s="161"/>
      <c r="AT418" s="156" t="s">
        <v>358</v>
      </c>
      <c r="AU418" s="156" t="s">
        <v>21</v>
      </c>
      <c r="AV418" s="12" t="s">
        <v>21</v>
      </c>
      <c r="AW418" s="12" t="s">
        <v>4</v>
      </c>
      <c r="AX418" s="12" t="s">
        <v>8</v>
      </c>
      <c r="AY418" s="156" t="s">
        <v>171</v>
      </c>
    </row>
    <row r="419" spans="2:65" s="1" customFormat="1" ht="16.5" customHeight="1">
      <c r="B419" s="33"/>
      <c r="C419" s="169" t="s">
        <v>799</v>
      </c>
      <c r="D419" s="169" t="s">
        <v>488</v>
      </c>
      <c r="E419" s="170" t="s">
        <v>1710</v>
      </c>
      <c r="F419" s="171" t="s">
        <v>1711</v>
      </c>
      <c r="G419" s="172" t="s">
        <v>402</v>
      </c>
      <c r="H419" s="173">
        <v>2.02</v>
      </c>
      <c r="I419" s="174"/>
      <c r="J419" s="173">
        <f>ROUND(I419*H419,0)</f>
        <v>0</v>
      </c>
      <c r="K419" s="171" t="s">
        <v>346</v>
      </c>
      <c r="L419" s="175"/>
      <c r="M419" s="176" t="s">
        <v>35</v>
      </c>
      <c r="N419" s="177" t="s">
        <v>52</v>
      </c>
      <c r="P419" s="140">
        <f>O419*H419</f>
        <v>0</v>
      </c>
      <c r="Q419" s="140">
        <v>0.15</v>
      </c>
      <c r="R419" s="140">
        <f>Q419*H419</f>
        <v>0.303</v>
      </c>
      <c r="S419" s="140">
        <v>0</v>
      </c>
      <c r="T419" s="141">
        <f>S419*H419</f>
        <v>0</v>
      </c>
      <c r="AR419" s="142" t="s">
        <v>214</v>
      </c>
      <c r="AT419" s="142" t="s">
        <v>488</v>
      </c>
      <c r="AU419" s="142" t="s">
        <v>21</v>
      </c>
      <c r="AY419" s="17" t="s">
        <v>171</v>
      </c>
      <c r="BE419" s="143">
        <f>IF(N419="základní",J419,0)</f>
        <v>0</v>
      </c>
      <c r="BF419" s="143">
        <f>IF(N419="snížená",J419,0)</f>
        <v>0</v>
      </c>
      <c r="BG419" s="143">
        <f>IF(N419="zákl. přenesená",J419,0)</f>
        <v>0</v>
      </c>
      <c r="BH419" s="143">
        <f>IF(N419="sníž. přenesená",J419,0)</f>
        <v>0</v>
      </c>
      <c r="BI419" s="143">
        <f>IF(N419="nulová",J419,0)</f>
        <v>0</v>
      </c>
      <c r="BJ419" s="17" t="s">
        <v>8</v>
      </c>
      <c r="BK419" s="143">
        <f>ROUND(I419*H419,0)</f>
        <v>0</v>
      </c>
      <c r="BL419" s="17" t="s">
        <v>178</v>
      </c>
      <c r="BM419" s="142" t="s">
        <v>1712</v>
      </c>
    </row>
    <row r="420" spans="2:51" s="12" customFormat="1" ht="11.25">
      <c r="B420" s="155"/>
      <c r="D420" s="144" t="s">
        <v>358</v>
      </c>
      <c r="F420" s="157" t="s">
        <v>1713</v>
      </c>
      <c r="H420" s="158">
        <v>2.02</v>
      </c>
      <c r="I420" s="159"/>
      <c r="L420" s="155"/>
      <c r="M420" s="160"/>
      <c r="T420" s="161"/>
      <c r="AT420" s="156" t="s">
        <v>358</v>
      </c>
      <c r="AU420" s="156" t="s">
        <v>21</v>
      </c>
      <c r="AV420" s="12" t="s">
        <v>21</v>
      </c>
      <c r="AW420" s="12" t="s">
        <v>4</v>
      </c>
      <c r="AX420" s="12" t="s">
        <v>8</v>
      </c>
      <c r="AY420" s="156" t="s">
        <v>171</v>
      </c>
    </row>
    <row r="421" spans="2:65" s="1" customFormat="1" ht="24.2" customHeight="1">
      <c r="B421" s="33"/>
      <c r="C421" s="132" t="s">
        <v>804</v>
      </c>
      <c r="D421" s="132" t="s">
        <v>174</v>
      </c>
      <c r="E421" s="133" t="s">
        <v>904</v>
      </c>
      <c r="F421" s="134" t="s">
        <v>905</v>
      </c>
      <c r="G421" s="135" t="s">
        <v>402</v>
      </c>
      <c r="H421" s="136">
        <v>296.27</v>
      </c>
      <c r="I421" s="137"/>
      <c r="J421" s="136">
        <f>ROUND(I421*H421,0)</f>
        <v>0</v>
      </c>
      <c r="K421" s="134" t="s">
        <v>346</v>
      </c>
      <c r="L421" s="33"/>
      <c r="M421" s="138" t="s">
        <v>35</v>
      </c>
      <c r="N421" s="139" t="s">
        <v>52</v>
      </c>
      <c r="P421" s="140">
        <f>O421*H421</f>
        <v>0</v>
      </c>
      <c r="Q421" s="140">
        <v>0.00034</v>
      </c>
      <c r="R421" s="140">
        <f>Q421*H421</f>
        <v>0.1007318</v>
      </c>
      <c r="S421" s="140">
        <v>0</v>
      </c>
      <c r="T421" s="141">
        <f>S421*H421</f>
        <v>0</v>
      </c>
      <c r="AR421" s="142" t="s">
        <v>178</v>
      </c>
      <c r="AT421" s="142" t="s">
        <v>174</v>
      </c>
      <c r="AU421" s="142" t="s">
        <v>21</v>
      </c>
      <c r="AY421" s="17" t="s">
        <v>171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</v>
      </c>
      <c r="BK421" s="143">
        <f>ROUND(I421*H421,0)</f>
        <v>0</v>
      </c>
      <c r="BL421" s="17" t="s">
        <v>178</v>
      </c>
      <c r="BM421" s="142" t="s">
        <v>1714</v>
      </c>
    </row>
    <row r="422" spans="2:47" s="1" customFormat="1" ht="11.25">
      <c r="B422" s="33"/>
      <c r="D422" s="153" t="s">
        <v>347</v>
      </c>
      <c r="F422" s="154" t="s">
        <v>907</v>
      </c>
      <c r="I422" s="146"/>
      <c r="L422" s="33"/>
      <c r="M422" s="147"/>
      <c r="T422" s="54"/>
      <c r="AT422" s="17" t="s">
        <v>347</v>
      </c>
      <c r="AU422" s="17" t="s">
        <v>21</v>
      </c>
    </row>
    <row r="423" spans="2:65" s="1" customFormat="1" ht="16.5" customHeight="1">
      <c r="B423" s="33"/>
      <c r="C423" s="132" t="s">
        <v>809</v>
      </c>
      <c r="D423" s="132" t="s">
        <v>174</v>
      </c>
      <c r="E423" s="133" t="s">
        <v>890</v>
      </c>
      <c r="F423" s="134" t="s">
        <v>891</v>
      </c>
      <c r="G423" s="135" t="s">
        <v>355</v>
      </c>
      <c r="H423" s="136">
        <v>1516.64</v>
      </c>
      <c r="I423" s="137"/>
      <c r="J423" s="136">
        <f>ROUND(I423*H423,0)</f>
        <v>0</v>
      </c>
      <c r="K423" s="134" t="s">
        <v>346</v>
      </c>
      <c r="L423" s="33"/>
      <c r="M423" s="138" t="s">
        <v>35</v>
      </c>
      <c r="N423" s="139" t="s">
        <v>52</v>
      </c>
      <c r="P423" s="140">
        <f>O423*H423</f>
        <v>0</v>
      </c>
      <c r="Q423" s="140">
        <v>0.00036</v>
      </c>
      <c r="R423" s="140">
        <f>Q423*H423</f>
        <v>0.5459904000000001</v>
      </c>
      <c r="S423" s="140">
        <v>0</v>
      </c>
      <c r="T423" s="141">
        <f>S423*H423</f>
        <v>0</v>
      </c>
      <c r="AR423" s="142" t="s">
        <v>178</v>
      </c>
      <c r="AT423" s="142" t="s">
        <v>174</v>
      </c>
      <c r="AU423" s="142" t="s">
        <v>21</v>
      </c>
      <c r="AY423" s="17" t="s">
        <v>171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</v>
      </c>
      <c r="BK423" s="143">
        <f>ROUND(I423*H423,0)</f>
        <v>0</v>
      </c>
      <c r="BL423" s="17" t="s">
        <v>178</v>
      </c>
      <c r="BM423" s="142" t="s">
        <v>1715</v>
      </c>
    </row>
    <row r="424" spans="2:47" s="1" customFormat="1" ht="11.25">
      <c r="B424" s="33"/>
      <c r="D424" s="153" t="s">
        <v>347</v>
      </c>
      <c r="F424" s="154" t="s">
        <v>893</v>
      </c>
      <c r="I424" s="146"/>
      <c r="L424" s="33"/>
      <c r="M424" s="147"/>
      <c r="T424" s="54"/>
      <c r="AT424" s="17" t="s">
        <v>347</v>
      </c>
      <c r="AU424" s="17" t="s">
        <v>21</v>
      </c>
    </row>
    <row r="425" spans="2:51" s="12" customFormat="1" ht="11.25">
      <c r="B425" s="155"/>
      <c r="D425" s="144" t="s">
        <v>358</v>
      </c>
      <c r="E425" s="156" t="s">
        <v>35</v>
      </c>
      <c r="F425" s="157" t="s">
        <v>1716</v>
      </c>
      <c r="H425" s="158">
        <v>261.32</v>
      </c>
      <c r="I425" s="159"/>
      <c r="L425" s="155"/>
      <c r="M425" s="160"/>
      <c r="T425" s="161"/>
      <c r="AT425" s="156" t="s">
        <v>358</v>
      </c>
      <c r="AU425" s="156" t="s">
        <v>21</v>
      </c>
      <c r="AV425" s="12" t="s">
        <v>21</v>
      </c>
      <c r="AW425" s="12" t="s">
        <v>41</v>
      </c>
      <c r="AX425" s="12" t="s">
        <v>81</v>
      </c>
      <c r="AY425" s="156" t="s">
        <v>171</v>
      </c>
    </row>
    <row r="426" spans="2:51" s="12" customFormat="1" ht="11.25">
      <c r="B426" s="155"/>
      <c r="D426" s="144" t="s">
        <v>358</v>
      </c>
      <c r="E426" s="156" t="s">
        <v>35</v>
      </c>
      <c r="F426" s="157" t="s">
        <v>1717</v>
      </c>
      <c r="H426" s="158">
        <v>18.25</v>
      </c>
      <c r="I426" s="159"/>
      <c r="L426" s="155"/>
      <c r="M426" s="160"/>
      <c r="T426" s="161"/>
      <c r="AT426" s="156" t="s">
        <v>358</v>
      </c>
      <c r="AU426" s="156" t="s">
        <v>21</v>
      </c>
      <c r="AV426" s="12" t="s">
        <v>21</v>
      </c>
      <c r="AW426" s="12" t="s">
        <v>41</v>
      </c>
      <c r="AX426" s="12" t="s">
        <v>81</v>
      </c>
      <c r="AY426" s="156" t="s">
        <v>171</v>
      </c>
    </row>
    <row r="427" spans="2:51" s="12" customFormat="1" ht="11.25">
      <c r="B427" s="155"/>
      <c r="D427" s="144" t="s">
        <v>358</v>
      </c>
      <c r="E427" s="156" t="s">
        <v>35</v>
      </c>
      <c r="F427" s="157" t="s">
        <v>1718</v>
      </c>
      <c r="H427" s="158">
        <v>129.3</v>
      </c>
      <c r="I427" s="159"/>
      <c r="L427" s="155"/>
      <c r="M427" s="160"/>
      <c r="T427" s="161"/>
      <c r="AT427" s="156" t="s">
        <v>358</v>
      </c>
      <c r="AU427" s="156" t="s">
        <v>21</v>
      </c>
      <c r="AV427" s="12" t="s">
        <v>21</v>
      </c>
      <c r="AW427" s="12" t="s">
        <v>41</v>
      </c>
      <c r="AX427" s="12" t="s">
        <v>81</v>
      </c>
      <c r="AY427" s="156" t="s">
        <v>171</v>
      </c>
    </row>
    <row r="428" spans="2:51" s="12" customFormat="1" ht="11.25">
      <c r="B428" s="155"/>
      <c r="D428" s="144" t="s">
        <v>358</v>
      </c>
      <c r="E428" s="156" t="s">
        <v>35</v>
      </c>
      <c r="F428" s="157" t="s">
        <v>1719</v>
      </c>
      <c r="H428" s="158">
        <v>1107.77</v>
      </c>
      <c r="I428" s="159"/>
      <c r="L428" s="155"/>
      <c r="M428" s="160"/>
      <c r="T428" s="161"/>
      <c r="AT428" s="156" t="s">
        <v>358</v>
      </c>
      <c r="AU428" s="156" t="s">
        <v>21</v>
      </c>
      <c r="AV428" s="12" t="s">
        <v>21</v>
      </c>
      <c r="AW428" s="12" t="s">
        <v>41</v>
      </c>
      <c r="AX428" s="12" t="s">
        <v>81</v>
      </c>
      <c r="AY428" s="156" t="s">
        <v>171</v>
      </c>
    </row>
    <row r="429" spans="2:51" s="13" customFormat="1" ht="11.25">
      <c r="B429" s="162"/>
      <c r="D429" s="144" t="s">
        <v>358</v>
      </c>
      <c r="E429" s="163" t="s">
        <v>35</v>
      </c>
      <c r="F429" s="164" t="s">
        <v>361</v>
      </c>
      <c r="H429" s="165">
        <v>1516.64</v>
      </c>
      <c r="I429" s="166"/>
      <c r="L429" s="162"/>
      <c r="M429" s="167"/>
      <c r="T429" s="168"/>
      <c r="AT429" s="163" t="s">
        <v>358</v>
      </c>
      <c r="AU429" s="163" t="s">
        <v>21</v>
      </c>
      <c r="AV429" s="13" t="s">
        <v>178</v>
      </c>
      <c r="AW429" s="13" t="s">
        <v>41</v>
      </c>
      <c r="AX429" s="13" t="s">
        <v>8</v>
      </c>
      <c r="AY429" s="163" t="s">
        <v>171</v>
      </c>
    </row>
    <row r="430" spans="2:65" s="1" customFormat="1" ht="24.2" customHeight="1">
      <c r="B430" s="33"/>
      <c r="C430" s="132" t="s">
        <v>813</v>
      </c>
      <c r="D430" s="132" t="s">
        <v>174</v>
      </c>
      <c r="E430" s="133" t="s">
        <v>909</v>
      </c>
      <c r="F430" s="134" t="s">
        <v>910</v>
      </c>
      <c r="G430" s="135" t="s">
        <v>402</v>
      </c>
      <c r="H430" s="136">
        <v>296.27</v>
      </c>
      <c r="I430" s="137"/>
      <c r="J430" s="136">
        <f>ROUND(I430*H430,0)</f>
        <v>0</v>
      </c>
      <c r="K430" s="134" t="s">
        <v>346</v>
      </c>
      <c r="L430" s="33"/>
      <c r="M430" s="138" t="s">
        <v>35</v>
      </c>
      <c r="N430" s="139" t="s">
        <v>52</v>
      </c>
      <c r="P430" s="140">
        <f>O430*H430</f>
        <v>0</v>
      </c>
      <c r="Q430" s="140">
        <v>0</v>
      </c>
      <c r="R430" s="140">
        <f>Q430*H430</f>
        <v>0</v>
      </c>
      <c r="S430" s="140">
        <v>0</v>
      </c>
      <c r="T430" s="141">
        <f>S430*H430</f>
        <v>0</v>
      </c>
      <c r="AR430" s="142" t="s">
        <v>178</v>
      </c>
      <c r="AT430" s="142" t="s">
        <v>174</v>
      </c>
      <c r="AU430" s="142" t="s">
        <v>21</v>
      </c>
      <c r="AY430" s="17" t="s">
        <v>171</v>
      </c>
      <c r="BE430" s="143">
        <f>IF(N430="základní",J430,0)</f>
        <v>0</v>
      </c>
      <c r="BF430" s="143">
        <f>IF(N430="snížená",J430,0)</f>
        <v>0</v>
      </c>
      <c r="BG430" s="143">
        <f>IF(N430="zákl. přenesená",J430,0)</f>
        <v>0</v>
      </c>
      <c r="BH430" s="143">
        <f>IF(N430="sníž. přenesená",J430,0)</f>
        <v>0</v>
      </c>
      <c r="BI430" s="143">
        <f>IF(N430="nulová",J430,0)</f>
        <v>0</v>
      </c>
      <c r="BJ430" s="17" t="s">
        <v>8</v>
      </c>
      <c r="BK430" s="143">
        <f>ROUND(I430*H430,0)</f>
        <v>0</v>
      </c>
      <c r="BL430" s="17" t="s">
        <v>178</v>
      </c>
      <c r="BM430" s="142" t="s">
        <v>1720</v>
      </c>
    </row>
    <row r="431" spans="2:47" s="1" customFormat="1" ht="11.25">
      <c r="B431" s="33"/>
      <c r="D431" s="153" t="s">
        <v>347</v>
      </c>
      <c r="F431" s="154" t="s">
        <v>912</v>
      </c>
      <c r="I431" s="146"/>
      <c r="L431" s="33"/>
      <c r="M431" s="147"/>
      <c r="T431" s="54"/>
      <c r="AT431" s="17" t="s">
        <v>347</v>
      </c>
      <c r="AU431" s="17" t="s">
        <v>21</v>
      </c>
    </row>
    <row r="432" spans="2:65" s="1" customFormat="1" ht="16.5" customHeight="1">
      <c r="B432" s="33"/>
      <c r="C432" s="132" t="s">
        <v>818</v>
      </c>
      <c r="D432" s="132" t="s">
        <v>174</v>
      </c>
      <c r="E432" s="133" t="s">
        <v>897</v>
      </c>
      <c r="F432" s="134" t="s">
        <v>898</v>
      </c>
      <c r="G432" s="135" t="s">
        <v>402</v>
      </c>
      <c r="H432" s="136">
        <v>296.27</v>
      </c>
      <c r="I432" s="137"/>
      <c r="J432" s="136">
        <f>ROUND(I432*H432,0)</f>
        <v>0</v>
      </c>
      <c r="K432" s="134" t="s">
        <v>346</v>
      </c>
      <c r="L432" s="33"/>
      <c r="M432" s="138" t="s">
        <v>35</v>
      </c>
      <c r="N432" s="139" t="s">
        <v>52</v>
      </c>
      <c r="P432" s="140">
        <f>O432*H432</f>
        <v>0</v>
      </c>
      <c r="Q432" s="140">
        <v>0</v>
      </c>
      <c r="R432" s="140">
        <f>Q432*H432</f>
        <v>0</v>
      </c>
      <c r="S432" s="140">
        <v>0</v>
      </c>
      <c r="T432" s="141">
        <f>S432*H432</f>
        <v>0</v>
      </c>
      <c r="AR432" s="142" t="s">
        <v>178</v>
      </c>
      <c r="AT432" s="142" t="s">
        <v>174</v>
      </c>
      <c r="AU432" s="142" t="s">
        <v>21</v>
      </c>
      <c r="AY432" s="17" t="s">
        <v>171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</v>
      </c>
      <c r="BK432" s="143">
        <f>ROUND(I432*H432,0)</f>
        <v>0</v>
      </c>
      <c r="BL432" s="17" t="s">
        <v>178</v>
      </c>
      <c r="BM432" s="142" t="s">
        <v>1721</v>
      </c>
    </row>
    <row r="433" spans="2:47" s="1" customFormat="1" ht="11.25">
      <c r="B433" s="33"/>
      <c r="D433" s="153" t="s">
        <v>347</v>
      </c>
      <c r="F433" s="154" t="s">
        <v>900</v>
      </c>
      <c r="I433" s="146"/>
      <c r="L433" s="33"/>
      <c r="M433" s="147"/>
      <c r="T433" s="54"/>
      <c r="AT433" s="17" t="s">
        <v>347</v>
      </c>
      <c r="AU433" s="17" t="s">
        <v>21</v>
      </c>
    </row>
    <row r="434" spans="2:51" s="12" customFormat="1" ht="11.25">
      <c r="B434" s="155"/>
      <c r="D434" s="144" t="s">
        <v>358</v>
      </c>
      <c r="E434" s="156" t="s">
        <v>35</v>
      </c>
      <c r="F434" s="157" t="s">
        <v>1722</v>
      </c>
      <c r="H434" s="158">
        <v>7.58</v>
      </c>
      <c r="I434" s="159"/>
      <c r="L434" s="155"/>
      <c r="M434" s="160"/>
      <c r="T434" s="161"/>
      <c r="AT434" s="156" t="s">
        <v>358</v>
      </c>
      <c r="AU434" s="156" t="s">
        <v>21</v>
      </c>
      <c r="AV434" s="12" t="s">
        <v>21</v>
      </c>
      <c r="AW434" s="12" t="s">
        <v>41</v>
      </c>
      <c r="AX434" s="12" t="s">
        <v>81</v>
      </c>
      <c r="AY434" s="156" t="s">
        <v>171</v>
      </c>
    </row>
    <row r="435" spans="2:51" s="12" customFormat="1" ht="11.25">
      <c r="B435" s="155"/>
      <c r="D435" s="144" t="s">
        <v>358</v>
      </c>
      <c r="E435" s="156" t="s">
        <v>35</v>
      </c>
      <c r="F435" s="157" t="s">
        <v>1723</v>
      </c>
      <c r="H435" s="158">
        <v>288.69</v>
      </c>
      <c r="I435" s="159"/>
      <c r="L435" s="155"/>
      <c r="M435" s="160"/>
      <c r="T435" s="161"/>
      <c r="AT435" s="156" t="s">
        <v>358</v>
      </c>
      <c r="AU435" s="156" t="s">
        <v>21</v>
      </c>
      <c r="AV435" s="12" t="s">
        <v>21</v>
      </c>
      <c r="AW435" s="12" t="s">
        <v>41</v>
      </c>
      <c r="AX435" s="12" t="s">
        <v>81</v>
      </c>
      <c r="AY435" s="156" t="s">
        <v>171</v>
      </c>
    </row>
    <row r="436" spans="2:51" s="13" customFormat="1" ht="11.25">
      <c r="B436" s="162"/>
      <c r="D436" s="144" t="s">
        <v>358</v>
      </c>
      <c r="E436" s="163" t="s">
        <v>35</v>
      </c>
      <c r="F436" s="164" t="s">
        <v>361</v>
      </c>
      <c r="H436" s="165">
        <v>296.27</v>
      </c>
      <c r="I436" s="166"/>
      <c r="L436" s="162"/>
      <c r="M436" s="167"/>
      <c r="T436" s="168"/>
      <c r="AT436" s="163" t="s">
        <v>358</v>
      </c>
      <c r="AU436" s="163" t="s">
        <v>21</v>
      </c>
      <c r="AV436" s="13" t="s">
        <v>178</v>
      </c>
      <c r="AW436" s="13" t="s">
        <v>41</v>
      </c>
      <c r="AX436" s="13" t="s">
        <v>8</v>
      </c>
      <c r="AY436" s="163" t="s">
        <v>171</v>
      </c>
    </row>
    <row r="437" spans="2:65" s="1" customFormat="1" ht="16.5" customHeight="1">
      <c r="B437" s="33"/>
      <c r="C437" s="132" t="s">
        <v>824</v>
      </c>
      <c r="D437" s="132" t="s">
        <v>174</v>
      </c>
      <c r="E437" s="133" t="s">
        <v>914</v>
      </c>
      <c r="F437" s="134" t="s">
        <v>915</v>
      </c>
      <c r="G437" s="135" t="s">
        <v>345</v>
      </c>
      <c r="H437" s="136">
        <v>4</v>
      </c>
      <c r="I437" s="137"/>
      <c r="J437" s="136">
        <f>ROUND(I437*H437,0)</f>
        <v>0</v>
      </c>
      <c r="K437" s="134" t="s">
        <v>346</v>
      </c>
      <c r="L437" s="33"/>
      <c r="M437" s="138" t="s">
        <v>35</v>
      </c>
      <c r="N437" s="139" t="s">
        <v>52</v>
      </c>
      <c r="P437" s="140">
        <f>O437*H437</f>
        <v>0</v>
      </c>
      <c r="Q437" s="140">
        <v>0</v>
      </c>
      <c r="R437" s="140">
        <f>Q437*H437</f>
        <v>0</v>
      </c>
      <c r="S437" s="140">
        <v>0.075</v>
      </c>
      <c r="T437" s="141">
        <f>S437*H437</f>
        <v>0.3</v>
      </c>
      <c r="AR437" s="142" t="s">
        <v>178</v>
      </c>
      <c r="AT437" s="142" t="s">
        <v>174</v>
      </c>
      <c r="AU437" s="142" t="s">
        <v>21</v>
      </c>
      <c r="AY437" s="17" t="s">
        <v>171</v>
      </c>
      <c r="BE437" s="143">
        <f>IF(N437="základní",J437,0)</f>
        <v>0</v>
      </c>
      <c r="BF437" s="143">
        <f>IF(N437="snížená",J437,0)</f>
        <v>0</v>
      </c>
      <c r="BG437" s="143">
        <f>IF(N437="zákl. přenesená",J437,0)</f>
        <v>0</v>
      </c>
      <c r="BH437" s="143">
        <f>IF(N437="sníž. přenesená",J437,0)</f>
        <v>0</v>
      </c>
      <c r="BI437" s="143">
        <f>IF(N437="nulová",J437,0)</f>
        <v>0</v>
      </c>
      <c r="BJ437" s="17" t="s">
        <v>8</v>
      </c>
      <c r="BK437" s="143">
        <f>ROUND(I437*H437,0)</f>
        <v>0</v>
      </c>
      <c r="BL437" s="17" t="s">
        <v>178</v>
      </c>
      <c r="BM437" s="142" t="s">
        <v>1724</v>
      </c>
    </row>
    <row r="438" spans="2:47" s="1" customFormat="1" ht="11.25">
      <c r="B438" s="33"/>
      <c r="D438" s="153" t="s">
        <v>347</v>
      </c>
      <c r="F438" s="154" t="s">
        <v>917</v>
      </c>
      <c r="I438" s="146"/>
      <c r="L438" s="33"/>
      <c r="M438" s="147"/>
      <c r="T438" s="54"/>
      <c r="AT438" s="17" t="s">
        <v>347</v>
      </c>
      <c r="AU438" s="17" t="s">
        <v>21</v>
      </c>
    </row>
    <row r="439" spans="2:47" s="1" customFormat="1" ht="19.5">
      <c r="B439" s="33"/>
      <c r="D439" s="144" t="s">
        <v>180</v>
      </c>
      <c r="F439" s="145" t="s">
        <v>1725</v>
      </c>
      <c r="I439" s="146"/>
      <c r="L439" s="33"/>
      <c r="M439" s="147"/>
      <c r="T439" s="54"/>
      <c r="AT439" s="17" t="s">
        <v>180</v>
      </c>
      <c r="AU439" s="17" t="s">
        <v>21</v>
      </c>
    </row>
    <row r="440" spans="2:65" s="1" customFormat="1" ht="16.5" customHeight="1">
      <c r="B440" s="33"/>
      <c r="C440" s="132" t="s">
        <v>832</v>
      </c>
      <c r="D440" s="132" t="s">
        <v>174</v>
      </c>
      <c r="E440" s="133" t="s">
        <v>920</v>
      </c>
      <c r="F440" s="134" t="s">
        <v>921</v>
      </c>
      <c r="G440" s="135" t="s">
        <v>345</v>
      </c>
      <c r="H440" s="136">
        <v>2</v>
      </c>
      <c r="I440" s="137"/>
      <c r="J440" s="136">
        <f>ROUND(I440*H440,0)</f>
        <v>0</v>
      </c>
      <c r="K440" s="134" t="s">
        <v>346</v>
      </c>
      <c r="L440" s="33"/>
      <c r="M440" s="138" t="s">
        <v>35</v>
      </c>
      <c r="N440" s="139" t="s">
        <v>52</v>
      </c>
      <c r="P440" s="140">
        <f>O440*H440</f>
        <v>0</v>
      </c>
      <c r="Q440" s="140">
        <v>0</v>
      </c>
      <c r="R440" s="140">
        <f>Q440*H440</f>
        <v>0</v>
      </c>
      <c r="S440" s="140">
        <v>0.014</v>
      </c>
      <c r="T440" s="141">
        <f>S440*H440</f>
        <v>0.028</v>
      </c>
      <c r="AR440" s="142" t="s">
        <v>178</v>
      </c>
      <c r="AT440" s="142" t="s">
        <v>174</v>
      </c>
      <c r="AU440" s="142" t="s">
        <v>21</v>
      </c>
      <c r="AY440" s="17" t="s">
        <v>171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7" t="s">
        <v>8</v>
      </c>
      <c r="BK440" s="143">
        <f>ROUND(I440*H440,0)</f>
        <v>0</v>
      </c>
      <c r="BL440" s="17" t="s">
        <v>178</v>
      </c>
      <c r="BM440" s="142" t="s">
        <v>1726</v>
      </c>
    </row>
    <row r="441" spans="2:47" s="1" customFormat="1" ht="11.25">
      <c r="B441" s="33"/>
      <c r="D441" s="153" t="s">
        <v>347</v>
      </c>
      <c r="F441" s="154" t="s">
        <v>923</v>
      </c>
      <c r="I441" s="146"/>
      <c r="L441" s="33"/>
      <c r="M441" s="147"/>
      <c r="T441" s="54"/>
      <c r="AT441" s="17" t="s">
        <v>347</v>
      </c>
      <c r="AU441" s="17" t="s">
        <v>21</v>
      </c>
    </row>
    <row r="442" spans="2:47" s="1" customFormat="1" ht="19.5">
      <c r="B442" s="33"/>
      <c r="D442" s="144" t="s">
        <v>180</v>
      </c>
      <c r="F442" s="145" t="s">
        <v>1725</v>
      </c>
      <c r="I442" s="146"/>
      <c r="L442" s="33"/>
      <c r="M442" s="147"/>
      <c r="T442" s="54"/>
      <c r="AT442" s="17" t="s">
        <v>180</v>
      </c>
      <c r="AU442" s="17" t="s">
        <v>21</v>
      </c>
    </row>
    <row r="443" spans="2:65" s="1" customFormat="1" ht="33" customHeight="1">
      <c r="B443" s="33"/>
      <c r="C443" s="132" t="s">
        <v>838</v>
      </c>
      <c r="D443" s="132" t="s">
        <v>174</v>
      </c>
      <c r="E443" s="133" t="s">
        <v>1727</v>
      </c>
      <c r="F443" s="134" t="s">
        <v>1728</v>
      </c>
      <c r="G443" s="135" t="s">
        <v>345</v>
      </c>
      <c r="H443" s="136">
        <v>1</v>
      </c>
      <c r="I443" s="137"/>
      <c r="J443" s="136">
        <f>ROUND(I443*H443,0)</f>
        <v>0</v>
      </c>
      <c r="K443" s="134" t="s">
        <v>346</v>
      </c>
      <c r="L443" s="33"/>
      <c r="M443" s="138" t="s">
        <v>35</v>
      </c>
      <c r="N443" s="139" t="s">
        <v>52</v>
      </c>
      <c r="P443" s="140">
        <f>O443*H443</f>
        <v>0</v>
      </c>
      <c r="Q443" s="140">
        <v>0</v>
      </c>
      <c r="R443" s="140">
        <f>Q443*H443</f>
        <v>0</v>
      </c>
      <c r="S443" s="140">
        <v>0.082</v>
      </c>
      <c r="T443" s="141">
        <f>S443*H443</f>
        <v>0.082</v>
      </c>
      <c r="AR443" s="142" t="s">
        <v>178</v>
      </c>
      <c r="AT443" s="142" t="s">
        <v>174</v>
      </c>
      <c r="AU443" s="142" t="s">
        <v>21</v>
      </c>
      <c r="AY443" s="17" t="s">
        <v>171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7" t="s">
        <v>8</v>
      </c>
      <c r="BK443" s="143">
        <f>ROUND(I443*H443,0)</f>
        <v>0</v>
      </c>
      <c r="BL443" s="17" t="s">
        <v>178</v>
      </c>
      <c r="BM443" s="142" t="s">
        <v>1729</v>
      </c>
    </row>
    <row r="444" spans="2:47" s="1" customFormat="1" ht="11.25">
      <c r="B444" s="33"/>
      <c r="D444" s="153" t="s">
        <v>347</v>
      </c>
      <c r="F444" s="154" t="s">
        <v>1730</v>
      </c>
      <c r="I444" s="146"/>
      <c r="L444" s="33"/>
      <c r="M444" s="147"/>
      <c r="T444" s="54"/>
      <c r="AT444" s="17" t="s">
        <v>347</v>
      </c>
      <c r="AU444" s="17" t="s">
        <v>21</v>
      </c>
    </row>
    <row r="445" spans="2:47" s="1" customFormat="1" ht="19.5">
      <c r="B445" s="33"/>
      <c r="D445" s="144" t="s">
        <v>180</v>
      </c>
      <c r="F445" s="145" t="s">
        <v>1731</v>
      </c>
      <c r="I445" s="146"/>
      <c r="L445" s="33"/>
      <c r="M445" s="147"/>
      <c r="T445" s="54"/>
      <c r="AT445" s="17" t="s">
        <v>180</v>
      </c>
      <c r="AU445" s="17" t="s">
        <v>21</v>
      </c>
    </row>
    <row r="446" spans="2:65" s="1" customFormat="1" ht="16.5" customHeight="1">
      <c r="B446" s="33"/>
      <c r="C446" s="132" t="s">
        <v>845</v>
      </c>
      <c r="D446" s="132" t="s">
        <v>174</v>
      </c>
      <c r="E446" s="133" t="s">
        <v>931</v>
      </c>
      <c r="F446" s="134" t="s">
        <v>932</v>
      </c>
      <c r="G446" s="135" t="s">
        <v>468</v>
      </c>
      <c r="H446" s="136">
        <v>0.67</v>
      </c>
      <c r="I446" s="137"/>
      <c r="J446" s="136">
        <f>ROUND(I446*H446,0)</f>
        <v>0</v>
      </c>
      <c r="K446" s="134" t="s">
        <v>346</v>
      </c>
      <c r="L446" s="33"/>
      <c r="M446" s="138" t="s">
        <v>35</v>
      </c>
      <c r="N446" s="139" t="s">
        <v>52</v>
      </c>
      <c r="P446" s="140">
        <f>O446*H446</f>
        <v>0</v>
      </c>
      <c r="Q446" s="140">
        <v>0</v>
      </c>
      <c r="R446" s="140">
        <f>Q446*H446</f>
        <v>0</v>
      </c>
      <c r="S446" s="140">
        <v>1</v>
      </c>
      <c r="T446" s="141">
        <f>S446*H446</f>
        <v>0.67</v>
      </c>
      <c r="AR446" s="142" t="s">
        <v>178</v>
      </c>
      <c r="AT446" s="142" t="s">
        <v>174</v>
      </c>
      <c r="AU446" s="142" t="s">
        <v>21</v>
      </c>
      <c r="AY446" s="17" t="s">
        <v>171</v>
      </c>
      <c r="BE446" s="143">
        <f>IF(N446="základní",J446,0)</f>
        <v>0</v>
      </c>
      <c r="BF446" s="143">
        <f>IF(N446="snížená",J446,0)</f>
        <v>0</v>
      </c>
      <c r="BG446" s="143">
        <f>IF(N446="zákl. přenesená",J446,0)</f>
        <v>0</v>
      </c>
      <c r="BH446" s="143">
        <f>IF(N446="sníž. přenesená",J446,0)</f>
        <v>0</v>
      </c>
      <c r="BI446" s="143">
        <f>IF(N446="nulová",J446,0)</f>
        <v>0</v>
      </c>
      <c r="BJ446" s="17" t="s">
        <v>8</v>
      </c>
      <c r="BK446" s="143">
        <f>ROUND(I446*H446,0)</f>
        <v>0</v>
      </c>
      <c r="BL446" s="17" t="s">
        <v>178</v>
      </c>
      <c r="BM446" s="142" t="s">
        <v>1732</v>
      </c>
    </row>
    <row r="447" spans="2:47" s="1" customFormat="1" ht="11.25">
      <c r="B447" s="33"/>
      <c r="D447" s="153" t="s">
        <v>347</v>
      </c>
      <c r="F447" s="154" t="s">
        <v>934</v>
      </c>
      <c r="I447" s="146"/>
      <c r="L447" s="33"/>
      <c r="M447" s="147"/>
      <c r="T447" s="54"/>
      <c r="AT447" s="17" t="s">
        <v>347</v>
      </c>
      <c r="AU447" s="17" t="s">
        <v>21</v>
      </c>
    </row>
    <row r="448" spans="2:47" s="1" customFormat="1" ht="19.5">
      <c r="B448" s="33"/>
      <c r="D448" s="144" t="s">
        <v>180</v>
      </c>
      <c r="F448" s="145" t="s">
        <v>1733</v>
      </c>
      <c r="I448" s="146"/>
      <c r="L448" s="33"/>
      <c r="M448" s="147"/>
      <c r="T448" s="54"/>
      <c r="AT448" s="17" t="s">
        <v>180</v>
      </c>
      <c r="AU448" s="17" t="s">
        <v>21</v>
      </c>
    </row>
    <row r="449" spans="2:65" s="1" customFormat="1" ht="16.5" customHeight="1">
      <c r="B449" s="33"/>
      <c r="C449" s="132" t="s">
        <v>747</v>
      </c>
      <c r="D449" s="132" t="s">
        <v>174</v>
      </c>
      <c r="E449" s="133" t="s">
        <v>936</v>
      </c>
      <c r="F449" s="134" t="s">
        <v>937</v>
      </c>
      <c r="G449" s="135" t="s">
        <v>345</v>
      </c>
      <c r="H449" s="136">
        <v>4</v>
      </c>
      <c r="I449" s="137"/>
      <c r="J449" s="136">
        <f>ROUND(I449*H449,0)</f>
        <v>0</v>
      </c>
      <c r="K449" s="134" t="s">
        <v>346</v>
      </c>
      <c r="L449" s="33"/>
      <c r="M449" s="138" t="s">
        <v>35</v>
      </c>
      <c r="N449" s="139" t="s">
        <v>52</v>
      </c>
      <c r="P449" s="140">
        <f>O449*H449</f>
        <v>0</v>
      </c>
      <c r="Q449" s="140">
        <v>0.001</v>
      </c>
      <c r="R449" s="140">
        <f>Q449*H449</f>
        <v>0.004</v>
      </c>
      <c r="S449" s="140">
        <v>0</v>
      </c>
      <c r="T449" s="141">
        <f>S449*H449</f>
        <v>0</v>
      </c>
      <c r="AR449" s="142" t="s">
        <v>178</v>
      </c>
      <c r="AT449" s="142" t="s">
        <v>174</v>
      </c>
      <c r="AU449" s="142" t="s">
        <v>21</v>
      </c>
      <c r="AY449" s="17" t="s">
        <v>171</v>
      </c>
      <c r="BE449" s="143">
        <f>IF(N449="základní",J449,0)</f>
        <v>0</v>
      </c>
      <c r="BF449" s="143">
        <f>IF(N449="snížená",J449,0)</f>
        <v>0</v>
      </c>
      <c r="BG449" s="143">
        <f>IF(N449="zákl. přenesená",J449,0)</f>
        <v>0</v>
      </c>
      <c r="BH449" s="143">
        <f>IF(N449="sníž. přenesená",J449,0)</f>
        <v>0</v>
      </c>
      <c r="BI449" s="143">
        <f>IF(N449="nulová",J449,0)</f>
        <v>0</v>
      </c>
      <c r="BJ449" s="17" t="s">
        <v>8</v>
      </c>
      <c r="BK449" s="143">
        <f>ROUND(I449*H449,0)</f>
        <v>0</v>
      </c>
      <c r="BL449" s="17" t="s">
        <v>178</v>
      </c>
      <c r="BM449" s="142" t="s">
        <v>1734</v>
      </c>
    </row>
    <row r="450" spans="2:47" s="1" customFormat="1" ht="11.25">
      <c r="B450" s="33"/>
      <c r="D450" s="153" t="s">
        <v>347</v>
      </c>
      <c r="F450" s="154" t="s">
        <v>939</v>
      </c>
      <c r="I450" s="146"/>
      <c r="L450" s="33"/>
      <c r="M450" s="147"/>
      <c r="T450" s="54"/>
      <c r="AT450" s="17" t="s">
        <v>347</v>
      </c>
      <c r="AU450" s="17" t="s">
        <v>21</v>
      </c>
    </row>
    <row r="451" spans="2:47" s="1" customFormat="1" ht="19.5">
      <c r="B451" s="33"/>
      <c r="D451" s="144" t="s">
        <v>180</v>
      </c>
      <c r="F451" s="145" t="s">
        <v>1735</v>
      </c>
      <c r="I451" s="146"/>
      <c r="L451" s="33"/>
      <c r="M451" s="147"/>
      <c r="T451" s="54"/>
      <c r="AT451" s="17" t="s">
        <v>180</v>
      </c>
      <c r="AU451" s="17" t="s">
        <v>21</v>
      </c>
    </row>
    <row r="452" spans="2:65" s="1" customFormat="1" ht="16.5" customHeight="1">
      <c r="B452" s="33"/>
      <c r="C452" s="132" t="s">
        <v>865</v>
      </c>
      <c r="D452" s="132" t="s">
        <v>174</v>
      </c>
      <c r="E452" s="133" t="s">
        <v>942</v>
      </c>
      <c r="F452" s="134" t="s">
        <v>943</v>
      </c>
      <c r="G452" s="135" t="s">
        <v>345</v>
      </c>
      <c r="H452" s="136">
        <v>2</v>
      </c>
      <c r="I452" s="137"/>
      <c r="J452" s="136">
        <f>ROUND(I452*H452,0)</f>
        <v>0</v>
      </c>
      <c r="K452" s="134" t="s">
        <v>346</v>
      </c>
      <c r="L452" s="33"/>
      <c r="M452" s="138" t="s">
        <v>35</v>
      </c>
      <c r="N452" s="139" t="s">
        <v>52</v>
      </c>
      <c r="P452" s="140">
        <f>O452*H452</f>
        <v>0</v>
      </c>
      <c r="Q452" s="140">
        <v>0.0008</v>
      </c>
      <c r="R452" s="140">
        <f>Q452*H452</f>
        <v>0.0016</v>
      </c>
      <c r="S452" s="140">
        <v>0</v>
      </c>
      <c r="T452" s="141">
        <f>S452*H452</f>
        <v>0</v>
      </c>
      <c r="AR452" s="142" t="s">
        <v>178</v>
      </c>
      <c r="AT452" s="142" t="s">
        <v>174</v>
      </c>
      <c r="AU452" s="142" t="s">
        <v>21</v>
      </c>
      <c r="AY452" s="17" t="s">
        <v>171</v>
      </c>
      <c r="BE452" s="143">
        <f>IF(N452="základní",J452,0)</f>
        <v>0</v>
      </c>
      <c r="BF452" s="143">
        <f>IF(N452="snížená",J452,0)</f>
        <v>0</v>
      </c>
      <c r="BG452" s="143">
        <f>IF(N452="zákl. přenesená",J452,0)</f>
        <v>0</v>
      </c>
      <c r="BH452" s="143">
        <f>IF(N452="sníž. přenesená",J452,0)</f>
        <v>0</v>
      </c>
      <c r="BI452" s="143">
        <f>IF(N452="nulová",J452,0)</f>
        <v>0</v>
      </c>
      <c r="BJ452" s="17" t="s">
        <v>8</v>
      </c>
      <c r="BK452" s="143">
        <f>ROUND(I452*H452,0)</f>
        <v>0</v>
      </c>
      <c r="BL452" s="17" t="s">
        <v>178</v>
      </c>
      <c r="BM452" s="142" t="s">
        <v>1736</v>
      </c>
    </row>
    <row r="453" spans="2:47" s="1" customFormat="1" ht="11.25">
      <c r="B453" s="33"/>
      <c r="D453" s="153" t="s">
        <v>347</v>
      </c>
      <c r="F453" s="154" t="s">
        <v>945</v>
      </c>
      <c r="I453" s="146"/>
      <c r="L453" s="33"/>
      <c r="M453" s="147"/>
      <c r="T453" s="54"/>
      <c r="AT453" s="17" t="s">
        <v>347</v>
      </c>
      <c r="AU453" s="17" t="s">
        <v>21</v>
      </c>
    </row>
    <row r="454" spans="2:47" s="1" customFormat="1" ht="19.5">
      <c r="B454" s="33"/>
      <c r="D454" s="144" t="s">
        <v>180</v>
      </c>
      <c r="F454" s="145" t="s">
        <v>1735</v>
      </c>
      <c r="I454" s="146"/>
      <c r="L454" s="33"/>
      <c r="M454" s="147"/>
      <c r="T454" s="54"/>
      <c r="AT454" s="17" t="s">
        <v>180</v>
      </c>
      <c r="AU454" s="17" t="s">
        <v>21</v>
      </c>
    </row>
    <row r="455" spans="2:65" s="1" customFormat="1" ht="21.75" customHeight="1">
      <c r="B455" s="33"/>
      <c r="C455" s="132" t="s">
        <v>871</v>
      </c>
      <c r="D455" s="132" t="s">
        <v>174</v>
      </c>
      <c r="E455" s="133" t="s">
        <v>946</v>
      </c>
      <c r="F455" s="134" t="s">
        <v>947</v>
      </c>
      <c r="G455" s="135" t="s">
        <v>468</v>
      </c>
      <c r="H455" s="136">
        <v>0.67</v>
      </c>
      <c r="I455" s="137"/>
      <c r="J455" s="136">
        <f>ROUND(I455*H455,0)</f>
        <v>0</v>
      </c>
      <c r="K455" s="134" t="s">
        <v>35</v>
      </c>
      <c r="L455" s="33"/>
      <c r="M455" s="138" t="s">
        <v>35</v>
      </c>
      <c r="N455" s="139" t="s">
        <v>52</v>
      </c>
      <c r="P455" s="140">
        <f>O455*H455</f>
        <v>0</v>
      </c>
      <c r="Q455" s="140">
        <v>0</v>
      </c>
      <c r="R455" s="140">
        <f>Q455*H455</f>
        <v>0</v>
      </c>
      <c r="S455" s="140">
        <v>0</v>
      </c>
      <c r="T455" s="141">
        <f>S455*H455</f>
        <v>0</v>
      </c>
      <c r="AR455" s="142" t="s">
        <v>178</v>
      </c>
      <c r="AT455" s="142" t="s">
        <v>174</v>
      </c>
      <c r="AU455" s="142" t="s">
        <v>21</v>
      </c>
      <c r="AY455" s="17" t="s">
        <v>171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</v>
      </c>
      <c r="BK455" s="143">
        <f>ROUND(I455*H455,0)</f>
        <v>0</v>
      </c>
      <c r="BL455" s="17" t="s">
        <v>178</v>
      </c>
      <c r="BM455" s="142" t="s">
        <v>1737</v>
      </c>
    </row>
    <row r="456" spans="2:47" s="1" customFormat="1" ht="19.5">
      <c r="B456" s="33"/>
      <c r="D456" s="144" t="s">
        <v>180</v>
      </c>
      <c r="F456" s="145" t="s">
        <v>1738</v>
      </c>
      <c r="I456" s="146"/>
      <c r="L456" s="33"/>
      <c r="M456" s="147"/>
      <c r="T456" s="54"/>
      <c r="AT456" s="17" t="s">
        <v>180</v>
      </c>
      <c r="AU456" s="17" t="s">
        <v>21</v>
      </c>
    </row>
    <row r="457" spans="2:65" s="1" customFormat="1" ht="37.9" customHeight="1">
      <c r="B457" s="33"/>
      <c r="C457" s="132" t="s">
        <v>876</v>
      </c>
      <c r="D457" s="132" t="s">
        <v>174</v>
      </c>
      <c r="E457" s="133" t="s">
        <v>952</v>
      </c>
      <c r="F457" s="134" t="s">
        <v>953</v>
      </c>
      <c r="G457" s="135" t="s">
        <v>402</v>
      </c>
      <c r="H457" s="136">
        <v>603</v>
      </c>
      <c r="I457" s="137"/>
      <c r="J457" s="136">
        <f>ROUND(I457*H457,0)</f>
        <v>0</v>
      </c>
      <c r="K457" s="134" t="s">
        <v>346</v>
      </c>
      <c r="L457" s="33"/>
      <c r="M457" s="138" t="s">
        <v>35</v>
      </c>
      <c r="N457" s="139" t="s">
        <v>52</v>
      </c>
      <c r="P457" s="140">
        <f>O457*H457</f>
        <v>0</v>
      </c>
      <c r="Q457" s="140">
        <v>0</v>
      </c>
      <c r="R457" s="140">
        <f>Q457*H457</f>
        <v>0</v>
      </c>
      <c r="S457" s="140">
        <v>0</v>
      </c>
      <c r="T457" s="141">
        <f>S457*H457</f>
        <v>0</v>
      </c>
      <c r="AR457" s="142" t="s">
        <v>178</v>
      </c>
      <c r="AT457" s="142" t="s">
        <v>174</v>
      </c>
      <c r="AU457" s="142" t="s">
        <v>21</v>
      </c>
      <c r="AY457" s="17" t="s">
        <v>171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</v>
      </c>
      <c r="BK457" s="143">
        <f>ROUND(I457*H457,0)</f>
        <v>0</v>
      </c>
      <c r="BL457" s="17" t="s">
        <v>178</v>
      </c>
      <c r="BM457" s="142" t="s">
        <v>1739</v>
      </c>
    </row>
    <row r="458" spans="2:47" s="1" customFormat="1" ht="11.25">
      <c r="B458" s="33"/>
      <c r="D458" s="153" t="s">
        <v>347</v>
      </c>
      <c r="F458" s="154" t="s">
        <v>955</v>
      </c>
      <c r="I458" s="146"/>
      <c r="L458" s="33"/>
      <c r="M458" s="147"/>
      <c r="T458" s="54"/>
      <c r="AT458" s="17" t="s">
        <v>347</v>
      </c>
      <c r="AU458" s="17" t="s">
        <v>21</v>
      </c>
    </row>
    <row r="459" spans="2:47" s="1" customFormat="1" ht="19.5">
      <c r="B459" s="33"/>
      <c r="D459" s="144" t="s">
        <v>180</v>
      </c>
      <c r="F459" s="145" t="s">
        <v>956</v>
      </c>
      <c r="I459" s="146"/>
      <c r="L459" s="33"/>
      <c r="M459" s="147"/>
      <c r="T459" s="54"/>
      <c r="AT459" s="17" t="s">
        <v>180</v>
      </c>
      <c r="AU459" s="17" t="s">
        <v>21</v>
      </c>
    </row>
    <row r="460" spans="2:63" s="11" customFormat="1" ht="20.85" customHeight="1">
      <c r="B460" s="120"/>
      <c r="D460" s="121" t="s">
        <v>80</v>
      </c>
      <c r="E460" s="130" t="s">
        <v>966</v>
      </c>
      <c r="F460" s="130" t="s">
        <v>967</v>
      </c>
      <c r="I460" s="123"/>
      <c r="J460" s="131">
        <f>BK460</f>
        <v>0</v>
      </c>
      <c r="L460" s="120"/>
      <c r="M460" s="125"/>
      <c r="P460" s="126">
        <f>SUM(P461:P490)</f>
        <v>0</v>
      </c>
      <c r="R460" s="126">
        <f>SUM(R461:R490)</f>
        <v>0</v>
      </c>
      <c r="T460" s="127">
        <f>SUM(T461:T490)</f>
        <v>0</v>
      </c>
      <c r="AR460" s="121" t="s">
        <v>8</v>
      </c>
      <c r="AT460" s="128" t="s">
        <v>80</v>
      </c>
      <c r="AU460" s="128" t="s">
        <v>21</v>
      </c>
      <c r="AY460" s="121" t="s">
        <v>171</v>
      </c>
      <c r="BK460" s="129">
        <f>SUM(BK461:BK490)</f>
        <v>0</v>
      </c>
    </row>
    <row r="461" spans="2:65" s="1" customFormat="1" ht="24.2" customHeight="1">
      <c r="B461" s="33"/>
      <c r="C461" s="132" t="s">
        <v>787</v>
      </c>
      <c r="D461" s="132" t="s">
        <v>174</v>
      </c>
      <c r="E461" s="133" t="s">
        <v>969</v>
      </c>
      <c r="F461" s="134" t="s">
        <v>970</v>
      </c>
      <c r="G461" s="135" t="s">
        <v>468</v>
      </c>
      <c r="H461" s="136">
        <v>592.2</v>
      </c>
      <c r="I461" s="137"/>
      <c r="J461" s="136">
        <f>ROUND(I461*H461,0)</f>
        <v>0</v>
      </c>
      <c r="K461" s="134" t="s">
        <v>346</v>
      </c>
      <c r="L461" s="33"/>
      <c r="M461" s="138" t="s">
        <v>35</v>
      </c>
      <c r="N461" s="139" t="s">
        <v>52</v>
      </c>
      <c r="P461" s="140">
        <f>O461*H461</f>
        <v>0</v>
      </c>
      <c r="Q461" s="140">
        <v>0</v>
      </c>
      <c r="R461" s="140">
        <f>Q461*H461</f>
        <v>0</v>
      </c>
      <c r="S461" s="140">
        <v>0</v>
      </c>
      <c r="T461" s="141">
        <f>S461*H461</f>
        <v>0</v>
      </c>
      <c r="AR461" s="142" t="s">
        <v>178</v>
      </c>
      <c r="AT461" s="142" t="s">
        <v>174</v>
      </c>
      <c r="AU461" s="142" t="s">
        <v>191</v>
      </c>
      <c r="AY461" s="17" t="s">
        <v>171</v>
      </c>
      <c r="BE461" s="143">
        <f>IF(N461="základní",J461,0)</f>
        <v>0</v>
      </c>
      <c r="BF461" s="143">
        <f>IF(N461="snížená",J461,0)</f>
        <v>0</v>
      </c>
      <c r="BG461" s="143">
        <f>IF(N461="zákl. přenesená",J461,0)</f>
        <v>0</v>
      </c>
      <c r="BH461" s="143">
        <f>IF(N461="sníž. přenesená",J461,0)</f>
        <v>0</v>
      </c>
      <c r="BI461" s="143">
        <f>IF(N461="nulová",J461,0)</f>
        <v>0</v>
      </c>
      <c r="BJ461" s="17" t="s">
        <v>8</v>
      </c>
      <c r="BK461" s="143">
        <f>ROUND(I461*H461,0)</f>
        <v>0</v>
      </c>
      <c r="BL461" s="17" t="s">
        <v>178</v>
      </c>
      <c r="BM461" s="142" t="s">
        <v>1740</v>
      </c>
    </row>
    <row r="462" spans="2:47" s="1" customFormat="1" ht="11.25">
      <c r="B462" s="33"/>
      <c r="D462" s="153" t="s">
        <v>347</v>
      </c>
      <c r="F462" s="154" t="s">
        <v>972</v>
      </c>
      <c r="I462" s="146"/>
      <c r="L462" s="33"/>
      <c r="M462" s="147"/>
      <c r="T462" s="54"/>
      <c r="AT462" s="17" t="s">
        <v>347</v>
      </c>
      <c r="AU462" s="17" t="s">
        <v>191</v>
      </c>
    </row>
    <row r="463" spans="2:51" s="12" customFormat="1" ht="11.25">
      <c r="B463" s="155"/>
      <c r="D463" s="144" t="s">
        <v>358</v>
      </c>
      <c r="E463" s="156" t="s">
        <v>35</v>
      </c>
      <c r="F463" s="157" t="s">
        <v>1741</v>
      </c>
      <c r="H463" s="158">
        <v>296.1</v>
      </c>
      <c r="I463" s="159"/>
      <c r="L463" s="155"/>
      <c r="M463" s="160"/>
      <c r="T463" s="161"/>
      <c r="AT463" s="156" t="s">
        <v>358</v>
      </c>
      <c r="AU463" s="156" t="s">
        <v>191</v>
      </c>
      <c r="AV463" s="12" t="s">
        <v>21</v>
      </c>
      <c r="AW463" s="12" t="s">
        <v>41</v>
      </c>
      <c r="AX463" s="12" t="s">
        <v>81</v>
      </c>
      <c r="AY463" s="156" t="s">
        <v>171</v>
      </c>
    </row>
    <row r="464" spans="2:51" s="12" customFormat="1" ht="11.25">
      <c r="B464" s="155"/>
      <c r="D464" s="144" t="s">
        <v>358</v>
      </c>
      <c r="E464" s="156" t="s">
        <v>35</v>
      </c>
      <c r="F464" s="157" t="s">
        <v>1742</v>
      </c>
      <c r="H464" s="158">
        <v>296.1</v>
      </c>
      <c r="I464" s="159"/>
      <c r="L464" s="155"/>
      <c r="M464" s="160"/>
      <c r="T464" s="161"/>
      <c r="AT464" s="156" t="s">
        <v>358</v>
      </c>
      <c r="AU464" s="156" t="s">
        <v>191</v>
      </c>
      <c r="AV464" s="12" t="s">
        <v>21</v>
      </c>
      <c r="AW464" s="12" t="s">
        <v>41</v>
      </c>
      <c r="AX464" s="12" t="s">
        <v>81</v>
      </c>
      <c r="AY464" s="156" t="s">
        <v>171</v>
      </c>
    </row>
    <row r="465" spans="2:51" s="13" customFormat="1" ht="11.25">
      <c r="B465" s="162"/>
      <c r="D465" s="144" t="s">
        <v>358</v>
      </c>
      <c r="E465" s="163" t="s">
        <v>35</v>
      </c>
      <c r="F465" s="164" t="s">
        <v>361</v>
      </c>
      <c r="H465" s="165">
        <v>592.2</v>
      </c>
      <c r="I465" s="166"/>
      <c r="L465" s="162"/>
      <c r="M465" s="167"/>
      <c r="T465" s="168"/>
      <c r="AT465" s="163" t="s">
        <v>358</v>
      </c>
      <c r="AU465" s="163" t="s">
        <v>191</v>
      </c>
      <c r="AV465" s="13" t="s">
        <v>178</v>
      </c>
      <c r="AW465" s="13" t="s">
        <v>41</v>
      </c>
      <c r="AX465" s="13" t="s">
        <v>8</v>
      </c>
      <c r="AY465" s="163" t="s">
        <v>171</v>
      </c>
    </row>
    <row r="466" spans="2:65" s="1" customFormat="1" ht="24.2" customHeight="1">
      <c r="B466" s="33"/>
      <c r="C466" s="132" t="s">
        <v>885</v>
      </c>
      <c r="D466" s="132" t="s">
        <v>174</v>
      </c>
      <c r="E466" s="133" t="s">
        <v>977</v>
      </c>
      <c r="F466" s="134" t="s">
        <v>978</v>
      </c>
      <c r="G466" s="135" t="s">
        <v>468</v>
      </c>
      <c r="H466" s="136">
        <v>3553.2</v>
      </c>
      <c r="I466" s="137"/>
      <c r="J466" s="136">
        <f>ROUND(I466*H466,0)</f>
        <v>0</v>
      </c>
      <c r="K466" s="134" t="s">
        <v>346</v>
      </c>
      <c r="L466" s="33"/>
      <c r="M466" s="138" t="s">
        <v>35</v>
      </c>
      <c r="N466" s="139" t="s">
        <v>52</v>
      </c>
      <c r="P466" s="140">
        <f>O466*H466</f>
        <v>0</v>
      </c>
      <c r="Q466" s="140">
        <v>0</v>
      </c>
      <c r="R466" s="140">
        <f>Q466*H466</f>
        <v>0</v>
      </c>
      <c r="S466" s="140">
        <v>0</v>
      </c>
      <c r="T466" s="141">
        <f>S466*H466</f>
        <v>0</v>
      </c>
      <c r="AR466" s="142" t="s">
        <v>178</v>
      </c>
      <c r="AT466" s="142" t="s">
        <v>174</v>
      </c>
      <c r="AU466" s="142" t="s">
        <v>191</v>
      </c>
      <c r="AY466" s="17" t="s">
        <v>171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7" t="s">
        <v>8</v>
      </c>
      <c r="BK466" s="143">
        <f>ROUND(I466*H466,0)</f>
        <v>0</v>
      </c>
      <c r="BL466" s="17" t="s">
        <v>178</v>
      </c>
      <c r="BM466" s="142" t="s">
        <v>1743</v>
      </c>
    </row>
    <row r="467" spans="2:47" s="1" customFormat="1" ht="11.25">
      <c r="B467" s="33"/>
      <c r="D467" s="153" t="s">
        <v>347</v>
      </c>
      <c r="F467" s="154" t="s">
        <v>980</v>
      </c>
      <c r="I467" s="146"/>
      <c r="L467" s="33"/>
      <c r="M467" s="147"/>
      <c r="T467" s="54"/>
      <c r="AT467" s="17" t="s">
        <v>347</v>
      </c>
      <c r="AU467" s="17" t="s">
        <v>191</v>
      </c>
    </row>
    <row r="468" spans="2:47" s="1" customFormat="1" ht="19.5">
      <c r="B468" s="33"/>
      <c r="D468" s="144" t="s">
        <v>180</v>
      </c>
      <c r="F468" s="145" t="s">
        <v>461</v>
      </c>
      <c r="I468" s="146"/>
      <c r="L468" s="33"/>
      <c r="M468" s="147"/>
      <c r="T468" s="54"/>
      <c r="AT468" s="17" t="s">
        <v>180</v>
      </c>
      <c r="AU468" s="17" t="s">
        <v>191</v>
      </c>
    </row>
    <row r="469" spans="2:51" s="12" customFormat="1" ht="11.25">
      <c r="B469" s="155"/>
      <c r="D469" s="144" t="s">
        <v>358</v>
      </c>
      <c r="E469" s="156" t="s">
        <v>35</v>
      </c>
      <c r="F469" s="157" t="s">
        <v>1741</v>
      </c>
      <c r="H469" s="158">
        <v>296.1</v>
      </c>
      <c r="I469" s="159"/>
      <c r="L469" s="155"/>
      <c r="M469" s="160"/>
      <c r="T469" s="161"/>
      <c r="AT469" s="156" t="s">
        <v>358</v>
      </c>
      <c r="AU469" s="156" t="s">
        <v>191</v>
      </c>
      <c r="AV469" s="12" t="s">
        <v>21</v>
      </c>
      <c r="AW469" s="12" t="s">
        <v>41</v>
      </c>
      <c r="AX469" s="12" t="s">
        <v>8</v>
      </c>
      <c r="AY469" s="156" t="s">
        <v>171</v>
      </c>
    </row>
    <row r="470" spans="2:51" s="12" customFormat="1" ht="11.25">
      <c r="B470" s="155"/>
      <c r="D470" s="144" t="s">
        <v>358</v>
      </c>
      <c r="F470" s="157" t="s">
        <v>1744</v>
      </c>
      <c r="H470" s="158">
        <v>3553.2</v>
      </c>
      <c r="I470" s="159"/>
      <c r="L470" s="155"/>
      <c r="M470" s="160"/>
      <c r="T470" s="161"/>
      <c r="AT470" s="156" t="s">
        <v>358</v>
      </c>
      <c r="AU470" s="156" t="s">
        <v>191</v>
      </c>
      <c r="AV470" s="12" t="s">
        <v>21</v>
      </c>
      <c r="AW470" s="12" t="s">
        <v>4</v>
      </c>
      <c r="AX470" s="12" t="s">
        <v>8</v>
      </c>
      <c r="AY470" s="156" t="s">
        <v>171</v>
      </c>
    </row>
    <row r="471" spans="2:65" s="1" customFormat="1" ht="24.2" customHeight="1">
      <c r="B471" s="33"/>
      <c r="C471" s="132" t="s">
        <v>889</v>
      </c>
      <c r="D471" s="132" t="s">
        <v>174</v>
      </c>
      <c r="E471" s="133" t="s">
        <v>983</v>
      </c>
      <c r="F471" s="134" t="s">
        <v>984</v>
      </c>
      <c r="G471" s="135" t="s">
        <v>468</v>
      </c>
      <c r="H471" s="136">
        <v>619.92</v>
      </c>
      <c r="I471" s="137"/>
      <c r="J471" s="136">
        <f>ROUND(I471*H471,0)</f>
        <v>0</v>
      </c>
      <c r="K471" s="134" t="s">
        <v>346</v>
      </c>
      <c r="L471" s="33"/>
      <c r="M471" s="138" t="s">
        <v>35</v>
      </c>
      <c r="N471" s="139" t="s">
        <v>52</v>
      </c>
      <c r="P471" s="140">
        <f>O471*H471</f>
        <v>0</v>
      </c>
      <c r="Q471" s="140">
        <v>0</v>
      </c>
      <c r="R471" s="140">
        <f>Q471*H471</f>
        <v>0</v>
      </c>
      <c r="S471" s="140">
        <v>0</v>
      </c>
      <c r="T471" s="141">
        <f>S471*H471</f>
        <v>0</v>
      </c>
      <c r="AR471" s="142" t="s">
        <v>178</v>
      </c>
      <c r="AT471" s="142" t="s">
        <v>174</v>
      </c>
      <c r="AU471" s="142" t="s">
        <v>191</v>
      </c>
      <c r="AY471" s="17" t="s">
        <v>171</v>
      </c>
      <c r="BE471" s="143">
        <f>IF(N471="základní",J471,0)</f>
        <v>0</v>
      </c>
      <c r="BF471" s="143">
        <f>IF(N471="snížená",J471,0)</f>
        <v>0</v>
      </c>
      <c r="BG471" s="143">
        <f>IF(N471="zákl. přenesená",J471,0)</f>
        <v>0</v>
      </c>
      <c r="BH471" s="143">
        <f>IF(N471="sníž. přenesená",J471,0)</f>
        <v>0</v>
      </c>
      <c r="BI471" s="143">
        <f>IF(N471="nulová",J471,0)</f>
        <v>0</v>
      </c>
      <c r="BJ471" s="17" t="s">
        <v>8</v>
      </c>
      <c r="BK471" s="143">
        <f>ROUND(I471*H471,0)</f>
        <v>0</v>
      </c>
      <c r="BL471" s="17" t="s">
        <v>178</v>
      </c>
      <c r="BM471" s="142" t="s">
        <v>1745</v>
      </c>
    </row>
    <row r="472" spans="2:47" s="1" customFormat="1" ht="11.25">
      <c r="B472" s="33"/>
      <c r="D472" s="153" t="s">
        <v>347</v>
      </c>
      <c r="F472" s="154" t="s">
        <v>986</v>
      </c>
      <c r="I472" s="146"/>
      <c r="L472" s="33"/>
      <c r="M472" s="147"/>
      <c r="T472" s="54"/>
      <c r="AT472" s="17" t="s">
        <v>347</v>
      </c>
      <c r="AU472" s="17" t="s">
        <v>191</v>
      </c>
    </row>
    <row r="473" spans="2:51" s="12" customFormat="1" ht="11.25">
      <c r="B473" s="155"/>
      <c r="D473" s="144" t="s">
        <v>358</v>
      </c>
      <c r="E473" s="156" t="s">
        <v>35</v>
      </c>
      <c r="F473" s="157" t="s">
        <v>1746</v>
      </c>
      <c r="H473" s="158">
        <v>17.49</v>
      </c>
      <c r="I473" s="159"/>
      <c r="L473" s="155"/>
      <c r="M473" s="160"/>
      <c r="T473" s="161"/>
      <c r="AT473" s="156" t="s">
        <v>358</v>
      </c>
      <c r="AU473" s="156" t="s">
        <v>191</v>
      </c>
      <c r="AV473" s="12" t="s">
        <v>21</v>
      </c>
      <c r="AW473" s="12" t="s">
        <v>41</v>
      </c>
      <c r="AX473" s="12" t="s">
        <v>81</v>
      </c>
      <c r="AY473" s="156" t="s">
        <v>171</v>
      </c>
    </row>
    <row r="474" spans="2:51" s="12" customFormat="1" ht="11.25">
      <c r="B474" s="155"/>
      <c r="D474" s="144" t="s">
        <v>358</v>
      </c>
      <c r="E474" s="156" t="s">
        <v>35</v>
      </c>
      <c r="F474" s="157" t="s">
        <v>1747</v>
      </c>
      <c r="H474" s="158">
        <v>157.38</v>
      </c>
      <c r="I474" s="159"/>
      <c r="L474" s="155"/>
      <c r="M474" s="160"/>
      <c r="T474" s="161"/>
      <c r="AT474" s="156" t="s">
        <v>358</v>
      </c>
      <c r="AU474" s="156" t="s">
        <v>191</v>
      </c>
      <c r="AV474" s="12" t="s">
        <v>21</v>
      </c>
      <c r="AW474" s="12" t="s">
        <v>41</v>
      </c>
      <c r="AX474" s="12" t="s">
        <v>81</v>
      </c>
      <c r="AY474" s="156" t="s">
        <v>171</v>
      </c>
    </row>
    <row r="475" spans="2:51" s="12" customFormat="1" ht="11.25">
      <c r="B475" s="155"/>
      <c r="D475" s="144" t="s">
        <v>358</v>
      </c>
      <c r="E475" s="156" t="s">
        <v>35</v>
      </c>
      <c r="F475" s="157" t="s">
        <v>1748</v>
      </c>
      <c r="H475" s="158">
        <v>444.97</v>
      </c>
      <c r="I475" s="159"/>
      <c r="L475" s="155"/>
      <c r="M475" s="160"/>
      <c r="T475" s="161"/>
      <c r="AT475" s="156" t="s">
        <v>358</v>
      </c>
      <c r="AU475" s="156" t="s">
        <v>191</v>
      </c>
      <c r="AV475" s="12" t="s">
        <v>21</v>
      </c>
      <c r="AW475" s="12" t="s">
        <v>41</v>
      </c>
      <c r="AX475" s="12" t="s">
        <v>81</v>
      </c>
      <c r="AY475" s="156" t="s">
        <v>171</v>
      </c>
    </row>
    <row r="476" spans="2:51" s="12" customFormat="1" ht="11.25">
      <c r="B476" s="155"/>
      <c r="D476" s="144" t="s">
        <v>358</v>
      </c>
      <c r="E476" s="156" t="s">
        <v>35</v>
      </c>
      <c r="F476" s="157" t="s">
        <v>1749</v>
      </c>
      <c r="H476" s="158">
        <v>0.08</v>
      </c>
      <c r="I476" s="159"/>
      <c r="L476" s="155"/>
      <c r="M476" s="160"/>
      <c r="T476" s="161"/>
      <c r="AT476" s="156" t="s">
        <v>358</v>
      </c>
      <c r="AU476" s="156" t="s">
        <v>191</v>
      </c>
      <c r="AV476" s="12" t="s">
        <v>21</v>
      </c>
      <c r="AW476" s="12" t="s">
        <v>41</v>
      </c>
      <c r="AX476" s="12" t="s">
        <v>81</v>
      </c>
      <c r="AY476" s="156" t="s">
        <v>171</v>
      </c>
    </row>
    <row r="477" spans="2:51" s="13" customFormat="1" ht="11.25">
      <c r="B477" s="162"/>
      <c r="D477" s="144" t="s">
        <v>358</v>
      </c>
      <c r="E477" s="163" t="s">
        <v>35</v>
      </c>
      <c r="F477" s="164" t="s">
        <v>361</v>
      </c>
      <c r="H477" s="165">
        <v>619.92</v>
      </c>
      <c r="I477" s="166"/>
      <c r="L477" s="162"/>
      <c r="M477" s="167"/>
      <c r="T477" s="168"/>
      <c r="AT477" s="163" t="s">
        <v>358</v>
      </c>
      <c r="AU477" s="163" t="s">
        <v>191</v>
      </c>
      <c r="AV477" s="13" t="s">
        <v>178</v>
      </c>
      <c r="AW477" s="13" t="s">
        <v>41</v>
      </c>
      <c r="AX477" s="13" t="s">
        <v>8</v>
      </c>
      <c r="AY477" s="163" t="s">
        <v>171</v>
      </c>
    </row>
    <row r="478" spans="2:65" s="1" customFormat="1" ht="24.2" customHeight="1">
      <c r="B478" s="33"/>
      <c r="C478" s="132" t="s">
        <v>896</v>
      </c>
      <c r="D478" s="132" t="s">
        <v>174</v>
      </c>
      <c r="E478" s="133" t="s">
        <v>996</v>
      </c>
      <c r="F478" s="134" t="s">
        <v>978</v>
      </c>
      <c r="G478" s="135" t="s">
        <v>468</v>
      </c>
      <c r="H478" s="136">
        <v>5549.52</v>
      </c>
      <c r="I478" s="137"/>
      <c r="J478" s="136">
        <f>ROUND(I478*H478,0)</f>
        <v>0</v>
      </c>
      <c r="K478" s="134" t="s">
        <v>346</v>
      </c>
      <c r="L478" s="33"/>
      <c r="M478" s="138" t="s">
        <v>35</v>
      </c>
      <c r="N478" s="139" t="s">
        <v>52</v>
      </c>
      <c r="P478" s="140">
        <f>O478*H478</f>
        <v>0</v>
      </c>
      <c r="Q478" s="140">
        <v>0</v>
      </c>
      <c r="R478" s="140">
        <f>Q478*H478</f>
        <v>0</v>
      </c>
      <c r="S478" s="140">
        <v>0</v>
      </c>
      <c r="T478" s="141">
        <f>S478*H478</f>
        <v>0</v>
      </c>
      <c r="AR478" s="142" t="s">
        <v>178</v>
      </c>
      <c r="AT478" s="142" t="s">
        <v>174</v>
      </c>
      <c r="AU478" s="142" t="s">
        <v>191</v>
      </c>
      <c r="AY478" s="17" t="s">
        <v>171</v>
      </c>
      <c r="BE478" s="143">
        <f>IF(N478="základní",J478,0)</f>
        <v>0</v>
      </c>
      <c r="BF478" s="143">
        <f>IF(N478="snížená",J478,0)</f>
        <v>0</v>
      </c>
      <c r="BG478" s="143">
        <f>IF(N478="zákl. přenesená",J478,0)</f>
        <v>0</v>
      </c>
      <c r="BH478" s="143">
        <f>IF(N478="sníž. přenesená",J478,0)</f>
        <v>0</v>
      </c>
      <c r="BI478" s="143">
        <f>IF(N478="nulová",J478,0)</f>
        <v>0</v>
      </c>
      <c r="BJ478" s="17" t="s">
        <v>8</v>
      </c>
      <c r="BK478" s="143">
        <f>ROUND(I478*H478,0)</f>
        <v>0</v>
      </c>
      <c r="BL478" s="17" t="s">
        <v>178</v>
      </c>
      <c r="BM478" s="142" t="s">
        <v>1750</v>
      </c>
    </row>
    <row r="479" spans="2:47" s="1" customFormat="1" ht="11.25">
      <c r="B479" s="33"/>
      <c r="D479" s="153" t="s">
        <v>347</v>
      </c>
      <c r="F479" s="154" t="s">
        <v>998</v>
      </c>
      <c r="I479" s="146"/>
      <c r="L479" s="33"/>
      <c r="M479" s="147"/>
      <c r="T479" s="54"/>
      <c r="AT479" s="17" t="s">
        <v>347</v>
      </c>
      <c r="AU479" s="17" t="s">
        <v>191</v>
      </c>
    </row>
    <row r="480" spans="2:47" s="1" customFormat="1" ht="19.5">
      <c r="B480" s="33"/>
      <c r="D480" s="144" t="s">
        <v>180</v>
      </c>
      <c r="F480" s="145" t="s">
        <v>461</v>
      </c>
      <c r="I480" s="146"/>
      <c r="L480" s="33"/>
      <c r="M480" s="147"/>
      <c r="T480" s="54"/>
      <c r="AT480" s="17" t="s">
        <v>180</v>
      </c>
      <c r="AU480" s="17" t="s">
        <v>191</v>
      </c>
    </row>
    <row r="481" spans="2:51" s="12" customFormat="1" ht="11.25">
      <c r="B481" s="155"/>
      <c r="D481" s="144" t="s">
        <v>358</v>
      </c>
      <c r="E481" s="156" t="s">
        <v>35</v>
      </c>
      <c r="F481" s="157" t="s">
        <v>1746</v>
      </c>
      <c r="H481" s="158">
        <v>17.49</v>
      </c>
      <c r="I481" s="159"/>
      <c r="L481" s="155"/>
      <c r="M481" s="160"/>
      <c r="T481" s="161"/>
      <c r="AT481" s="156" t="s">
        <v>358</v>
      </c>
      <c r="AU481" s="156" t="s">
        <v>191</v>
      </c>
      <c r="AV481" s="12" t="s">
        <v>21</v>
      </c>
      <c r="AW481" s="12" t="s">
        <v>41</v>
      </c>
      <c r="AX481" s="12" t="s">
        <v>81</v>
      </c>
      <c r="AY481" s="156" t="s">
        <v>171</v>
      </c>
    </row>
    <row r="482" spans="2:51" s="12" customFormat="1" ht="11.25">
      <c r="B482" s="155"/>
      <c r="D482" s="144" t="s">
        <v>358</v>
      </c>
      <c r="E482" s="156" t="s">
        <v>35</v>
      </c>
      <c r="F482" s="157" t="s">
        <v>1748</v>
      </c>
      <c r="H482" s="158">
        <v>444.97</v>
      </c>
      <c r="I482" s="159"/>
      <c r="L482" s="155"/>
      <c r="M482" s="160"/>
      <c r="T482" s="161"/>
      <c r="AT482" s="156" t="s">
        <v>358</v>
      </c>
      <c r="AU482" s="156" t="s">
        <v>191</v>
      </c>
      <c r="AV482" s="12" t="s">
        <v>21</v>
      </c>
      <c r="AW482" s="12" t="s">
        <v>41</v>
      </c>
      <c r="AX482" s="12" t="s">
        <v>81</v>
      </c>
      <c r="AY482" s="156" t="s">
        <v>171</v>
      </c>
    </row>
    <row r="483" spans="2:51" s="13" customFormat="1" ht="11.25">
      <c r="B483" s="162"/>
      <c r="D483" s="144" t="s">
        <v>358</v>
      </c>
      <c r="E483" s="163" t="s">
        <v>35</v>
      </c>
      <c r="F483" s="164" t="s">
        <v>361</v>
      </c>
      <c r="H483" s="165">
        <v>462.46</v>
      </c>
      <c r="I483" s="166"/>
      <c r="L483" s="162"/>
      <c r="M483" s="167"/>
      <c r="T483" s="168"/>
      <c r="AT483" s="163" t="s">
        <v>358</v>
      </c>
      <c r="AU483" s="163" t="s">
        <v>191</v>
      </c>
      <c r="AV483" s="13" t="s">
        <v>178</v>
      </c>
      <c r="AW483" s="13" t="s">
        <v>41</v>
      </c>
      <c r="AX483" s="13" t="s">
        <v>8</v>
      </c>
      <c r="AY483" s="163" t="s">
        <v>171</v>
      </c>
    </row>
    <row r="484" spans="2:51" s="12" customFormat="1" ht="11.25">
      <c r="B484" s="155"/>
      <c r="D484" s="144" t="s">
        <v>358</v>
      </c>
      <c r="F484" s="157" t="s">
        <v>1751</v>
      </c>
      <c r="H484" s="158">
        <v>5549.52</v>
      </c>
      <c r="I484" s="159"/>
      <c r="L484" s="155"/>
      <c r="M484" s="160"/>
      <c r="T484" s="161"/>
      <c r="AT484" s="156" t="s">
        <v>358</v>
      </c>
      <c r="AU484" s="156" t="s">
        <v>191</v>
      </c>
      <c r="AV484" s="12" t="s">
        <v>21</v>
      </c>
      <c r="AW484" s="12" t="s">
        <v>4</v>
      </c>
      <c r="AX484" s="12" t="s">
        <v>8</v>
      </c>
      <c r="AY484" s="156" t="s">
        <v>171</v>
      </c>
    </row>
    <row r="485" spans="2:65" s="1" customFormat="1" ht="24.2" customHeight="1">
      <c r="B485" s="33"/>
      <c r="C485" s="132" t="s">
        <v>903</v>
      </c>
      <c r="D485" s="132" t="s">
        <v>174</v>
      </c>
      <c r="E485" s="133" t="s">
        <v>1004</v>
      </c>
      <c r="F485" s="134" t="s">
        <v>467</v>
      </c>
      <c r="G485" s="135" t="s">
        <v>468</v>
      </c>
      <c r="H485" s="136">
        <v>313.59</v>
      </c>
      <c r="I485" s="137"/>
      <c r="J485" s="136">
        <f>ROUND(I485*H485,0)</f>
        <v>0</v>
      </c>
      <c r="K485" s="134" t="s">
        <v>35</v>
      </c>
      <c r="L485" s="33"/>
      <c r="M485" s="138" t="s">
        <v>35</v>
      </c>
      <c r="N485" s="139" t="s">
        <v>52</v>
      </c>
      <c r="P485" s="140">
        <f>O485*H485</f>
        <v>0</v>
      </c>
      <c r="Q485" s="140">
        <v>0</v>
      </c>
      <c r="R485" s="140">
        <f>Q485*H485</f>
        <v>0</v>
      </c>
      <c r="S485" s="140">
        <v>0</v>
      </c>
      <c r="T485" s="141">
        <f>S485*H485</f>
        <v>0</v>
      </c>
      <c r="AR485" s="142" t="s">
        <v>178</v>
      </c>
      <c r="AT485" s="142" t="s">
        <v>174</v>
      </c>
      <c r="AU485" s="142" t="s">
        <v>191</v>
      </c>
      <c r="AY485" s="17" t="s">
        <v>171</v>
      </c>
      <c r="BE485" s="143">
        <f>IF(N485="základní",J485,0)</f>
        <v>0</v>
      </c>
      <c r="BF485" s="143">
        <f>IF(N485="snížená",J485,0)</f>
        <v>0</v>
      </c>
      <c r="BG485" s="143">
        <f>IF(N485="zákl. přenesená",J485,0)</f>
        <v>0</v>
      </c>
      <c r="BH485" s="143">
        <f>IF(N485="sníž. přenesená",J485,0)</f>
        <v>0</v>
      </c>
      <c r="BI485" s="143">
        <f>IF(N485="nulová",J485,0)</f>
        <v>0</v>
      </c>
      <c r="BJ485" s="17" t="s">
        <v>8</v>
      </c>
      <c r="BK485" s="143">
        <f>ROUND(I485*H485,0)</f>
        <v>0</v>
      </c>
      <c r="BL485" s="17" t="s">
        <v>178</v>
      </c>
      <c r="BM485" s="142" t="s">
        <v>1752</v>
      </c>
    </row>
    <row r="486" spans="2:51" s="12" customFormat="1" ht="11.25">
      <c r="B486" s="155"/>
      <c r="D486" s="144" t="s">
        <v>358</v>
      </c>
      <c r="E486" s="156" t="s">
        <v>35</v>
      </c>
      <c r="F486" s="157" t="s">
        <v>1741</v>
      </c>
      <c r="H486" s="158">
        <v>296.1</v>
      </c>
      <c r="I486" s="159"/>
      <c r="L486" s="155"/>
      <c r="M486" s="160"/>
      <c r="T486" s="161"/>
      <c r="AT486" s="156" t="s">
        <v>358</v>
      </c>
      <c r="AU486" s="156" t="s">
        <v>191</v>
      </c>
      <c r="AV486" s="12" t="s">
        <v>21</v>
      </c>
      <c r="AW486" s="12" t="s">
        <v>41</v>
      </c>
      <c r="AX486" s="12" t="s">
        <v>81</v>
      </c>
      <c r="AY486" s="156" t="s">
        <v>171</v>
      </c>
    </row>
    <row r="487" spans="2:51" s="12" customFormat="1" ht="11.25">
      <c r="B487" s="155"/>
      <c r="D487" s="144" t="s">
        <v>358</v>
      </c>
      <c r="E487" s="156" t="s">
        <v>35</v>
      </c>
      <c r="F487" s="157" t="s">
        <v>1746</v>
      </c>
      <c r="H487" s="158">
        <v>17.49</v>
      </c>
      <c r="I487" s="159"/>
      <c r="L487" s="155"/>
      <c r="M487" s="160"/>
      <c r="T487" s="161"/>
      <c r="AT487" s="156" t="s">
        <v>358</v>
      </c>
      <c r="AU487" s="156" t="s">
        <v>191</v>
      </c>
      <c r="AV487" s="12" t="s">
        <v>21</v>
      </c>
      <c r="AW487" s="12" t="s">
        <v>41</v>
      </c>
      <c r="AX487" s="12" t="s">
        <v>81</v>
      </c>
      <c r="AY487" s="156" t="s">
        <v>171</v>
      </c>
    </row>
    <row r="488" spans="2:51" s="13" customFormat="1" ht="11.25">
      <c r="B488" s="162"/>
      <c r="D488" s="144" t="s">
        <v>358</v>
      </c>
      <c r="E488" s="163" t="s">
        <v>35</v>
      </c>
      <c r="F488" s="164" t="s">
        <v>361</v>
      </c>
      <c r="H488" s="165">
        <v>313.59</v>
      </c>
      <c r="I488" s="166"/>
      <c r="L488" s="162"/>
      <c r="M488" s="167"/>
      <c r="T488" s="168"/>
      <c r="AT488" s="163" t="s">
        <v>358</v>
      </c>
      <c r="AU488" s="163" t="s">
        <v>191</v>
      </c>
      <c r="AV488" s="13" t="s">
        <v>178</v>
      </c>
      <c r="AW488" s="13" t="s">
        <v>41</v>
      </c>
      <c r="AX488" s="13" t="s">
        <v>8</v>
      </c>
      <c r="AY488" s="163" t="s">
        <v>171</v>
      </c>
    </row>
    <row r="489" spans="2:65" s="1" customFormat="1" ht="24.2" customHeight="1">
      <c r="B489" s="33"/>
      <c r="C489" s="132" t="s">
        <v>908</v>
      </c>
      <c r="D489" s="132" t="s">
        <v>174</v>
      </c>
      <c r="E489" s="133" t="s">
        <v>1006</v>
      </c>
      <c r="F489" s="134" t="s">
        <v>1007</v>
      </c>
      <c r="G489" s="135" t="s">
        <v>468</v>
      </c>
      <c r="H489" s="136">
        <v>444.97</v>
      </c>
      <c r="I489" s="137"/>
      <c r="J489" s="136">
        <f>ROUND(I489*H489,0)</f>
        <v>0</v>
      </c>
      <c r="K489" s="134" t="s">
        <v>35</v>
      </c>
      <c r="L489" s="33"/>
      <c r="M489" s="138" t="s">
        <v>35</v>
      </c>
      <c r="N489" s="139" t="s">
        <v>52</v>
      </c>
      <c r="P489" s="140">
        <f>O489*H489</f>
        <v>0</v>
      </c>
      <c r="Q489" s="140">
        <v>0</v>
      </c>
      <c r="R489" s="140">
        <f>Q489*H489</f>
        <v>0</v>
      </c>
      <c r="S489" s="140">
        <v>0</v>
      </c>
      <c r="T489" s="141">
        <f>S489*H489</f>
        <v>0</v>
      </c>
      <c r="AR489" s="142" t="s">
        <v>178</v>
      </c>
      <c r="AT489" s="142" t="s">
        <v>174</v>
      </c>
      <c r="AU489" s="142" t="s">
        <v>191</v>
      </c>
      <c r="AY489" s="17" t="s">
        <v>171</v>
      </c>
      <c r="BE489" s="143">
        <f>IF(N489="základní",J489,0)</f>
        <v>0</v>
      </c>
      <c r="BF489" s="143">
        <f>IF(N489="snížená",J489,0)</f>
        <v>0</v>
      </c>
      <c r="BG489" s="143">
        <f>IF(N489="zákl. přenesená",J489,0)</f>
        <v>0</v>
      </c>
      <c r="BH489" s="143">
        <f>IF(N489="sníž. přenesená",J489,0)</f>
        <v>0</v>
      </c>
      <c r="BI489" s="143">
        <f>IF(N489="nulová",J489,0)</f>
        <v>0</v>
      </c>
      <c r="BJ489" s="17" t="s">
        <v>8</v>
      </c>
      <c r="BK489" s="143">
        <f>ROUND(I489*H489,0)</f>
        <v>0</v>
      </c>
      <c r="BL489" s="17" t="s">
        <v>178</v>
      </c>
      <c r="BM489" s="142" t="s">
        <v>1753</v>
      </c>
    </row>
    <row r="490" spans="2:51" s="12" customFormat="1" ht="11.25">
      <c r="B490" s="155"/>
      <c r="D490" s="144" t="s">
        <v>358</v>
      </c>
      <c r="E490" s="156" t="s">
        <v>35</v>
      </c>
      <c r="F490" s="157" t="s">
        <v>1748</v>
      </c>
      <c r="H490" s="158">
        <v>444.97</v>
      </c>
      <c r="I490" s="159"/>
      <c r="L490" s="155"/>
      <c r="M490" s="160"/>
      <c r="T490" s="161"/>
      <c r="AT490" s="156" t="s">
        <v>358</v>
      </c>
      <c r="AU490" s="156" t="s">
        <v>191</v>
      </c>
      <c r="AV490" s="12" t="s">
        <v>21</v>
      </c>
      <c r="AW490" s="12" t="s">
        <v>41</v>
      </c>
      <c r="AX490" s="12" t="s">
        <v>8</v>
      </c>
      <c r="AY490" s="156" t="s">
        <v>171</v>
      </c>
    </row>
    <row r="491" spans="2:63" s="11" customFormat="1" ht="22.9" customHeight="1">
      <c r="B491" s="120"/>
      <c r="D491" s="121" t="s">
        <v>80</v>
      </c>
      <c r="E491" s="130" t="s">
        <v>1009</v>
      </c>
      <c r="F491" s="130" t="s">
        <v>1010</v>
      </c>
      <c r="I491" s="123"/>
      <c r="J491" s="131">
        <f>BK491</f>
        <v>0</v>
      </c>
      <c r="L491" s="120"/>
      <c r="M491" s="125"/>
      <c r="P491" s="126">
        <f>SUM(P492:P495)</f>
        <v>0</v>
      </c>
      <c r="R491" s="126">
        <f>SUM(R492:R495)</f>
        <v>0</v>
      </c>
      <c r="T491" s="127">
        <f>SUM(T492:T495)</f>
        <v>0</v>
      </c>
      <c r="AR491" s="121" t="s">
        <v>8</v>
      </c>
      <c r="AT491" s="128" t="s">
        <v>80</v>
      </c>
      <c r="AU491" s="128" t="s">
        <v>8</v>
      </c>
      <c r="AY491" s="121" t="s">
        <v>171</v>
      </c>
      <c r="BK491" s="129">
        <f>SUM(BK492:BK495)</f>
        <v>0</v>
      </c>
    </row>
    <row r="492" spans="2:65" s="1" customFormat="1" ht="24.2" customHeight="1">
      <c r="B492" s="33"/>
      <c r="C492" s="132" t="s">
        <v>913</v>
      </c>
      <c r="D492" s="132" t="s">
        <v>174</v>
      </c>
      <c r="E492" s="133" t="s">
        <v>1012</v>
      </c>
      <c r="F492" s="134" t="s">
        <v>1013</v>
      </c>
      <c r="G492" s="135" t="s">
        <v>468</v>
      </c>
      <c r="H492" s="136">
        <v>1860.31</v>
      </c>
      <c r="I492" s="137"/>
      <c r="J492" s="136">
        <f>ROUND(I492*H492,0)</f>
        <v>0</v>
      </c>
      <c r="K492" s="134" t="s">
        <v>346</v>
      </c>
      <c r="L492" s="33"/>
      <c r="M492" s="138" t="s">
        <v>35</v>
      </c>
      <c r="N492" s="139" t="s">
        <v>52</v>
      </c>
      <c r="P492" s="140">
        <f>O492*H492</f>
        <v>0</v>
      </c>
      <c r="Q492" s="140">
        <v>0</v>
      </c>
      <c r="R492" s="140">
        <f>Q492*H492</f>
        <v>0</v>
      </c>
      <c r="S492" s="140">
        <v>0</v>
      </c>
      <c r="T492" s="141">
        <f>S492*H492</f>
        <v>0</v>
      </c>
      <c r="AR492" s="142" t="s">
        <v>178</v>
      </c>
      <c r="AT492" s="142" t="s">
        <v>174</v>
      </c>
      <c r="AU492" s="142" t="s">
        <v>21</v>
      </c>
      <c r="AY492" s="17" t="s">
        <v>171</v>
      </c>
      <c r="BE492" s="143">
        <f>IF(N492="základní",J492,0)</f>
        <v>0</v>
      </c>
      <c r="BF492" s="143">
        <f>IF(N492="snížená",J492,0)</f>
        <v>0</v>
      </c>
      <c r="BG492" s="143">
        <f>IF(N492="zákl. přenesená",J492,0)</f>
        <v>0</v>
      </c>
      <c r="BH492" s="143">
        <f>IF(N492="sníž. přenesená",J492,0)</f>
        <v>0</v>
      </c>
      <c r="BI492" s="143">
        <f>IF(N492="nulová",J492,0)</f>
        <v>0</v>
      </c>
      <c r="BJ492" s="17" t="s">
        <v>8</v>
      </c>
      <c r="BK492" s="143">
        <f>ROUND(I492*H492,0)</f>
        <v>0</v>
      </c>
      <c r="BL492" s="17" t="s">
        <v>178</v>
      </c>
      <c r="BM492" s="142" t="s">
        <v>1754</v>
      </c>
    </row>
    <row r="493" spans="2:47" s="1" customFormat="1" ht="11.25">
      <c r="B493" s="33"/>
      <c r="D493" s="153" t="s">
        <v>347</v>
      </c>
      <c r="F493" s="154" t="s">
        <v>1015</v>
      </c>
      <c r="I493" s="146"/>
      <c r="L493" s="33"/>
      <c r="M493" s="147"/>
      <c r="T493" s="54"/>
      <c r="AT493" s="17" t="s">
        <v>347</v>
      </c>
      <c r="AU493" s="17" t="s">
        <v>21</v>
      </c>
    </row>
    <row r="494" spans="2:65" s="1" customFormat="1" ht="24.2" customHeight="1">
      <c r="B494" s="33"/>
      <c r="C494" s="132" t="s">
        <v>919</v>
      </c>
      <c r="D494" s="132" t="s">
        <v>174</v>
      </c>
      <c r="E494" s="133" t="s">
        <v>1016</v>
      </c>
      <c r="F494" s="134" t="s">
        <v>1017</v>
      </c>
      <c r="G494" s="135" t="s">
        <v>468</v>
      </c>
      <c r="H494" s="136">
        <v>1860.31</v>
      </c>
      <c r="I494" s="137"/>
      <c r="J494" s="136">
        <f>ROUND(I494*H494,0)</f>
        <v>0</v>
      </c>
      <c r="K494" s="134" t="s">
        <v>346</v>
      </c>
      <c r="L494" s="33"/>
      <c r="M494" s="138" t="s">
        <v>35</v>
      </c>
      <c r="N494" s="139" t="s">
        <v>52</v>
      </c>
      <c r="P494" s="140">
        <f>O494*H494</f>
        <v>0</v>
      </c>
      <c r="Q494" s="140">
        <v>0</v>
      </c>
      <c r="R494" s="140">
        <f>Q494*H494</f>
        <v>0</v>
      </c>
      <c r="S494" s="140">
        <v>0</v>
      </c>
      <c r="T494" s="141">
        <f>S494*H494</f>
        <v>0</v>
      </c>
      <c r="AR494" s="142" t="s">
        <v>178</v>
      </c>
      <c r="AT494" s="142" t="s">
        <v>174</v>
      </c>
      <c r="AU494" s="142" t="s">
        <v>21</v>
      </c>
      <c r="AY494" s="17" t="s">
        <v>171</v>
      </c>
      <c r="BE494" s="143">
        <f>IF(N494="základní",J494,0)</f>
        <v>0</v>
      </c>
      <c r="BF494" s="143">
        <f>IF(N494="snížená",J494,0)</f>
        <v>0</v>
      </c>
      <c r="BG494" s="143">
        <f>IF(N494="zákl. přenesená",J494,0)</f>
        <v>0</v>
      </c>
      <c r="BH494" s="143">
        <f>IF(N494="sníž. přenesená",J494,0)</f>
        <v>0</v>
      </c>
      <c r="BI494" s="143">
        <f>IF(N494="nulová",J494,0)</f>
        <v>0</v>
      </c>
      <c r="BJ494" s="17" t="s">
        <v>8</v>
      </c>
      <c r="BK494" s="143">
        <f>ROUND(I494*H494,0)</f>
        <v>0</v>
      </c>
      <c r="BL494" s="17" t="s">
        <v>178</v>
      </c>
      <c r="BM494" s="142" t="s">
        <v>1755</v>
      </c>
    </row>
    <row r="495" spans="2:47" s="1" customFormat="1" ht="11.25">
      <c r="B495" s="33"/>
      <c r="D495" s="153" t="s">
        <v>347</v>
      </c>
      <c r="F495" s="154" t="s">
        <v>1019</v>
      </c>
      <c r="I495" s="146"/>
      <c r="L495" s="33"/>
      <c r="M495" s="185"/>
      <c r="N495" s="150"/>
      <c r="O495" s="150"/>
      <c r="P495" s="150"/>
      <c r="Q495" s="150"/>
      <c r="R495" s="150"/>
      <c r="S495" s="150"/>
      <c r="T495" s="186"/>
      <c r="AT495" s="17" t="s">
        <v>347</v>
      </c>
      <c r="AU495" s="17" t="s">
        <v>21</v>
      </c>
    </row>
    <row r="496" spans="2:12" s="1" customFormat="1" ht="6.95" customHeight="1">
      <c r="B496" s="42"/>
      <c r="C496" s="43"/>
      <c r="D496" s="43"/>
      <c r="E496" s="43"/>
      <c r="F496" s="43"/>
      <c r="G496" s="43"/>
      <c r="H496" s="43"/>
      <c r="I496" s="43"/>
      <c r="J496" s="43"/>
      <c r="K496" s="43"/>
      <c r="L496" s="33"/>
    </row>
  </sheetData>
  <sheetProtection algorithmName="SHA-512" hashValue="YFmnNjrESRLKrvfkrW1qXuaSOACbJM8CYbp+FgmZ3qUXiYQ2Q9f3gSQsm3NVIO97PTZr56XT/+zKLjlW7sFR+g==" saltValue="hMQXifOzbnXbpPPBv3vE3DvIwxcZiik6OVZysezVwQKNMix9xqBZ/91BhaFXw4is52CgYyHK5YhzhqCI3igVVA==" spinCount="100000" sheet="1" objects="1" scenarios="1" formatColumns="0" formatRows="0" autoFilter="0"/>
  <autoFilter ref="C92:K495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2101101"/>
    <hyperlink ref="F100" r:id="rId2" display="https://podminky.urs.cz/item/CS_URS_2023_01/112251101"/>
    <hyperlink ref="F102" r:id="rId3" display="https://podminky.urs.cz/item/CS_URS_2023_01/113107222"/>
    <hyperlink ref="F104" r:id="rId4" display="https://podminky.urs.cz/item/CS_URS_2023_01/113107242"/>
    <hyperlink ref="F110" r:id="rId5" display="https://podminky.urs.cz/item/CS_URS_2023_01/113201112"/>
    <hyperlink ref="F113" r:id="rId6" display="https://podminky.urs.cz/item/CS_URS_2023_01/121151103"/>
    <hyperlink ref="F116" r:id="rId7" display="https://podminky.urs.cz/item/CS_URS_2023_01/122351105"/>
    <hyperlink ref="F121" r:id="rId8" display="https://podminky.urs.cz/item/CS_URS_2023_01/129001101"/>
    <hyperlink ref="F129" r:id="rId9" display="https://podminky.urs.cz/item/CS_URS_2023_01/131251100"/>
    <hyperlink ref="F132" r:id="rId10" display="https://podminky.urs.cz/item/CS_URS_2023_01/132151101"/>
    <hyperlink ref="F135" r:id="rId11" display="https://podminky.urs.cz/item/CS_URS_2023_01/162201401"/>
    <hyperlink ref="F138" r:id="rId12" display="https://podminky.urs.cz/item/CS_URS_2023_01/162201411"/>
    <hyperlink ref="F141" r:id="rId13" display="https://podminky.urs.cz/item/CS_URS_2023_01/162201421"/>
    <hyperlink ref="F144" r:id="rId14" display="https://podminky.urs.cz/item/CS_URS_2023_01/162251102"/>
    <hyperlink ref="F147" r:id="rId15" display="https://podminky.urs.cz/item/CS_URS_2023_01/162751137"/>
    <hyperlink ref="F151" r:id="rId16" display="https://podminky.urs.cz/item/CS_URS_2023_01/162751139"/>
    <hyperlink ref="F155" r:id="rId17" display="https://podminky.urs.cz/item/CS_URS_2023_01/167151101"/>
    <hyperlink ref="F162" r:id="rId18" display="https://podminky.urs.cz/item/CS_URS_2023_01/171251201"/>
    <hyperlink ref="F164" r:id="rId19" display="https://podminky.urs.cz/item/CS_URS_2023_01/174152101"/>
    <hyperlink ref="F167" r:id="rId20" display="https://podminky.urs.cz/item/CS_URS_2023_01/175111101"/>
    <hyperlink ref="F172" r:id="rId21" display="https://podminky.urs.cz/item/CS_URS_2023_01/181311103"/>
    <hyperlink ref="F179" r:id="rId22" display="https://podminky.urs.cz/item/CS_URS_2023_01/181411131"/>
    <hyperlink ref="F183" r:id="rId23" display="https://podminky.urs.cz/item/CS_URS_2023_01/181951114"/>
    <hyperlink ref="F187" r:id="rId24" display="https://podminky.urs.cz/item/CS_URS_2023_01/184102112"/>
    <hyperlink ref="F190" r:id="rId25" display="https://podminky.urs.cz/item/CS_URS_2023_01/184215133"/>
    <hyperlink ref="F195" r:id="rId26" display="https://podminky.urs.cz/item/CS_URS_2023_01/451573111"/>
    <hyperlink ref="F198" r:id="rId27" display="https://podminky.urs.cz/item/CS_URS_2023_01/452311141"/>
    <hyperlink ref="F202" r:id="rId28" display="https://podminky.urs.cz/item/CS_URS_2023_01/561121113"/>
    <hyperlink ref="F211" r:id="rId29" display="https://podminky.urs.cz/item/CS_URS_2023_01/564851111"/>
    <hyperlink ref="F221" r:id="rId30" display="https://podminky.urs.cz/item/CS_URS_2023_01/564851111"/>
    <hyperlink ref="F231" r:id="rId31" display="https://podminky.urs.cz/item/CS_URS_2023_01/564861111"/>
    <hyperlink ref="F238" r:id="rId32" display="https://podminky.urs.cz/item/CS_URS_2023_01/564861111"/>
    <hyperlink ref="F244" r:id="rId33" display="https://podminky.urs.cz/item/CS_URS_2023_01/565155101"/>
    <hyperlink ref="F253" r:id="rId34" display="https://podminky.urs.cz/item/CS_URS_2023_01/567122113"/>
    <hyperlink ref="F262" r:id="rId35" display="https://podminky.urs.cz/item/CS_URS_2023_01/573191111"/>
    <hyperlink ref="F271" r:id="rId36" display="https://podminky.urs.cz/item/CS_URS_2023_01/573231107"/>
    <hyperlink ref="F276" r:id="rId37" display="https://podminky.urs.cz/item/CS_URS_2023_01/577134111"/>
    <hyperlink ref="F279" r:id="rId38" display="https://podminky.urs.cz/item/CS_URS_2023_01/577144111"/>
    <hyperlink ref="F282" r:id="rId39" display="https://podminky.urs.cz/item/CS_URS_2023_01/596211213"/>
    <hyperlink ref="F300" r:id="rId40" display="https://podminky.urs.cz/item/CS_URS_2023_01/596212212"/>
    <hyperlink ref="F306" r:id="rId41" display="https://podminky.urs.cz/item/CS_URS_2023_01/871350310"/>
    <hyperlink ref="F311" r:id="rId42" display="https://podminky.urs.cz/item/CS_URS_2023_01/879230191"/>
    <hyperlink ref="F314" r:id="rId43" display="https://podminky.urs.cz/item/CS_URS_2023_01/895941341"/>
    <hyperlink ref="F317" r:id="rId44" display="https://podminky.urs.cz/item/CS_URS_2023_01/895941351"/>
    <hyperlink ref="F320" r:id="rId45" display="https://podminky.urs.cz/item/CS_URS_2023_01/895941361"/>
    <hyperlink ref="F323" r:id="rId46" display="https://podminky.urs.cz/item/CS_URS_2023_01/899204112"/>
    <hyperlink ref="F327" r:id="rId47" display="https://podminky.urs.cz/item/CS_URS_2023_01/899431111"/>
    <hyperlink ref="F335" r:id="rId48" display="https://podminky.urs.cz/item/CS_URS_2023_01/914111111"/>
    <hyperlink ref="F346" r:id="rId49" display="https://podminky.urs.cz/item/CS_URS_2023_01/914511112"/>
    <hyperlink ref="F349" r:id="rId50" display="https://podminky.urs.cz/item/CS_URS_2023_01/915611111"/>
    <hyperlink ref="F351" r:id="rId51" display="https://podminky.urs.cz/item/CS_URS_2023_01/915621111"/>
    <hyperlink ref="F354" r:id="rId52" display="https://podminky.urs.cz/item/CS_URS_2023_01/915231116"/>
    <hyperlink ref="F363" r:id="rId53" display="https://podminky.urs.cz/item/CS_URS_2023_01/915321111"/>
    <hyperlink ref="F366" r:id="rId54" display="https://podminky.urs.cz/item/CS_URS_2023_01/915331111"/>
    <hyperlink ref="F369" r:id="rId55" display="https://podminky.urs.cz/item/CS_URS_2023_01/916131213"/>
    <hyperlink ref="F402" r:id="rId56" display="https://podminky.urs.cz/item/CS_URS_2023_01/916231213"/>
    <hyperlink ref="F414" r:id="rId57" display="https://podminky.urs.cz/item/CS_URS_2023_01/916431111"/>
    <hyperlink ref="F422" r:id="rId58" display="https://podminky.urs.cz/item/CS_URS_2023_01/919122132"/>
    <hyperlink ref="F424" r:id="rId59" display="https://podminky.urs.cz/item/CS_URS_2023_01/919726121"/>
    <hyperlink ref="F431" r:id="rId60" display="https://podminky.urs.cz/item/CS_URS_2023_01/919731121"/>
    <hyperlink ref="F433" r:id="rId61" display="https://podminky.urs.cz/item/CS_URS_2023_01/919735112"/>
    <hyperlink ref="F438" r:id="rId62" display="https://podminky.urs.cz/item/CS_URS_2023_01/966001212"/>
    <hyperlink ref="F441" r:id="rId63" display="https://podminky.urs.cz/item/CS_URS_2023_01/966001312"/>
    <hyperlink ref="F444" r:id="rId64" display="https://podminky.urs.cz/item/CS_URS_2023_01/966006132"/>
    <hyperlink ref="F447" r:id="rId65" display="https://podminky.urs.cz/item/CS_URS_2023_01/966071131"/>
    <hyperlink ref="F450" r:id="rId66" display="https://podminky.urs.cz/item/CS_URS_2023_01/936124113"/>
    <hyperlink ref="F453" r:id="rId67" display="https://podminky.urs.cz/item/CS_URS_2023_01/936104213"/>
    <hyperlink ref="F458" r:id="rId68" display="https://podminky.urs.cz/item/CS_URS_2023_01/979024443"/>
    <hyperlink ref="F462" r:id="rId69" display="https://podminky.urs.cz/item/CS_URS_2023_01/997221551"/>
    <hyperlink ref="F467" r:id="rId70" display="https://podminky.urs.cz/item/CS_URS_2023_01/997221559"/>
    <hyperlink ref="F472" r:id="rId71" display="https://podminky.urs.cz/item/CS_URS_2023_01/997221561"/>
    <hyperlink ref="F479" r:id="rId72" display="https://podminky.urs.cz/item/CS_URS_2023_01/997221569"/>
    <hyperlink ref="F493" r:id="rId73" display="https://podminky.urs.cz/item/CS_URS_2023_01/998223011"/>
    <hyperlink ref="F495" r:id="rId74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Veronika Kloudová</cp:lastModifiedBy>
  <dcterms:created xsi:type="dcterms:W3CDTF">2024-01-17T13:49:31Z</dcterms:created>
  <dcterms:modified xsi:type="dcterms:W3CDTF">2024-01-17T15:07:43Z</dcterms:modified>
  <cp:category/>
  <cp:version/>
  <cp:contentType/>
  <cp:contentStatus/>
</cp:coreProperties>
</file>