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kusova\Desktop\"/>
    </mc:Choice>
  </mc:AlternateContent>
  <xr:revisionPtr revIDLastSave="0" documentId="13_ncr:1_{405AD51F-4778-470B-A107-FDF6C36ACBF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Pol'!$A$1:$U$172</definedName>
    <definedName name="_xlnm.Print_Area" localSheetId="1">Stavba!$A$1:$J$122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27" i="1" l="1"/>
  <c r="AC170" i="12"/>
  <c r="F39" i="1" s="1"/>
  <c r="BA114" i="12"/>
  <c r="BA113" i="12"/>
  <c r="BA112" i="12"/>
  <c r="BA111" i="12"/>
  <c r="BA107" i="12"/>
  <c r="BA106" i="12"/>
  <c r="BA105" i="12"/>
  <c r="BA66" i="12"/>
  <c r="BA64" i="12"/>
  <c r="BA63" i="12"/>
  <c r="BA62" i="12"/>
  <c r="BA61" i="12"/>
  <c r="BA55" i="12"/>
  <c r="BA53" i="12"/>
  <c r="BA52" i="12"/>
  <c r="BA51" i="12"/>
  <c r="BA50" i="12"/>
  <c r="BA48" i="12"/>
  <c r="BA47" i="12"/>
  <c r="BA41" i="12"/>
  <c r="BA38" i="12"/>
  <c r="BA34" i="12"/>
  <c r="BA33" i="12"/>
  <c r="BA32" i="12"/>
  <c r="BA25" i="12"/>
  <c r="BA24" i="12"/>
  <c r="BA22" i="12"/>
  <c r="BA21" i="12"/>
  <c r="BA14" i="12"/>
  <c r="BA13" i="12"/>
  <c r="BA12" i="12"/>
  <c r="BA10" i="12"/>
  <c r="G9" i="12"/>
  <c r="M9" i="12" s="1"/>
  <c r="I9" i="12"/>
  <c r="K9" i="12"/>
  <c r="O9" i="12"/>
  <c r="Q9" i="12"/>
  <c r="U9" i="12"/>
  <c r="G15" i="12"/>
  <c r="M15" i="12" s="1"/>
  <c r="I15" i="12"/>
  <c r="K15" i="12"/>
  <c r="O15" i="12"/>
  <c r="Q15" i="12"/>
  <c r="U15" i="12"/>
  <c r="G16" i="12"/>
  <c r="M16" i="12" s="1"/>
  <c r="I16" i="12"/>
  <c r="K16" i="12"/>
  <c r="O16" i="12"/>
  <c r="Q16" i="12"/>
  <c r="U16" i="12"/>
  <c r="G20" i="12"/>
  <c r="I20" i="12"/>
  <c r="K20" i="12"/>
  <c r="O20" i="12"/>
  <c r="Q20" i="12"/>
  <c r="U20" i="12"/>
  <c r="G23" i="12"/>
  <c r="M23" i="12" s="1"/>
  <c r="I23" i="12"/>
  <c r="K23" i="12"/>
  <c r="O23" i="12"/>
  <c r="Q23" i="12"/>
  <c r="U23" i="12"/>
  <c r="G31" i="12"/>
  <c r="M31" i="12" s="1"/>
  <c r="I31" i="12"/>
  <c r="K31" i="12"/>
  <c r="O31" i="12"/>
  <c r="Q31" i="12"/>
  <c r="U31" i="12"/>
  <c r="G35" i="12"/>
  <c r="M35" i="12" s="1"/>
  <c r="I35" i="12"/>
  <c r="K35" i="12"/>
  <c r="O35" i="12"/>
  <c r="Q35" i="12"/>
  <c r="U35" i="12"/>
  <c r="G37" i="12"/>
  <c r="M37" i="12" s="1"/>
  <c r="I37" i="12"/>
  <c r="K37" i="12"/>
  <c r="O37" i="12"/>
  <c r="Q37" i="12"/>
  <c r="U37" i="12"/>
  <c r="G40" i="12"/>
  <c r="M40" i="12" s="1"/>
  <c r="I40" i="12"/>
  <c r="K40" i="12"/>
  <c r="O40" i="12"/>
  <c r="Q40" i="12"/>
  <c r="U40" i="12"/>
  <c r="G44" i="12"/>
  <c r="M44" i="12" s="1"/>
  <c r="I44" i="12"/>
  <c r="K44" i="12"/>
  <c r="O44" i="12"/>
  <c r="Q44" i="12"/>
  <c r="U44" i="12"/>
  <c r="G46" i="12"/>
  <c r="M46" i="12" s="1"/>
  <c r="I46" i="12"/>
  <c r="K46" i="12"/>
  <c r="O46" i="12"/>
  <c r="Q46" i="12"/>
  <c r="U46" i="12"/>
  <c r="G49" i="12"/>
  <c r="M49" i="12" s="1"/>
  <c r="I49" i="12"/>
  <c r="K49" i="12"/>
  <c r="O49" i="12"/>
  <c r="Q49" i="12"/>
  <c r="U49" i="12"/>
  <c r="G60" i="12"/>
  <c r="I60" i="12"/>
  <c r="K60" i="12"/>
  <c r="O60" i="12"/>
  <c r="Q60" i="12"/>
  <c r="U60" i="12"/>
  <c r="G69" i="12"/>
  <c r="M69" i="12" s="1"/>
  <c r="I69" i="12"/>
  <c r="K69" i="12"/>
  <c r="O69" i="12"/>
  <c r="Q69" i="12"/>
  <c r="U69" i="12"/>
  <c r="G74" i="12"/>
  <c r="M74" i="12" s="1"/>
  <c r="I74" i="12"/>
  <c r="K74" i="12"/>
  <c r="O74" i="12"/>
  <c r="Q74" i="12"/>
  <c r="U74" i="12"/>
  <c r="G76" i="12"/>
  <c r="M76" i="12" s="1"/>
  <c r="I76" i="12"/>
  <c r="K76" i="12"/>
  <c r="O76" i="12"/>
  <c r="Q76" i="12"/>
  <c r="U76" i="12"/>
  <c r="G77" i="12"/>
  <c r="I77" i="12"/>
  <c r="K77" i="12"/>
  <c r="O77" i="12"/>
  <c r="Q77" i="12"/>
  <c r="U77" i="12"/>
  <c r="G85" i="12"/>
  <c r="M85" i="12" s="1"/>
  <c r="I85" i="12"/>
  <c r="K85" i="12"/>
  <c r="O85" i="12"/>
  <c r="Q85" i="12"/>
  <c r="U85" i="12"/>
  <c r="G86" i="12"/>
  <c r="M86" i="12" s="1"/>
  <c r="I86" i="12"/>
  <c r="K86" i="12"/>
  <c r="O86" i="12"/>
  <c r="Q86" i="12"/>
  <c r="U86" i="12"/>
  <c r="G88" i="12"/>
  <c r="M88" i="12" s="1"/>
  <c r="I88" i="12"/>
  <c r="K88" i="12"/>
  <c r="O88" i="12"/>
  <c r="Q88" i="12"/>
  <c r="U88" i="12"/>
  <c r="G89" i="12"/>
  <c r="M89" i="12" s="1"/>
  <c r="I89" i="12"/>
  <c r="K89" i="12"/>
  <c r="O89" i="12"/>
  <c r="Q89" i="12"/>
  <c r="U89" i="12"/>
  <c r="G97" i="12"/>
  <c r="M97" i="12" s="1"/>
  <c r="I97" i="12"/>
  <c r="K97" i="12"/>
  <c r="O97" i="12"/>
  <c r="Q97" i="12"/>
  <c r="U97" i="12"/>
  <c r="G99" i="12"/>
  <c r="M99" i="12" s="1"/>
  <c r="I99" i="12"/>
  <c r="K99" i="12"/>
  <c r="O99" i="12"/>
  <c r="Q99" i="12"/>
  <c r="U99" i="12"/>
  <c r="G101" i="12"/>
  <c r="M101" i="12" s="1"/>
  <c r="M100" i="12" s="1"/>
  <c r="I101" i="12"/>
  <c r="I100" i="12" s="1"/>
  <c r="K101" i="12"/>
  <c r="K100" i="12" s="1"/>
  <c r="O101" i="12"/>
  <c r="O100" i="12" s="1"/>
  <c r="Q101" i="12"/>
  <c r="Q100" i="12" s="1"/>
  <c r="U101" i="12"/>
  <c r="U100" i="12" s="1"/>
  <c r="G104" i="12"/>
  <c r="M104" i="12" s="1"/>
  <c r="I104" i="12"/>
  <c r="K104" i="12"/>
  <c r="O104" i="12"/>
  <c r="Q104" i="12"/>
  <c r="U104" i="12"/>
  <c r="G108" i="12"/>
  <c r="M108" i="12" s="1"/>
  <c r="I108" i="12"/>
  <c r="K108" i="12"/>
  <c r="O108" i="12"/>
  <c r="Q108" i="12"/>
  <c r="U108" i="12"/>
  <c r="G110" i="12"/>
  <c r="M110" i="12" s="1"/>
  <c r="M109" i="12" s="1"/>
  <c r="I110" i="12"/>
  <c r="I109" i="12" s="1"/>
  <c r="K110" i="12"/>
  <c r="K109" i="12" s="1"/>
  <c r="O110" i="12"/>
  <c r="O109" i="12" s="1"/>
  <c r="Q110" i="12"/>
  <c r="Q109" i="12" s="1"/>
  <c r="U110" i="12"/>
  <c r="U109" i="12" s="1"/>
  <c r="G128" i="12"/>
  <c r="M128" i="12" s="1"/>
  <c r="I128" i="12"/>
  <c r="K128" i="12"/>
  <c r="O128" i="12"/>
  <c r="Q128" i="12"/>
  <c r="U128" i="12"/>
  <c r="G135" i="12"/>
  <c r="I135" i="12"/>
  <c r="K135" i="12"/>
  <c r="O135" i="12"/>
  <c r="Q135" i="12"/>
  <c r="U135" i="12"/>
  <c r="G145" i="12"/>
  <c r="M145" i="12" s="1"/>
  <c r="I145" i="12"/>
  <c r="K145" i="12"/>
  <c r="O145" i="12"/>
  <c r="Q145" i="12"/>
  <c r="U145" i="12"/>
  <c r="G152" i="12"/>
  <c r="M152" i="12" s="1"/>
  <c r="I152" i="12"/>
  <c r="K152" i="12"/>
  <c r="O152" i="12"/>
  <c r="Q152" i="12"/>
  <c r="U152" i="12"/>
  <c r="G155" i="12"/>
  <c r="M155" i="12" s="1"/>
  <c r="I155" i="12"/>
  <c r="K155" i="12"/>
  <c r="O155" i="12"/>
  <c r="Q155" i="12"/>
  <c r="U155" i="12"/>
  <c r="G162" i="12"/>
  <c r="M162" i="12" s="1"/>
  <c r="I162" i="12"/>
  <c r="K162" i="12"/>
  <c r="O162" i="12"/>
  <c r="Q162" i="12"/>
  <c r="U162" i="12"/>
  <c r="I20" i="1"/>
  <c r="I19" i="1"/>
  <c r="I18" i="1"/>
  <c r="AZ108" i="1"/>
  <c r="AZ107" i="1"/>
  <c r="AZ106" i="1"/>
  <c r="AZ105" i="1"/>
  <c r="AZ104" i="1"/>
  <c r="AZ103" i="1"/>
  <c r="AZ102" i="1"/>
  <c r="AZ101" i="1"/>
  <c r="AZ100" i="1"/>
  <c r="AZ99" i="1"/>
  <c r="AZ98" i="1"/>
  <c r="AZ97" i="1"/>
  <c r="AZ96" i="1"/>
  <c r="AZ95" i="1"/>
  <c r="AZ93" i="1"/>
  <c r="AZ92" i="1"/>
  <c r="AZ91" i="1"/>
  <c r="AZ90" i="1"/>
  <c r="AZ89" i="1"/>
  <c r="AZ88" i="1"/>
  <c r="AZ87" i="1"/>
  <c r="AZ85" i="1"/>
  <c r="AZ84" i="1"/>
  <c r="AZ83" i="1"/>
  <c r="AZ82" i="1"/>
  <c r="AZ80" i="1"/>
  <c r="AZ79" i="1"/>
  <c r="AZ78" i="1"/>
  <c r="AZ77" i="1"/>
  <c r="AZ76" i="1"/>
  <c r="AZ75" i="1"/>
  <c r="AZ74" i="1"/>
  <c r="AZ73" i="1"/>
  <c r="AZ72" i="1"/>
  <c r="AZ71" i="1"/>
  <c r="AZ69" i="1"/>
  <c r="AZ68" i="1"/>
  <c r="AZ67" i="1"/>
  <c r="AZ66" i="1"/>
  <c r="AZ64" i="1"/>
  <c r="AZ63" i="1"/>
  <c r="AZ62" i="1"/>
  <c r="AZ61" i="1"/>
  <c r="AZ60" i="1"/>
  <c r="AZ59" i="1"/>
  <c r="AZ58" i="1"/>
  <c r="AZ57" i="1"/>
  <c r="AZ56" i="1"/>
  <c r="AZ55" i="1"/>
  <c r="AZ54" i="1"/>
  <c r="AZ53" i="1"/>
  <c r="AZ52" i="1"/>
  <c r="AZ51" i="1"/>
  <c r="AZ49" i="1"/>
  <c r="AZ48" i="1"/>
  <c r="AZ47" i="1"/>
  <c r="AZ46" i="1"/>
  <c r="AZ45" i="1"/>
  <c r="AZ44" i="1"/>
  <c r="AZ43" i="1"/>
  <c r="J28" i="1"/>
  <c r="J26" i="1"/>
  <c r="G38" i="1"/>
  <c r="F38" i="1"/>
  <c r="J23" i="1"/>
  <c r="J24" i="1"/>
  <c r="J25" i="1"/>
  <c r="J27" i="1"/>
  <c r="E24" i="1"/>
  <c r="E26" i="1"/>
  <c r="G45" i="12" l="1"/>
  <c r="G109" i="12"/>
  <c r="I120" i="1" s="1"/>
  <c r="G103" i="12"/>
  <c r="G68" i="12"/>
  <c r="I117" i="1" s="1"/>
  <c r="G100" i="12"/>
  <c r="I118" i="1" s="1"/>
  <c r="G127" i="12"/>
  <c r="I121" i="1" s="1"/>
  <c r="G8" i="12"/>
  <c r="I114" i="1" s="1"/>
  <c r="G36" i="12"/>
  <c r="I115" i="1" s="1"/>
  <c r="I103" i="12"/>
  <c r="O36" i="12"/>
  <c r="K45" i="12"/>
  <c r="I116" i="1"/>
  <c r="U36" i="12"/>
  <c r="Q127" i="12"/>
  <c r="M135" i="12"/>
  <c r="M127" i="12" s="1"/>
  <c r="AD170" i="12"/>
  <c r="G39" i="1" s="1"/>
  <c r="G40" i="1" s="1"/>
  <c r="G25" i="1" s="1"/>
  <c r="G26" i="1" s="1"/>
  <c r="Q45" i="12"/>
  <c r="O45" i="12"/>
  <c r="F40" i="1"/>
  <c r="G23" i="1" s="1"/>
  <c r="G24" i="1" s="1"/>
  <c r="K127" i="12"/>
  <c r="Q103" i="12"/>
  <c r="Q68" i="12"/>
  <c r="I45" i="12"/>
  <c r="O8" i="12"/>
  <c r="U127" i="12"/>
  <c r="U103" i="12"/>
  <c r="O103" i="12"/>
  <c r="U68" i="12"/>
  <c r="M60" i="12"/>
  <c r="M45" i="12" s="1"/>
  <c r="Q36" i="12"/>
  <c r="Q8" i="12"/>
  <c r="U8" i="12"/>
  <c r="I119" i="1"/>
  <c r="K68" i="12"/>
  <c r="I127" i="12"/>
  <c r="U45" i="12"/>
  <c r="K103" i="12"/>
  <c r="I68" i="12"/>
  <c r="O68" i="12"/>
  <c r="K36" i="12"/>
  <c r="I36" i="12"/>
  <c r="K8" i="12"/>
  <c r="I8" i="12"/>
  <c r="O127" i="12"/>
  <c r="M36" i="12"/>
  <c r="M103" i="12"/>
  <c r="M77" i="12"/>
  <c r="M68" i="12" s="1"/>
  <c r="M20" i="12"/>
  <c r="M8" i="12" s="1"/>
  <c r="I122" i="1" l="1"/>
  <c r="G170" i="12"/>
  <c r="I17" i="1"/>
  <c r="H39" i="1"/>
  <c r="G29" i="1"/>
  <c r="G28" i="1"/>
  <c r="I39" i="1" l="1"/>
  <c r="I40" i="1" s="1"/>
  <c r="J39" i="1" s="1"/>
  <c r="J40" i="1" s="1"/>
  <c r="H40" i="1"/>
  <c r="I16" i="1"/>
  <c r="I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<sst xmlns="http://schemas.openxmlformats.org/spreadsheetml/2006/main" count="606" uniqueCount="344">
  <si>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</si>
  <si>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</si>
  <si>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</si>
  <si>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</si>
  <si>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</si>
  <si>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</si>
  <si>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</si>
  <si>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</si>
  <si>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</si>
  <si>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</si>
  <si>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</si>
  <si>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</si>
  <si>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</si>
  <si>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</si>
  <si>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</si>
  <si>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</si>
  <si>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</si>
  <si>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</si>
  <si>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</si>
  <si>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</si>
  <si>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</si>
  <si>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</si>
  <si>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</si>
  <si>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</si>
  <si>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</si>
  <si>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</si>
  <si>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</si>
  <si>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</si>
  <si>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</si>
  <si>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</si>
  <si>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</si>
  <si>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</si>
  <si>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</si>
  <si>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</si>
  <si>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</si>
  <si>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</si>
  <si>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</si>
  <si>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</si>
  <si>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</si>
  <si>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</si>
  <si>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</si>
  <si>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</si>
  <si>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</si>
  <si>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</si>
  <si>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</si>
  <si>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Ing. Taťána Šmejkalová</t>
  </si>
  <si>
    <t>20211018,20201025 Nymburk,městské hradby,2 věže+mezilehlá hradba</t>
  </si>
  <si>
    <t>Město Nymburk</t>
  </si>
  <si>
    <t>Náměstí Přemyslovců 163/20</t>
  </si>
  <si>
    <t>Nymburk</t>
  </si>
  <si>
    <t>288 02</t>
  </si>
  <si>
    <t>00239500</t>
  </si>
  <si>
    <t>CZ00239500</t>
  </si>
  <si>
    <t>Rozpočet</t>
  </si>
  <si>
    <t>Celkem za stavbu</t>
  </si>
  <si>
    <t>CZK</t>
  </si>
  <si>
    <t xml:space="preserve">Popis rozpočtu:  - </t>
  </si>
  <si>
    <t>Rozpočet řeší:</t>
  </si>
  <si>
    <t>- Nymburk, městské hradby na Rejdišti, 2 věže+mezilehlou hradbu,</t>
  </si>
  <si>
    <t xml:space="preserve">  parc.č.1585 + st.251+st.252+st.253, opravu</t>
  </si>
  <si>
    <t>- konzervaci zachovalé části hradební zdi včetně dvou věží, jež ji lemují</t>
  </si>
  <si>
    <t xml:space="preserve">  a výměnu dožilé šindelové střešní krytiny na věžích</t>
  </si>
  <si>
    <t xml:space="preserve">  jedná se o 21,5 m dlouhý úsek s průměrnou výškou 8,0 m,</t>
  </si>
  <si>
    <t xml:space="preserve">  ohraničený dvěma hranolovými věžemi o půdorysu cca 4,90x3,90 m a výšky 12,0 m</t>
  </si>
  <si>
    <t>Rozpočet neřeší:</t>
  </si>
  <si>
    <t>- omytí ploch z cihelného lícového zdiva tlakovou vodou</t>
  </si>
  <si>
    <t xml:space="preserve">  (není přípustné)</t>
  </si>
  <si>
    <t>- plošné odstraňování nevhodného spárování z tvrdé cementové malty,</t>
  </si>
  <si>
    <t xml:space="preserve">  provedené v předchozích opravách</t>
  </si>
  <si>
    <t xml:space="preserve">  (velký rozsah, zatím celkově uspokojivý stav)</t>
  </si>
  <si>
    <t>- plošné zpevnění líce cihelného zdiva</t>
  </si>
  <si>
    <t xml:space="preserve">  (konsolidace cihel vždy představuje riziko vzniku nežádoucích rozhraní</t>
  </si>
  <si>
    <t xml:space="preserve">  mezi značně nasákavým střepem cihly a jejím nenasákavým povrchem</t>
  </si>
  <si>
    <t xml:space="preserve">  a následný rozvoj degradace cihel)</t>
  </si>
  <si>
    <t>- hydrofobizaci líce cihelného zdiva</t>
  </si>
  <si>
    <t xml:space="preserve">  (hrozí riziko vzniku nežádoucích rozhraní</t>
  </si>
  <si>
    <t>Rozpočet je vyhotoven v podrobnosti dle:</t>
  </si>
  <si>
    <t>- projektu "Nymburk - městské hradby, oprava dvou věží a mezilehlé hradby"</t>
  </si>
  <si>
    <t xml:space="preserve">  vypracovaného Martinem Volejníkem a Ing. Radkou Pěknou, 2020/10,</t>
  </si>
  <si>
    <t xml:space="preserve">  stupeň - DPS=Dokumentace pro provedení stavby</t>
  </si>
  <si>
    <t>Výkaz výměr:</t>
  </si>
  <si>
    <t>- přesnost výměr odpovídá podrobnosti projektové dokumentace</t>
  </si>
  <si>
    <t>- výměry pro tesařské prvky jsou převzaty z tabulky v projektu</t>
  </si>
  <si>
    <t>- vše je třeba kontrolovat a upřesňovat na místě při realizaci</t>
  </si>
  <si>
    <t>- neslouží jako podklad pro objednávky materiálu v rámci dodávky stavby</t>
  </si>
  <si>
    <t>- veškeré materiály, systémy a výrobky,</t>
  </si>
  <si>
    <t xml:space="preserve">  případně uvedené v rozpočtu s obchodním názvem, jsou referenční,</t>
  </si>
  <si>
    <t xml:space="preserve">  obecně určující standart, technické parametry a požadované vlastnosti</t>
  </si>
  <si>
    <t xml:space="preserve">  a lze je nahradit produkty jiného výrobce, při zachování srovnatelných nebo lepších</t>
  </si>
  <si>
    <t xml:space="preserve">  rozhodujících technických parametrů</t>
  </si>
  <si>
    <t>Památková ochrana:</t>
  </si>
  <si>
    <t>- městské hradby jsou součástí městské památkové zóny Nymburk</t>
  </si>
  <si>
    <t>- řešená část městské hradby je nemovitou kulturní památkou,</t>
  </si>
  <si>
    <t xml:space="preserve">  č. rejstříku ÚSKP: 45357/2-1894</t>
  </si>
  <si>
    <t>Zatřídění dle klasifikace JKSO ve smyslu vyhlášky č. 169/2016 Sb: 815 461</t>
  </si>
  <si>
    <t>Použitá cenová soustava: CS RTS DATA</t>
  </si>
  <si>
    <t>Struktura údajů a jejich formát: (soupis prací, obsah položek, výkaz výměr...)</t>
  </si>
  <si>
    <t>jsou stanoveny programem RTS Stavitel (dle vyhlášky č. 169/2016 Sb)</t>
  </si>
  <si>
    <t>Metodika pro zpracování nabídkové ceny:</t>
  </si>
  <si>
    <t>je předepsána programem RTS Stavitel - vyplňí se buňky s modrým pozadím</t>
  </si>
  <si>
    <t>Formát elektronického soupisu: je Excel (.xlsx) do nějž je exportován z programu RTS Stavitel</t>
  </si>
  <si>
    <t>Legenda:</t>
  </si>
  <si>
    <t>kce - konstrukce</t>
  </si>
  <si>
    <t>mtž - montáž, osazení, provedení</t>
  </si>
  <si>
    <t>dmtž - demontáž, vyjmutí, odstranění, vybourání, rozebrání</t>
  </si>
  <si>
    <t>dod - dodávka, výroba+dodávka, včetně dopravy na stavbu a ostatních pořizovacích nákladů</t>
  </si>
  <si>
    <t>PH - přesun hmot vnitrostaveništní</t>
  </si>
  <si>
    <t>IND, INS za číselnou nomenklaturou položky - položky pro práce a dodávky</t>
  </si>
  <si>
    <t>obsahově srovnatelné s položkami databáze RTS, ale s upřesněným popisem;</t>
  </si>
  <si>
    <t>jejich ocenění je upraveno vzhledem k tomu, že se jedná o práce na památkovém objektu,</t>
  </si>
  <si>
    <t>práce je tedy atypická, náročnější nebo jsou použity dražší materiály</t>
  </si>
  <si>
    <t>A.IND-Z.IND, A.INS-Z.INS za číselnou nomenklaturou položky - individuální položky</t>
  </si>
  <si>
    <t>pro atypické práce a dodávky neobsažené v databázi RTS</t>
  </si>
  <si>
    <t>RES za číselnou nomenklaturou položky - individuální položky</t>
  </si>
  <si>
    <t>pro atypické práce a dodávky neobsažené v databázi RTS, prováděné restaurátory</t>
  </si>
  <si>
    <t>Rekapitulace dílů</t>
  </si>
  <si>
    <t>Typ dílu</t>
  </si>
  <si>
    <t>2</t>
  </si>
  <si>
    <t>Zvláštní stavební práce</t>
  </si>
  <si>
    <t>3</t>
  </si>
  <si>
    <t>Svislé a kompletní konstrukce</t>
  </si>
  <si>
    <t>62</t>
  </si>
  <si>
    <t>Upravy povrchů vnější</t>
  </si>
  <si>
    <t>94</t>
  </si>
  <si>
    <t>Lešení a stavební výtahy</t>
  </si>
  <si>
    <t>99</t>
  </si>
  <si>
    <t>Staveništní přesun hmot</t>
  </si>
  <si>
    <t>765</t>
  </si>
  <si>
    <t>Krytiny tvrdé</t>
  </si>
  <si>
    <t>782</t>
  </si>
  <si>
    <t>Konstrukce z přírodního kamene</t>
  </si>
  <si>
    <t>0</t>
  </si>
  <si>
    <t>Pomocné položky pro výpočet výměr,bez ocenění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</si>
  <si>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</si>
  <si>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</si>
  <si>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</si>
  <si>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</si>
  <si>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</si>
  <si>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</si>
  <si>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</si>
  <si>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</si>
  <si>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</si>
  <si>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</si>
  <si>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</si>
  <si>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</si>
  <si>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</si>
  <si>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</si>
  <si>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</si>
  <si>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</si>
  <si>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</si>
  <si>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</si>
  <si>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</si>
  <si>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</si>
  <si>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</si>
  <si>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</si>
  <si>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</si>
  <si>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</si>
  <si>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</si>
  <si>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</si>
  <si>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</si>
  <si>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</si>
  <si>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</si>
  <si>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m2</t>
  </si>
  <si>
    <t>POL1_0</t>
  </si>
  <si>
    <t>POP</t>
  </si>
  <si>
    <t>VV</t>
  </si>
  <si>
    <t>28947121AIND</t>
  </si>
  <si>
    <t>Vyplnění trhlin ve zdivu cihelném š&lt;5cm,hl&lt;15cm, vápennou maltou s hydraulickou přísadou</t>
  </si>
  <si>
    <t>m</t>
  </si>
  <si>
    <t>- včetně zvlhčení vodou před vyplněním trhliny</t>
  </si>
  <si>
    <t/>
  </si>
  <si>
    <t>Poznámka:</t>
  </si>
  <si>
    <t>- trhliny na vnější straně hradeb byly opraveny v minulé etapě</t>
  </si>
  <si>
    <t>- výrazná trhlina je patrná pouze v místě lomu hradeb = svislá stavební spára</t>
  </si>
  <si>
    <t>289901211R00</t>
  </si>
  <si>
    <t>Vyčištění trhlin ve zdivu cihelném š&lt;5cm,hl&lt;15cm, včetně vyfoukání</t>
  </si>
  <si>
    <t>21690439AIND</t>
  </si>
  <si>
    <t>Ruční očištění zdiva měkkými kartáči</t>
  </si>
  <si>
    <t>vnitřní strana věží a hradby:415,0</t>
  </si>
  <si>
    <t>ochoz a proluky cimbuří:10,0</t>
  </si>
  <si>
    <t>koruna stínek:11,0</t>
  </si>
  <si>
    <t>216904212R00</t>
  </si>
  <si>
    <t xml:space="preserve">Očištění zdiva cihelného stlačeným vzduchem </t>
  </si>
  <si>
    <t>- včetně vyčištění historických kapes</t>
  </si>
  <si>
    <t xml:space="preserve">  po trámech dřevěného lešení a trámech vnitřního ochozu</t>
  </si>
  <si>
    <t>28947422AIND</t>
  </si>
  <si>
    <t>Spárování zdiva cihelného hl&lt;3cm , MV s hydraulickou příměsí</t>
  </si>
  <si>
    <t>- spárování měkkým spárovacím materiálem na modifikované vápenné bázi</t>
  </si>
  <si>
    <t xml:space="preserve">  (směsí z odleželé vápenné kaše a pucolánu nebo trassu, nebo slabě hydraulického vápna)</t>
  </si>
  <si>
    <t>lokálně:</t>
  </si>
  <si>
    <t>ostatní-odhad výměr:</t>
  </si>
  <si>
    <t>cca 40% plochy vnitřní strany věží a hradby:4*42,0</t>
  </si>
  <si>
    <t>28990412AIND</t>
  </si>
  <si>
    <t>Vyškrabání+vyčištění spár hl&lt;3cm zdiva cihelného</t>
  </si>
  <si>
    <t>- odstranění dožilého spárování</t>
  </si>
  <si>
    <t>- vyškrabání a vyčištění spár</t>
  </si>
  <si>
    <t>- vyfoukání stlačeným vzduchem</t>
  </si>
  <si>
    <t>28990521AIND</t>
  </si>
  <si>
    <t>Úprava spár zdiva cihelného, dle stávajícího</t>
  </si>
  <si>
    <t>31920131AIND</t>
  </si>
  <si>
    <t>Vyspádování kapes k líci zdiva spárovací maltou, tl.&lt;30mm</t>
  </si>
  <si>
    <t>- vyspádování historických kapes po trámech vnitřního ochozu směrem k vnitřnímu líci spárovací maltou</t>
  </si>
  <si>
    <t>cca:20*0,15*0,20</t>
  </si>
  <si>
    <t>31123111AIND</t>
  </si>
  <si>
    <t>Lokální doplnění lícového cihelného zdiva, z historických cihel 265x125x85mm,bez DOD cihel</t>
  </si>
  <si>
    <t>m3</t>
  </si>
  <si>
    <t>- na MV s příměsí přírodního hydraulického vápna</t>
  </si>
  <si>
    <t>koruna vnitřního ochozu a proluk cimbuří na v.100mm:10,0*0,10</t>
  </si>
  <si>
    <t>koruna stínek cca:0,5</t>
  </si>
  <si>
    <t>596HISTORIC-CP</t>
  </si>
  <si>
    <t>Cihla plná ostře pálená dle původní, 265/125/85mm,ruční výroba kopie</t>
  </si>
  <si>
    <t>kus</t>
  </si>
  <si>
    <t>POL3_0</t>
  </si>
  <si>
    <t>622211111R00</t>
  </si>
  <si>
    <t>Čištění zdiva od mechu</t>
  </si>
  <si>
    <t>- lokální čištění zdiva od řas a mechů</t>
  </si>
  <si>
    <t>- včetně dodávky prostředku určeného k jejich likvidaci</t>
  </si>
  <si>
    <t>62040AAAAIND</t>
  </si>
  <si>
    <t>Zpevnění cihel zdiva konsolidačním prostředkem, lokálně</t>
  </si>
  <si>
    <t>- strukturní zpevnění cihelného zdiva vhodným typem konsolidačního prostředku,</t>
  </si>
  <si>
    <t xml:space="preserve">  organokřemičitany,</t>
  </si>
  <si>
    <t xml:space="preserve">  případně prostředky na bázi koloidního SiO2</t>
  </si>
  <si>
    <t>- lokálně, pouze cihly s poškozeným lícem a porušenou soudržností</t>
  </si>
  <si>
    <t>- včetně dodání konsolidačního prostředku</t>
  </si>
  <si>
    <t>cca 10% plochy vnitřní strany věží a hradby:42,0</t>
  </si>
  <si>
    <t>62040AAABIND</t>
  </si>
  <si>
    <t>Doplnění líce zdiva minerálním probarveným tmelem, lokálně</t>
  </si>
  <si>
    <t>- lokální doplnění narušeného líce cihelného zdiva</t>
  </si>
  <si>
    <t xml:space="preserve">  minerálním tmelem s hydraulickým pojivem probarveným dle stávající barevnosti líce zdiva</t>
  </si>
  <si>
    <t xml:space="preserve">  (hydraulické vápno, směs vápna a pucolánu, bílý portlandský cement apod.)</t>
  </si>
  <si>
    <t>- včetně dodávky tmele a pojiva</t>
  </si>
  <si>
    <t>- množství se upřesní při realizaci</t>
  </si>
  <si>
    <t>odhad:2,0</t>
  </si>
  <si>
    <t>941941052R00</t>
  </si>
  <si>
    <t>Montáž lešení leh.řad.s podlahami,š.1,5 m, H 24 m</t>
  </si>
  <si>
    <t>S věž:</t>
  </si>
  <si>
    <t>J věž:</t>
  </si>
  <si>
    <t>hradba vně:</t>
  </si>
  <si>
    <t>21,5*8,5</t>
  </si>
  <si>
    <t>hradba vnitřní:</t>
  </si>
  <si>
    <t>21,8*7,5</t>
  </si>
  <si>
    <t>941941392R00</t>
  </si>
  <si>
    <t>3*1012,95</t>
  </si>
  <si>
    <t>941941852R00</t>
  </si>
  <si>
    <t>Demontáž lešení leh.řad.s podlahami,š.1,5 m,H 24 m</t>
  </si>
  <si>
    <t>943943222R00</t>
  </si>
  <si>
    <t>Montáž lešení prostorové lehké, do 200kg, H 22 m</t>
  </si>
  <si>
    <t>ve věžích:</t>
  </si>
  <si>
    <t>2,2*2,0*6,0</t>
  </si>
  <si>
    <t>2,7*2,4*5,5</t>
  </si>
  <si>
    <t>1,8*2,4*6,0</t>
  </si>
  <si>
    <t>2,3*2,8*5,5</t>
  </si>
  <si>
    <t>943943291R00</t>
  </si>
  <si>
    <t>Příplatek za půdorysnou plochu do 6 m2</t>
  </si>
  <si>
    <t>943943292R00</t>
  </si>
  <si>
    <t>Příplatek za každý měsíc použití k pol..3221, 3222</t>
  </si>
  <si>
    <t>3*123,38</t>
  </si>
  <si>
    <t>943943822R00</t>
  </si>
  <si>
    <t>Demontáž lešení, prostor. lehké, 200 kPa, H 22 m</t>
  </si>
  <si>
    <t>943955141R00</t>
  </si>
  <si>
    <t>Montáž lešeň. podl., šachta 6 m2, s příč. a podél.</t>
  </si>
  <si>
    <t>2*2,2*2,0</t>
  </si>
  <si>
    <t>4*2,7*2,4</t>
  </si>
  <si>
    <t>2*1,8*2,4</t>
  </si>
  <si>
    <t>4*2,3*2,8</t>
  </si>
  <si>
    <t>943955191R00</t>
  </si>
  <si>
    <t>Příplatek za každý měsíc použití leš.k pol.21až 41</t>
  </si>
  <si>
    <t>3*69,12</t>
  </si>
  <si>
    <t>943955841R00</t>
  </si>
  <si>
    <t>Demontáž leš. podl., šachta 6 m2, s příč. a podél.</t>
  </si>
  <si>
    <t>t</t>
  </si>
  <si>
    <t>999281111R00</t>
  </si>
  <si>
    <t>Přesun hmot pro opravy a údržbu do výšky 25 m</t>
  </si>
  <si>
    <t>6,463+4,027+0,268+29,877+1,832</t>
  </si>
  <si>
    <t>12*1,15*0,80</t>
  </si>
  <si>
    <t>76531142AIND</t>
  </si>
  <si>
    <t>Krytina z prejzů do malty koruny stínek cimbuří, MTŽ+DOD</t>
  </si>
  <si>
    <t>- prejzy budou kladené do neprobarvené vápenné pokrývačské malty</t>
  </si>
  <si>
    <t>- formát prejzů bude vybrán až podle rozměrů koruny stínek</t>
  </si>
  <si>
    <t xml:space="preserve">  (malý nebo velký prejz)</t>
  </si>
  <si>
    <t>998765103R00</t>
  </si>
  <si>
    <t>Přesun hmot pro krytiny tvrdé, výšky do 24 m</t>
  </si>
  <si>
    <t>KONZERV-PÍSKOV</t>
  </si>
  <si>
    <t>Konzervace povrchu ostění z tesaného pískovce</t>
  </si>
  <si>
    <t>včetně</t>
  </si>
  <si>
    <t>- očištění</t>
  </si>
  <si>
    <t>- zpevnění</t>
  </si>
  <si>
    <t>- přespárování MV s hydraulickou příměsí</t>
  </si>
  <si>
    <t>střílny v čelech obou věží:</t>
  </si>
  <si>
    <t>dotčená ošetřovaná plocha cca:</t>
  </si>
  <si>
    <t>S střílna:</t>
  </si>
  <si>
    <t>0,55*1,25-0,15*0,70</t>
  </si>
  <si>
    <t>2*0,10*0,70</t>
  </si>
  <si>
    <t>2*(0,15+0,70)*0,50</t>
  </si>
  <si>
    <t>Mezisoučet</t>
  </si>
  <si>
    <t>J střílna:</t>
  </si>
  <si>
    <t>2,155</t>
  </si>
  <si>
    <t>zaokrouhleno:4,40-2*2,155</t>
  </si>
  <si>
    <t>VNITŘNÍ PLOCHY</t>
  </si>
  <si>
    <t>Plochy vnitřní strany věží a hradby, položka se neoceňuje!</t>
  </si>
  <si>
    <t>S věž:(4,9+2*2,5)*11,5</t>
  </si>
  <si>
    <t>J věž:(4,8+2*2,8)*11,5</t>
  </si>
  <si>
    <t>S+J věže,boční strany nad cimbuřím:4*1,0*4,5</t>
  </si>
  <si>
    <t>hradba z vnitřní strany:21,8*7,5</t>
  </si>
  <si>
    <t>zaokrouhleno:415,0-414,95</t>
  </si>
  <si>
    <t>BŘEČŤAN</t>
  </si>
  <si>
    <t>Plochy porostlé břečťanem, položka se neoceňuje!</t>
  </si>
  <si>
    <t>vnější strana hradeb:</t>
  </si>
  <si>
    <t>J věž:(4,8+3,0)*8,0</t>
  </si>
  <si>
    <t>J část hradeb:1,5*7,5</t>
  </si>
  <si>
    <t>vnitřní strana hradeb:</t>
  </si>
  <si>
    <t>S věž:1,5*4,0</t>
  </si>
  <si>
    <t>J část hradeb:1,0*5,5</t>
  </si>
  <si>
    <t>J věž:4,8*7,5</t>
  </si>
  <si>
    <t>zaokrouhleno:120,0-121,15</t>
  </si>
  <si>
    <t>OCHOZ+PROLUKY</t>
  </si>
  <si>
    <t>Koruna vnitřího ochozu a proluk cimbuří, položka se neoceňuje!</t>
  </si>
  <si>
    <t>ochoz,hradba S+J:</t>
  </si>
  <si>
    <t>(9,3+12,2)*0,30</t>
  </si>
  <si>
    <t>proluky cimbuří:</t>
  </si>
  <si>
    <t>(7*0,70+4*0,75)*0,45</t>
  </si>
  <si>
    <t>zaokrouhleno:10,0-10,005</t>
  </si>
  <si>
    <t>STÍNKY</t>
  </si>
  <si>
    <t>Koruna stínek, položka se neoceňuje!</t>
  </si>
  <si>
    <t>zaokrouhleno:11,0-11,04</t>
  </si>
  <si>
    <t xml:space="preserve">STŘECHA-S </t>
  </si>
  <si>
    <t>Střecha S věže, položka se neoceňuje!</t>
  </si>
  <si>
    <t>5,4*0,5*5,5</t>
  </si>
  <si>
    <t>5,5*0,5*5,5</t>
  </si>
  <si>
    <t>0,5*(3,6+1,3)*5,5</t>
  </si>
  <si>
    <t>0,5*(4,15+1,3)*5,5</t>
  </si>
  <si>
    <t>zaokrouhleno:59,0-58,4375</t>
  </si>
  <si>
    <t>STŘECHA-J</t>
  </si>
  <si>
    <t>Střecha J věže, položka se neoceňuje!</t>
  </si>
  <si>
    <t>5,6*0,5*5,6</t>
  </si>
  <si>
    <t>0,5*(4,35+1,4)*5,6</t>
  </si>
  <si>
    <t>0,5*(4,7+1,4)*5,6</t>
  </si>
  <si>
    <t>zaokrouhleno:65,0-64,54</t>
  </si>
  <si>
    <t>SUM</t>
  </si>
  <si>
    <t>POPUZIV</t>
  </si>
  <si>
    <t>END</t>
  </si>
  <si>
    <t>Příplatek za každý měsíc použití lešení</t>
  </si>
  <si>
    <t>20211018,20201025 Nymburk,městské hradby, mezilehlé hradby</t>
  </si>
  <si>
    <t>20211018,20201025 Nymburk,městské hradby,mezilehlé hradby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</si>
</sst>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4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9"/>
      <name val="Arial CE"/>
      <charset val="238"/>
    </font>
    <font>
      <b/>
      <sz val="12"/>
      <color rgb="FFFF0000"/>
      <name val="Arial CE"/>
      <charset val="238"/>
    </font>
    <font>
      <sz val="10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5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Fon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49" fontId="7" fillId="0" borderId="10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21" fillId="0" borderId="0" xfId="0" applyNumberFormat="1" applyFont="1" applyAlignment="1">
      <alignment wrapText="1"/>
    </xf>
    <xf numFmtId="0" fontId="0" fillId="3" borderId="50" xfId="0" applyFill="1" applyBorder="1" applyAlignment="1">
      <alignment wrapText="1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19" fillId="0" borderId="33" xfId="0" applyFont="1" applyBorder="1" applyAlignment="1">
      <alignment vertical="top" wrapText="1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0" fontId="18" fillId="0" borderId="33" xfId="0" applyFont="1" applyBorder="1" applyAlignment="1">
      <alignment vertical="top" shrinkToFit="1"/>
    </xf>
    <xf numFmtId="0" fontId="20" fillId="0" borderId="33" xfId="0" applyFont="1" applyBorder="1" applyAlignment="1">
      <alignment vertical="top" wrapText="1" shrinkToFit="1"/>
    </xf>
    <xf numFmtId="164" fontId="17" fillId="0" borderId="33" xfId="0" applyNumberFormat="1" applyFont="1" applyBorder="1" applyAlignment="1">
      <alignment vertical="top" shrinkToFit="1"/>
    </xf>
    <xf numFmtId="164" fontId="19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164" fontId="18" fillId="0" borderId="33" xfId="0" applyNumberFormat="1" applyFont="1" applyBorder="1" applyAlignment="1">
      <alignment vertical="top" shrinkToFit="1"/>
    </xf>
    <xf numFmtId="164" fontId="20" fillId="0" borderId="33" xfId="0" applyNumberFormat="1" applyFont="1" applyBorder="1" applyAlignment="1">
      <alignment vertical="top" wrapText="1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4" fontId="18" fillId="0" borderId="33" xfId="0" applyNumberFormat="1" applyFont="1" applyBorder="1" applyAlignment="1">
      <alignment vertical="top" shrinkToFit="1"/>
    </xf>
    <xf numFmtId="0" fontId="0" fillId="3" borderId="51" xfId="0" applyFill="1" applyBorder="1" applyAlignment="1">
      <alignment wrapText="1"/>
    </xf>
    <xf numFmtId="0" fontId="17" fillId="0" borderId="10" xfId="0" applyFont="1" applyBorder="1" applyAlignment="1">
      <alignment vertical="top"/>
    </xf>
    <xf numFmtId="0" fontId="19" fillId="0" borderId="39" xfId="0" applyFont="1" applyBorder="1" applyAlignment="1">
      <alignment vertical="top" wrapText="1" shrinkToFit="1"/>
    </xf>
    <xf numFmtId="164" fontId="19" fillId="0" borderId="39" xfId="0" applyNumberFormat="1" applyFont="1" applyBorder="1" applyAlignment="1">
      <alignment vertical="top" wrapText="1" shrinkToFit="1"/>
    </xf>
    <xf numFmtId="4" fontId="17" fillId="0" borderId="39" xfId="0" applyNumberFormat="1" applyFont="1" applyBorder="1" applyAlignment="1">
      <alignment vertical="top" shrinkToFit="1"/>
    </xf>
    <xf numFmtId="0" fontId="17" fillId="0" borderId="39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Font="1" applyBorder="1" applyAlignment="1">
      <alignment horizontal="left" vertical="top" wrapText="1"/>
    </xf>
    <xf numFmtId="0" fontId="19" fillId="0" borderId="33" xfId="0" quotePrefix="1" applyFont="1" applyBorder="1" applyAlignment="1">
      <alignment horizontal="left" vertical="top" wrapText="1"/>
    </xf>
    <xf numFmtId="0" fontId="0" fillId="3" borderId="39" xfId="0" applyFill="1" applyBorder="1" applyAlignment="1">
      <alignment horizontal="left" vertical="top" wrapText="1"/>
    </xf>
    <xf numFmtId="0" fontId="18" fillId="0" borderId="33" xfId="0" applyFont="1" applyBorder="1" applyAlignment="1">
      <alignment horizontal="left" vertical="top" wrapText="1"/>
    </xf>
    <xf numFmtId="0" fontId="20" fillId="0" borderId="33" xfId="0" quotePrefix="1" applyFont="1" applyBorder="1" applyAlignment="1">
      <alignment horizontal="left" vertical="top" wrapText="1"/>
    </xf>
    <xf numFmtId="0" fontId="19" fillId="0" borderId="39" xfId="0" quotePrefix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3" borderId="49" xfId="0" applyFill="1" applyBorder="1" applyAlignment="1">
      <alignment wrapText="1"/>
    </xf>
    <xf numFmtId="49" fontId="0" fillId="3" borderId="49" xfId="0" applyNumberFormat="1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164" fontId="17" fillId="0" borderId="33" xfId="0" applyNumberFormat="1" applyFont="1" applyBorder="1" applyAlignment="1">
      <alignment vertical="top" wrapText="1" shrinkToFit="1"/>
    </xf>
    <xf numFmtId="0" fontId="3" fillId="2" borderId="0" xfId="0" applyFont="1" applyFill="1" applyAlignment="1">
      <alignment horizontal="left" wrapTex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/>
    <xf numFmtId="0" fontId="0" fillId="0" borderId="0" xfId="0" applyAlignment="1">
      <alignment wrapText="1"/>
    </xf>
    <xf numFmtId="0" fontId="16" fillId="3" borderId="35" xfId="0" applyFont="1" applyFill="1" applyBorder="1" applyAlignment="1">
      <alignment horizontal="center" vertical="center"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9" fontId="22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18" fillId="0" borderId="26" xfId="0" applyFont="1" applyBorder="1" applyAlignment="1">
      <alignment horizontal="left" vertical="top" wrapText="1"/>
    </xf>
    <xf numFmtId="0" fontId="18" fillId="0" borderId="0" xfId="0" applyFont="1" applyAlignment="1">
      <alignment vertical="top" wrapText="1" shrinkToFit="1"/>
    </xf>
    <xf numFmtId="164" fontId="18" fillId="0" borderId="0" xfId="0" applyNumberFormat="1" applyFont="1" applyAlignment="1">
      <alignment vertical="top" wrapText="1" shrinkToFit="1"/>
    </xf>
    <xf numFmtId="4" fontId="18" fillId="0" borderId="0" xfId="0" applyNumberFormat="1" applyFont="1" applyAlignment="1">
      <alignment vertical="top" wrapText="1" shrinkToFit="1"/>
    </xf>
    <xf numFmtId="4" fontId="18" fillId="0" borderId="34" xfId="0" applyNumberFormat="1" applyFont="1" applyBorder="1" applyAlignment="1">
      <alignment vertical="top" wrapText="1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center"/>
    </xf>
    <xf numFmtId="49" fontId="23" fillId="0" borderId="40" xfId="0" applyNumberFormat="1" applyFont="1" applyBorder="1" applyAlignment="1">
      <alignment vertical="center"/>
    </xf>
    <xf numFmtId="0" fontId="23" fillId="0" borderId="40" xfId="0" applyFont="1" applyBorder="1" applyAlignment="1">
      <alignment vertical="center"/>
    </xf>
    <xf numFmtId="0" fontId="23" fillId="0" borderId="47" xfId="0" applyFon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view="pageBreakPreview" zoomScale="60" zoomScaleNormal="100" workbookViewId="0">
      <selection activeCell="N14" sqref="N14"/>
    </sheetView>
  </sheetViews>
  <sheetFormatPr defaultRowHeight="12.75" x14ac:dyDescent="0.2"/>
  <sheetData>
    <row r="1" spans="1:7" x14ac:dyDescent="0.2">
      <c r="A1" s="28" t="s">
        <v>38</v>
      </c>
    </row>
    <row r="2" spans="1:7" ht="57.75" customHeight="1" x14ac:dyDescent="0.2">
      <c r="A2" s="182" t="s">
        <v>39</v>
      </c>
      <c r="B2" s="182"/>
      <c r="C2" s="182"/>
      <c r="D2" s="182"/>
      <c r="E2" s="182"/>
      <c r="F2" s="182"/>
      <c r="G2" s="18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125"/>
  <sheetViews>
    <sheetView showGridLines="0" tabSelected="1" view="pageBreakPreview" topLeftCell="B125" zoomScale="75" zoomScaleNormal="100" zoomScaleSheetLayoutView="75" workbookViewId="0">
      <selection activeCell="D2" sqref="D2:J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5703125" customWidth="1"/>
    <col min="10" max="10" width="6.5703125" customWidth="1"/>
    <col min="11" max="11" width="4.42578125" customWidth="1"/>
    <col min="12" max="15" width="10.5703125" customWidth="1"/>
    <col min="52" max="52" width="92.42578125" customWidth="1"/>
  </cols>
  <sheetData>
    <row r="1" spans="1:15" ht="33.75" customHeight="1" x14ac:dyDescent="0.2">
      <c r="A1" s="63" t="s">
        <v>36</v>
      </c>
      <c r="B1" s="209" t="s">
        <v>42</v>
      </c>
      <c r="C1" s="210"/>
      <c r="D1" s="210"/>
      <c r="E1" s="210"/>
      <c r="F1" s="210"/>
      <c r="G1" s="210"/>
      <c r="H1" s="210"/>
      <c r="I1" s="210"/>
      <c r="J1" s="211"/>
    </row>
    <row r="2" spans="1:15" ht="23.25" customHeight="1" x14ac:dyDescent="0.2">
      <c r="A2" s="3"/>
      <c r="B2" s="71" t="s">
        <v>40</v>
      </c>
      <c r="C2" s="72"/>
      <c r="D2" s="225" t="s">
        <v>343</v>
      </c>
      <c r="E2" s="226"/>
      <c r="F2" s="226"/>
      <c r="G2" s="226"/>
      <c r="H2" s="226"/>
      <c r="I2" s="226"/>
      <c r="J2" s="227"/>
      <c r="O2" s="1"/>
    </row>
    <row r="3" spans="1:15" ht="23.25" hidden="1" customHeight="1" x14ac:dyDescent="0.2">
      <c r="A3" s="3"/>
      <c r="B3" s="73" t="s">
        <v>43</v>
      </c>
      <c r="C3" s="74"/>
      <c r="D3" s="222"/>
      <c r="E3" s="223"/>
      <c r="F3" s="223"/>
      <c r="G3" s="223"/>
      <c r="H3" s="223"/>
      <c r="I3" s="223"/>
      <c r="J3" s="224"/>
    </row>
    <row r="4" spans="1:15" ht="23.25" hidden="1" customHeight="1" x14ac:dyDescent="0.2">
      <c r="A4" s="3"/>
      <c r="B4" s="75" t="s">
        <v>44</v>
      </c>
      <c r="C4" s="76"/>
      <c r="D4" s="77"/>
      <c r="E4" s="77"/>
      <c r="F4" s="78"/>
      <c r="G4" s="78"/>
      <c r="H4" s="78"/>
      <c r="I4" s="78"/>
      <c r="J4" s="79"/>
    </row>
    <row r="5" spans="1:15" ht="24" customHeight="1" x14ac:dyDescent="0.2">
      <c r="A5" s="3"/>
      <c r="B5" s="40" t="s">
        <v>21</v>
      </c>
      <c r="D5" s="80" t="s">
        <v>47</v>
      </c>
      <c r="E5" s="23"/>
      <c r="F5" s="23"/>
      <c r="G5" s="23"/>
      <c r="H5" s="25" t="s">
        <v>33</v>
      </c>
      <c r="I5" s="80" t="s">
        <v>51</v>
      </c>
      <c r="J5" s="9"/>
    </row>
    <row r="6" spans="1:15" ht="15.75" customHeight="1" x14ac:dyDescent="0.2">
      <c r="A6" s="3"/>
      <c r="B6" s="35"/>
      <c r="C6" s="23"/>
      <c r="D6" s="80" t="s">
        <v>48</v>
      </c>
      <c r="E6" s="23"/>
      <c r="F6" s="23"/>
      <c r="G6" s="23"/>
      <c r="H6" s="25" t="s">
        <v>34</v>
      </c>
      <c r="I6" s="80" t="s">
        <v>52</v>
      </c>
      <c r="J6" s="9"/>
    </row>
    <row r="7" spans="1:15" ht="15.75" customHeight="1" x14ac:dyDescent="0.2">
      <c r="A7" s="3"/>
      <c r="B7" s="36"/>
      <c r="C7" s="81" t="s">
        <v>50</v>
      </c>
      <c r="D7" s="70" t="s">
        <v>49</v>
      </c>
      <c r="E7" s="30"/>
      <c r="F7" s="30"/>
      <c r="G7" s="30"/>
      <c r="H7" s="31"/>
      <c r="I7" s="30"/>
      <c r="J7" s="43"/>
    </row>
    <row r="8" spans="1:15" ht="24" hidden="1" customHeight="1" x14ac:dyDescent="0.2">
      <c r="A8" s="3"/>
      <c r="B8" s="40" t="s">
        <v>19</v>
      </c>
      <c r="D8" s="29"/>
      <c r="H8" s="25" t="s">
        <v>33</v>
      </c>
      <c r="I8" s="29"/>
      <c r="J8" s="9"/>
    </row>
    <row r="9" spans="1:15" ht="15.75" hidden="1" customHeight="1" x14ac:dyDescent="0.2">
      <c r="A9" s="3"/>
      <c r="B9" s="3"/>
      <c r="D9" s="29"/>
      <c r="H9" s="25" t="s">
        <v>34</v>
      </c>
      <c r="I9" s="29"/>
      <c r="J9" s="9"/>
    </row>
    <row r="10" spans="1:15" ht="15.75" hidden="1" customHeight="1" x14ac:dyDescent="0.2">
      <c r="A10" s="3"/>
      <c r="B10" s="44"/>
      <c r="C10" s="24"/>
      <c r="D10" s="39"/>
      <c r="E10" s="31"/>
      <c r="F10" s="31"/>
      <c r="G10" s="15"/>
      <c r="H10" s="15"/>
      <c r="I10" s="45"/>
      <c r="J10" s="43"/>
    </row>
    <row r="11" spans="1:15" ht="24" customHeight="1" x14ac:dyDescent="0.2">
      <c r="A11" s="3"/>
      <c r="B11" s="40" t="s">
        <v>18</v>
      </c>
      <c r="D11" s="193"/>
      <c r="E11" s="193"/>
      <c r="F11" s="193"/>
      <c r="G11" s="193"/>
      <c r="H11" s="25" t="s">
        <v>33</v>
      </c>
      <c r="I11" s="82"/>
      <c r="J11" s="9"/>
    </row>
    <row r="12" spans="1:15" ht="15.75" customHeight="1" x14ac:dyDescent="0.2">
      <c r="A12" s="3"/>
      <c r="B12" s="35"/>
      <c r="C12" s="23"/>
      <c r="D12" s="220"/>
      <c r="E12" s="220"/>
      <c r="F12" s="220"/>
      <c r="G12" s="220"/>
      <c r="H12" s="25" t="s">
        <v>34</v>
      </c>
      <c r="I12" s="82"/>
      <c r="J12" s="9"/>
    </row>
    <row r="13" spans="1:15" ht="15.75" customHeight="1" x14ac:dyDescent="0.2">
      <c r="A13" s="3"/>
      <c r="B13" s="36"/>
      <c r="C13" s="83"/>
      <c r="D13" s="221"/>
      <c r="E13" s="221"/>
      <c r="F13" s="221"/>
      <c r="G13" s="221"/>
      <c r="H13" s="26"/>
      <c r="I13" s="30"/>
      <c r="J13" s="43"/>
    </row>
    <row r="14" spans="1:15" ht="24" hidden="1" customHeight="1" x14ac:dyDescent="0.2">
      <c r="A14" s="3"/>
      <c r="B14" s="56" t="s">
        <v>20</v>
      </c>
      <c r="C14" s="57"/>
      <c r="D14" s="58" t="s">
        <v>45</v>
      </c>
      <c r="E14" s="59"/>
      <c r="F14" s="59"/>
      <c r="G14" s="59"/>
      <c r="H14" s="60"/>
      <c r="I14" s="59"/>
      <c r="J14" s="61"/>
    </row>
    <row r="15" spans="1:15" ht="32.25" customHeight="1" x14ac:dyDescent="0.2">
      <c r="A15" s="3"/>
      <c r="B15" s="44" t="s">
        <v>31</v>
      </c>
      <c r="C15" s="62"/>
      <c r="D15" s="15"/>
      <c r="E15" s="192"/>
      <c r="F15" s="192"/>
      <c r="G15" s="218"/>
      <c r="H15" s="218"/>
      <c r="I15" s="218" t="s">
        <v>28</v>
      </c>
      <c r="J15" s="219"/>
    </row>
    <row r="16" spans="1:15" ht="23.25" customHeight="1" x14ac:dyDescent="0.2">
      <c r="A16" s="127" t="s">
        <v>23</v>
      </c>
      <c r="B16" s="128" t="s">
        <v>23</v>
      </c>
      <c r="C16" s="48"/>
      <c r="D16" s="49"/>
      <c r="E16" s="204"/>
      <c r="F16" s="205"/>
      <c r="G16" s="204"/>
      <c r="H16" s="205"/>
      <c r="I16" s="204">
        <f>SUMIF(F114:F121,A16,I114:I121)+SUMIF(F114:F121,"PSU",I114:I121)</f>
        <v>0</v>
      </c>
      <c r="J16" s="206"/>
    </row>
    <row r="17" spans="1:10" ht="23.25" customHeight="1" x14ac:dyDescent="0.2">
      <c r="A17" s="127" t="s">
        <v>24</v>
      </c>
      <c r="B17" s="128" t="s">
        <v>24</v>
      </c>
      <c r="C17" s="48"/>
      <c r="D17" s="49"/>
      <c r="E17" s="204"/>
      <c r="F17" s="205"/>
      <c r="G17" s="204"/>
      <c r="H17" s="205"/>
      <c r="I17" s="204">
        <f>SUMIF(F114:F121,A17,I114:I121)</f>
        <v>0</v>
      </c>
      <c r="J17" s="206"/>
    </row>
    <row r="18" spans="1:10" ht="23.25" customHeight="1" x14ac:dyDescent="0.2">
      <c r="A18" s="127" t="s">
        <v>25</v>
      </c>
      <c r="B18" s="128" t="s">
        <v>25</v>
      </c>
      <c r="C18" s="48"/>
      <c r="D18" s="49"/>
      <c r="E18" s="204"/>
      <c r="F18" s="205"/>
      <c r="G18" s="204"/>
      <c r="H18" s="205"/>
      <c r="I18" s="204">
        <f>SUMIF(F114:F121,A18,I114:I121)</f>
        <v>0</v>
      </c>
      <c r="J18" s="206"/>
    </row>
    <row r="19" spans="1:10" ht="23.25" customHeight="1" x14ac:dyDescent="0.2">
      <c r="A19" s="127" t="s">
        <v>133</v>
      </c>
      <c r="B19" s="128" t="s">
        <v>26</v>
      </c>
      <c r="C19" s="48"/>
      <c r="D19" s="49"/>
      <c r="E19" s="204"/>
      <c r="F19" s="205"/>
      <c r="G19" s="204"/>
      <c r="H19" s="205"/>
      <c r="I19" s="204">
        <f>SUMIF(F114:F121,A19,I114:I121)</f>
        <v>0</v>
      </c>
      <c r="J19" s="206"/>
    </row>
    <row r="20" spans="1:10" ht="23.25" customHeight="1" x14ac:dyDescent="0.2">
      <c r="A20" s="127" t="s">
        <v>134</v>
      </c>
      <c r="B20" s="128" t="s">
        <v>27</v>
      </c>
      <c r="C20" s="48"/>
      <c r="D20" s="49"/>
      <c r="E20" s="204"/>
      <c r="F20" s="205"/>
      <c r="G20" s="204"/>
      <c r="H20" s="205"/>
      <c r="I20" s="204">
        <f>SUMIF(F114:F121,A20,I114:I121)</f>
        <v>0</v>
      </c>
      <c r="J20" s="206"/>
    </row>
    <row r="21" spans="1:10" ht="23.25" customHeight="1" x14ac:dyDescent="0.2">
      <c r="A21" s="3"/>
      <c r="B21" s="64" t="s">
        <v>28</v>
      </c>
      <c r="C21" s="65"/>
      <c r="D21" s="66"/>
      <c r="E21" s="207"/>
      <c r="F21" s="216"/>
      <c r="G21" s="207"/>
      <c r="H21" s="216"/>
      <c r="I21" s="207">
        <f>SUM(I16:J20)</f>
        <v>0</v>
      </c>
      <c r="J21" s="208"/>
    </row>
    <row r="22" spans="1:10" ht="33" customHeight="1" x14ac:dyDescent="0.2">
      <c r="A22" s="3"/>
      <c r="B22" s="55" t="s">
        <v>32</v>
      </c>
      <c r="C22" s="48"/>
      <c r="D22" s="49"/>
      <c r="E22" s="54"/>
      <c r="F22" s="51"/>
      <c r="G22" s="42"/>
      <c r="H22" s="42"/>
      <c r="I22" s="42"/>
      <c r="J22" s="52"/>
    </row>
    <row r="23" spans="1:10" ht="23.25" customHeight="1" x14ac:dyDescent="0.2">
      <c r="A23" s="3"/>
      <c r="B23" s="47" t="s">
        <v>11</v>
      </c>
      <c r="C23" s="48"/>
      <c r="D23" s="49"/>
      <c r="E23" s="50">
        <v>12</v>
      </c>
      <c r="F23" s="51" t="s">
        <v>0</v>
      </c>
      <c r="G23" s="202">
        <f>ZakladDPHSniVypocet</f>
        <v>0</v>
      </c>
      <c r="H23" s="203"/>
      <c r="I23" s="203"/>
      <c r="J23" s="52" t="str">
        <f t="shared" ref="J23:J28" si="0">Mena</f>
        <v>CZK</v>
      </c>
    </row>
    <row r="24" spans="1:10" ht="23.25" customHeight="1" x14ac:dyDescent="0.2">
      <c r="A24" s="3"/>
      <c r="B24" s="47" t="s">
        <v>12</v>
      </c>
      <c r="C24" s="48"/>
      <c r="D24" s="49"/>
      <c r="E24" s="50">
        <f>SazbaDPH1</f>
        <v>12</v>
      </c>
      <c r="F24" s="51" t="s">
        <v>0</v>
      </c>
      <c r="G24" s="200">
        <f>ZakladDPHSni*SazbaDPH1/100</f>
        <v>0</v>
      </c>
      <c r="H24" s="201"/>
      <c r="I24" s="201"/>
      <c r="J24" s="52" t="str">
        <f t="shared" si="0"/>
        <v>CZK</v>
      </c>
    </row>
    <row r="25" spans="1:10" ht="23.25" customHeight="1" x14ac:dyDescent="0.2">
      <c r="A25" s="3"/>
      <c r="B25" s="47" t="s">
        <v>13</v>
      </c>
      <c r="C25" s="48"/>
      <c r="D25" s="49"/>
      <c r="E25" s="50">
        <v>21</v>
      </c>
      <c r="F25" s="51" t="s">
        <v>0</v>
      </c>
      <c r="G25" s="202">
        <f>ZakladDPHZaklVypocet</f>
        <v>0</v>
      </c>
      <c r="H25" s="203"/>
      <c r="I25" s="203"/>
      <c r="J25" s="52" t="str">
        <f t="shared" si="0"/>
        <v>CZK</v>
      </c>
    </row>
    <row r="26" spans="1:10" ht="23.25" customHeight="1" x14ac:dyDescent="0.2">
      <c r="A26" s="3"/>
      <c r="B26" s="41" t="s">
        <v>14</v>
      </c>
      <c r="C26" s="19"/>
      <c r="D26" s="15"/>
      <c r="E26" s="37">
        <f>SazbaDPH2</f>
        <v>21</v>
      </c>
      <c r="F26" s="38" t="s">
        <v>0</v>
      </c>
      <c r="G26" s="212">
        <f>ZakladDPHZakl*SazbaDPH2/100</f>
        <v>0</v>
      </c>
      <c r="H26" s="213"/>
      <c r="I26" s="213"/>
      <c r="J26" s="46" t="str">
        <f t="shared" si="0"/>
        <v>CZK</v>
      </c>
    </row>
    <row r="27" spans="1:10" ht="23.25" customHeight="1" thickBot="1" x14ac:dyDescent="0.25">
      <c r="A27" s="3"/>
      <c r="B27" s="40" t="s">
        <v>4</v>
      </c>
      <c r="C27" s="17"/>
      <c r="D27" s="20"/>
      <c r="E27" s="17"/>
      <c r="F27" s="18"/>
      <c r="G27" s="214">
        <f>0</f>
        <v>0</v>
      </c>
      <c r="H27" s="214"/>
      <c r="I27" s="214"/>
      <c r="J27" s="53" t="str">
        <f t="shared" si="0"/>
        <v>CZK</v>
      </c>
    </row>
    <row r="28" spans="1:10" ht="27.75" hidden="1" customHeight="1" thickBot="1" x14ac:dyDescent="0.25">
      <c r="A28" s="3"/>
      <c r="B28" s="102" t="s">
        <v>22</v>
      </c>
      <c r="C28" s="103"/>
      <c r="D28" s="103"/>
      <c r="E28" s="104"/>
      <c r="F28" s="105"/>
      <c r="G28" s="217">
        <f>ZakladDPHSniVypocet+ZakladDPHZaklVypocet</f>
        <v>0</v>
      </c>
      <c r="H28" s="217"/>
      <c r="I28" s="217"/>
      <c r="J28" s="106" t="str">
        <f t="shared" si="0"/>
        <v>CZK</v>
      </c>
    </row>
    <row r="29" spans="1:10" ht="27.75" customHeight="1" thickBot="1" x14ac:dyDescent="0.25">
      <c r="A29" s="3"/>
      <c r="B29" s="102" t="s">
        <v>35</v>
      </c>
      <c r="C29" s="107"/>
      <c r="D29" s="107"/>
      <c r="E29" s="107"/>
      <c r="F29" s="107"/>
      <c r="G29" s="215">
        <f>ZakladDPHSni+DPHSni+ZakladDPHZakl+DPHZakl+Zaokrouhleni</f>
        <v>0</v>
      </c>
      <c r="H29" s="215"/>
      <c r="I29" s="215"/>
      <c r="J29" s="108" t="s">
        <v>55</v>
      </c>
    </row>
    <row r="30" spans="1:10" ht="12.75" customHeight="1" x14ac:dyDescent="0.2">
      <c r="A30" s="3"/>
      <c r="B30" s="3"/>
      <c r="J30" s="10"/>
    </row>
    <row r="31" spans="1:10" ht="30" customHeight="1" x14ac:dyDescent="0.2">
      <c r="A31" s="3"/>
      <c r="B31" s="3"/>
      <c r="J31" s="10"/>
    </row>
    <row r="32" spans="1:10" ht="18.75" customHeight="1" x14ac:dyDescent="0.2">
      <c r="A32" s="3"/>
      <c r="B32" s="21"/>
      <c r="C32" s="16" t="s">
        <v>10</v>
      </c>
      <c r="D32" s="33"/>
      <c r="E32" s="33"/>
      <c r="F32" s="16" t="s">
        <v>9</v>
      </c>
      <c r="G32" s="33"/>
      <c r="H32" s="34"/>
      <c r="I32" s="33"/>
      <c r="J32" s="10"/>
    </row>
    <row r="33" spans="1:52" ht="47.25" customHeight="1" x14ac:dyDescent="0.2">
      <c r="A33" s="3"/>
      <c r="B33" s="3"/>
      <c r="J33" s="10"/>
    </row>
    <row r="34" spans="1:52" s="28" customFormat="1" ht="18.75" customHeight="1" x14ac:dyDescent="0.2">
      <c r="A34" s="27"/>
      <c r="B34" s="27"/>
      <c r="D34" s="22"/>
      <c r="E34" s="22"/>
      <c r="G34" s="22"/>
      <c r="H34" s="22"/>
      <c r="I34" s="22"/>
      <c r="J34" s="32"/>
    </row>
    <row r="35" spans="1:52" ht="12.75" customHeight="1" x14ac:dyDescent="0.2">
      <c r="A35" s="3"/>
      <c r="B35" s="3"/>
      <c r="D35" s="199" t="s">
        <v>2</v>
      </c>
      <c r="E35" s="199"/>
      <c r="H35" s="11" t="s">
        <v>3</v>
      </c>
      <c r="J35" s="10"/>
    </row>
    <row r="36" spans="1:52" ht="13.5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52" ht="27" hidden="1" customHeight="1" x14ac:dyDescent="0.25">
      <c r="B37" s="67" t="s">
        <v>15</v>
      </c>
      <c r="C37" s="2"/>
      <c r="D37" s="2"/>
      <c r="E37" s="2"/>
      <c r="F37" s="94"/>
      <c r="G37" s="94"/>
      <c r="H37" s="94"/>
      <c r="I37" s="94"/>
      <c r="J37" s="2"/>
    </row>
    <row r="38" spans="1:52" ht="25.5" hidden="1" customHeight="1" x14ac:dyDescent="0.2">
      <c r="A38" s="86" t="s">
        <v>37</v>
      </c>
      <c r="B38" s="88" t="s">
        <v>16</v>
      </c>
      <c r="C38" s="89" t="s">
        <v>5</v>
      </c>
      <c r="D38" s="90"/>
      <c r="E38" s="90"/>
      <c r="F38" s="95" t="str">
        <f>B23</f>
        <v>Základ pro sníženou DPH</v>
      </c>
      <c r="G38" s="95" t="str">
        <f>B25</f>
        <v>Základ pro základní DPH</v>
      </c>
      <c r="H38" s="96" t="s">
        <v>17</v>
      </c>
      <c r="I38" s="96" t="s">
        <v>1</v>
      </c>
      <c r="J38" s="91" t="s">
        <v>0</v>
      </c>
    </row>
    <row r="39" spans="1:52" ht="25.5" hidden="1" customHeight="1" x14ac:dyDescent="0.2">
      <c r="A39" s="86">
        <v>1</v>
      </c>
      <c r="B39" s="92" t="s">
        <v>53</v>
      </c>
      <c r="C39" s="194" t="s">
        <v>46</v>
      </c>
      <c r="D39" s="195"/>
      <c r="E39" s="195"/>
      <c r="F39" s="97">
        <f>'Rozpočet Pol'!AC170</f>
        <v>0</v>
      </c>
      <c r="G39" s="98">
        <f>'Rozpočet Pol'!AD170</f>
        <v>0</v>
      </c>
      <c r="H39" s="99">
        <f>(F39*SazbaDPH1/100)+(G39*SazbaDPH2/100)</f>
        <v>0</v>
      </c>
      <c r="I39" s="99">
        <f>F39+G39+H39</f>
        <v>0</v>
      </c>
      <c r="J39" s="93" t="str">
        <f>IF(CenaCelkemVypocet=0,"",I39/CenaCelkemVypocet*100)</f>
        <v/>
      </c>
    </row>
    <row r="40" spans="1:52" ht="25.5" hidden="1" customHeight="1" x14ac:dyDescent="0.2">
      <c r="A40" s="86"/>
      <c r="B40" s="196" t="s">
        <v>54</v>
      </c>
      <c r="C40" s="197"/>
      <c r="D40" s="197"/>
      <c r="E40" s="198"/>
      <c r="F40" s="100">
        <f>SUMIF(A39:A39,"=1",F39:F39)</f>
        <v>0</v>
      </c>
      <c r="G40" s="101">
        <f>SUMIF(A39:A39,"=1",G39:G39)</f>
        <v>0</v>
      </c>
      <c r="H40" s="101">
        <f>SUMIF(A39:A39,"=1",H39:H39)</f>
        <v>0</v>
      </c>
      <c r="I40" s="101">
        <f>SUMIF(A39:A39,"=1",I39:I39)</f>
        <v>0</v>
      </c>
      <c r="J40" s="87">
        <f>SUMIF(A39:A39,"=1",J39:J39)</f>
        <v>0</v>
      </c>
    </row>
    <row r="42" spans="1:52" x14ac:dyDescent="0.2">
      <c r="B42" t="s">
        <v>56</v>
      </c>
    </row>
    <row r="43" spans="1:52" x14ac:dyDescent="0.2">
      <c r="B43" s="190" t="s">
        <v>57</v>
      </c>
      <c r="C43" s="190"/>
      <c r="D43" s="190"/>
      <c r="E43" s="190"/>
      <c r="F43" s="190"/>
      <c r="G43" s="190"/>
      <c r="H43" s="190"/>
      <c r="I43" s="190"/>
      <c r="J43" s="190"/>
      <c r="AZ43" s="109" t="str">
        <f t="shared" ref="AZ43:AZ49" si="1">B43</f>
        <v>Rozpočet řeší:</v>
      </c>
    </row>
    <row r="44" spans="1:52" x14ac:dyDescent="0.2">
      <c r="B44" s="190" t="s">
        <v>58</v>
      </c>
      <c r="C44" s="190"/>
      <c r="D44" s="190"/>
      <c r="E44" s="190"/>
      <c r="F44" s="190"/>
      <c r="G44" s="190"/>
      <c r="H44" s="190"/>
      <c r="I44" s="190"/>
      <c r="J44" s="190"/>
      <c r="AZ44" s="109" t="str">
        <f t="shared" si="1"/>
        <v>- Nymburk, městské hradby na Rejdišti, 2 věže+mezilehlou hradbu,</v>
      </c>
    </row>
    <row r="45" spans="1:52" x14ac:dyDescent="0.2">
      <c r="B45" s="190" t="s">
        <v>59</v>
      </c>
      <c r="C45" s="190"/>
      <c r="D45" s="190"/>
      <c r="E45" s="190"/>
      <c r="F45" s="190"/>
      <c r="G45" s="190"/>
      <c r="H45" s="190"/>
      <c r="I45" s="190"/>
      <c r="J45" s="190"/>
      <c r="AZ45" s="109" t="str">
        <f t="shared" si="1"/>
        <v xml:space="preserve">  parc.č.1585 + st.251+st.252+st.253, opravu</v>
      </c>
    </row>
    <row r="46" spans="1:52" x14ac:dyDescent="0.2">
      <c r="B46" s="190" t="s">
        <v>60</v>
      </c>
      <c r="C46" s="190"/>
      <c r="D46" s="190"/>
      <c r="E46" s="190"/>
      <c r="F46" s="190"/>
      <c r="G46" s="190"/>
      <c r="H46" s="190"/>
      <c r="I46" s="190"/>
      <c r="J46" s="190"/>
      <c r="AZ46" s="109" t="str">
        <f t="shared" si="1"/>
        <v>- konzervaci zachovalé části hradební zdi včetně dvou věží, jež ji lemují</v>
      </c>
    </row>
    <row r="47" spans="1:52" x14ac:dyDescent="0.2">
      <c r="B47" s="190" t="s">
        <v>61</v>
      </c>
      <c r="C47" s="190"/>
      <c r="D47" s="190"/>
      <c r="E47" s="190"/>
      <c r="F47" s="190"/>
      <c r="G47" s="190"/>
      <c r="H47" s="190"/>
      <c r="I47" s="190"/>
      <c r="J47" s="190"/>
      <c r="AZ47" s="109" t="str">
        <f t="shared" si="1"/>
        <v xml:space="preserve">  a výměnu dožilé šindelové střešní krytiny na věžích</v>
      </c>
    </row>
    <row r="48" spans="1:52" x14ac:dyDescent="0.2">
      <c r="B48" s="190" t="s">
        <v>62</v>
      </c>
      <c r="C48" s="190"/>
      <c r="D48" s="190"/>
      <c r="E48" s="190"/>
      <c r="F48" s="190"/>
      <c r="G48" s="190"/>
      <c r="H48" s="190"/>
      <c r="I48" s="190"/>
      <c r="J48" s="190"/>
      <c r="AZ48" s="109" t="str">
        <f t="shared" si="1"/>
        <v xml:space="preserve">  jedná se o 21,5 m dlouhý úsek s průměrnou výškou 8,0 m,</v>
      </c>
    </row>
    <row r="49" spans="2:52" x14ac:dyDescent="0.2">
      <c r="B49" s="190" t="s">
        <v>63</v>
      </c>
      <c r="C49" s="190"/>
      <c r="D49" s="190"/>
      <c r="E49" s="190"/>
      <c r="F49" s="190"/>
      <c r="G49" s="190"/>
      <c r="H49" s="190"/>
      <c r="I49" s="190"/>
      <c r="J49" s="190"/>
      <c r="AZ49" s="109" t="str">
        <f t="shared" si="1"/>
        <v xml:space="preserve">  ohraničený dvěma hranolovými věžemi o půdorysu cca 4,90x3,90 m a výšky 12,0 m</v>
      </c>
    </row>
    <row r="51" spans="2:52" x14ac:dyDescent="0.2">
      <c r="B51" s="190" t="s">
        <v>64</v>
      </c>
      <c r="C51" s="190"/>
      <c r="D51" s="190"/>
      <c r="E51" s="190"/>
      <c r="F51" s="190"/>
      <c r="G51" s="190"/>
      <c r="H51" s="190"/>
      <c r="I51" s="190"/>
      <c r="J51" s="190"/>
      <c r="AZ51" s="109" t="str">
        <f t="shared" ref="AZ51:AZ64" si="2">B51</f>
        <v>Rozpočet neřeší:</v>
      </c>
    </row>
    <row r="52" spans="2:52" x14ac:dyDescent="0.2">
      <c r="B52" s="190" t="s">
        <v>65</v>
      </c>
      <c r="C52" s="190"/>
      <c r="D52" s="190"/>
      <c r="E52" s="190"/>
      <c r="F52" s="190"/>
      <c r="G52" s="190"/>
      <c r="H52" s="190"/>
      <c r="I52" s="190"/>
      <c r="J52" s="190"/>
      <c r="AZ52" s="109" t="str">
        <f t="shared" si="2"/>
        <v>- omytí ploch z cihelného lícového zdiva tlakovou vodou</v>
      </c>
    </row>
    <row r="53" spans="2:52" x14ac:dyDescent="0.2">
      <c r="B53" s="190" t="s">
        <v>66</v>
      </c>
      <c r="C53" s="190"/>
      <c r="D53" s="190"/>
      <c r="E53" s="190"/>
      <c r="F53" s="190"/>
      <c r="G53" s="190"/>
      <c r="H53" s="190"/>
      <c r="I53" s="190"/>
      <c r="J53" s="190"/>
      <c r="AZ53" s="109" t="str">
        <f t="shared" si="2"/>
        <v xml:space="preserve">  (není přípustné)</v>
      </c>
    </row>
    <row r="54" spans="2:52" x14ac:dyDescent="0.2">
      <c r="B54" s="190" t="s">
        <v>67</v>
      </c>
      <c r="C54" s="190"/>
      <c r="D54" s="190"/>
      <c r="E54" s="190"/>
      <c r="F54" s="190"/>
      <c r="G54" s="190"/>
      <c r="H54" s="190"/>
      <c r="I54" s="190"/>
      <c r="J54" s="190"/>
      <c r="AZ54" s="109" t="str">
        <f t="shared" si="2"/>
        <v>- plošné odstraňování nevhodného spárování z tvrdé cementové malty,</v>
      </c>
    </row>
    <row r="55" spans="2:52" x14ac:dyDescent="0.2">
      <c r="B55" s="190" t="s">
        <v>68</v>
      </c>
      <c r="C55" s="190"/>
      <c r="D55" s="190"/>
      <c r="E55" s="190"/>
      <c r="F55" s="190"/>
      <c r="G55" s="190"/>
      <c r="H55" s="190"/>
      <c r="I55" s="190"/>
      <c r="J55" s="190"/>
      <c r="AZ55" s="109" t="str">
        <f t="shared" si="2"/>
        <v xml:space="preserve">  provedené v předchozích opravách</v>
      </c>
    </row>
    <row r="56" spans="2:52" x14ac:dyDescent="0.2">
      <c r="B56" s="190" t="s">
        <v>69</v>
      </c>
      <c r="C56" s="190"/>
      <c r="D56" s="190"/>
      <c r="E56" s="190"/>
      <c r="F56" s="190"/>
      <c r="G56" s="190"/>
      <c r="H56" s="190"/>
      <c r="I56" s="190"/>
      <c r="J56" s="190"/>
      <c r="AZ56" s="109" t="str">
        <f t="shared" si="2"/>
        <v xml:space="preserve">  (velký rozsah, zatím celkově uspokojivý stav)</v>
      </c>
    </row>
    <row r="57" spans="2:52" x14ac:dyDescent="0.2">
      <c r="B57" s="190" t="s">
        <v>70</v>
      </c>
      <c r="C57" s="190"/>
      <c r="D57" s="190"/>
      <c r="E57" s="190"/>
      <c r="F57" s="190"/>
      <c r="G57" s="190"/>
      <c r="H57" s="190"/>
      <c r="I57" s="190"/>
      <c r="J57" s="190"/>
      <c r="AZ57" s="109" t="str">
        <f t="shared" si="2"/>
        <v>- plošné zpevnění líce cihelného zdiva</v>
      </c>
    </row>
    <row r="58" spans="2:52" x14ac:dyDescent="0.2">
      <c r="B58" s="190" t="s">
        <v>71</v>
      </c>
      <c r="C58" s="190"/>
      <c r="D58" s="190"/>
      <c r="E58" s="190"/>
      <c r="F58" s="190"/>
      <c r="G58" s="190"/>
      <c r="H58" s="190"/>
      <c r="I58" s="190"/>
      <c r="J58" s="190"/>
      <c r="AZ58" s="109" t="str">
        <f t="shared" si="2"/>
        <v xml:space="preserve">  (konsolidace cihel vždy představuje riziko vzniku nežádoucích rozhraní</v>
      </c>
    </row>
    <row r="59" spans="2:52" x14ac:dyDescent="0.2">
      <c r="B59" s="190" t="s">
        <v>72</v>
      </c>
      <c r="C59" s="190"/>
      <c r="D59" s="190"/>
      <c r="E59" s="190"/>
      <c r="F59" s="190"/>
      <c r="G59" s="190"/>
      <c r="H59" s="190"/>
      <c r="I59" s="190"/>
      <c r="J59" s="190"/>
      <c r="AZ59" s="109" t="str">
        <f t="shared" si="2"/>
        <v xml:space="preserve">  mezi značně nasákavým střepem cihly a jejím nenasákavým povrchem</v>
      </c>
    </row>
    <row r="60" spans="2:52" x14ac:dyDescent="0.2">
      <c r="B60" s="190" t="s">
        <v>73</v>
      </c>
      <c r="C60" s="190"/>
      <c r="D60" s="190"/>
      <c r="E60" s="190"/>
      <c r="F60" s="190"/>
      <c r="G60" s="190"/>
      <c r="H60" s="190"/>
      <c r="I60" s="190"/>
      <c r="J60" s="190"/>
      <c r="AZ60" s="109" t="str">
        <f t="shared" si="2"/>
        <v xml:space="preserve">  a následný rozvoj degradace cihel)</v>
      </c>
    </row>
    <row r="61" spans="2:52" x14ac:dyDescent="0.2">
      <c r="B61" s="190" t="s">
        <v>74</v>
      </c>
      <c r="C61" s="190"/>
      <c r="D61" s="190"/>
      <c r="E61" s="190"/>
      <c r="F61" s="190"/>
      <c r="G61" s="190"/>
      <c r="H61" s="190"/>
      <c r="I61" s="190"/>
      <c r="J61" s="190"/>
      <c r="AZ61" s="109" t="str">
        <f t="shared" si="2"/>
        <v>- hydrofobizaci líce cihelného zdiva</v>
      </c>
    </row>
    <row r="62" spans="2:52" x14ac:dyDescent="0.2">
      <c r="B62" s="190" t="s">
        <v>75</v>
      </c>
      <c r="C62" s="190"/>
      <c r="D62" s="190"/>
      <c r="E62" s="190"/>
      <c r="F62" s="190"/>
      <c r="G62" s="190"/>
      <c r="H62" s="190"/>
      <c r="I62" s="190"/>
      <c r="J62" s="190"/>
      <c r="AZ62" s="109" t="str">
        <f t="shared" si="2"/>
        <v xml:space="preserve">  (hrozí riziko vzniku nežádoucích rozhraní</v>
      </c>
    </row>
    <row r="63" spans="2:52" x14ac:dyDescent="0.2">
      <c r="B63" s="190" t="s">
        <v>72</v>
      </c>
      <c r="C63" s="190"/>
      <c r="D63" s="190"/>
      <c r="E63" s="190"/>
      <c r="F63" s="190"/>
      <c r="G63" s="190"/>
      <c r="H63" s="190"/>
      <c r="I63" s="190"/>
      <c r="J63" s="190"/>
      <c r="AZ63" s="109" t="str">
        <f t="shared" si="2"/>
        <v xml:space="preserve">  mezi značně nasákavým střepem cihly a jejím nenasákavým povrchem</v>
      </c>
    </row>
    <row r="64" spans="2:52" x14ac:dyDescent="0.2">
      <c r="B64" s="190" t="s">
        <v>73</v>
      </c>
      <c r="C64" s="190"/>
      <c r="D64" s="190"/>
      <c r="E64" s="190"/>
      <c r="F64" s="190"/>
      <c r="G64" s="190"/>
      <c r="H64" s="190"/>
      <c r="I64" s="190"/>
      <c r="J64" s="190"/>
      <c r="AZ64" s="109" t="str">
        <f t="shared" si="2"/>
        <v xml:space="preserve">  a následný rozvoj degradace cihel)</v>
      </c>
    </row>
    <row r="66" spans="2:52" x14ac:dyDescent="0.2">
      <c r="B66" s="190" t="s">
        <v>76</v>
      </c>
      <c r="C66" s="190"/>
      <c r="D66" s="190"/>
      <c r="E66" s="190"/>
      <c r="F66" s="190"/>
      <c r="G66" s="190"/>
      <c r="H66" s="190"/>
      <c r="I66" s="190"/>
      <c r="J66" s="190"/>
      <c r="AZ66" s="109" t="str">
        <f>B66</f>
        <v>Rozpočet je vyhotoven v podrobnosti dle:</v>
      </c>
    </row>
    <row r="67" spans="2:52" x14ac:dyDescent="0.2">
      <c r="B67" s="190" t="s">
        <v>77</v>
      </c>
      <c r="C67" s="190"/>
      <c r="D67" s="190"/>
      <c r="E67" s="190"/>
      <c r="F67" s="190"/>
      <c r="G67" s="190"/>
      <c r="H67" s="190"/>
      <c r="I67" s="190"/>
      <c r="J67" s="190"/>
      <c r="AZ67" s="109" t="str">
        <f>B67</f>
        <v>- projektu "Nymburk - městské hradby, oprava dvou věží a mezilehlé hradby"</v>
      </c>
    </row>
    <row r="68" spans="2:52" x14ac:dyDescent="0.2">
      <c r="B68" s="190" t="s">
        <v>78</v>
      </c>
      <c r="C68" s="190"/>
      <c r="D68" s="190"/>
      <c r="E68" s="190"/>
      <c r="F68" s="190"/>
      <c r="G68" s="190"/>
      <c r="H68" s="190"/>
      <c r="I68" s="190"/>
      <c r="J68" s="190"/>
      <c r="AZ68" s="109" t="str">
        <f>B68</f>
        <v xml:space="preserve">  vypracovaného Martinem Volejníkem a Ing. Radkou Pěknou, 2020/10,</v>
      </c>
    </row>
    <row r="69" spans="2:52" x14ac:dyDescent="0.2">
      <c r="B69" s="190" t="s">
        <v>79</v>
      </c>
      <c r="C69" s="190"/>
      <c r="D69" s="190"/>
      <c r="E69" s="190"/>
      <c r="F69" s="190"/>
      <c r="G69" s="190"/>
      <c r="H69" s="190"/>
      <c r="I69" s="190"/>
      <c r="J69" s="190"/>
      <c r="AZ69" s="109" t="str">
        <f>B69</f>
        <v xml:space="preserve">  stupeň - DPS=Dokumentace pro provedení stavby</v>
      </c>
    </row>
    <row r="71" spans="2:52" x14ac:dyDescent="0.2">
      <c r="B71" s="190" t="s">
        <v>80</v>
      </c>
      <c r="C71" s="190"/>
      <c r="D71" s="190"/>
      <c r="E71" s="190"/>
      <c r="F71" s="190"/>
      <c r="G71" s="190"/>
      <c r="H71" s="190"/>
      <c r="I71" s="190"/>
      <c r="J71" s="190"/>
      <c r="AZ71" s="109" t="str">
        <f t="shared" ref="AZ71:AZ80" si="3">B71</f>
        <v>Výkaz výměr:</v>
      </c>
    </row>
    <row r="72" spans="2:52" x14ac:dyDescent="0.2">
      <c r="B72" s="190" t="s">
        <v>81</v>
      </c>
      <c r="C72" s="190"/>
      <c r="D72" s="190"/>
      <c r="E72" s="190"/>
      <c r="F72" s="190"/>
      <c r="G72" s="190"/>
      <c r="H72" s="190"/>
      <c r="I72" s="190"/>
      <c r="J72" s="190"/>
      <c r="AZ72" s="109" t="str">
        <f t="shared" si="3"/>
        <v>- přesnost výměr odpovídá podrobnosti projektové dokumentace</v>
      </c>
    </row>
    <row r="73" spans="2:52" x14ac:dyDescent="0.2">
      <c r="B73" s="190" t="s">
        <v>82</v>
      </c>
      <c r="C73" s="190"/>
      <c r="D73" s="190"/>
      <c r="E73" s="190"/>
      <c r="F73" s="190"/>
      <c r="G73" s="190"/>
      <c r="H73" s="190"/>
      <c r="I73" s="190"/>
      <c r="J73" s="190"/>
      <c r="AZ73" s="109" t="str">
        <f t="shared" si="3"/>
        <v>- výměry pro tesařské prvky jsou převzaty z tabulky v projektu</v>
      </c>
    </row>
    <row r="74" spans="2:52" x14ac:dyDescent="0.2">
      <c r="B74" s="190" t="s">
        <v>83</v>
      </c>
      <c r="C74" s="190"/>
      <c r="D74" s="190"/>
      <c r="E74" s="190"/>
      <c r="F74" s="190"/>
      <c r="G74" s="190"/>
      <c r="H74" s="190"/>
      <c r="I74" s="190"/>
      <c r="J74" s="190"/>
      <c r="AZ74" s="109" t="str">
        <f t="shared" si="3"/>
        <v>- vše je třeba kontrolovat a upřesňovat na místě při realizaci</v>
      </c>
    </row>
    <row r="75" spans="2:52" x14ac:dyDescent="0.2">
      <c r="B75" s="190" t="s">
        <v>84</v>
      </c>
      <c r="C75" s="190"/>
      <c r="D75" s="190"/>
      <c r="E75" s="190"/>
      <c r="F75" s="190"/>
      <c r="G75" s="190"/>
      <c r="H75" s="190"/>
      <c r="I75" s="190"/>
      <c r="J75" s="190"/>
      <c r="AZ75" s="109" t="str">
        <f t="shared" si="3"/>
        <v>- neslouží jako podklad pro objednávky materiálu v rámci dodávky stavby</v>
      </c>
    </row>
    <row r="76" spans="2:52" x14ac:dyDescent="0.2">
      <c r="B76" s="190" t="s">
        <v>85</v>
      </c>
      <c r="C76" s="190"/>
      <c r="D76" s="190"/>
      <c r="E76" s="190"/>
      <c r="F76" s="190"/>
      <c r="G76" s="190"/>
      <c r="H76" s="190"/>
      <c r="I76" s="190"/>
      <c r="J76" s="190"/>
      <c r="AZ76" s="109" t="str">
        <f t="shared" si="3"/>
        <v>- veškeré materiály, systémy a výrobky,</v>
      </c>
    </row>
    <row r="77" spans="2:52" x14ac:dyDescent="0.2">
      <c r="B77" s="190" t="s">
        <v>86</v>
      </c>
      <c r="C77" s="190"/>
      <c r="D77" s="190"/>
      <c r="E77" s="190"/>
      <c r="F77" s="190"/>
      <c r="G77" s="190"/>
      <c r="H77" s="190"/>
      <c r="I77" s="190"/>
      <c r="J77" s="190"/>
      <c r="AZ77" s="109" t="str">
        <f t="shared" si="3"/>
        <v xml:space="preserve">  případně uvedené v rozpočtu s obchodním názvem, jsou referenční,</v>
      </c>
    </row>
    <row r="78" spans="2:52" x14ac:dyDescent="0.2">
      <c r="B78" s="190" t="s">
        <v>87</v>
      </c>
      <c r="C78" s="190"/>
      <c r="D78" s="190"/>
      <c r="E78" s="190"/>
      <c r="F78" s="190"/>
      <c r="G78" s="190"/>
      <c r="H78" s="190"/>
      <c r="I78" s="190"/>
      <c r="J78" s="190"/>
      <c r="AZ78" s="109" t="str">
        <f t="shared" si="3"/>
        <v xml:space="preserve">  obecně určující standart, technické parametry a požadované vlastnosti</v>
      </c>
    </row>
    <row r="79" spans="2:52" x14ac:dyDescent="0.2">
      <c r="B79" s="190" t="s">
        <v>88</v>
      </c>
      <c r="C79" s="190"/>
      <c r="D79" s="190"/>
      <c r="E79" s="190"/>
      <c r="F79" s="190"/>
      <c r="G79" s="190"/>
      <c r="H79" s="190"/>
      <c r="I79" s="190"/>
      <c r="J79" s="190"/>
      <c r="AZ79" s="109" t="str">
        <f t="shared" si="3"/>
        <v xml:space="preserve">  a lze je nahradit produkty jiného výrobce, při zachování srovnatelných nebo lepších</v>
      </c>
    </row>
    <row r="80" spans="2:52" x14ac:dyDescent="0.2">
      <c r="B80" s="190" t="s">
        <v>89</v>
      </c>
      <c r="C80" s="190"/>
      <c r="D80" s="190"/>
      <c r="E80" s="190"/>
      <c r="F80" s="190"/>
      <c r="G80" s="190"/>
      <c r="H80" s="190"/>
      <c r="I80" s="190"/>
      <c r="J80" s="190"/>
      <c r="AZ80" s="109" t="str">
        <f t="shared" si="3"/>
        <v xml:space="preserve">  rozhodujících technických parametrů</v>
      </c>
    </row>
    <row r="82" spans="2:52" x14ac:dyDescent="0.2">
      <c r="B82" s="190" t="s">
        <v>90</v>
      </c>
      <c r="C82" s="190"/>
      <c r="D82" s="190"/>
      <c r="E82" s="190"/>
      <c r="F82" s="190"/>
      <c r="G82" s="190"/>
      <c r="H82" s="190"/>
      <c r="I82" s="190"/>
      <c r="J82" s="190"/>
      <c r="AZ82" s="109" t="str">
        <f>B82</f>
        <v>Památková ochrana:</v>
      </c>
    </row>
    <row r="83" spans="2:52" x14ac:dyDescent="0.2">
      <c r="B83" s="190" t="s">
        <v>91</v>
      </c>
      <c r="C83" s="190"/>
      <c r="D83" s="190"/>
      <c r="E83" s="190"/>
      <c r="F83" s="190"/>
      <c r="G83" s="190"/>
      <c r="H83" s="190"/>
      <c r="I83" s="190"/>
      <c r="J83" s="190"/>
      <c r="AZ83" s="109" t="str">
        <f>B83</f>
        <v>- městské hradby jsou součástí městské památkové zóny Nymburk</v>
      </c>
    </row>
    <row r="84" spans="2:52" x14ac:dyDescent="0.2">
      <c r="B84" s="190" t="s">
        <v>92</v>
      </c>
      <c r="C84" s="190"/>
      <c r="D84" s="190"/>
      <c r="E84" s="190"/>
      <c r="F84" s="190"/>
      <c r="G84" s="190"/>
      <c r="H84" s="190"/>
      <c r="I84" s="190"/>
      <c r="J84" s="190"/>
      <c r="AZ84" s="109" t="str">
        <f>B84</f>
        <v>- řešená část městské hradby je nemovitou kulturní památkou,</v>
      </c>
    </row>
    <row r="85" spans="2:52" x14ac:dyDescent="0.2">
      <c r="B85" s="190" t="s">
        <v>93</v>
      </c>
      <c r="C85" s="190"/>
      <c r="D85" s="190"/>
      <c r="E85" s="190"/>
      <c r="F85" s="190"/>
      <c r="G85" s="190"/>
      <c r="H85" s="190"/>
      <c r="I85" s="190"/>
      <c r="J85" s="190"/>
      <c r="AZ85" s="109" t="str">
        <f>B85</f>
        <v xml:space="preserve">  č. rejstříku ÚSKP: 45357/2-1894</v>
      </c>
    </row>
    <row r="87" spans="2:52" x14ac:dyDescent="0.2">
      <c r="B87" s="190" t="s">
        <v>94</v>
      </c>
      <c r="C87" s="190"/>
      <c r="D87" s="190"/>
      <c r="E87" s="190"/>
      <c r="F87" s="190"/>
      <c r="G87" s="190"/>
      <c r="H87" s="190"/>
      <c r="I87" s="190"/>
      <c r="J87" s="190"/>
      <c r="AZ87" s="109" t="str">
        <f t="shared" ref="AZ87:AZ93" si="4">B87</f>
        <v>Zatřídění dle klasifikace JKSO ve smyslu vyhlášky č. 169/2016 Sb: 815 461</v>
      </c>
    </row>
    <row r="88" spans="2:52" x14ac:dyDescent="0.2">
      <c r="B88" s="190" t="s">
        <v>95</v>
      </c>
      <c r="C88" s="190"/>
      <c r="D88" s="190"/>
      <c r="E88" s="190"/>
      <c r="F88" s="190"/>
      <c r="G88" s="190"/>
      <c r="H88" s="190"/>
      <c r="I88" s="190"/>
      <c r="J88" s="190"/>
      <c r="AZ88" s="109" t="str">
        <f t="shared" si="4"/>
        <v>Použitá cenová soustava: CS RTS DATA</v>
      </c>
    </row>
    <row r="89" spans="2:52" x14ac:dyDescent="0.2">
      <c r="B89" s="190" t="s">
        <v>96</v>
      </c>
      <c r="C89" s="190"/>
      <c r="D89" s="190"/>
      <c r="E89" s="190"/>
      <c r="F89" s="190"/>
      <c r="G89" s="190"/>
      <c r="H89" s="190"/>
      <c r="I89" s="190"/>
      <c r="J89" s="190"/>
      <c r="AZ89" s="109" t="str">
        <f t="shared" si="4"/>
        <v>Struktura údajů a jejich formát: (soupis prací, obsah položek, výkaz výměr...)</v>
      </c>
    </row>
    <row r="90" spans="2:52" x14ac:dyDescent="0.2">
      <c r="B90" s="190" t="s">
        <v>97</v>
      </c>
      <c r="C90" s="190"/>
      <c r="D90" s="190"/>
      <c r="E90" s="190"/>
      <c r="F90" s="190"/>
      <c r="G90" s="190"/>
      <c r="H90" s="190"/>
      <c r="I90" s="190"/>
      <c r="J90" s="190"/>
      <c r="AZ90" s="109" t="str">
        <f t="shared" si="4"/>
        <v>jsou stanoveny programem RTS Stavitel (dle vyhlášky č. 169/2016 Sb)</v>
      </c>
    </row>
    <row r="91" spans="2:52" x14ac:dyDescent="0.2">
      <c r="B91" s="190" t="s">
        <v>98</v>
      </c>
      <c r="C91" s="190"/>
      <c r="D91" s="190"/>
      <c r="E91" s="190"/>
      <c r="F91" s="190"/>
      <c r="G91" s="190"/>
      <c r="H91" s="190"/>
      <c r="I91" s="190"/>
      <c r="J91" s="190"/>
      <c r="AZ91" s="109" t="str">
        <f t="shared" si="4"/>
        <v>Metodika pro zpracování nabídkové ceny:</v>
      </c>
    </row>
    <row r="92" spans="2:52" x14ac:dyDescent="0.2">
      <c r="B92" s="190" t="s">
        <v>99</v>
      </c>
      <c r="C92" s="190"/>
      <c r="D92" s="190"/>
      <c r="E92" s="190"/>
      <c r="F92" s="190"/>
      <c r="G92" s="190"/>
      <c r="H92" s="190"/>
      <c r="I92" s="190"/>
      <c r="J92" s="190"/>
      <c r="AZ92" s="109" t="str">
        <f t="shared" si="4"/>
        <v>je předepsána programem RTS Stavitel - vyplňí se buňky s modrým pozadím</v>
      </c>
    </row>
    <row r="93" spans="2:52" x14ac:dyDescent="0.2">
      <c r="B93" s="190" t="s">
        <v>100</v>
      </c>
      <c r="C93" s="190"/>
      <c r="D93" s="190"/>
      <c r="E93" s="190"/>
      <c r="F93" s="190"/>
      <c r="G93" s="190"/>
      <c r="H93" s="190"/>
      <c r="I93" s="190"/>
      <c r="J93" s="190"/>
      <c r="AZ93" s="109" t="str">
        <f t="shared" si="4"/>
        <v>Formát elektronického soupisu: je Excel (.xlsx) do nějž je exportován z programu RTS Stavitel</v>
      </c>
    </row>
    <row r="95" spans="2:52" x14ac:dyDescent="0.2">
      <c r="B95" s="190" t="s">
        <v>101</v>
      </c>
      <c r="C95" s="190"/>
      <c r="D95" s="190"/>
      <c r="E95" s="190"/>
      <c r="F95" s="190"/>
      <c r="G95" s="190"/>
      <c r="H95" s="190"/>
      <c r="I95" s="190"/>
      <c r="J95" s="190"/>
      <c r="AZ95" s="109" t="str">
        <f t="shared" ref="AZ95:AZ108" si="5">B95</f>
        <v>Legenda:</v>
      </c>
    </row>
    <row r="96" spans="2:52" x14ac:dyDescent="0.2">
      <c r="B96" s="190" t="s">
        <v>102</v>
      </c>
      <c r="C96" s="190"/>
      <c r="D96" s="190"/>
      <c r="E96" s="190"/>
      <c r="F96" s="190"/>
      <c r="G96" s="190"/>
      <c r="H96" s="190"/>
      <c r="I96" s="190"/>
      <c r="J96" s="190"/>
      <c r="AZ96" s="109" t="str">
        <f t="shared" si="5"/>
        <v>kce - konstrukce</v>
      </c>
    </row>
    <row r="97" spans="2:52" x14ac:dyDescent="0.2">
      <c r="B97" s="190" t="s">
        <v>103</v>
      </c>
      <c r="C97" s="190"/>
      <c r="D97" s="190"/>
      <c r="E97" s="190"/>
      <c r="F97" s="190"/>
      <c r="G97" s="190"/>
      <c r="H97" s="190"/>
      <c r="I97" s="190"/>
      <c r="J97" s="190"/>
      <c r="AZ97" s="109" t="str">
        <f t="shared" si="5"/>
        <v>mtž - montáž, osazení, provedení</v>
      </c>
    </row>
    <row r="98" spans="2:52" x14ac:dyDescent="0.2">
      <c r="B98" s="190" t="s">
        <v>104</v>
      </c>
      <c r="C98" s="190"/>
      <c r="D98" s="190"/>
      <c r="E98" s="190"/>
      <c r="F98" s="190"/>
      <c r="G98" s="190"/>
      <c r="H98" s="190"/>
      <c r="I98" s="190"/>
      <c r="J98" s="190"/>
      <c r="AZ98" s="109" t="str">
        <f t="shared" si="5"/>
        <v>dmtž - demontáž, vyjmutí, odstranění, vybourání, rozebrání</v>
      </c>
    </row>
    <row r="99" spans="2:52" x14ac:dyDescent="0.2">
      <c r="B99" s="190" t="s">
        <v>105</v>
      </c>
      <c r="C99" s="190"/>
      <c r="D99" s="190"/>
      <c r="E99" s="190"/>
      <c r="F99" s="190"/>
      <c r="G99" s="190"/>
      <c r="H99" s="190"/>
      <c r="I99" s="190"/>
      <c r="J99" s="190"/>
      <c r="AZ99" s="109" t="str">
        <f t="shared" si="5"/>
        <v>dod - dodávka, výroba+dodávka, včetně dopravy na stavbu a ostatních pořizovacích nákladů</v>
      </c>
    </row>
    <row r="100" spans="2:52" x14ac:dyDescent="0.2">
      <c r="B100" s="190" t="s">
        <v>106</v>
      </c>
      <c r="C100" s="190"/>
      <c r="D100" s="190"/>
      <c r="E100" s="190"/>
      <c r="F100" s="190"/>
      <c r="G100" s="190"/>
      <c r="H100" s="190"/>
      <c r="I100" s="190"/>
      <c r="J100" s="190"/>
      <c r="AZ100" s="109" t="str">
        <f t="shared" si="5"/>
        <v>PH - přesun hmot vnitrostaveništní</v>
      </c>
    </row>
    <row r="101" spans="2:52" x14ac:dyDescent="0.2">
      <c r="B101" s="190" t="s">
        <v>107</v>
      </c>
      <c r="C101" s="190"/>
      <c r="D101" s="190"/>
      <c r="E101" s="190"/>
      <c r="F101" s="190"/>
      <c r="G101" s="190"/>
      <c r="H101" s="190"/>
      <c r="I101" s="190"/>
      <c r="J101" s="190"/>
      <c r="AZ101" s="109" t="str">
        <f t="shared" si="5"/>
        <v>IND, INS za číselnou nomenklaturou položky - položky pro práce a dodávky</v>
      </c>
    </row>
    <row r="102" spans="2:52" x14ac:dyDescent="0.2">
      <c r="B102" s="190" t="s">
        <v>108</v>
      </c>
      <c r="C102" s="190"/>
      <c r="D102" s="190"/>
      <c r="E102" s="190"/>
      <c r="F102" s="190"/>
      <c r="G102" s="190"/>
      <c r="H102" s="190"/>
      <c r="I102" s="190"/>
      <c r="J102" s="190"/>
      <c r="AZ102" s="109" t="str">
        <f t="shared" si="5"/>
        <v>obsahově srovnatelné s položkami databáze RTS, ale s upřesněným popisem;</v>
      </c>
    </row>
    <row r="103" spans="2:52" x14ac:dyDescent="0.2">
      <c r="B103" s="190" t="s">
        <v>109</v>
      </c>
      <c r="C103" s="190"/>
      <c r="D103" s="190"/>
      <c r="E103" s="190"/>
      <c r="F103" s="190"/>
      <c r="G103" s="190"/>
      <c r="H103" s="190"/>
      <c r="I103" s="190"/>
      <c r="J103" s="190"/>
      <c r="AZ103" s="109" t="str">
        <f t="shared" si="5"/>
        <v>jejich ocenění je upraveno vzhledem k tomu, že se jedná o práce na památkovém objektu,</v>
      </c>
    </row>
    <row r="104" spans="2:52" x14ac:dyDescent="0.2">
      <c r="B104" s="190" t="s">
        <v>110</v>
      </c>
      <c r="C104" s="190"/>
      <c r="D104" s="190"/>
      <c r="E104" s="190"/>
      <c r="F104" s="190"/>
      <c r="G104" s="190"/>
      <c r="H104" s="190"/>
      <c r="I104" s="190"/>
      <c r="J104" s="190"/>
      <c r="AZ104" s="109" t="str">
        <f t="shared" si="5"/>
        <v>práce je tedy atypická, náročnější nebo jsou použity dražší materiály</v>
      </c>
    </row>
    <row r="105" spans="2:52" x14ac:dyDescent="0.2">
      <c r="B105" s="190" t="s">
        <v>111</v>
      </c>
      <c r="C105" s="190"/>
      <c r="D105" s="190"/>
      <c r="E105" s="190"/>
      <c r="F105" s="190"/>
      <c r="G105" s="190"/>
      <c r="H105" s="190"/>
      <c r="I105" s="190"/>
      <c r="J105" s="190"/>
      <c r="AZ105" s="109" t="str">
        <f t="shared" si="5"/>
        <v>A.IND-Z.IND, A.INS-Z.INS za číselnou nomenklaturou položky - individuální položky</v>
      </c>
    </row>
    <row r="106" spans="2:52" x14ac:dyDescent="0.2">
      <c r="B106" s="190" t="s">
        <v>112</v>
      </c>
      <c r="C106" s="190"/>
      <c r="D106" s="190"/>
      <c r="E106" s="190"/>
      <c r="F106" s="190"/>
      <c r="G106" s="190"/>
      <c r="H106" s="190"/>
      <c r="I106" s="190"/>
      <c r="J106" s="190"/>
      <c r="AZ106" s="109" t="str">
        <f t="shared" si="5"/>
        <v>pro atypické práce a dodávky neobsažené v databázi RTS</v>
      </c>
    </row>
    <row r="107" spans="2:52" x14ac:dyDescent="0.2">
      <c r="B107" s="190" t="s">
        <v>113</v>
      </c>
      <c r="C107" s="190"/>
      <c r="D107" s="190"/>
      <c r="E107" s="190"/>
      <c r="F107" s="190"/>
      <c r="G107" s="190"/>
      <c r="H107" s="190"/>
      <c r="I107" s="190"/>
      <c r="J107" s="190"/>
      <c r="AZ107" s="109" t="str">
        <f t="shared" si="5"/>
        <v>RES za číselnou nomenklaturou položky - individuální položky</v>
      </c>
    </row>
    <row r="108" spans="2:52" x14ac:dyDescent="0.2">
      <c r="B108" s="190" t="s">
        <v>114</v>
      </c>
      <c r="C108" s="190"/>
      <c r="D108" s="190"/>
      <c r="E108" s="190"/>
      <c r="F108" s="190"/>
      <c r="G108" s="190"/>
      <c r="H108" s="190"/>
      <c r="I108" s="190"/>
      <c r="J108" s="190"/>
      <c r="AZ108" s="109" t="str">
        <f t="shared" si="5"/>
        <v>pro atypické práce a dodávky neobsažené v databázi RTS, prováděné restaurátory</v>
      </c>
    </row>
    <row r="111" spans="2:52" ht="15.75" x14ac:dyDescent="0.25">
      <c r="B111" s="110" t="s">
        <v>115</v>
      </c>
    </row>
    <row r="113" spans="1:10" ht="25.5" customHeight="1" x14ac:dyDescent="0.2">
      <c r="A113" s="111"/>
      <c r="B113" s="115" t="s">
        <v>16</v>
      </c>
      <c r="C113" s="115" t="s">
        <v>5</v>
      </c>
      <c r="D113" s="116"/>
      <c r="E113" s="116"/>
      <c r="F113" s="119" t="s">
        <v>116</v>
      </c>
      <c r="G113" s="119"/>
      <c r="H113" s="119"/>
      <c r="I113" s="191" t="s">
        <v>28</v>
      </c>
      <c r="J113" s="191"/>
    </row>
    <row r="114" spans="1:10" ht="25.5" customHeight="1" x14ac:dyDescent="0.2">
      <c r="A114" s="112"/>
      <c r="B114" s="114" t="s">
        <v>117</v>
      </c>
      <c r="C114" s="184" t="s">
        <v>118</v>
      </c>
      <c r="D114" s="185"/>
      <c r="E114" s="185"/>
      <c r="F114" s="121" t="s">
        <v>23</v>
      </c>
      <c r="G114" s="122"/>
      <c r="H114" s="122"/>
      <c r="I114" s="183">
        <f>'Rozpočet Pol'!G8</f>
        <v>0</v>
      </c>
      <c r="J114" s="183"/>
    </row>
    <row r="115" spans="1:10" ht="25.5" customHeight="1" x14ac:dyDescent="0.2">
      <c r="A115" s="112"/>
      <c r="B115" s="114" t="s">
        <v>119</v>
      </c>
      <c r="C115" s="184" t="s">
        <v>120</v>
      </c>
      <c r="D115" s="185"/>
      <c r="E115" s="185"/>
      <c r="F115" s="121" t="s">
        <v>23</v>
      </c>
      <c r="G115" s="122"/>
      <c r="H115" s="122"/>
      <c r="I115" s="183">
        <f>'Rozpočet Pol'!G36</f>
        <v>0</v>
      </c>
      <c r="J115" s="183"/>
    </row>
    <row r="116" spans="1:10" ht="25.5" customHeight="1" x14ac:dyDescent="0.2">
      <c r="A116" s="112"/>
      <c r="B116" s="114" t="s">
        <v>121</v>
      </c>
      <c r="C116" s="184" t="s">
        <v>122</v>
      </c>
      <c r="D116" s="185"/>
      <c r="E116" s="185"/>
      <c r="F116" s="121" t="s">
        <v>23</v>
      </c>
      <c r="G116" s="122"/>
      <c r="H116" s="122"/>
      <c r="I116" s="183">
        <f>'Rozpočet Pol'!G45</f>
        <v>0</v>
      </c>
      <c r="J116" s="183"/>
    </row>
    <row r="117" spans="1:10" ht="25.5" customHeight="1" x14ac:dyDescent="0.2">
      <c r="A117" s="112"/>
      <c r="B117" s="114" t="s">
        <v>123</v>
      </c>
      <c r="C117" s="184" t="s">
        <v>124</v>
      </c>
      <c r="D117" s="185"/>
      <c r="E117" s="185"/>
      <c r="F117" s="121" t="s">
        <v>23</v>
      </c>
      <c r="G117" s="122"/>
      <c r="H117" s="122"/>
      <c r="I117" s="183">
        <f>'Rozpočet Pol'!G68</f>
        <v>0</v>
      </c>
      <c r="J117" s="183"/>
    </row>
    <row r="118" spans="1:10" ht="25.5" customHeight="1" x14ac:dyDescent="0.2">
      <c r="A118" s="112"/>
      <c r="B118" s="114" t="s">
        <v>125</v>
      </c>
      <c r="C118" s="184" t="s">
        <v>126</v>
      </c>
      <c r="D118" s="185"/>
      <c r="E118" s="185"/>
      <c r="F118" s="121" t="s">
        <v>23</v>
      </c>
      <c r="G118" s="122"/>
      <c r="H118" s="122"/>
      <c r="I118" s="183">
        <f>'Rozpočet Pol'!G100</f>
        <v>0</v>
      </c>
      <c r="J118" s="183"/>
    </row>
    <row r="119" spans="1:10" ht="25.5" customHeight="1" x14ac:dyDescent="0.2">
      <c r="A119" s="112"/>
      <c r="B119" s="114" t="s">
        <v>127</v>
      </c>
      <c r="C119" s="184" t="s">
        <v>128</v>
      </c>
      <c r="D119" s="185"/>
      <c r="E119" s="185"/>
      <c r="F119" s="121" t="s">
        <v>24</v>
      </c>
      <c r="G119" s="122"/>
      <c r="H119" s="122"/>
      <c r="I119" s="183">
        <f>'Rozpočet Pol'!G103</f>
        <v>0</v>
      </c>
      <c r="J119" s="183"/>
    </row>
    <row r="120" spans="1:10" ht="25.5" customHeight="1" x14ac:dyDescent="0.2">
      <c r="A120" s="112"/>
      <c r="B120" s="114" t="s">
        <v>129</v>
      </c>
      <c r="C120" s="184" t="s">
        <v>130</v>
      </c>
      <c r="D120" s="185"/>
      <c r="E120" s="185"/>
      <c r="F120" s="121" t="s">
        <v>24</v>
      </c>
      <c r="G120" s="122"/>
      <c r="H120" s="122"/>
      <c r="I120" s="183">
        <f>'Rozpočet Pol'!G109</f>
        <v>0</v>
      </c>
      <c r="J120" s="183"/>
    </row>
    <row r="121" spans="1:10" ht="25.5" customHeight="1" x14ac:dyDescent="0.2">
      <c r="A121" s="112"/>
      <c r="B121" s="120" t="s">
        <v>131</v>
      </c>
      <c r="C121" s="187" t="s">
        <v>132</v>
      </c>
      <c r="D121" s="188"/>
      <c r="E121" s="188"/>
      <c r="F121" s="123" t="s">
        <v>23</v>
      </c>
      <c r="G121" s="124"/>
      <c r="H121" s="124"/>
      <c r="I121" s="186">
        <f>'Rozpočet Pol'!G127</f>
        <v>0</v>
      </c>
      <c r="J121" s="186"/>
    </row>
    <row r="122" spans="1:10" ht="25.5" customHeight="1" x14ac:dyDescent="0.2">
      <c r="A122" s="113"/>
      <c r="B122" s="117" t="s">
        <v>1</v>
      </c>
      <c r="C122" s="117"/>
      <c r="D122" s="118"/>
      <c r="E122" s="118"/>
      <c r="F122" s="125"/>
      <c r="G122" s="126"/>
      <c r="H122" s="126"/>
      <c r="I122" s="189">
        <f>SUM(I114:I121)</f>
        <v>0</v>
      </c>
      <c r="J122" s="189"/>
    </row>
    <row r="123" spans="1:10" x14ac:dyDescent="0.2">
      <c r="F123" s="85"/>
      <c r="G123" s="85"/>
      <c r="H123" s="85"/>
      <c r="I123" s="85"/>
      <c r="J123" s="85"/>
    </row>
    <row r="124" spans="1:10" x14ac:dyDescent="0.2">
      <c r="F124" s="85"/>
      <c r="G124" s="85"/>
      <c r="H124" s="85"/>
      <c r="I124" s="85"/>
      <c r="J124" s="85"/>
    </row>
    <row r="125" spans="1:10" x14ac:dyDescent="0.2">
      <c r="F125" s="85"/>
      <c r="G125" s="85"/>
      <c r="H125" s="85"/>
      <c r="I125" s="85"/>
      <c r="J125" s="8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15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B47:J47"/>
    <mergeCell ref="B48:J48"/>
    <mergeCell ref="B49:J49"/>
    <mergeCell ref="B51:J51"/>
    <mergeCell ref="B52:J52"/>
    <mergeCell ref="B53:J53"/>
    <mergeCell ref="C39:E39"/>
    <mergeCell ref="B40:E40"/>
    <mergeCell ref="B43:J43"/>
    <mergeCell ref="B44:J44"/>
    <mergeCell ref="B45:J45"/>
    <mergeCell ref="B46:J4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60:J60"/>
    <mergeCell ref="B61:J61"/>
    <mergeCell ref="B62:J62"/>
    <mergeCell ref="B63:J63"/>
    <mergeCell ref="B64:J64"/>
    <mergeCell ref="B66:J66"/>
    <mergeCell ref="B54:J54"/>
    <mergeCell ref="B55:J55"/>
    <mergeCell ref="B56:J56"/>
    <mergeCell ref="B57:J57"/>
    <mergeCell ref="B58:J58"/>
    <mergeCell ref="B59:J59"/>
    <mergeCell ref="B74:J74"/>
    <mergeCell ref="B75:J75"/>
    <mergeCell ref="B76:J76"/>
    <mergeCell ref="B77:J77"/>
    <mergeCell ref="B78:J78"/>
    <mergeCell ref="B79:J79"/>
    <mergeCell ref="B67:J67"/>
    <mergeCell ref="B68:J68"/>
    <mergeCell ref="B69:J69"/>
    <mergeCell ref="B71:J71"/>
    <mergeCell ref="B72:J72"/>
    <mergeCell ref="B73:J73"/>
    <mergeCell ref="B88:J88"/>
    <mergeCell ref="B89:J89"/>
    <mergeCell ref="B90:J90"/>
    <mergeCell ref="B91:J91"/>
    <mergeCell ref="B92:J92"/>
    <mergeCell ref="B93:J93"/>
    <mergeCell ref="B80:J80"/>
    <mergeCell ref="B82:J82"/>
    <mergeCell ref="B83:J83"/>
    <mergeCell ref="B84:J84"/>
    <mergeCell ref="B85:J85"/>
    <mergeCell ref="B87:J87"/>
    <mergeCell ref="B101:J101"/>
    <mergeCell ref="B102:J102"/>
    <mergeCell ref="B103:J103"/>
    <mergeCell ref="B104:J104"/>
    <mergeCell ref="B105:J105"/>
    <mergeCell ref="B106:J106"/>
    <mergeCell ref="B95:J95"/>
    <mergeCell ref="B96:J96"/>
    <mergeCell ref="B97:J97"/>
    <mergeCell ref="B98:J98"/>
    <mergeCell ref="B99:J99"/>
    <mergeCell ref="B100:J100"/>
    <mergeCell ref="I115:J115"/>
    <mergeCell ref="C115:E115"/>
    <mergeCell ref="I116:J116"/>
    <mergeCell ref="C116:E116"/>
    <mergeCell ref="I117:J117"/>
    <mergeCell ref="C117:E117"/>
    <mergeCell ref="B107:J107"/>
    <mergeCell ref="B108:J108"/>
    <mergeCell ref="I113:J113"/>
    <mergeCell ref="I114:J114"/>
    <mergeCell ref="C114:E114"/>
    <mergeCell ref="I118:J118"/>
    <mergeCell ref="C118:E118"/>
    <mergeCell ref="I121:J121"/>
    <mergeCell ref="C121:E121"/>
    <mergeCell ref="I122:J122"/>
    <mergeCell ref="I119:J119"/>
    <mergeCell ref="C119:E119"/>
    <mergeCell ref="I120:J120"/>
    <mergeCell ref="C120:E12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108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42578125" style="4" customWidth="1"/>
    <col min="2" max="2" width="14.42578125" style="4" customWidth="1"/>
    <col min="3" max="3" width="38.425781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5703125" style="4" customWidth="1"/>
    <col min="8" max="16384" width="9.140625" style="4"/>
  </cols>
  <sheetData>
    <row r="1" spans="1:7" ht="15.75" x14ac:dyDescent="0.2">
      <c r="A1" s="228" t="s">
        <v>6</v>
      </c>
      <c r="B1" s="228"/>
      <c r="C1" s="229"/>
      <c r="D1" s="228"/>
      <c r="E1" s="228"/>
      <c r="F1" s="228"/>
      <c r="G1" s="228"/>
    </row>
    <row r="2" spans="1:7" ht="24.95" customHeight="1" x14ac:dyDescent="0.2">
      <c r="A2" s="69" t="s">
        <v>41</v>
      </c>
      <c r="B2" s="68"/>
      <c r="C2" s="230"/>
      <c r="D2" s="230"/>
      <c r="E2" s="230"/>
      <c r="F2" s="230"/>
      <c r="G2" s="231"/>
    </row>
    <row r="3" spans="1:7" ht="24.95" hidden="1" customHeight="1" x14ac:dyDescent="0.2">
      <c r="A3" s="69" t="s">
        <v>7</v>
      </c>
      <c r="B3" s="68"/>
      <c r="C3" s="230"/>
      <c r="D3" s="230"/>
      <c r="E3" s="230"/>
      <c r="F3" s="230"/>
      <c r="G3" s="231"/>
    </row>
    <row r="4" spans="1:7" ht="24.95" hidden="1" customHeight="1" x14ac:dyDescent="0.2">
      <c r="A4" s="69" t="s">
        <v>8</v>
      </c>
      <c r="B4" s="68"/>
      <c r="C4" s="230"/>
      <c r="D4" s="230"/>
      <c r="E4" s="230"/>
      <c r="F4" s="230"/>
      <c r="G4" s="231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180"/>
  <sheetViews>
    <sheetView view="pageBreakPreview" topLeftCell="C201" zoomScaleNormal="100" zoomScaleSheetLayoutView="100" workbookViewId="0">
      <selection activeCell="C2" sqref="C2:G2"/>
    </sheetView>
  </sheetViews>
  <sheetFormatPr defaultRowHeight="12.75" outlineLevelRow="1" x14ac:dyDescent="0.2"/>
  <cols>
    <col min="1" max="1" width="4.42578125" customWidth="1"/>
    <col min="2" max="2" width="14.42578125" style="84" customWidth="1"/>
    <col min="3" max="3" width="38.42578125" style="84" customWidth="1"/>
    <col min="4" max="4" width="4.5703125" customWidth="1"/>
    <col min="5" max="5" width="10.5703125" customWidth="1"/>
    <col min="6" max="6" width="9.85546875" customWidth="1"/>
    <col min="7" max="7" width="12.85546875" customWidth="1"/>
    <col min="8" max="13" width="0" hidden="1" customWidth="1"/>
    <col min="18" max="21" width="0" hidden="1" customWidth="1"/>
    <col min="28" max="28" width="0" hidden="1" customWidth="1"/>
    <col min="29" max="39" width="8.7109375" hidden="1" customWidth="1"/>
    <col min="40" max="40" width="0" hidden="1" customWidth="1"/>
    <col min="53" max="53" width="73.42578125" customWidth="1"/>
  </cols>
  <sheetData>
    <row r="1" spans="1:60" ht="15.75" customHeight="1" x14ac:dyDescent="0.25">
      <c r="A1" s="251" t="s">
        <v>6</v>
      </c>
      <c r="B1" s="251"/>
      <c r="C1" s="251"/>
      <c r="D1" s="251"/>
      <c r="E1" s="251"/>
      <c r="F1" s="251"/>
      <c r="G1" s="251"/>
      <c r="AE1" t="s">
        <v>136</v>
      </c>
    </row>
    <row r="2" spans="1:60" ht="24.95" customHeight="1" x14ac:dyDescent="0.2">
      <c r="A2" s="131" t="s">
        <v>135</v>
      </c>
      <c r="B2" s="129"/>
      <c r="C2" s="252" t="s">
        <v>342</v>
      </c>
      <c r="D2" s="253"/>
      <c r="E2" s="253"/>
      <c r="F2" s="253"/>
      <c r="G2" s="254"/>
      <c r="AE2" t="s">
        <v>137</v>
      </c>
    </row>
    <row r="3" spans="1:60" ht="24.95" hidden="1" customHeight="1" x14ac:dyDescent="0.2">
      <c r="A3" s="132" t="s">
        <v>7</v>
      </c>
      <c r="B3" s="130"/>
      <c r="C3" s="255"/>
      <c r="D3" s="256"/>
      <c r="E3" s="256"/>
      <c r="F3" s="256"/>
      <c r="G3" s="257"/>
      <c r="AE3" t="s">
        <v>138</v>
      </c>
    </row>
    <row r="4" spans="1:60" ht="24.95" hidden="1" customHeight="1" x14ac:dyDescent="0.2">
      <c r="A4" s="132" t="s">
        <v>8</v>
      </c>
      <c r="B4" s="130"/>
      <c r="C4" s="255"/>
      <c r="D4" s="256"/>
      <c r="E4" s="256"/>
      <c r="F4" s="256"/>
      <c r="G4" s="257"/>
      <c r="AE4" t="s">
        <v>139</v>
      </c>
    </row>
    <row r="5" spans="1:60" hidden="1" x14ac:dyDescent="0.2">
      <c r="A5" s="133" t="s">
        <v>140</v>
      </c>
      <c r="B5" s="134"/>
      <c r="C5" s="134"/>
      <c r="D5" s="135"/>
      <c r="E5" s="135"/>
      <c r="F5" s="135"/>
      <c r="G5" s="136"/>
      <c r="AE5" t="s">
        <v>141</v>
      </c>
    </row>
    <row r="7" spans="1:60" ht="38.25" x14ac:dyDescent="0.2">
      <c r="A7" s="180" t="s">
        <v>142</v>
      </c>
      <c r="B7" s="179" t="s">
        <v>143</v>
      </c>
      <c r="C7" s="179" t="s">
        <v>144</v>
      </c>
      <c r="D7" s="180" t="s">
        <v>145</v>
      </c>
      <c r="E7" s="180" t="s">
        <v>146</v>
      </c>
      <c r="F7" s="180" t="s">
        <v>147</v>
      </c>
      <c r="G7" s="180" t="s">
        <v>28</v>
      </c>
      <c r="H7" s="178" t="s">
        <v>29</v>
      </c>
      <c r="I7" s="178" t="s">
        <v>148</v>
      </c>
      <c r="J7" s="178" t="s">
        <v>30</v>
      </c>
      <c r="K7" s="178" t="s">
        <v>149</v>
      </c>
      <c r="L7" s="178" t="s">
        <v>150</v>
      </c>
      <c r="M7" s="178" t="s">
        <v>151</v>
      </c>
      <c r="N7" s="178" t="s">
        <v>152</v>
      </c>
      <c r="O7" s="178" t="s">
        <v>153</v>
      </c>
      <c r="P7" s="178" t="s">
        <v>154</v>
      </c>
      <c r="Q7" s="178" t="s">
        <v>155</v>
      </c>
      <c r="R7" s="158" t="s">
        <v>156</v>
      </c>
      <c r="S7" s="158" t="s">
        <v>157</v>
      </c>
      <c r="T7" s="158" t="s">
        <v>158</v>
      </c>
      <c r="U7" s="141" t="s">
        <v>159</v>
      </c>
    </row>
    <row r="8" spans="1:60" x14ac:dyDescent="0.2">
      <c r="A8" s="139" t="s">
        <v>160</v>
      </c>
      <c r="B8" s="139">
        <v>2</v>
      </c>
      <c r="C8" s="171" t="s">
        <v>118</v>
      </c>
      <c r="D8" s="145"/>
      <c r="E8" s="151"/>
      <c r="F8" s="156"/>
      <c r="G8" s="156">
        <f>SUMIF(AE9:AE35,"&lt;&gt;NOR",G9:G35)</f>
        <v>0</v>
      </c>
      <c r="H8" s="156"/>
      <c r="I8" s="156">
        <f>SUM(I9:I35)</f>
        <v>0</v>
      </c>
      <c r="J8" s="156"/>
      <c r="K8" s="156">
        <f>SUM(K9:K35)</f>
        <v>0</v>
      </c>
      <c r="L8" s="156"/>
      <c r="M8" s="156">
        <f>SUM(M9:M35)</f>
        <v>0</v>
      </c>
      <c r="N8" s="145"/>
      <c r="O8" s="145">
        <f>SUM(O9:O35)</f>
        <v>6.4632199999999997</v>
      </c>
      <c r="P8" s="145"/>
      <c r="Q8" s="145">
        <f>SUM(Q9:Q35)</f>
        <v>3.4020000000000001</v>
      </c>
      <c r="R8" s="145"/>
      <c r="S8" s="145"/>
      <c r="T8" s="146"/>
      <c r="U8" s="145">
        <f>SUM(U9:U35)</f>
        <v>921.78</v>
      </c>
      <c r="AE8" t="s">
        <v>161</v>
      </c>
    </row>
    <row r="9" spans="1:60" ht="22.5" outlineLevel="1" x14ac:dyDescent="0.2">
      <c r="A9" s="138">
        <v>1</v>
      </c>
      <c r="B9" s="138" t="s">
        <v>166</v>
      </c>
      <c r="C9" s="169" t="s">
        <v>167</v>
      </c>
      <c r="D9" s="142" t="s">
        <v>168</v>
      </c>
      <c r="E9" s="149">
        <v>20</v>
      </c>
      <c r="F9" s="154"/>
      <c r="G9" s="155">
        <f>ROUND(E9*F9,2)</f>
        <v>0</v>
      </c>
      <c r="H9" s="154"/>
      <c r="I9" s="155">
        <f>ROUND(E9*H9,2)</f>
        <v>0</v>
      </c>
      <c r="J9" s="154"/>
      <c r="K9" s="155">
        <f>ROUND(E9*J9,2)</f>
        <v>0</v>
      </c>
      <c r="L9" s="155">
        <v>21</v>
      </c>
      <c r="M9" s="155">
        <f>G9*(1+L9/100)</f>
        <v>0</v>
      </c>
      <c r="N9" s="142">
        <v>1.528E-2</v>
      </c>
      <c r="O9" s="142">
        <f>ROUND(E9*N9,5)</f>
        <v>0.30559999999999998</v>
      </c>
      <c r="P9" s="142">
        <v>0</v>
      </c>
      <c r="Q9" s="142">
        <f>ROUND(E9*P9,5)</f>
        <v>0</v>
      </c>
      <c r="R9" s="142"/>
      <c r="S9" s="142"/>
      <c r="T9" s="143">
        <v>0.29399999999999998</v>
      </c>
      <c r="U9" s="142">
        <f>ROUND(E9*T9,2)</f>
        <v>5.88</v>
      </c>
      <c r="V9" s="137"/>
      <c r="W9" s="137"/>
      <c r="X9" s="137"/>
      <c r="Y9" s="137"/>
      <c r="Z9" s="137"/>
      <c r="AA9" s="137"/>
      <c r="AB9" s="137"/>
      <c r="AC9" s="137"/>
      <c r="AD9" s="137"/>
      <c r="AE9" s="137" t="s">
        <v>163</v>
      </c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</row>
    <row r="10" spans="1:60" outlineLevel="1" x14ac:dyDescent="0.2">
      <c r="A10" s="138"/>
      <c r="B10" s="138"/>
      <c r="C10" s="244" t="s">
        <v>169</v>
      </c>
      <c r="D10" s="245"/>
      <c r="E10" s="246"/>
      <c r="F10" s="247"/>
      <c r="G10" s="248"/>
      <c r="H10" s="155"/>
      <c r="I10" s="155"/>
      <c r="J10" s="155"/>
      <c r="K10" s="155"/>
      <c r="L10" s="155"/>
      <c r="M10" s="155"/>
      <c r="N10" s="142"/>
      <c r="O10" s="142"/>
      <c r="P10" s="142"/>
      <c r="Q10" s="142"/>
      <c r="R10" s="142"/>
      <c r="S10" s="142"/>
      <c r="T10" s="143"/>
      <c r="U10" s="142"/>
      <c r="V10" s="137"/>
      <c r="W10" s="137"/>
      <c r="X10" s="137"/>
      <c r="Y10" s="137"/>
      <c r="Z10" s="137"/>
      <c r="AA10" s="137"/>
      <c r="AB10" s="137"/>
      <c r="AC10" s="137"/>
      <c r="AD10" s="137"/>
      <c r="AE10" s="137" t="s">
        <v>164</v>
      </c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40" t="str">
        <f>C10</f>
        <v>- včetně zvlhčení vodou před vyplněním trhliny</v>
      </c>
      <c r="BB10" s="137"/>
      <c r="BC10" s="137"/>
      <c r="BD10" s="137"/>
      <c r="BE10" s="137"/>
      <c r="BF10" s="137"/>
      <c r="BG10" s="137"/>
      <c r="BH10" s="137"/>
    </row>
    <row r="11" spans="1:60" outlineLevel="1" x14ac:dyDescent="0.2">
      <c r="A11" s="138"/>
      <c r="B11" s="138"/>
      <c r="C11" s="172" t="s">
        <v>170</v>
      </c>
      <c r="D11" s="147"/>
      <c r="E11" s="152"/>
      <c r="F11" s="157"/>
      <c r="G11" s="157"/>
      <c r="H11" s="155"/>
      <c r="I11" s="155"/>
      <c r="J11" s="155"/>
      <c r="K11" s="155"/>
      <c r="L11" s="155"/>
      <c r="M11" s="155"/>
      <c r="N11" s="142"/>
      <c r="O11" s="142"/>
      <c r="P11" s="142"/>
      <c r="Q11" s="142"/>
      <c r="R11" s="142"/>
      <c r="S11" s="142"/>
      <c r="T11" s="143"/>
      <c r="U11" s="142"/>
      <c r="V11" s="137"/>
      <c r="W11" s="137"/>
      <c r="X11" s="137"/>
      <c r="Y11" s="137"/>
      <c r="Z11" s="137"/>
      <c r="AA11" s="137"/>
      <c r="AB11" s="137"/>
      <c r="AC11" s="137"/>
      <c r="AD11" s="137"/>
      <c r="AE11" s="137" t="s">
        <v>164</v>
      </c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</row>
    <row r="12" spans="1:60" outlineLevel="1" x14ac:dyDescent="0.2">
      <c r="A12" s="138"/>
      <c r="B12" s="138"/>
      <c r="C12" s="244" t="s">
        <v>171</v>
      </c>
      <c r="D12" s="245"/>
      <c r="E12" s="246"/>
      <c r="F12" s="247"/>
      <c r="G12" s="248"/>
      <c r="H12" s="155"/>
      <c r="I12" s="155"/>
      <c r="J12" s="155"/>
      <c r="K12" s="155"/>
      <c r="L12" s="155"/>
      <c r="M12" s="155"/>
      <c r="N12" s="142"/>
      <c r="O12" s="142"/>
      <c r="P12" s="142"/>
      <c r="Q12" s="142"/>
      <c r="R12" s="142"/>
      <c r="S12" s="142"/>
      <c r="T12" s="143"/>
      <c r="U12" s="142"/>
      <c r="V12" s="137"/>
      <c r="W12" s="137"/>
      <c r="X12" s="137"/>
      <c r="Y12" s="137"/>
      <c r="Z12" s="137"/>
      <c r="AA12" s="137"/>
      <c r="AB12" s="137"/>
      <c r="AC12" s="137"/>
      <c r="AD12" s="137"/>
      <c r="AE12" s="137" t="s">
        <v>164</v>
      </c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40" t="str">
        <f>C12</f>
        <v>Poznámka:</v>
      </c>
      <c r="BB12" s="137"/>
      <c r="BC12" s="137"/>
      <c r="BD12" s="137"/>
      <c r="BE12" s="137"/>
      <c r="BF12" s="137"/>
      <c r="BG12" s="137"/>
      <c r="BH12" s="137"/>
    </row>
    <row r="13" spans="1:60" outlineLevel="1" x14ac:dyDescent="0.2">
      <c r="A13" s="138"/>
      <c r="B13" s="138"/>
      <c r="C13" s="244" t="s">
        <v>172</v>
      </c>
      <c r="D13" s="245"/>
      <c r="E13" s="246"/>
      <c r="F13" s="247"/>
      <c r="G13" s="248"/>
      <c r="H13" s="155"/>
      <c r="I13" s="155"/>
      <c r="J13" s="155"/>
      <c r="K13" s="155"/>
      <c r="L13" s="155"/>
      <c r="M13" s="155"/>
      <c r="N13" s="142"/>
      <c r="O13" s="142"/>
      <c r="P13" s="142"/>
      <c r="Q13" s="142"/>
      <c r="R13" s="142"/>
      <c r="S13" s="142"/>
      <c r="T13" s="143"/>
      <c r="U13" s="142"/>
      <c r="V13" s="137"/>
      <c r="W13" s="137"/>
      <c r="X13" s="137"/>
      <c r="Y13" s="137"/>
      <c r="Z13" s="137"/>
      <c r="AA13" s="137"/>
      <c r="AB13" s="137"/>
      <c r="AC13" s="137"/>
      <c r="AD13" s="137"/>
      <c r="AE13" s="137" t="s">
        <v>164</v>
      </c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40" t="str">
        <f>C13</f>
        <v>- trhliny na vnější straně hradeb byly opraveny v minulé etapě</v>
      </c>
      <c r="BB13" s="137"/>
      <c r="BC13" s="137"/>
      <c r="BD13" s="137"/>
      <c r="BE13" s="137"/>
      <c r="BF13" s="137"/>
      <c r="BG13" s="137"/>
      <c r="BH13" s="137"/>
    </row>
    <row r="14" spans="1:60" outlineLevel="1" x14ac:dyDescent="0.2">
      <c r="A14" s="138"/>
      <c r="B14" s="138"/>
      <c r="C14" s="244" t="s">
        <v>173</v>
      </c>
      <c r="D14" s="245"/>
      <c r="E14" s="246"/>
      <c r="F14" s="247"/>
      <c r="G14" s="248"/>
      <c r="H14" s="155"/>
      <c r="I14" s="155"/>
      <c r="J14" s="155"/>
      <c r="K14" s="155"/>
      <c r="L14" s="155"/>
      <c r="M14" s="155"/>
      <c r="N14" s="142"/>
      <c r="O14" s="142"/>
      <c r="P14" s="142"/>
      <c r="Q14" s="142"/>
      <c r="R14" s="142"/>
      <c r="S14" s="142"/>
      <c r="T14" s="143"/>
      <c r="U14" s="142"/>
      <c r="V14" s="137"/>
      <c r="W14" s="137"/>
      <c r="X14" s="137"/>
      <c r="Y14" s="137"/>
      <c r="Z14" s="137"/>
      <c r="AA14" s="137"/>
      <c r="AB14" s="137"/>
      <c r="AC14" s="137"/>
      <c r="AD14" s="137"/>
      <c r="AE14" s="137" t="s">
        <v>164</v>
      </c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40" t="str">
        <f>C14</f>
        <v>- výrazná trhlina je patrná pouze v místě lomu hradeb = svislá stavební spára</v>
      </c>
      <c r="BB14" s="137"/>
      <c r="BC14" s="137"/>
      <c r="BD14" s="137"/>
      <c r="BE14" s="137"/>
      <c r="BF14" s="137"/>
      <c r="BG14" s="137"/>
      <c r="BH14" s="137"/>
    </row>
    <row r="15" spans="1:60" ht="22.5" outlineLevel="1" x14ac:dyDescent="0.2">
      <c r="A15" s="138">
        <v>2</v>
      </c>
      <c r="B15" s="138" t="s">
        <v>174</v>
      </c>
      <c r="C15" s="169" t="s">
        <v>175</v>
      </c>
      <c r="D15" s="142" t="s">
        <v>168</v>
      </c>
      <c r="E15" s="149">
        <v>20</v>
      </c>
      <c r="F15" s="154"/>
      <c r="G15" s="155">
        <f>ROUND(E15*F15,2)</f>
        <v>0</v>
      </c>
      <c r="H15" s="154"/>
      <c r="I15" s="155">
        <f>ROUND(E15*H15,2)</f>
        <v>0</v>
      </c>
      <c r="J15" s="154"/>
      <c r="K15" s="155">
        <f>ROUND(E15*J15,2)</f>
        <v>0</v>
      </c>
      <c r="L15" s="155">
        <v>21</v>
      </c>
      <c r="M15" s="155">
        <f>G15*(1+L15/100)</f>
        <v>0</v>
      </c>
      <c r="N15" s="142">
        <v>0</v>
      </c>
      <c r="O15" s="142">
        <f>ROUND(E15*N15,5)</f>
        <v>0</v>
      </c>
      <c r="P15" s="142">
        <v>0</v>
      </c>
      <c r="Q15" s="142">
        <f>ROUND(E15*P15,5)</f>
        <v>0</v>
      </c>
      <c r="R15" s="142"/>
      <c r="S15" s="142"/>
      <c r="T15" s="143">
        <v>0.17499999999999999</v>
      </c>
      <c r="U15" s="142">
        <f>ROUND(E15*T15,2)</f>
        <v>3.5</v>
      </c>
      <c r="V15" s="137"/>
      <c r="W15" s="137"/>
      <c r="X15" s="137"/>
      <c r="Y15" s="137"/>
      <c r="Z15" s="137"/>
      <c r="AA15" s="137"/>
      <c r="AB15" s="137"/>
      <c r="AC15" s="137"/>
      <c r="AD15" s="137"/>
      <c r="AE15" s="137" t="s">
        <v>163</v>
      </c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</row>
    <row r="16" spans="1:60" outlineLevel="1" x14ac:dyDescent="0.2">
      <c r="A16" s="138">
        <v>3</v>
      </c>
      <c r="B16" s="138" t="s">
        <v>176</v>
      </c>
      <c r="C16" s="169" t="s">
        <v>177</v>
      </c>
      <c r="D16" s="142" t="s">
        <v>162</v>
      </c>
      <c r="E16" s="149">
        <v>436</v>
      </c>
      <c r="F16" s="154"/>
      <c r="G16" s="155">
        <f>ROUND(E16*F16,2)</f>
        <v>0</v>
      </c>
      <c r="H16" s="154"/>
      <c r="I16" s="155">
        <f>ROUND(E16*H16,2)</f>
        <v>0</v>
      </c>
      <c r="J16" s="154"/>
      <c r="K16" s="155">
        <f>ROUND(E16*J16,2)</f>
        <v>0</v>
      </c>
      <c r="L16" s="155">
        <v>21</v>
      </c>
      <c r="M16" s="155">
        <f>G16*(1+L16/100)</f>
        <v>0</v>
      </c>
      <c r="N16" s="142">
        <v>0</v>
      </c>
      <c r="O16" s="142">
        <f>ROUND(E16*N16,5)</f>
        <v>0</v>
      </c>
      <c r="P16" s="142">
        <v>0</v>
      </c>
      <c r="Q16" s="142">
        <f>ROUND(E16*P16,5)</f>
        <v>0</v>
      </c>
      <c r="R16" s="142"/>
      <c r="S16" s="142"/>
      <c r="T16" s="143">
        <v>0.52600000000000002</v>
      </c>
      <c r="U16" s="142">
        <f>ROUND(E16*T16,2)</f>
        <v>229.34</v>
      </c>
      <c r="V16" s="137"/>
      <c r="W16" s="137"/>
      <c r="X16" s="137"/>
      <c r="Y16" s="137"/>
      <c r="Z16" s="137"/>
      <c r="AA16" s="137"/>
      <c r="AB16" s="137"/>
      <c r="AC16" s="137"/>
      <c r="AD16" s="137"/>
      <c r="AE16" s="137" t="s">
        <v>163</v>
      </c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</row>
    <row r="17" spans="1:60" outlineLevel="1" x14ac:dyDescent="0.2">
      <c r="A17" s="138"/>
      <c r="B17" s="138"/>
      <c r="C17" s="170" t="s">
        <v>178</v>
      </c>
      <c r="D17" s="144"/>
      <c r="E17" s="150">
        <v>415</v>
      </c>
      <c r="F17" s="155"/>
      <c r="G17" s="155"/>
      <c r="H17" s="155"/>
      <c r="I17" s="155"/>
      <c r="J17" s="155"/>
      <c r="K17" s="155"/>
      <c r="L17" s="155"/>
      <c r="M17" s="155"/>
      <c r="N17" s="142"/>
      <c r="O17" s="142"/>
      <c r="P17" s="142"/>
      <c r="Q17" s="142"/>
      <c r="R17" s="142"/>
      <c r="S17" s="142"/>
      <c r="T17" s="143"/>
      <c r="U17" s="142"/>
      <c r="V17" s="137"/>
      <c r="W17" s="137"/>
      <c r="X17" s="137"/>
      <c r="Y17" s="137"/>
      <c r="Z17" s="137"/>
      <c r="AA17" s="137"/>
      <c r="AB17" s="137"/>
      <c r="AC17" s="137"/>
      <c r="AD17" s="137"/>
      <c r="AE17" s="137" t="s">
        <v>165</v>
      </c>
      <c r="AF17" s="137">
        <v>0</v>
      </c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</row>
    <row r="18" spans="1:60" outlineLevel="1" x14ac:dyDescent="0.2">
      <c r="A18" s="138"/>
      <c r="B18" s="138"/>
      <c r="C18" s="170" t="s">
        <v>179</v>
      </c>
      <c r="D18" s="144"/>
      <c r="E18" s="150">
        <v>10</v>
      </c>
      <c r="F18" s="155"/>
      <c r="G18" s="155"/>
      <c r="H18" s="155"/>
      <c r="I18" s="155"/>
      <c r="J18" s="155"/>
      <c r="K18" s="155"/>
      <c r="L18" s="155"/>
      <c r="M18" s="155"/>
      <c r="N18" s="142"/>
      <c r="O18" s="142"/>
      <c r="P18" s="142"/>
      <c r="Q18" s="142"/>
      <c r="R18" s="142"/>
      <c r="S18" s="142"/>
      <c r="T18" s="143"/>
      <c r="U18" s="142"/>
      <c r="V18" s="137"/>
      <c r="W18" s="137"/>
      <c r="X18" s="137"/>
      <c r="Y18" s="137"/>
      <c r="Z18" s="137"/>
      <c r="AA18" s="137"/>
      <c r="AB18" s="137"/>
      <c r="AC18" s="137"/>
      <c r="AD18" s="137"/>
      <c r="AE18" s="137" t="s">
        <v>165</v>
      </c>
      <c r="AF18" s="137">
        <v>0</v>
      </c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</row>
    <row r="19" spans="1:60" outlineLevel="1" x14ac:dyDescent="0.2">
      <c r="A19" s="138"/>
      <c r="B19" s="138"/>
      <c r="C19" s="170" t="s">
        <v>180</v>
      </c>
      <c r="D19" s="144"/>
      <c r="E19" s="150">
        <v>11</v>
      </c>
      <c r="F19" s="155"/>
      <c r="G19" s="155"/>
      <c r="H19" s="155"/>
      <c r="I19" s="155"/>
      <c r="J19" s="155"/>
      <c r="K19" s="155"/>
      <c r="L19" s="155"/>
      <c r="M19" s="155"/>
      <c r="N19" s="142"/>
      <c r="O19" s="142"/>
      <c r="P19" s="142"/>
      <c r="Q19" s="142"/>
      <c r="R19" s="142"/>
      <c r="S19" s="142"/>
      <c r="T19" s="143"/>
      <c r="U19" s="142"/>
      <c r="V19" s="137"/>
      <c r="W19" s="137"/>
      <c r="X19" s="137"/>
      <c r="Y19" s="137"/>
      <c r="Z19" s="137"/>
      <c r="AA19" s="137"/>
      <c r="AB19" s="137"/>
      <c r="AC19" s="137"/>
      <c r="AD19" s="137"/>
      <c r="AE19" s="137" t="s">
        <v>165</v>
      </c>
      <c r="AF19" s="137">
        <v>0</v>
      </c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</row>
    <row r="20" spans="1:60" outlineLevel="1" x14ac:dyDescent="0.2">
      <c r="A20" s="138">
        <v>4</v>
      </c>
      <c r="B20" s="138" t="s">
        <v>181</v>
      </c>
      <c r="C20" s="169" t="s">
        <v>182</v>
      </c>
      <c r="D20" s="142" t="s">
        <v>162</v>
      </c>
      <c r="E20" s="149">
        <v>436</v>
      </c>
      <c r="F20" s="154"/>
      <c r="G20" s="155">
        <f>ROUND(E20*F20,2)</f>
        <v>0</v>
      </c>
      <c r="H20" s="154"/>
      <c r="I20" s="155">
        <f>ROUND(E20*H20,2)</f>
        <v>0</v>
      </c>
      <c r="J20" s="154"/>
      <c r="K20" s="155">
        <f>ROUND(E20*J20,2)</f>
        <v>0</v>
      </c>
      <c r="L20" s="155">
        <v>21</v>
      </c>
      <c r="M20" s="155">
        <f>G20*(1+L20/100)</f>
        <v>0</v>
      </c>
      <c r="N20" s="142">
        <v>0</v>
      </c>
      <c r="O20" s="142">
        <f>ROUND(E20*N20,5)</f>
        <v>0</v>
      </c>
      <c r="P20" s="142">
        <v>0</v>
      </c>
      <c r="Q20" s="142">
        <f>ROUND(E20*P20,5)</f>
        <v>0</v>
      </c>
      <c r="R20" s="142"/>
      <c r="S20" s="142"/>
      <c r="T20" s="143">
        <v>0.34899999999999998</v>
      </c>
      <c r="U20" s="142">
        <f>ROUND(E20*T20,2)</f>
        <v>152.16</v>
      </c>
      <c r="V20" s="137"/>
      <c r="W20" s="137"/>
      <c r="X20" s="137"/>
      <c r="Y20" s="137"/>
      <c r="Z20" s="137"/>
      <c r="AA20" s="137"/>
      <c r="AB20" s="137"/>
      <c r="AC20" s="137"/>
      <c r="AD20" s="137"/>
      <c r="AE20" s="137" t="s">
        <v>163</v>
      </c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</row>
    <row r="21" spans="1:60" outlineLevel="1" x14ac:dyDescent="0.2">
      <c r="A21" s="138"/>
      <c r="B21" s="138"/>
      <c r="C21" s="244" t="s">
        <v>183</v>
      </c>
      <c r="D21" s="245"/>
      <c r="E21" s="246"/>
      <c r="F21" s="247"/>
      <c r="G21" s="248"/>
      <c r="H21" s="155"/>
      <c r="I21" s="155"/>
      <c r="J21" s="155"/>
      <c r="K21" s="155"/>
      <c r="L21" s="155"/>
      <c r="M21" s="155"/>
      <c r="N21" s="142"/>
      <c r="O21" s="142"/>
      <c r="P21" s="142"/>
      <c r="Q21" s="142"/>
      <c r="R21" s="142"/>
      <c r="S21" s="142"/>
      <c r="T21" s="143"/>
      <c r="U21" s="142"/>
      <c r="V21" s="137"/>
      <c r="W21" s="137"/>
      <c r="X21" s="137"/>
      <c r="Y21" s="137"/>
      <c r="Z21" s="137"/>
      <c r="AA21" s="137"/>
      <c r="AB21" s="137"/>
      <c r="AC21" s="137"/>
      <c r="AD21" s="137"/>
      <c r="AE21" s="137" t="s">
        <v>164</v>
      </c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40" t="str">
        <f>C21</f>
        <v>- včetně vyčištění historických kapes</v>
      </c>
      <c r="BB21" s="137"/>
      <c r="BC21" s="137"/>
      <c r="BD21" s="137"/>
      <c r="BE21" s="137"/>
      <c r="BF21" s="137"/>
      <c r="BG21" s="137"/>
      <c r="BH21" s="137"/>
    </row>
    <row r="22" spans="1:60" outlineLevel="1" x14ac:dyDescent="0.2">
      <c r="A22" s="138"/>
      <c r="B22" s="138"/>
      <c r="C22" s="244" t="s">
        <v>184</v>
      </c>
      <c r="D22" s="245"/>
      <c r="E22" s="246"/>
      <c r="F22" s="247"/>
      <c r="G22" s="248"/>
      <c r="H22" s="155"/>
      <c r="I22" s="155"/>
      <c r="J22" s="155"/>
      <c r="K22" s="155"/>
      <c r="L22" s="155"/>
      <c r="M22" s="155"/>
      <c r="N22" s="142"/>
      <c r="O22" s="142"/>
      <c r="P22" s="142"/>
      <c r="Q22" s="142"/>
      <c r="R22" s="142"/>
      <c r="S22" s="142"/>
      <c r="T22" s="143"/>
      <c r="U22" s="142"/>
      <c r="V22" s="137"/>
      <c r="W22" s="137"/>
      <c r="X22" s="137"/>
      <c r="Y22" s="137"/>
      <c r="Z22" s="137"/>
      <c r="AA22" s="137"/>
      <c r="AB22" s="137"/>
      <c r="AC22" s="137"/>
      <c r="AD22" s="137"/>
      <c r="AE22" s="137" t="s">
        <v>164</v>
      </c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40" t="str">
        <f>C22</f>
        <v xml:space="preserve">  po trámech dřevěného lešení a trámech vnitřního ochozu</v>
      </c>
      <c r="BB22" s="137"/>
      <c r="BC22" s="137"/>
      <c r="BD22" s="137"/>
      <c r="BE22" s="137"/>
      <c r="BF22" s="137"/>
      <c r="BG22" s="137"/>
      <c r="BH22" s="137"/>
    </row>
    <row r="23" spans="1:60" ht="22.5" outlineLevel="1" x14ac:dyDescent="0.2">
      <c r="A23" s="138">
        <v>5</v>
      </c>
      <c r="B23" s="138" t="s">
        <v>185</v>
      </c>
      <c r="C23" s="169" t="s">
        <v>186</v>
      </c>
      <c r="D23" s="142" t="s">
        <v>162</v>
      </c>
      <c r="E23" s="149">
        <v>189</v>
      </c>
      <c r="F23" s="154"/>
      <c r="G23" s="155">
        <f>ROUND(E23*F23,2)</f>
        <v>0</v>
      </c>
      <c r="H23" s="154"/>
      <c r="I23" s="155">
        <f>ROUND(E23*H23,2)</f>
        <v>0</v>
      </c>
      <c r="J23" s="154"/>
      <c r="K23" s="155">
        <f>ROUND(E23*J23,2)</f>
        <v>0</v>
      </c>
      <c r="L23" s="155">
        <v>21</v>
      </c>
      <c r="M23" s="155">
        <f>G23*(1+L23/100)</f>
        <v>0</v>
      </c>
      <c r="N23" s="142">
        <v>3.2579999999999998E-2</v>
      </c>
      <c r="O23" s="142">
        <f>ROUND(E23*N23,5)</f>
        <v>6.1576199999999996</v>
      </c>
      <c r="P23" s="142">
        <v>0</v>
      </c>
      <c r="Q23" s="142">
        <f>ROUND(E23*P23,5)</f>
        <v>0</v>
      </c>
      <c r="R23" s="142"/>
      <c r="S23" s="142"/>
      <c r="T23" s="143">
        <v>0.94599999999999995</v>
      </c>
      <c r="U23" s="142">
        <f>ROUND(E23*T23,2)</f>
        <v>178.79</v>
      </c>
      <c r="V23" s="137"/>
      <c r="W23" s="137"/>
      <c r="X23" s="137"/>
      <c r="Y23" s="137"/>
      <c r="Z23" s="137"/>
      <c r="AA23" s="137"/>
      <c r="AB23" s="137"/>
      <c r="AC23" s="137"/>
      <c r="AD23" s="137"/>
      <c r="AE23" s="137" t="s">
        <v>163</v>
      </c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</row>
    <row r="24" spans="1:60" outlineLevel="1" x14ac:dyDescent="0.2">
      <c r="A24" s="138"/>
      <c r="B24" s="138"/>
      <c r="C24" s="244" t="s">
        <v>187</v>
      </c>
      <c r="D24" s="245"/>
      <c r="E24" s="246"/>
      <c r="F24" s="247"/>
      <c r="G24" s="248"/>
      <c r="H24" s="155"/>
      <c r="I24" s="155"/>
      <c r="J24" s="155"/>
      <c r="K24" s="155"/>
      <c r="L24" s="155"/>
      <c r="M24" s="155"/>
      <c r="N24" s="142"/>
      <c r="O24" s="142"/>
      <c r="P24" s="142"/>
      <c r="Q24" s="142"/>
      <c r="R24" s="142"/>
      <c r="S24" s="142"/>
      <c r="T24" s="143"/>
      <c r="U24" s="142"/>
      <c r="V24" s="137"/>
      <c r="W24" s="137"/>
      <c r="X24" s="137"/>
      <c r="Y24" s="137"/>
      <c r="Z24" s="137"/>
      <c r="AA24" s="137"/>
      <c r="AB24" s="137"/>
      <c r="AC24" s="137"/>
      <c r="AD24" s="137"/>
      <c r="AE24" s="137" t="s">
        <v>164</v>
      </c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40" t="str">
        <f>C24</f>
        <v>- spárování měkkým spárovacím materiálem na modifikované vápenné bázi</v>
      </c>
      <c r="BB24" s="137"/>
      <c r="BC24" s="137"/>
      <c r="BD24" s="137"/>
      <c r="BE24" s="137"/>
      <c r="BF24" s="137"/>
      <c r="BG24" s="137"/>
      <c r="BH24" s="137"/>
    </row>
    <row r="25" spans="1:60" outlineLevel="1" x14ac:dyDescent="0.2">
      <c r="A25" s="138"/>
      <c r="B25" s="138"/>
      <c r="C25" s="244" t="s">
        <v>188</v>
      </c>
      <c r="D25" s="245"/>
      <c r="E25" s="246"/>
      <c r="F25" s="247"/>
      <c r="G25" s="248"/>
      <c r="H25" s="155"/>
      <c r="I25" s="155"/>
      <c r="J25" s="155"/>
      <c r="K25" s="155"/>
      <c r="L25" s="155"/>
      <c r="M25" s="155"/>
      <c r="N25" s="142"/>
      <c r="O25" s="142"/>
      <c r="P25" s="142"/>
      <c r="Q25" s="142"/>
      <c r="R25" s="142"/>
      <c r="S25" s="142"/>
      <c r="T25" s="143"/>
      <c r="U25" s="142"/>
      <c r="V25" s="137"/>
      <c r="W25" s="137"/>
      <c r="X25" s="137"/>
      <c r="Y25" s="137"/>
      <c r="Z25" s="137"/>
      <c r="AA25" s="137"/>
      <c r="AB25" s="137"/>
      <c r="AC25" s="137"/>
      <c r="AD25" s="137"/>
      <c r="AE25" s="137" t="s">
        <v>164</v>
      </c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40" t="str">
        <f>C25</f>
        <v xml:space="preserve">  (směsí z odleželé vápenné kaše a pucolánu nebo trassu, nebo slabě hydraulického vápna)</v>
      </c>
      <c r="BB25" s="137"/>
      <c r="BC25" s="137"/>
      <c r="BD25" s="137"/>
      <c r="BE25" s="137"/>
      <c r="BF25" s="137"/>
      <c r="BG25" s="137"/>
      <c r="BH25" s="137"/>
    </row>
    <row r="26" spans="1:60" outlineLevel="1" x14ac:dyDescent="0.2">
      <c r="A26" s="138"/>
      <c r="B26" s="138"/>
      <c r="C26" s="170" t="s">
        <v>189</v>
      </c>
      <c r="D26" s="144"/>
      <c r="E26" s="150"/>
      <c r="F26" s="155"/>
      <c r="G26" s="155"/>
      <c r="H26" s="155"/>
      <c r="I26" s="155"/>
      <c r="J26" s="155"/>
      <c r="K26" s="155"/>
      <c r="L26" s="155"/>
      <c r="M26" s="155"/>
      <c r="N26" s="142"/>
      <c r="O26" s="142"/>
      <c r="P26" s="142"/>
      <c r="Q26" s="142"/>
      <c r="R26" s="142"/>
      <c r="S26" s="142"/>
      <c r="T26" s="143"/>
      <c r="U26" s="142"/>
      <c r="V26" s="137"/>
      <c r="W26" s="137"/>
      <c r="X26" s="137"/>
      <c r="Y26" s="137"/>
      <c r="Z26" s="137"/>
      <c r="AA26" s="137"/>
      <c r="AB26" s="137"/>
      <c r="AC26" s="137"/>
      <c r="AD26" s="137"/>
      <c r="AE26" s="137" t="s">
        <v>165</v>
      </c>
      <c r="AF26" s="137">
        <v>0</v>
      </c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</row>
    <row r="27" spans="1:60" outlineLevel="1" x14ac:dyDescent="0.2">
      <c r="A27" s="138"/>
      <c r="B27" s="138"/>
      <c r="C27" s="170" t="s">
        <v>179</v>
      </c>
      <c r="D27" s="144"/>
      <c r="E27" s="150">
        <v>10</v>
      </c>
      <c r="F27" s="155"/>
      <c r="G27" s="155"/>
      <c r="H27" s="155"/>
      <c r="I27" s="155"/>
      <c r="J27" s="155"/>
      <c r="K27" s="155"/>
      <c r="L27" s="155"/>
      <c r="M27" s="155"/>
      <c r="N27" s="142"/>
      <c r="O27" s="142"/>
      <c r="P27" s="142"/>
      <c r="Q27" s="142"/>
      <c r="R27" s="142"/>
      <c r="S27" s="142"/>
      <c r="T27" s="143"/>
      <c r="U27" s="142"/>
      <c r="V27" s="137"/>
      <c r="W27" s="137"/>
      <c r="X27" s="137"/>
      <c r="Y27" s="137"/>
      <c r="Z27" s="137"/>
      <c r="AA27" s="137"/>
      <c r="AB27" s="137"/>
      <c r="AC27" s="137"/>
      <c r="AD27" s="137"/>
      <c r="AE27" s="137" t="s">
        <v>165</v>
      </c>
      <c r="AF27" s="137">
        <v>0</v>
      </c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</row>
    <row r="28" spans="1:60" outlineLevel="1" x14ac:dyDescent="0.2">
      <c r="A28" s="138"/>
      <c r="B28" s="138"/>
      <c r="C28" s="170" t="s">
        <v>180</v>
      </c>
      <c r="D28" s="144"/>
      <c r="E28" s="150">
        <v>11</v>
      </c>
      <c r="F28" s="155"/>
      <c r="G28" s="155"/>
      <c r="H28" s="155"/>
      <c r="I28" s="155"/>
      <c r="J28" s="155"/>
      <c r="K28" s="155"/>
      <c r="L28" s="155"/>
      <c r="M28" s="155"/>
      <c r="N28" s="142"/>
      <c r="O28" s="142"/>
      <c r="P28" s="142"/>
      <c r="Q28" s="142"/>
      <c r="R28" s="142"/>
      <c r="S28" s="142"/>
      <c r="T28" s="143"/>
      <c r="U28" s="142"/>
      <c r="V28" s="137"/>
      <c r="W28" s="137"/>
      <c r="X28" s="137"/>
      <c r="Y28" s="137"/>
      <c r="Z28" s="137"/>
      <c r="AA28" s="137"/>
      <c r="AB28" s="137"/>
      <c r="AC28" s="137"/>
      <c r="AD28" s="137"/>
      <c r="AE28" s="137" t="s">
        <v>165</v>
      </c>
      <c r="AF28" s="137">
        <v>0</v>
      </c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</row>
    <row r="29" spans="1:60" outlineLevel="1" x14ac:dyDescent="0.2">
      <c r="A29" s="138"/>
      <c r="B29" s="138"/>
      <c r="C29" s="170" t="s">
        <v>190</v>
      </c>
      <c r="D29" s="144"/>
      <c r="E29" s="150"/>
      <c r="F29" s="155"/>
      <c r="G29" s="155"/>
      <c r="H29" s="155"/>
      <c r="I29" s="155"/>
      <c r="J29" s="155"/>
      <c r="K29" s="155"/>
      <c r="L29" s="155"/>
      <c r="M29" s="155"/>
      <c r="N29" s="142"/>
      <c r="O29" s="142"/>
      <c r="P29" s="142"/>
      <c r="Q29" s="142"/>
      <c r="R29" s="142"/>
      <c r="S29" s="142"/>
      <c r="T29" s="143"/>
      <c r="U29" s="142"/>
      <c r="V29" s="137"/>
      <c r="W29" s="137"/>
      <c r="X29" s="137"/>
      <c r="Y29" s="137"/>
      <c r="Z29" s="137"/>
      <c r="AA29" s="137"/>
      <c r="AB29" s="137"/>
      <c r="AC29" s="137"/>
      <c r="AD29" s="137"/>
      <c r="AE29" s="137" t="s">
        <v>165</v>
      </c>
      <c r="AF29" s="137">
        <v>0</v>
      </c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</row>
    <row r="30" spans="1:60" outlineLevel="1" x14ac:dyDescent="0.2">
      <c r="A30" s="138"/>
      <c r="B30" s="138"/>
      <c r="C30" s="170" t="s">
        <v>191</v>
      </c>
      <c r="D30" s="144"/>
      <c r="E30" s="150">
        <v>168</v>
      </c>
      <c r="F30" s="155"/>
      <c r="G30" s="155"/>
      <c r="H30" s="155"/>
      <c r="I30" s="155"/>
      <c r="J30" s="155"/>
      <c r="K30" s="155"/>
      <c r="L30" s="155"/>
      <c r="M30" s="155"/>
      <c r="N30" s="142"/>
      <c r="O30" s="142"/>
      <c r="P30" s="142"/>
      <c r="Q30" s="142"/>
      <c r="R30" s="142"/>
      <c r="S30" s="142"/>
      <c r="T30" s="143"/>
      <c r="U30" s="142"/>
      <c r="V30" s="137"/>
      <c r="W30" s="137"/>
      <c r="X30" s="137"/>
      <c r="Y30" s="137"/>
      <c r="Z30" s="137"/>
      <c r="AA30" s="137"/>
      <c r="AB30" s="137"/>
      <c r="AC30" s="137"/>
      <c r="AD30" s="137"/>
      <c r="AE30" s="137" t="s">
        <v>165</v>
      </c>
      <c r="AF30" s="137">
        <v>0</v>
      </c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</row>
    <row r="31" spans="1:60" outlineLevel="1" x14ac:dyDescent="0.2">
      <c r="A31" s="138">
        <v>6</v>
      </c>
      <c r="B31" s="138" t="s">
        <v>192</v>
      </c>
      <c r="C31" s="169" t="s">
        <v>193</v>
      </c>
      <c r="D31" s="142" t="s">
        <v>162</v>
      </c>
      <c r="E31" s="149">
        <v>189</v>
      </c>
      <c r="F31" s="154"/>
      <c r="G31" s="155">
        <f>ROUND(E31*F31,2)</f>
        <v>0</v>
      </c>
      <c r="H31" s="154"/>
      <c r="I31" s="155">
        <f>ROUND(E31*H31,2)</f>
        <v>0</v>
      </c>
      <c r="J31" s="154"/>
      <c r="K31" s="155">
        <f>ROUND(E31*J31,2)</f>
        <v>0</v>
      </c>
      <c r="L31" s="155">
        <v>21</v>
      </c>
      <c r="M31" s="155">
        <f>G31*(1+L31/100)</f>
        <v>0</v>
      </c>
      <c r="N31" s="142">
        <v>0</v>
      </c>
      <c r="O31" s="142">
        <f>ROUND(E31*N31,5)</f>
        <v>0</v>
      </c>
      <c r="P31" s="142">
        <v>1.7999999999999999E-2</v>
      </c>
      <c r="Q31" s="142">
        <f>ROUND(E31*P31,5)</f>
        <v>3.4020000000000001</v>
      </c>
      <c r="R31" s="142"/>
      <c r="S31" s="142"/>
      <c r="T31" s="143">
        <v>0.97399999999999998</v>
      </c>
      <c r="U31" s="142">
        <f>ROUND(E31*T31,2)</f>
        <v>184.09</v>
      </c>
      <c r="V31" s="137"/>
      <c r="W31" s="137"/>
      <c r="X31" s="137"/>
      <c r="Y31" s="137"/>
      <c r="Z31" s="137"/>
      <c r="AA31" s="137"/>
      <c r="AB31" s="137"/>
      <c r="AC31" s="137"/>
      <c r="AD31" s="137"/>
      <c r="AE31" s="137" t="s">
        <v>163</v>
      </c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</row>
    <row r="32" spans="1:60" outlineLevel="1" x14ac:dyDescent="0.2">
      <c r="A32" s="138"/>
      <c r="B32" s="138"/>
      <c r="C32" s="244" t="s">
        <v>194</v>
      </c>
      <c r="D32" s="245"/>
      <c r="E32" s="246"/>
      <c r="F32" s="247"/>
      <c r="G32" s="248"/>
      <c r="H32" s="155"/>
      <c r="I32" s="155"/>
      <c r="J32" s="155"/>
      <c r="K32" s="155"/>
      <c r="L32" s="155"/>
      <c r="M32" s="155"/>
      <c r="N32" s="142"/>
      <c r="O32" s="142"/>
      <c r="P32" s="142"/>
      <c r="Q32" s="142"/>
      <c r="R32" s="142"/>
      <c r="S32" s="142"/>
      <c r="T32" s="143"/>
      <c r="U32" s="142"/>
      <c r="V32" s="137"/>
      <c r="W32" s="137"/>
      <c r="X32" s="137"/>
      <c r="Y32" s="137"/>
      <c r="Z32" s="137"/>
      <c r="AA32" s="137"/>
      <c r="AB32" s="137"/>
      <c r="AC32" s="137"/>
      <c r="AD32" s="137"/>
      <c r="AE32" s="137" t="s">
        <v>164</v>
      </c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40" t="str">
        <f>C32</f>
        <v>- odstranění dožilého spárování</v>
      </c>
      <c r="BB32" s="137"/>
      <c r="BC32" s="137"/>
      <c r="BD32" s="137"/>
      <c r="BE32" s="137"/>
      <c r="BF32" s="137"/>
      <c r="BG32" s="137"/>
      <c r="BH32" s="137"/>
    </row>
    <row r="33" spans="1:60" outlineLevel="1" x14ac:dyDescent="0.2">
      <c r="A33" s="138"/>
      <c r="B33" s="138"/>
      <c r="C33" s="244" t="s">
        <v>195</v>
      </c>
      <c r="D33" s="245"/>
      <c r="E33" s="246"/>
      <c r="F33" s="247"/>
      <c r="G33" s="248"/>
      <c r="H33" s="155"/>
      <c r="I33" s="155"/>
      <c r="J33" s="155"/>
      <c r="K33" s="155"/>
      <c r="L33" s="155"/>
      <c r="M33" s="155"/>
      <c r="N33" s="142"/>
      <c r="O33" s="142"/>
      <c r="P33" s="142"/>
      <c r="Q33" s="142"/>
      <c r="R33" s="142"/>
      <c r="S33" s="142"/>
      <c r="T33" s="143"/>
      <c r="U33" s="142"/>
      <c r="V33" s="137"/>
      <c r="W33" s="137"/>
      <c r="X33" s="137"/>
      <c r="Y33" s="137"/>
      <c r="Z33" s="137"/>
      <c r="AA33" s="137"/>
      <c r="AB33" s="137"/>
      <c r="AC33" s="137"/>
      <c r="AD33" s="137"/>
      <c r="AE33" s="137" t="s">
        <v>164</v>
      </c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40" t="str">
        <f>C33</f>
        <v>- vyškrabání a vyčištění spár</v>
      </c>
      <c r="BB33" s="137"/>
      <c r="BC33" s="137"/>
      <c r="BD33" s="137"/>
      <c r="BE33" s="137"/>
      <c r="BF33" s="137"/>
      <c r="BG33" s="137"/>
      <c r="BH33" s="137"/>
    </row>
    <row r="34" spans="1:60" outlineLevel="1" x14ac:dyDescent="0.2">
      <c r="A34" s="138"/>
      <c r="B34" s="138"/>
      <c r="C34" s="244" t="s">
        <v>196</v>
      </c>
      <c r="D34" s="245"/>
      <c r="E34" s="246"/>
      <c r="F34" s="247"/>
      <c r="G34" s="248"/>
      <c r="H34" s="155"/>
      <c r="I34" s="155"/>
      <c r="J34" s="155"/>
      <c r="K34" s="155"/>
      <c r="L34" s="155"/>
      <c r="M34" s="155"/>
      <c r="N34" s="142"/>
      <c r="O34" s="142"/>
      <c r="P34" s="142"/>
      <c r="Q34" s="142"/>
      <c r="R34" s="142"/>
      <c r="S34" s="142"/>
      <c r="T34" s="143"/>
      <c r="U34" s="142"/>
      <c r="V34" s="137"/>
      <c r="W34" s="137"/>
      <c r="X34" s="137"/>
      <c r="Y34" s="137"/>
      <c r="Z34" s="137"/>
      <c r="AA34" s="137"/>
      <c r="AB34" s="137"/>
      <c r="AC34" s="137"/>
      <c r="AD34" s="137"/>
      <c r="AE34" s="137" t="s">
        <v>164</v>
      </c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40" t="str">
        <f>C34</f>
        <v>- vyfoukání stlačeným vzduchem</v>
      </c>
      <c r="BB34" s="137"/>
      <c r="BC34" s="137"/>
      <c r="BD34" s="137"/>
      <c r="BE34" s="137"/>
      <c r="BF34" s="137"/>
      <c r="BG34" s="137"/>
      <c r="BH34" s="137"/>
    </row>
    <row r="35" spans="1:60" outlineLevel="1" x14ac:dyDescent="0.2">
      <c r="A35" s="138">
        <v>7</v>
      </c>
      <c r="B35" s="138" t="s">
        <v>197</v>
      </c>
      <c r="C35" s="169" t="s">
        <v>198</v>
      </c>
      <c r="D35" s="142" t="s">
        <v>162</v>
      </c>
      <c r="E35" s="149">
        <v>189</v>
      </c>
      <c r="F35" s="154"/>
      <c r="G35" s="155">
        <f>ROUND(E35*F35,2)</f>
        <v>0</v>
      </c>
      <c r="H35" s="154"/>
      <c r="I35" s="155">
        <f>ROUND(E35*H35,2)</f>
        <v>0</v>
      </c>
      <c r="J35" s="154"/>
      <c r="K35" s="155">
        <f>ROUND(E35*J35,2)</f>
        <v>0</v>
      </c>
      <c r="L35" s="155">
        <v>21</v>
      </c>
      <c r="M35" s="155">
        <f>G35*(1+L35/100)</f>
        <v>0</v>
      </c>
      <c r="N35" s="142">
        <v>0</v>
      </c>
      <c r="O35" s="142">
        <f>ROUND(E35*N35,5)</f>
        <v>0</v>
      </c>
      <c r="P35" s="142">
        <v>0</v>
      </c>
      <c r="Q35" s="142">
        <f>ROUND(E35*P35,5)</f>
        <v>0</v>
      </c>
      <c r="R35" s="142"/>
      <c r="S35" s="142"/>
      <c r="T35" s="143">
        <v>0.88900000000000001</v>
      </c>
      <c r="U35" s="142">
        <f>ROUND(E35*T35,2)</f>
        <v>168.02</v>
      </c>
      <c r="V35" s="137"/>
      <c r="W35" s="137"/>
      <c r="X35" s="137"/>
      <c r="Y35" s="137"/>
      <c r="Z35" s="137"/>
      <c r="AA35" s="137"/>
      <c r="AB35" s="137"/>
      <c r="AC35" s="137"/>
      <c r="AD35" s="137"/>
      <c r="AE35" s="137" t="s">
        <v>163</v>
      </c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</row>
    <row r="36" spans="1:60" x14ac:dyDescent="0.2">
      <c r="A36" s="139" t="s">
        <v>160</v>
      </c>
      <c r="B36" s="139">
        <v>3</v>
      </c>
      <c r="C36" s="171" t="s">
        <v>120</v>
      </c>
      <c r="D36" s="145"/>
      <c r="E36" s="151"/>
      <c r="F36" s="156"/>
      <c r="G36" s="156">
        <f>SUMIF(AE37:AE44,"&lt;&gt;NOR",G37:G44)</f>
        <v>0</v>
      </c>
      <c r="H36" s="156"/>
      <c r="I36" s="156">
        <f>SUM(I37:I44)</f>
        <v>0</v>
      </c>
      <c r="J36" s="156"/>
      <c r="K36" s="156">
        <f>SUM(K37:K44)</f>
        <v>0</v>
      </c>
      <c r="L36" s="156"/>
      <c r="M36" s="156">
        <f>SUM(M37:M44)</f>
        <v>0</v>
      </c>
      <c r="N36" s="145"/>
      <c r="O36" s="145">
        <f>SUM(O37:O44)</f>
        <v>4.0266799999999998</v>
      </c>
      <c r="P36" s="145"/>
      <c r="Q36" s="145">
        <f>SUM(Q37:Q44)</f>
        <v>0</v>
      </c>
      <c r="R36" s="145"/>
      <c r="S36" s="145"/>
      <c r="T36" s="146"/>
      <c r="U36" s="145">
        <f>SUM(U37:U44)</f>
        <v>5.79</v>
      </c>
      <c r="AE36" t="s">
        <v>161</v>
      </c>
    </row>
    <row r="37" spans="1:60" ht="22.5" outlineLevel="1" x14ac:dyDescent="0.2">
      <c r="A37" s="138">
        <v>8</v>
      </c>
      <c r="B37" s="138" t="s">
        <v>199</v>
      </c>
      <c r="C37" s="169" t="s">
        <v>200</v>
      </c>
      <c r="D37" s="142" t="s">
        <v>162</v>
      </c>
      <c r="E37" s="149">
        <v>0.6</v>
      </c>
      <c r="F37" s="154"/>
      <c r="G37" s="155">
        <f>ROUND(E37*F37,2)</f>
        <v>0</v>
      </c>
      <c r="H37" s="154"/>
      <c r="I37" s="155">
        <f>ROUND(E37*H37,2)</f>
        <v>0</v>
      </c>
      <c r="J37" s="154"/>
      <c r="K37" s="155">
        <f>ROUND(E37*J37,2)</f>
        <v>0</v>
      </c>
      <c r="L37" s="155">
        <v>21</v>
      </c>
      <c r="M37" s="155">
        <f>G37*(1+L37/100)</f>
        <v>0</v>
      </c>
      <c r="N37" s="142">
        <v>3.7670000000000002E-2</v>
      </c>
      <c r="O37" s="142">
        <f>ROUND(E37*N37,5)</f>
        <v>2.2599999999999999E-2</v>
      </c>
      <c r="P37" s="142">
        <v>0</v>
      </c>
      <c r="Q37" s="142">
        <f>ROUND(E37*P37,5)</f>
        <v>0</v>
      </c>
      <c r="R37" s="142"/>
      <c r="S37" s="142"/>
      <c r="T37" s="143">
        <v>0.41</v>
      </c>
      <c r="U37" s="142">
        <f>ROUND(E37*T37,2)</f>
        <v>0.25</v>
      </c>
      <c r="V37" s="137"/>
      <c r="W37" s="137"/>
      <c r="X37" s="137"/>
      <c r="Y37" s="137"/>
      <c r="Z37" s="137"/>
      <c r="AA37" s="137"/>
      <c r="AB37" s="137"/>
      <c r="AC37" s="137"/>
      <c r="AD37" s="137"/>
      <c r="AE37" s="137" t="s">
        <v>163</v>
      </c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</row>
    <row r="38" spans="1:60" ht="22.5" outlineLevel="1" x14ac:dyDescent="0.2">
      <c r="A38" s="138"/>
      <c r="B38" s="138"/>
      <c r="C38" s="244" t="s">
        <v>201</v>
      </c>
      <c r="D38" s="245"/>
      <c r="E38" s="246"/>
      <c r="F38" s="247"/>
      <c r="G38" s="248"/>
      <c r="H38" s="155"/>
      <c r="I38" s="155"/>
      <c r="J38" s="155"/>
      <c r="K38" s="155"/>
      <c r="L38" s="155"/>
      <c r="M38" s="155"/>
      <c r="N38" s="142"/>
      <c r="O38" s="142"/>
      <c r="P38" s="142"/>
      <c r="Q38" s="142"/>
      <c r="R38" s="142"/>
      <c r="S38" s="142"/>
      <c r="T38" s="143"/>
      <c r="U38" s="142"/>
      <c r="V38" s="137"/>
      <c r="W38" s="137"/>
      <c r="X38" s="137"/>
      <c r="Y38" s="137"/>
      <c r="Z38" s="137"/>
      <c r="AA38" s="137"/>
      <c r="AB38" s="137"/>
      <c r="AC38" s="137"/>
      <c r="AD38" s="137"/>
      <c r="AE38" s="137" t="s">
        <v>164</v>
      </c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40" t="str">
        <f>C38</f>
        <v>- vyspádování historických kapes po trámech vnitřního ochozu směrem k vnitřnímu líci spárovací maltou</v>
      </c>
      <c r="BB38" s="137"/>
      <c r="BC38" s="137"/>
      <c r="BD38" s="137"/>
      <c r="BE38" s="137"/>
      <c r="BF38" s="137"/>
      <c r="BG38" s="137"/>
      <c r="BH38" s="137"/>
    </row>
    <row r="39" spans="1:60" outlineLevel="1" x14ac:dyDescent="0.2">
      <c r="A39" s="138"/>
      <c r="B39" s="138"/>
      <c r="C39" s="170" t="s">
        <v>202</v>
      </c>
      <c r="D39" s="144"/>
      <c r="E39" s="150">
        <v>0.6</v>
      </c>
      <c r="F39" s="155"/>
      <c r="G39" s="155"/>
      <c r="H39" s="155"/>
      <c r="I39" s="155"/>
      <c r="J39" s="155"/>
      <c r="K39" s="155"/>
      <c r="L39" s="155"/>
      <c r="M39" s="155"/>
      <c r="N39" s="142"/>
      <c r="O39" s="142"/>
      <c r="P39" s="142"/>
      <c r="Q39" s="142"/>
      <c r="R39" s="142"/>
      <c r="S39" s="142"/>
      <c r="T39" s="143"/>
      <c r="U39" s="142"/>
      <c r="V39" s="137"/>
      <c r="W39" s="137"/>
      <c r="X39" s="137"/>
      <c r="Y39" s="137"/>
      <c r="Z39" s="137"/>
      <c r="AA39" s="137"/>
      <c r="AB39" s="137"/>
      <c r="AC39" s="137"/>
      <c r="AD39" s="137"/>
      <c r="AE39" s="137" t="s">
        <v>165</v>
      </c>
      <c r="AF39" s="137">
        <v>0</v>
      </c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</row>
    <row r="40" spans="1:60" ht="29.1" customHeight="1" outlineLevel="1" x14ac:dyDescent="0.2">
      <c r="A40" s="138">
        <v>9</v>
      </c>
      <c r="B40" s="138" t="s">
        <v>203</v>
      </c>
      <c r="C40" s="169" t="s">
        <v>204</v>
      </c>
      <c r="D40" s="142" t="s">
        <v>205</v>
      </c>
      <c r="E40" s="149">
        <v>1.5</v>
      </c>
      <c r="F40" s="154"/>
      <c r="G40" s="155">
        <f>ROUND(E40*F40,2)</f>
        <v>0</v>
      </c>
      <c r="H40" s="154"/>
      <c r="I40" s="155">
        <f>ROUND(E40*H40,2)</f>
        <v>0</v>
      </c>
      <c r="J40" s="154"/>
      <c r="K40" s="155">
        <f>ROUND(E40*J40,2)</f>
        <v>0</v>
      </c>
      <c r="L40" s="155">
        <v>21</v>
      </c>
      <c r="M40" s="155">
        <f>G40*(1+L40/100)</f>
        <v>0</v>
      </c>
      <c r="N40" s="142">
        <v>1.8427199999999999</v>
      </c>
      <c r="O40" s="142">
        <f>ROUND(E40*N40,5)</f>
        <v>2.7640799999999999</v>
      </c>
      <c r="P40" s="142">
        <v>0</v>
      </c>
      <c r="Q40" s="142">
        <f>ROUND(E40*P40,5)</f>
        <v>0</v>
      </c>
      <c r="R40" s="142"/>
      <c r="S40" s="142"/>
      <c r="T40" s="143">
        <v>3.69</v>
      </c>
      <c r="U40" s="142">
        <f>ROUND(E40*T40,2)</f>
        <v>5.54</v>
      </c>
      <c r="V40" s="137"/>
      <c r="W40" s="137"/>
      <c r="X40" s="137"/>
      <c r="Y40" s="137"/>
      <c r="Z40" s="137"/>
      <c r="AA40" s="137"/>
      <c r="AB40" s="137"/>
      <c r="AC40" s="137"/>
      <c r="AD40" s="137"/>
      <c r="AE40" s="137" t="s">
        <v>163</v>
      </c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</row>
    <row r="41" spans="1:60" outlineLevel="1" x14ac:dyDescent="0.2">
      <c r="A41" s="138"/>
      <c r="B41" s="138"/>
      <c r="C41" s="244" t="s">
        <v>206</v>
      </c>
      <c r="D41" s="245"/>
      <c r="E41" s="246"/>
      <c r="F41" s="247"/>
      <c r="G41" s="248"/>
      <c r="H41" s="155"/>
      <c r="I41" s="155"/>
      <c r="J41" s="155"/>
      <c r="K41" s="155"/>
      <c r="L41" s="155"/>
      <c r="M41" s="155"/>
      <c r="N41" s="142"/>
      <c r="O41" s="142"/>
      <c r="P41" s="142"/>
      <c r="Q41" s="142"/>
      <c r="R41" s="142"/>
      <c r="S41" s="142"/>
      <c r="T41" s="143"/>
      <c r="U41" s="142"/>
      <c r="V41" s="137"/>
      <c r="W41" s="137"/>
      <c r="X41" s="137"/>
      <c r="Y41" s="137"/>
      <c r="Z41" s="137"/>
      <c r="AA41" s="137"/>
      <c r="AB41" s="137"/>
      <c r="AC41" s="137"/>
      <c r="AD41" s="137"/>
      <c r="AE41" s="137" t="s">
        <v>164</v>
      </c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40" t="str">
        <f>C41</f>
        <v>- na MV s příměsí přírodního hydraulického vápna</v>
      </c>
      <c r="BB41" s="137"/>
      <c r="BC41" s="137"/>
      <c r="BD41" s="137"/>
      <c r="BE41" s="137"/>
      <c r="BF41" s="137"/>
      <c r="BG41" s="137"/>
      <c r="BH41" s="137"/>
    </row>
    <row r="42" spans="1:60" ht="22.5" outlineLevel="1" x14ac:dyDescent="0.2">
      <c r="A42" s="138"/>
      <c r="B42" s="138"/>
      <c r="C42" s="170" t="s">
        <v>207</v>
      </c>
      <c r="D42" s="144"/>
      <c r="E42" s="150">
        <v>1</v>
      </c>
      <c r="F42" s="155"/>
      <c r="G42" s="155"/>
      <c r="H42" s="155"/>
      <c r="I42" s="155"/>
      <c r="J42" s="155"/>
      <c r="K42" s="155"/>
      <c r="L42" s="155"/>
      <c r="M42" s="155"/>
      <c r="N42" s="142"/>
      <c r="O42" s="142"/>
      <c r="P42" s="142"/>
      <c r="Q42" s="142"/>
      <c r="R42" s="142"/>
      <c r="S42" s="142"/>
      <c r="T42" s="143"/>
      <c r="U42" s="142"/>
      <c r="V42" s="137"/>
      <c r="W42" s="137"/>
      <c r="X42" s="137"/>
      <c r="Y42" s="137"/>
      <c r="Z42" s="137"/>
      <c r="AA42" s="137"/>
      <c r="AB42" s="137"/>
      <c r="AC42" s="137"/>
      <c r="AD42" s="137"/>
      <c r="AE42" s="137" t="s">
        <v>165</v>
      </c>
      <c r="AF42" s="137">
        <v>0</v>
      </c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</row>
    <row r="43" spans="1:60" outlineLevel="1" x14ac:dyDescent="0.2">
      <c r="A43" s="138"/>
      <c r="B43" s="138"/>
      <c r="C43" s="170" t="s">
        <v>208</v>
      </c>
      <c r="D43" s="144"/>
      <c r="E43" s="150">
        <v>0.5</v>
      </c>
      <c r="F43" s="155"/>
      <c r="G43" s="155"/>
      <c r="H43" s="155"/>
      <c r="I43" s="155"/>
      <c r="J43" s="155"/>
      <c r="K43" s="155"/>
      <c r="L43" s="155"/>
      <c r="M43" s="155"/>
      <c r="N43" s="142"/>
      <c r="O43" s="142"/>
      <c r="P43" s="142"/>
      <c r="Q43" s="142"/>
      <c r="R43" s="142"/>
      <c r="S43" s="142"/>
      <c r="T43" s="143"/>
      <c r="U43" s="142"/>
      <c r="V43" s="137"/>
      <c r="W43" s="137"/>
      <c r="X43" s="137"/>
      <c r="Y43" s="137"/>
      <c r="Z43" s="137"/>
      <c r="AA43" s="137"/>
      <c r="AB43" s="137"/>
      <c r="AC43" s="137"/>
      <c r="AD43" s="137"/>
      <c r="AE43" s="137" t="s">
        <v>165</v>
      </c>
      <c r="AF43" s="137">
        <v>0</v>
      </c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</row>
    <row r="44" spans="1:60" ht="22.5" outlineLevel="1" x14ac:dyDescent="0.2">
      <c r="A44" s="138">
        <v>10</v>
      </c>
      <c r="B44" s="138" t="s">
        <v>209</v>
      </c>
      <c r="C44" s="169" t="s">
        <v>210</v>
      </c>
      <c r="D44" s="142" t="s">
        <v>211</v>
      </c>
      <c r="E44" s="149">
        <v>200</v>
      </c>
      <c r="F44" s="154"/>
      <c r="G44" s="155">
        <f>ROUND(E44*F44,2)</f>
        <v>0</v>
      </c>
      <c r="H44" s="154"/>
      <c r="I44" s="155">
        <f>ROUND(E44*H44,2)</f>
        <v>0</v>
      </c>
      <c r="J44" s="154"/>
      <c r="K44" s="155">
        <f>ROUND(E44*J44,2)</f>
        <v>0</v>
      </c>
      <c r="L44" s="155">
        <v>21</v>
      </c>
      <c r="M44" s="155">
        <f>G44*(1+L44/100)</f>
        <v>0</v>
      </c>
      <c r="N44" s="142">
        <v>6.1999999999999998E-3</v>
      </c>
      <c r="O44" s="142">
        <f>ROUND(E44*N44,5)</f>
        <v>1.24</v>
      </c>
      <c r="P44" s="142">
        <v>0</v>
      </c>
      <c r="Q44" s="142">
        <f>ROUND(E44*P44,5)</f>
        <v>0</v>
      </c>
      <c r="R44" s="142"/>
      <c r="S44" s="142"/>
      <c r="T44" s="143">
        <v>0</v>
      </c>
      <c r="U44" s="142">
        <f>ROUND(E44*T44,2)</f>
        <v>0</v>
      </c>
      <c r="V44" s="137"/>
      <c r="W44" s="137"/>
      <c r="X44" s="137"/>
      <c r="Y44" s="137"/>
      <c r="Z44" s="137"/>
      <c r="AA44" s="137"/>
      <c r="AB44" s="137"/>
      <c r="AC44" s="137"/>
      <c r="AD44" s="137"/>
      <c r="AE44" s="137" t="s">
        <v>212</v>
      </c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  <c r="BD44" s="137"/>
      <c r="BE44" s="137"/>
      <c r="BF44" s="137"/>
      <c r="BG44" s="137"/>
      <c r="BH44" s="137"/>
    </row>
    <row r="45" spans="1:60" x14ac:dyDescent="0.2">
      <c r="A45" s="139" t="s">
        <v>160</v>
      </c>
      <c r="B45" s="139" t="s">
        <v>121</v>
      </c>
      <c r="C45" s="171" t="s">
        <v>122</v>
      </c>
      <c r="D45" s="145"/>
      <c r="E45" s="151"/>
      <c r="F45" s="156"/>
      <c r="G45" s="156">
        <f>SUMIF(AE46:AE67,"&lt;&gt;NOR",G46:G67)</f>
        <v>0</v>
      </c>
      <c r="H45" s="156"/>
      <c r="I45" s="156">
        <f>SUM(I46:I67)</f>
        <v>0</v>
      </c>
      <c r="J45" s="156"/>
      <c r="K45" s="156">
        <f>SUM(K46:K67)</f>
        <v>0</v>
      </c>
      <c r="L45" s="156"/>
      <c r="M45" s="156">
        <f>SUM(M46:M67)</f>
        <v>0</v>
      </c>
      <c r="N45" s="145"/>
      <c r="O45" s="145">
        <f>SUM(O46:O67)</f>
        <v>0.26800000000000002</v>
      </c>
      <c r="P45" s="145"/>
      <c r="Q45" s="145">
        <f>SUM(Q46:Q67)</f>
        <v>0</v>
      </c>
      <c r="R45" s="145"/>
      <c r="S45" s="145"/>
      <c r="T45" s="146"/>
      <c r="U45" s="145">
        <f>SUM(U46:U67)</f>
        <v>56.96</v>
      </c>
      <c r="AE45" t="s">
        <v>161</v>
      </c>
    </row>
    <row r="46" spans="1:60" outlineLevel="1" x14ac:dyDescent="0.2">
      <c r="A46" s="138">
        <v>11</v>
      </c>
      <c r="B46" s="138" t="s">
        <v>213</v>
      </c>
      <c r="C46" s="169" t="s">
        <v>214</v>
      </c>
      <c r="D46" s="142" t="s">
        <v>162</v>
      </c>
      <c r="E46" s="149">
        <v>130</v>
      </c>
      <c r="F46" s="154"/>
      <c r="G46" s="155">
        <f>ROUND(E46*F46,2)</f>
        <v>0</v>
      </c>
      <c r="H46" s="154"/>
      <c r="I46" s="155">
        <f>ROUND(E46*H46,2)</f>
        <v>0</v>
      </c>
      <c r="J46" s="154"/>
      <c r="K46" s="155">
        <f>ROUND(E46*J46,2)</f>
        <v>0</v>
      </c>
      <c r="L46" s="155">
        <v>21</v>
      </c>
      <c r="M46" s="155">
        <f>G46*(1+L46/100)</f>
        <v>0</v>
      </c>
      <c r="N46" s="142">
        <v>0</v>
      </c>
      <c r="O46" s="142">
        <f>ROUND(E46*N46,5)</f>
        <v>0</v>
      </c>
      <c r="P46" s="142">
        <v>0</v>
      </c>
      <c r="Q46" s="142">
        <f>ROUND(E46*P46,5)</f>
        <v>0</v>
      </c>
      <c r="R46" s="142"/>
      <c r="S46" s="142"/>
      <c r="T46" s="143">
        <v>0.38</v>
      </c>
      <c r="U46" s="142">
        <f>ROUND(E46*T46,2)</f>
        <v>49.4</v>
      </c>
      <c r="V46" s="137"/>
      <c r="W46" s="137"/>
      <c r="X46" s="137"/>
      <c r="Y46" s="137"/>
      <c r="Z46" s="137"/>
      <c r="AA46" s="137"/>
      <c r="AB46" s="137"/>
      <c r="AC46" s="137"/>
      <c r="AD46" s="137"/>
      <c r="AE46" s="137" t="s">
        <v>163</v>
      </c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</row>
    <row r="47" spans="1:60" outlineLevel="1" x14ac:dyDescent="0.2">
      <c r="A47" s="138"/>
      <c r="B47" s="138"/>
      <c r="C47" s="244" t="s">
        <v>215</v>
      </c>
      <c r="D47" s="245"/>
      <c r="E47" s="246"/>
      <c r="F47" s="247"/>
      <c r="G47" s="248"/>
      <c r="H47" s="155"/>
      <c r="I47" s="155"/>
      <c r="J47" s="155"/>
      <c r="K47" s="155"/>
      <c r="L47" s="155"/>
      <c r="M47" s="155"/>
      <c r="N47" s="142"/>
      <c r="O47" s="142"/>
      <c r="P47" s="142"/>
      <c r="Q47" s="142"/>
      <c r="R47" s="142"/>
      <c r="S47" s="142"/>
      <c r="T47" s="143"/>
      <c r="U47" s="142"/>
      <c r="V47" s="137"/>
      <c r="W47" s="137"/>
      <c r="X47" s="137"/>
      <c r="Y47" s="137"/>
      <c r="Z47" s="137"/>
      <c r="AA47" s="137"/>
      <c r="AB47" s="137"/>
      <c r="AC47" s="137"/>
      <c r="AD47" s="137"/>
      <c r="AE47" s="137" t="s">
        <v>164</v>
      </c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40" t="str">
        <f>C47</f>
        <v>- lokální čištění zdiva od řas a mechů</v>
      </c>
      <c r="BB47" s="137"/>
      <c r="BC47" s="137"/>
      <c r="BD47" s="137"/>
      <c r="BE47" s="137"/>
      <c r="BF47" s="137"/>
      <c r="BG47" s="137"/>
      <c r="BH47" s="137"/>
    </row>
    <row r="48" spans="1:60" outlineLevel="1" x14ac:dyDescent="0.2">
      <c r="A48" s="138"/>
      <c r="B48" s="138"/>
      <c r="C48" s="244" t="s">
        <v>216</v>
      </c>
      <c r="D48" s="245"/>
      <c r="E48" s="246"/>
      <c r="F48" s="247"/>
      <c r="G48" s="248"/>
      <c r="H48" s="155"/>
      <c r="I48" s="155"/>
      <c r="J48" s="155"/>
      <c r="K48" s="155"/>
      <c r="L48" s="155"/>
      <c r="M48" s="155"/>
      <c r="N48" s="142"/>
      <c r="O48" s="142"/>
      <c r="P48" s="142"/>
      <c r="Q48" s="142"/>
      <c r="R48" s="142"/>
      <c r="S48" s="142"/>
      <c r="T48" s="143"/>
      <c r="U48" s="142"/>
      <c r="V48" s="137"/>
      <c r="W48" s="137"/>
      <c r="X48" s="137"/>
      <c r="Y48" s="137"/>
      <c r="Z48" s="137"/>
      <c r="AA48" s="137"/>
      <c r="AB48" s="137"/>
      <c r="AC48" s="137"/>
      <c r="AD48" s="137"/>
      <c r="AE48" s="137" t="s">
        <v>164</v>
      </c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40" t="str">
        <f>C48</f>
        <v>- včetně dodávky prostředku určeného k jejich likvidaci</v>
      </c>
      <c r="BB48" s="137"/>
      <c r="BC48" s="137"/>
      <c r="BD48" s="137"/>
      <c r="BE48" s="137"/>
      <c r="BF48" s="137"/>
      <c r="BG48" s="137"/>
      <c r="BH48" s="137"/>
    </row>
    <row r="49" spans="1:60" ht="19.5" customHeight="1" outlineLevel="1" x14ac:dyDescent="0.2">
      <c r="A49" s="138">
        <v>12</v>
      </c>
      <c r="B49" s="138" t="s">
        <v>217</v>
      </c>
      <c r="C49" s="169" t="s">
        <v>218</v>
      </c>
      <c r="D49" s="142" t="s">
        <v>162</v>
      </c>
      <c r="E49" s="149">
        <v>63</v>
      </c>
      <c r="F49" s="154"/>
      <c r="G49" s="155">
        <f>ROUND(E49*F49,2)</f>
        <v>0</v>
      </c>
      <c r="H49" s="154"/>
      <c r="I49" s="155">
        <f>ROUND(E49*H49,2)</f>
        <v>0</v>
      </c>
      <c r="J49" s="154"/>
      <c r="K49" s="155">
        <f>ROUND(E49*J49,2)</f>
        <v>0</v>
      </c>
      <c r="L49" s="155">
        <v>21</v>
      </c>
      <c r="M49" s="155">
        <f>G49*(1+L49/100)</f>
        <v>0</v>
      </c>
      <c r="N49" s="142">
        <v>4.0000000000000001E-3</v>
      </c>
      <c r="O49" s="142">
        <f>ROUND(E49*N49,5)</f>
        <v>0.252</v>
      </c>
      <c r="P49" s="142">
        <v>0</v>
      </c>
      <c r="Q49" s="142">
        <f>ROUND(E49*P49,5)</f>
        <v>0</v>
      </c>
      <c r="R49" s="142"/>
      <c r="S49" s="142"/>
      <c r="T49" s="143">
        <v>0.12</v>
      </c>
      <c r="U49" s="142">
        <f>ROUND(E49*T49,2)</f>
        <v>7.56</v>
      </c>
      <c r="V49" s="137"/>
      <c r="W49" s="137"/>
      <c r="X49" s="137"/>
      <c r="Y49" s="137"/>
      <c r="Z49" s="137"/>
      <c r="AA49" s="137"/>
      <c r="AB49" s="137"/>
      <c r="AC49" s="137"/>
      <c r="AD49" s="137"/>
      <c r="AE49" s="137" t="s">
        <v>163</v>
      </c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</row>
    <row r="50" spans="1:60" outlineLevel="1" x14ac:dyDescent="0.2">
      <c r="A50" s="138"/>
      <c r="B50" s="138"/>
      <c r="C50" s="244" t="s">
        <v>219</v>
      </c>
      <c r="D50" s="245"/>
      <c r="E50" s="246"/>
      <c r="F50" s="247"/>
      <c r="G50" s="248"/>
      <c r="H50" s="155"/>
      <c r="I50" s="155"/>
      <c r="J50" s="155"/>
      <c r="K50" s="155"/>
      <c r="L50" s="155"/>
      <c r="M50" s="155"/>
      <c r="N50" s="142"/>
      <c r="O50" s="142"/>
      <c r="P50" s="142"/>
      <c r="Q50" s="142"/>
      <c r="R50" s="142"/>
      <c r="S50" s="142"/>
      <c r="T50" s="143"/>
      <c r="U50" s="142"/>
      <c r="V50" s="137"/>
      <c r="W50" s="137"/>
      <c r="X50" s="137"/>
      <c r="Y50" s="137"/>
      <c r="Z50" s="137"/>
      <c r="AA50" s="137"/>
      <c r="AB50" s="137"/>
      <c r="AC50" s="137"/>
      <c r="AD50" s="137"/>
      <c r="AE50" s="137" t="s">
        <v>164</v>
      </c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40" t="str">
        <f>C50</f>
        <v>- strukturní zpevnění cihelného zdiva vhodným typem konsolidačního prostředku,</v>
      </c>
      <c r="BB50" s="137"/>
      <c r="BC50" s="137"/>
      <c r="BD50" s="137"/>
      <c r="BE50" s="137"/>
      <c r="BF50" s="137"/>
      <c r="BG50" s="137"/>
      <c r="BH50" s="137"/>
    </row>
    <row r="51" spans="1:60" outlineLevel="1" x14ac:dyDescent="0.2">
      <c r="A51" s="138"/>
      <c r="B51" s="138"/>
      <c r="C51" s="244" t="s">
        <v>220</v>
      </c>
      <c r="D51" s="245"/>
      <c r="E51" s="246"/>
      <c r="F51" s="247"/>
      <c r="G51" s="248"/>
      <c r="H51" s="155"/>
      <c r="I51" s="155"/>
      <c r="J51" s="155"/>
      <c r="K51" s="155"/>
      <c r="L51" s="155"/>
      <c r="M51" s="155"/>
      <c r="N51" s="142"/>
      <c r="O51" s="142"/>
      <c r="P51" s="142"/>
      <c r="Q51" s="142"/>
      <c r="R51" s="142"/>
      <c r="S51" s="142"/>
      <c r="T51" s="143"/>
      <c r="U51" s="142"/>
      <c r="V51" s="137"/>
      <c r="W51" s="137"/>
      <c r="X51" s="137"/>
      <c r="Y51" s="137"/>
      <c r="Z51" s="137"/>
      <c r="AA51" s="137"/>
      <c r="AB51" s="137"/>
      <c r="AC51" s="137"/>
      <c r="AD51" s="137"/>
      <c r="AE51" s="137" t="s">
        <v>164</v>
      </c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40" t="str">
        <f>C51</f>
        <v xml:space="preserve">  organokřemičitany,</v>
      </c>
      <c r="BB51" s="137"/>
      <c r="BC51" s="137"/>
      <c r="BD51" s="137"/>
      <c r="BE51" s="137"/>
      <c r="BF51" s="137"/>
      <c r="BG51" s="137"/>
      <c r="BH51" s="137"/>
    </row>
    <row r="52" spans="1:60" outlineLevel="1" x14ac:dyDescent="0.2">
      <c r="A52" s="138"/>
      <c r="B52" s="138"/>
      <c r="C52" s="244" t="s">
        <v>221</v>
      </c>
      <c r="D52" s="245"/>
      <c r="E52" s="246"/>
      <c r="F52" s="247"/>
      <c r="G52" s="248"/>
      <c r="H52" s="155"/>
      <c r="I52" s="155"/>
      <c r="J52" s="155"/>
      <c r="K52" s="155"/>
      <c r="L52" s="155"/>
      <c r="M52" s="155"/>
      <c r="N52" s="142"/>
      <c r="O52" s="142"/>
      <c r="P52" s="142"/>
      <c r="Q52" s="142"/>
      <c r="R52" s="142"/>
      <c r="S52" s="142"/>
      <c r="T52" s="143"/>
      <c r="U52" s="142"/>
      <c r="V52" s="137"/>
      <c r="W52" s="137"/>
      <c r="X52" s="137"/>
      <c r="Y52" s="137"/>
      <c r="Z52" s="137"/>
      <c r="AA52" s="137"/>
      <c r="AB52" s="137"/>
      <c r="AC52" s="137"/>
      <c r="AD52" s="137"/>
      <c r="AE52" s="137" t="s">
        <v>164</v>
      </c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40" t="str">
        <f>C52</f>
        <v xml:space="preserve">  případně prostředky na bázi koloidního SiO2</v>
      </c>
      <c r="BB52" s="137"/>
      <c r="BC52" s="137"/>
      <c r="BD52" s="137"/>
      <c r="BE52" s="137"/>
      <c r="BF52" s="137"/>
      <c r="BG52" s="137"/>
      <c r="BH52" s="137"/>
    </row>
    <row r="53" spans="1:60" outlineLevel="1" x14ac:dyDescent="0.2">
      <c r="A53" s="138"/>
      <c r="B53" s="138"/>
      <c r="C53" s="244" t="s">
        <v>222</v>
      </c>
      <c r="D53" s="245"/>
      <c r="E53" s="246"/>
      <c r="F53" s="247"/>
      <c r="G53" s="248"/>
      <c r="H53" s="155"/>
      <c r="I53" s="155"/>
      <c r="J53" s="155"/>
      <c r="K53" s="155"/>
      <c r="L53" s="155"/>
      <c r="M53" s="155"/>
      <c r="N53" s="142"/>
      <c r="O53" s="142"/>
      <c r="P53" s="142"/>
      <c r="Q53" s="142"/>
      <c r="R53" s="142"/>
      <c r="S53" s="142"/>
      <c r="T53" s="143"/>
      <c r="U53" s="142"/>
      <c r="V53" s="137"/>
      <c r="W53" s="137"/>
      <c r="X53" s="137"/>
      <c r="Y53" s="137"/>
      <c r="Z53" s="137"/>
      <c r="AA53" s="137"/>
      <c r="AB53" s="137"/>
      <c r="AC53" s="137"/>
      <c r="AD53" s="137"/>
      <c r="AE53" s="137" t="s">
        <v>164</v>
      </c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40" t="str">
        <f>C53</f>
        <v>- lokálně, pouze cihly s poškozeným lícem a porušenou soudržností</v>
      </c>
      <c r="BB53" s="137"/>
      <c r="BC53" s="137"/>
      <c r="BD53" s="137"/>
      <c r="BE53" s="137"/>
      <c r="BF53" s="137"/>
      <c r="BG53" s="137"/>
      <c r="BH53" s="137"/>
    </row>
    <row r="54" spans="1:60" outlineLevel="1" x14ac:dyDescent="0.2">
      <c r="A54" s="138"/>
      <c r="B54" s="138"/>
      <c r="C54" s="172" t="s">
        <v>170</v>
      </c>
      <c r="D54" s="147"/>
      <c r="E54" s="152"/>
      <c r="F54" s="157"/>
      <c r="G54" s="157"/>
      <c r="H54" s="155"/>
      <c r="I54" s="155"/>
      <c r="J54" s="155"/>
      <c r="K54" s="155"/>
      <c r="L54" s="155"/>
      <c r="M54" s="155"/>
      <c r="N54" s="142"/>
      <c r="O54" s="142"/>
      <c r="P54" s="142"/>
      <c r="Q54" s="142"/>
      <c r="R54" s="142"/>
      <c r="S54" s="142"/>
      <c r="T54" s="143"/>
      <c r="U54" s="142"/>
      <c r="V54" s="137"/>
      <c r="W54" s="137"/>
      <c r="X54" s="137"/>
      <c r="Y54" s="137"/>
      <c r="Z54" s="137"/>
      <c r="AA54" s="137"/>
      <c r="AB54" s="137"/>
      <c r="AC54" s="137"/>
      <c r="AD54" s="137"/>
      <c r="AE54" s="137" t="s">
        <v>164</v>
      </c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</row>
    <row r="55" spans="1:60" outlineLevel="1" x14ac:dyDescent="0.2">
      <c r="A55" s="138"/>
      <c r="B55" s="138"/>
      <c r="C55" s="244" t="s">
        <v>223</v>
      </c>
      <c r="D55" s="245"/>
      <c r="E55" s="246"/>
      <c r="F55" s="247"/>
      <c r="G55" s="248"/>
      <c r="H55" s="155"/>
      <c r="I55" s="155"/>
      <c r="J55" s="155"/>
      <c r="K55" s="155"/>
      <c r="L55" s="155"/>
      <c r="M55" s="155"/>
      <c r="N55" s="142"/>
      <c r="O55" s="142"/>
      <c r="P55" s="142"/>
      <c r="Q55" s="142"/>
      <c r="R55" s="142"/>
      <c r="S55" s="142"/>
      <c r="T55" s="143"/>
      <c r="U55" s="142"/>
      <c r="V55" s="137"/>
      <c r="W55" s="137"/>
      <c r="X55" s="137"/>
      <c r="Y55" s="137"/>
      <c r="Z55" s="137"/>
      <c r="AA55" s="137"/>
      <c r="AB55" s="137"/>
      <c r="AC55" s="137"/>
      <c r="AD55" s="137"/>
      <c r="AE55" s="137" t="s">
        <v>164</v>
      </c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40" t="str">
        <f>C55</f>
        <v>- včetně dodání konsolidačního prostředku</v>
      </c>
      <c r="BB55" s="137"/>
      <c r="BC55" s="137"/>
      <c r="BD55" s="137"/>
      <c r="BE55" s="137"/>
      <c r="BF55" s="137"/>
      <c r="BG55" s="137"/>
      <c r="BH55" s="137"/>
    </row>
    <row r="56" spans="1:60" outlineLevel="1" x14ac:dyDescent="0.2">
      <c r="A56" s="138"/>
      <c r="B56" s="138"/>
      <c r="C56" s="170" t="s">
        <v>179</v>
      </c>
      <c r="D56" s="144"/>
      <c r="E56" s="150">
        <v>10</v>
      </c>
      <c r="F56" s="155"/>
      <c r="G56" s="155"/>
      <c r="H56" s="155"/>
      <c r="I56" s="155"/>
      <c r="J56" s="155"/>
      <c r="K56" s="155"/>
      <c r="L56" s="155"/>
      <c r="M56" s="155"/>
      <c r="N56" s="142"/>
      <c r="O56" s="142"/>
      <c r="P56" s="142"/>
      <c r="Q56" s="142"/>
      <c r="R56" s="142"/>
      <c r="S56" s="142"/>
      <c r="T56" s="143"/>
      <c r="U56" s="142"/>
      <c r="V56" s="137"/>
      <c r="W56" s="137"/>
      <c r="X56" s="137"/>
      <c r="Y56" s="137"/>
      <c r="Z56" s="137"/>
      <c r="AA56" s="137"/>
      <c r="AB56" s="137"/>
      <c r="AC56" s="137"/>
      <c r="AD56" s="137"/>
      <c r="AE56" s="137" t="s">
        <v>165</v>
      </c>
      <c r="AF56" s="137">
        <v>0</v>
      </c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  <c r="BH56" s="137"/>
    </row>
    <row r="57" spans="1:60" outlineLevel="1" x14ac:dyDescent="0.2">
      <c r="A57" s="138"/>
      <c r="B57" s="138"/>
      <c r="C57" s="170" t="s">
        <v>180</v>
      </c>
      <c r="D57" s="144"/>
      <c r="E57" s="150">
        <v>11</v>
      </c>
      <c r="F57" s="155"/>
      <c r="G57" s="155"/>
      <c r="H57" s="155"/>
      <c r="I57" s="155"/>
      <c r="J57" s="155"/>
      <c r="K57" s="155"/>
      <c r="L57" s="155"/>
      <c r="M57" s="155"/>
      <c r="N57" s="142"/>
      <c r="O57" s="142"/>
      <c r="P57" s="142"/>
      <c r="Q57" s="142"/>
      <c r="R57" s="142"/>
      <c r="S57" s="142"/>
      <c r="T57" s="143"/>
      <c r="U57" s="142"/>
      <c r="V57" s="137"/>
      <c r="W57" s="137"/>
      <c r="X57" s="137"/>
      <c r="Y57" s="137"/>
      <c r="Z57" s="137"/>
      <c r="AA57" s="137"/>
      <c r="AB57" s="137"/>
      <c r="AC57" s="137"/>
      <c r="AD57" s="137"/>
      <c r="AE57" s="137" t="s">
        <v>165</v>
      </c>
      <c r="AF57" s="137">
        <v>0</v>
      </c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</row>
    <row r="58" spans="1:60" outlineLevel="1" x14ac:dyDescent="0.2">
      <c r="A58" s="138"/>
      <c r="B58" s="138"/>
      <c r="C58" s="170" t="s">
        <v>190</v>
      </c>
      <c r="D58" s="144"/>
      <c r="E58" s="150"/>
      <c r="F58" s="155"/>
      <c r="G58" s="155"/>
      <c r="H58" s="155"/>
      <c r="I58" s="155"/>
      <c r="J58" s="155"/>
      <c r="K58" s="155"/>
      <c r="L58" s="155"/>
      <c r="M58" s="155"/>
      <c r="N58" s="142"/>
      <c r="O58" s="142"/>
      <c r="P58" s="142"/>
      <c r="Q58" s="142"/>
      <c r="R58" s="142"/>
      <c r="S58" s="142"/>
      <c r="T58" s="143"/>
      <c r="U58" s="142"/>
      <c r="V58" s="137"/>
      <c r="W58" s="137"/>
      <c r="X58" s="137"/>
      <c r="Y58" s="137"/>
      <c r="Z58" s="137"/>
      <c r="AA58" s="137"/>
      <c r="AB58" s="137"/>
      <c r="AC58" s="137"/>
      <c r="AD58" s="137"/>
      <c r="AE58" s="137" t="s">
        <v>165</v>
      </c>
      <c r="AF58" s="137">
        <v>0</v>
      </c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  <c r="BA58" s="137"/>
      <c r="BB58" s="137"/>
      <c r="BC58" s="137"/>
      <c r="BD58" s="137"/>
      <c r="BE58" s="137"/>
      <c r="BF58" s="137"/>
      <c r="BG58" s="137"/>
      <c r="BH58" s="137"/>
    </row>
    <row r="59" spans="1:60" outlineLevel="1" x14ac:dyDescent="0.2">
      <c r="A59" s="138"/>
      <c r="B59" s="138"/>
      <c r="C59" s="170" t="s">
        <v>224</v>
      </c>
      <c r="D59" s="144"/>
      <c r="E59" s="150">
        <v>42</v>
      </c>
      <c r="F59" s="155"/>
      <c r="G59" s="155"/>
      <c r="H59" s="155"/>
      <c r="I59" s="155"/>
      <c r="J59" s="155"/>
      <c r="K59" s="155"/>
      <c r="L59" s="155"/>
      <c r="M59" s="155"/>
      <c r="N59" s="142"/>
      <c r="O59" s="142"/>
      <c r="P59" s="142"/>
      <c r="Q59" s="142"/>
      <c r="R59" s="142"/>
      <c r="S59" s="142"/>
      <c r="T59" s="143"/>
      <c r="U59" s="142"/>
      <c r="V59" s="137"/>
      <c r="W59" s="137"/>
      <c r="X59" s="137"/>
      <c r="Y59" s="137"/>
      <c r="Z59" s="137"/>
      <c r="AA59" s="137"/>
      <c r="AB59" s="137"/>
      <c r="AC59" s="137"/>
      <c r="AD59" s="137"/>
      <c r="AE59" s="137" t="s">
        <v>165</v>
      </c>
      <c r="AF59" s="137">
        <v>0</v>
      </c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  <c r="BE59" s="137"/>
      <c r="BF59" s="137"/>
      <c r="BG59" s="137"/>
      <c r="BH59" s="137"/>
    </row>
    <row r="60" spans="1:60" ht="22.5" outlineLevel="1" x14ac:dyDescent="0.2">
      <c r="A60" s="138">
        <v>13</v>
      </c>
      <c r="B60" s="138" t="s">
        <v>225</v>
      </c>
      <c r="C60" s="169" t="s">
        <v>226</v>
      </c>
      <c r="D60" s="142" t="s">
        <v>162</v>
      </c>
      <c r="E60" s="149">
        <v>2</v>
      </c>
      <c r="F60" s="154"/>
      <c r="G60" s="155">
        <f>ROUND(E60*F60,2)</f>
        <v>0</v>
      </c>
      <c r="H60" s="154"/>
      <c r="I60" s="155">
        <f>ROUND(E60*H60,2)</f>
        <v>0</v>
      </c>
      <c r="J60" s="154"/>
      <c r="K60" s="155">
        <f>ROUND(E60*J60,2)</f>
        <v>0</v>
      </c>
      <c r="L60" s="155">
        <v>21</v>
      </c>
      <c r="M60" s="155">
        <f>G60*(1+L60/100)</f>
        <v>0</v>
      </c>
      <c r="N60" s="142">
        <v>8.0000000000000002E-3</v>
      </c>
      <c r="O60" s="142">
        <f>ROUND(E60*N60,5)</f>
        <v>1.6E-2</v>
      </c>
      <c r="P60" s="142">
        <v>0</v>
      </c>
      <c r="Q60" s="142">
        <f>ROUND(E60*P60,5)</f>
        <v>0</v>
      </c>
      <c r="R60" s="142"/>
      <c r="S60" s="142"/>
      <c r="T60" s="143">
        <v>0</v>
      </c>
      <c r="U60" s="142">
        <f>ROUND(E60*T60,2)</f>
        <v>0</v>
      </c>
      <c r="V60" s="137"/>
      <c r="W60" s="137"/>
      <c r="X60" s="137"/>
      <c r="Y60" s="137"/>
      <c r="Z60" s="137"/>
      <c r="AA60" s="137"/>
      <c r="AB60" s="137"/>
      <c r="AC60" s="137"/>
      <c r="AD60" s="137"/>
      <c r="AE60" s="137" t="s">
        <v>163</v>
      </c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  <c r="BE60" s="137"/>
      <c r="BF60" s="137"/>
      <c r="BG60" s="137"/>
      <c r="BH60" s="137"/>
    </row>
    <row r="61" spans="1:60" outlineLevel="1" x14ac:dyDescent="0.2">
      <c r="A61" s="138"/>
      <c r="B61" s="138"/>
      <c r="C61" s="244" t="s">
        <v>227</v>
      </c>
      <c r="D61" s="245"/>
      <c r="E61" s="246"/>
      <c r="F61" s="247"/>
      <c r="G61" s="248"/>
      <c r="H61" s="155"/>
      <c r="I61" s="155"/>
      <c r="J61" s="155"/>
      <c r="K61" s="155"/>
      <c r="L61" s="155"/>
      <c r="M61" s="155"/>
      <c r="N61" s="142"/>
      <c r="O61" s="142"/>
      <c r="P61" s="142"/>
      <c r="Q61" s="142"/>
      <c r="R61" s="142"/>
      <c r="S61" s="142"/>
      <c r="T61" s="143"/>
      <c r="U61" s="142"/>
      <c r="V61" s="137"/>
      <c r="W61" s="137"/>
      <c r="X61" s="137"/>
      <c r="Y61" s="137"/>
      <c r="Z61" s="137"/>
      <c r="AA61" s="137"/>
      <c r="AB61" s="137"/>
      <c r="AC61" s="137"/>
      <c r="AD61" s="137"/>
      <c r="AE61" s="137" t="s">
        <v>164</v>
      </c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40" t="str">
        <f>C61</f>
        <v>- lokální doplnění narušeného líce cihelného zdiva</v>
      </c>
      <c r="BB61" s="137"/>
      <c r="BC61" s="137"/>
      <c r="BD61" s="137"/>
      <c r="BE61" s="137"/>
      <c r="BF61" s="137"/>
      <c r="BG61" s="137"/>
      <c r="BH61" s="137"/>
    </row>
    <row r="62" spans="1:60" outlineLevel="1" x14ac:dyDescent="0.2">
      <c r="A62" s="138"/>
      <c r="B62" s="138"/>
      <c r="C62" s="244" t="s">
        <v>228</v>
      </c>
      <c r="D62" s="245"/>
      <c r="E62" s="246"/>
      <c r="F62" s="247"/>
      <c r="G62" s="248"/>
      <c r="H62" s="155"/>
      <c r="I62" s="155"/>
      <c r="J62" s="155"/>
      <c r="K62" s="155"/>
      <c r="L62" s="155"/>
      <c r="M62" s="155"/>
      <c r="N62" s="142"/>
      <c r="O62" s="142"/>
      <c r="P62" s="142"/>
      <c r="Q62" s="142"/>
      <c r="R62" s="142"/>
      <c r="S62" s="142"/>
      <c r="T62" s="143"/>
      <c r="U62" s="142"/>
      <c r="V62" s="137"/>
      <c r="W62" s="137"/>
      <c r="X62" s="137"/>
      <c r="Y62" s="137"/>
      <c r="Z62" s="137"/>
      <c r="AA62" s="137"/>
      <c r="AB62" s="137"/>
      <c r="AC62" s="137"/>
      <c r="AD62" s="137"/>
      <c r="AE62" s="137" t="s">
        <v>164</v>
      </c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  <c r="AZ62" s="137"/>
      <c r="BA62" s="140" t="str">
        <f>C62</f>
        <v xml:space="preserve">  minerálním tmelem s hydraulickým pojivem probarveným dle stávající barevnosti líce zdiva</v>
      </c>
      <c r="BB62" s="137"/>
      <c r="BC62" s="137"/>
      <c r="BD62" s="137"/>
      <c r="BE62" s="137"/>
      <c r="BF62" s="137"/>
      <c r="BG62" s="137"/>
      <c r="BH62" s="137"/>
    </row>
    <row r="63" spans="1:60" outlineLevel="1" x14ac:dyDescent="0.2">
      <c r="A63" s="138"/>
      <c r="B63" s="138"/>
      <c r="C63" s="244" t="s">
        <v>229</v>
      </c>
      <c r="D63" s="245"/>
      <c r="E63" s="246"/>
      <c r="F63" s="247"/>
      <c r="G63" s="248"/>
      <c r="H63" s="155"/>
      <c r="I63" s="155"/>
      <c r="J63" s="155"/>
      <c r="K63" s="155"/>
      <c r="L63" s="155"/>
      <c r="M63" s="155"/>
      <c r="N63" s="142"/>
      <c r="O63" s="142"/>
      <c r="P63" s="142"/>
      <c r="Q63" s="142"/>
      <c r="R63" s="142"/>
      <c r="S63" s="142"/>
      <c r="T63" s="143"/>
      <c r="U63" s="142"/>
      <c r="V63" s="137"/>
      <c r="W63" s="137"/>
      <c r="X63" s="137"/>
      <c r="Y63" s="137"/>
      <c r="Z63" s="137"/>
      <c r="AA63" s="137"/>
      <c r="AB63" s="137"/>
      <c r="AC63" s="137"/>
      <c r="AD63" s="137"/>
      <c r="AE63" s="137" t="s">
        <v>164</v>
      </c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  <c r="AV63" s="137"/>
      <c r="AW63" s="137"/>
      <c r="AX63" s="137"/>
      <c r="AY63" s="137"/>
      <c r="AZ63" s="137"/>
      <c r="BA63" s="140" t="str">
        <f>C63</f>
        <v xml:space="preserve">  (hydraulické vápno, směs vápna a pucolánu, bílý portlandský cement apod.)</v>
      </c>
      <c r="BB63" s="137"/>
      <c r="BC63" s="137"/>
      <c r="BD63" s="137"/>
      <c r="BE63" s="137"/>
      <c r="BF63" s="137"/>
      <c r="BG63" s="137"/>
      <c r="BH63" s="137"/>
    </row>
    <row r="64" spans="1:60" outlineLevel="1" x14ac:dyDescent="0.2">
      <c r="A64" s="138"/>
      <c r="B64" s="138"/>
      <c r="C64" s="244" t="s">
        <v>230</v>
      </c>
      <c r="D64" s="245"/>
      <c r="E64" s="246"/>
      <c r="F64" s="247"/>
      <c r="G64" s="248"/>
      <c r="H64" s="155"/>
      <c r="I64" s="155"/>
      <c r="J64" s="155"/>
      <c r="K64" s="155"/>
      <c r="L64" s="155"/>
      <c r="M64" s="155"/>
      <c r="N64" s="142"/>
      <c r="O64" s="142"/>
      <c r="P64" s="142"/>
      <c r="Q64" s="142"/>
      <c r="R64" s="142"/>
      <c r="S64" s="142"/>
      <c r="T64" s="143"/>
      <c r="U64" s="142"/>
      <c r="V64" s="137"/>
      <c r="W64" s="137"/>
      <c r="X64" s="137"/>
      <c r="Y64" s="137"/>
      <c r="Z64" s="137"/>
      <c r="AA64" s="137"/>
      <c r="AB64" s="137"/>
      <c r="AC64" s="137"/>
      <c r="AD64" s="137"/>
      <c r="AE64" s="137" t="s">
        <v>164</v>
      </c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40" t="str">
        <f>C64</f>
        <v>- včetně dodávky tmele a pojiva</v>
      </c>
      <c r="BB64" s="137"/>
      <c r="BC64" s="137"/>
      <c r="BD64" s="137"/>
      <c r="BE64" s="137"/>
      <c r="BF64" s="137"/>
      <c r="BG64" s="137"/>
      <c r="BH64" s="137"/>
    </row>
    <row r="65" spans="1:60" outlineLevel="1" x14ac:dyDescent="0.2">
      <c r="A65" s="138"/>
      <c r="B65" s="138"/>
      <c r="C65" s="172" t="s">
        <v>170</v>
      </c>
      <c r="D65" s="147"/>
      <c r="E65" s="152"/>
      <c r="F65" s="157"/>
      <c r="G65" s="157"/>
      <c r="H65" s="155"/>
      <c r="I65" s="155"/>
      <c r="J65" s="155"/>
      <c r="K65" s="155"/>
      <c r="L65" s="155"/>
      <c r="M65" s="155"/>
      <c r="N65" s="142"/>
      <c r="O65" s="142"/>
      <c r="P65" s="142"/>
      <c r="Q65" s="142"/>
      <c r="R65" s="142"/>
      <c r="S65" s="142"/>
      <c r="T65" s="143"/>
      <c r="U65" s="142"/>
      <c r="V65" s="137"/>
      <c r="W65" s="137"/>
      <c r="X65" s="137"/>
      <c r="Y65" s="137"/>
      <c r="Z65" s="137"/>
      <c r="AA65" s="137"/>
      <c r="AB65" s="137"/>
      <c r="AC65" s="137"/>
      <c r="AD65" s="137"/>
      <c r="AE65" s="137" t="s">
        <v>164</v>
      </c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7"/>
      <c r="BC65" s="137"/>
      <c r="BD65" s="137"/>
      <c r="BE65" s="137"/>
      <c r="BF65" s="137"/>
      <c r="BG65" s="137"/>
      <c r="BH65" s="137"/>
    </row>
    <row r="66" spans="1:60" outlineLevel="1" x14ac:dyDescent="0.2">
      <c r="A66" s="138"/>
      <c r="B66" s="138"/>
      <c r="C66" s="244" t="s">
        <v>231</v>
      </c>
      <c r="D66" s="245"/>
      <c r="E66" s="246"/>
      <c r="F66" s="247"/>
      <c r="G66" s="248"/>
      <c r="H66" s="155"/>
      <c r="I66" s="155"/>
      <c r="J66" s="155"/>
      <c r="K66" s="155"/>
      <c r="L66" s="155"/>
      <c r="M66" s="155"/>
      <c r="N66" s="142"/>
      <c r="O66" s="142"/>
      <c r="P66" s="142"/>
      <c r="Q66" s="142"/>
      <c r="R66" s="142"/>
      <c r="S66" s="142"/>
      <c r="T66" s="143"/>
      <c r="U66" s="142"/>
      <c r="V66" s="137"/>
      <c r="W66" s="137"/>
      <c r="X66" s="137"/>
      <c r="Y66" s="137"/>
      <c r="Z66" s="137"/>
      <c r="AA66" s="137"/>
      <c r="AB66" s="137"/>
      <c r="AC66" s="137"/>
      <c r="AD66" s="137"/>
      <c r="AE66" s="137" t="s">
        <v>164</v>
      </c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40" t="str">
        <f>C66</f>
        <v>- množství se upřesní při realizaci</v>
      </c>
      <c r="BB66" s="137"/>
      <c r="BC66" s="137"/>
      <c r="BD66" s="137"/>
      <c r="BE66" s="137"/>
      <c r="BF66" s="137"/>
      <c r="BG66" s="137"/>
      <c r="BH66" s="137"/>
    </row>
    <row r="67" spans="1:60" outlineLevel="1" x14ac:dyDescent="0.2">
      <c r="A67" s="138"/>
      <c r="B67" s="138"/>
      <c r="C67" s="170" t="s">
        <v>232</v>
      </c>
      <c r="D67" s="144"/>
      <c r="E67" s="150">
        <v>2</v>
      </c>
      <c r="F67" s="155"/>
      <c r="G67" s="155"/>
      <c r="H67" s="155"/>
      <c r="I67" s="155"/>
      <c r="J67" s="155"/>
      <c r="K67" s="155"/>
      <c r="L67" s="155"/>
      <c r="M67" s="155"/>
      <c r="N67" s="142"/>
      <c r="O67" s="142"/>
      <c r="P67" s="142"/>
      <c r="Q67" s="142"/>
      <c r="R67" s="142"/>
      <c r="S67" s="142"/>
      <c r="T67" s="143"/>
      <c r="U67" s="142"/>
      <c r="V67" s="137"/>
      <c r="W67" s="137"/>
      <c r="X67" s="137"/>
      <c r="Y67" s="137"/>
      <c r="Z67" s="137"/>
      <c r="AA67" s="137"/>
      <c r="AB67" s="137"/>
      <c r="AC67" s="137"/>
      <c r="AD67" s="137"/>
      <c r="AE67" s="137" t="s">
        <v>165</v>
      </c>
      <c r="AF67" s="137">
        <v>0</v>
      </c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  <c r="AZ67" s="137"/>
      <c r="BA67" s="137"/>
      <c r="BB67" s="137"/>
      <c r="BC67" s="137"/>
      <c r="BD67" s="137"/>
      <c r="BE67" s="137"/>
      <c r="BF67" s="137"/>
      <c r="BG67" s="137"/>
      <c r="BH67" s="137"/>
    </row>
    <row r="68" spans="1:60" x14ac:dyDescent="0.2">
      <c r="A68" s="139" t="s">
        <v>160</v>
      </c>
      <c r="B68" s="139" t="s">
        <v>123</v>
      </c>
      <c r="C68" s="171" t="s">
        <v>124</v>
      </c>
      <c r="D68" s="145"/>
      <c r="E68" s="151"/>
      <c r="F68" s="156"/>
      <c r="G68" s="156">
        <f>SUMIF(AE69:AE99,"&lt;&gt;NOR",G69:G99)</f>
        <v>0</v>
      </c>
      <c r="H68" s="156"/>
      <c r="I68" s="156">
        <f>SUM(I69:I99)</f>
        <v>0</v>
      </c>
      <c r="J68" s="156"/>
      <c r="K68" s="156">
        <f>SUM(K69:K99)</f>
        <v>0</v>
      </c>
      <c r="L68" s="156"/>
      <c r="M68" s="156">
        <f>SUM(M69:M99)</f>
        <v>0</v>
      </c>
      <c r="N68" s="145"/>
      <c r="O68" s="145">
        <f>SUM(O69:O99)</f>
        <v>11.662580000000002</v>
      </c>
      <c r="P68" s="145"/>
      <c r="Q68" s="145">
        <f>SUM(Q69:Q99)</f>
        <v>0</v>
      </c>
      <c r="R68" s="145"/>
      <c r="S68" s="145"/>
      <c r="T68" s="146"/>
      <c r="U68" s="145">
        <f>SUM(U69:U99)</f>
        <v>118.32</v>
      </c>
      <c r="AE68" t="s">
        <v>161</v>
      </c>
    </row>
    <row r="69" spans="1:60" outlineLevel="1" x14ac:dyDescent="0.2">
      <c r="A69" s="138">
        <v>14</v>
      </c>
      <c r="B69" s="138" t="s">
        <v>233</v>
      </c>
      <c r="C69" s="169" t="s">
        <v>234</v>
      </c>
      <c r="D69" s="142" t="s">
        <v>162</v>
      </c>
      <c r="E69" s="149">
        <v>346.25</v>
      </c>
      <c r="F69" s="154"/>
      <c r="G69" s="155">
        <f>ROUND(E69*F69,2)</f>
        <v>0</v>
      </c>
      <c r="H69" s="154"/>
      <c r="I69" s="155">
        <f>ROUND(E69*H69,2)</f>
        <v>0</v>
      </c>
      <c r="J69" s="154"/>
      <c r="K69" s="155">
        <f>ROUND(E69*J69,2)</f>
        <v>0</v>
      </c>
      <c r="L69" s="155">
        <v>21</v>
      </c>
      <c r="M69" s="155">
        <f>G69*(1+L69/100)</f>
        <v>0</v>
      </c>
      <c r="N69" s="142">
        <v>2.426E-2</v>
      </c>
      <c r="O69" s="142">
        <f>ROUND(E69*N69,5)</f>
        <v>8.4000299999999992</v>
      </c>
      <c r="P69" s="142">
        <v>0</v>
      </c>
      <c r="Q69" s="142">
        <f>ROUND(E69*P69,5)</f>
        <v>0</v>
      </c>
      <c r="R69" s="142"/>
      <c r="S69" s="142"/>
      <c r="T69" s="143">
        <v>0.14199999999999999</v>
      </c>
      <c r="U69" s="142">
        <f>ROUND(E69*T69,2)</f>
        <v>49.17</v>
      </c>
      <c r="V69" s="137"/>
      <c r="W69" s="137"/>
      <c r="X69" s="137"/>
      <c r="Y69" s="137"/>
      <c r="Z69" s="137"/>
      <c r="AA69" s="137"/>
      <c r="AB69" s="137"/>
      <c r="AC69" s="137"/>
      <c r="AD69" s="137"/>
      <c r="AE69" s="137" t="s">
        <v>163</v>
      </c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  <c r="AW69" s="137"/>
      <c r="AX69" s="137"/>
      <c r="AY69" s="137"/>
      <c r="AZ69" s="137"/>
      <c r="BA69" s="137"/>
      <c r="BB69" s="137"/>
      <c r="BC69" s="137"/>
      <c r="BD69" s="137"/>
      <c r="BE69" s="137"/>
      <c r="BF69" s="137"/>
      <c r="BG69" s="137"/>
      <c r="BH69" s="137"/>
    </row>
    <row r="70" spans="1:60" outlineLevel="1" x14ac:dyDescent="0.2">
      <c r="A70" s="138"/>
      <c r="B70" s="138"/>
      <c r="C70" s="170" t="s">
        <v>237</v>
      </c>
      <c r="D70" s="144"/>
      <c r="E70" s="150"/>
      <c r="F70" s="155"/>
      <c r="G70" s="155"/>
      <c r="H70" s="155"/>
      <c r="I70" s="155"/>
      <c r="J70" s="155"/>
      <c r="K70" s="155"/>
      <c r="L70" s="155"/>
      <c r="M70" s="155"/>
      <c r="N70" s="142"/>
      <c r="O70" s="142"/>
      <c r="P70" s="142"/>
      <c r="Q70" s="142"/>
      <c r="R70" s="142"/>
      <c r="S70" s="142"/>
      <c r="T70" s="143"/>
      <c r="U70" s="142"/>
      <c r="V70" s="137"/>
      <c r="W70" s="137"/>
      <c r="X70" s="137"/>
      <c r="Y70" s="137"/>
      <c r="Z70" s="137"/>
      <c r="AA70" s="137"/>
      <c r="AB70" s="137"/>
      <c r="AC70" s="137"/>
      <c r="AD70" s="137"/>
      <c r="AE70" s="137" t="s">
        <v>165</v>
      </c>
      <c r="AF70" s="137">
        <v>0</v>
      </c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37"/>
      <c r="BB70" s="137"/>
      <c r="BC70" s="137"/>
      <c r="BD70" s="137"/>
      <c r="BE70" s="137"/>
      <c r="BF70" s="137"/>
      <c r="BG70" s="137"/>
      <c r="BH70" s="137"/>
    </row>
    <row r="71" spans="1:60" outlineLevel="1" x14ac:dyDescent="0.2">
      <c r="A71" s="138"/>
      <c r="B71" s="138"/>
      <c r="C71" s="170" t="s">
        <v>238</v>
      </c>
      <c r="D71" s="144"/>
      <c r="E71" s="150">
        <v>182.75</v>
      </c>
      <c r="F71" s="155"/>
      <c r="G71" s="155"/>
      <c r="H71" s="155"/>
      <c r="I71" s="155"/>
      <c r="J71" s="155"/>
      <c r="K71" s="155"/>
      <c r="L71" s="155"/>
      <c r="M71" s="155"/>
      <c r="N71" s="142"/>
      <c r="O71" s="142"/>
      <c r="P71" s="142"/>
      <c r="Q71" s="142"/>
      <c r="R71" s="142"/>
      <c r="S71" s="142"/>
      <c r="T71" s="143"/>
      <c r="U71" s="142"/>
      <c r="V71" s="137"/>
      <c r="W71" s="137"/>
      <c r="X71" s="137"/>
      <c r="Y71" s="137"/>
      <c r="Z71" s="137"/>
      <c r="AA71" s="137"/>
      <c r="AB71" s="137"/>
      <c r="AC71" s="137"/>
      <c r="AD71" s="137"/>
      <c r="AE71" s="137" t="s">
        <v>165</v>
      </c>
      <c r="AF71" s="137">
        <v>0</v>
      </c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7"/>
      <c r="AW71" s="137"/>
      <c r="AX71" s="137"/>
      <c r="AY71" s="137"/>
      <c r="AZ71" s="137"/>
      <c r="BA71" s="137"/>
      <c r="BB71" s="137"/>
      <c r="BC71" s="137"/>
      <c r="BD71" s="137"/>
      <c r="BE71" s="137"/>
      <c r="BF71" s="137"/>
      <c r="BG71" s="137"/>
      <c r="BH71" s="137"/>
    </row>
    <row r="72" spans="1:60" outlineLevel="1" x14ac:dyDescent="0.2">
      <c r="A72" s="138"/>
      <c r="B72" s="138"/>
      <c r="C72" s="170" t="s">
        <v>239</v>
      </c>
      <c r="D72" s="144"/>
      <c r="E72" s="150"/>
      <c r="F72" s="155"/>
      <c r="G72" s="155"/>
      <c r="H72" s="155"/>
      <c r="I72" s="155"/>
      <c r="J72" s="155"/>
      <c r="K72" s="155"/>
      <c r="L72" s="155"/>
      <c r="M72" s="155"/>
      <c r="N72" s="142"/>
      <c r="O72" s="142"/>
      <c r="P72" s="142"/>
      <c r="Q72" s="142"/>
      <c r="R72" s="142"/>
      <c r="S72" s="142"/>
      <c r="T72" s="143"/>
      <c r="U72" s="142"/>
      <c r="V72" s="137"/>
      <c r="W72" s="137"/>
      <c r="X72" s="137"/>
      <c r="Y72" s="137"/>
      <c r="Z72" s="137"/>
      <c r="AA72" s="137"/>
      <c r="AB72" s="137"/>
      <c r="AC72" s="137"/>
      <c r="AD72" s="137"/>
      <c r="AE72" s="137" t="s">
        <v>165</v>
      </c>
      <c r="AF72" s="137">
        <v>0</v>
      </c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  <c r="AZ72" s="137"/>
      <c r="BA72" s="137"/>
      <c r="BB72" s="137"/>
      <c r="BC72" s="137"/>
      <c r="BD72" s="137"/>
      <c r="BE72" s="137"/>
      <c r="BF72" s="137"/>
      <c r="BG72" s="137"/>
      <c r="BH72" s="137"/>
    </row>
    <row r="73" spans="1:60" outlineLevel="1" x14ac:dyDescent="0.2">
      <c r="A73" s="138"/>
      <c r="B73" s="138"/>
      <c r="C73" s="170" t="s">
        <v>240</v>
      </c>
      <c r="D73" s="144"/>
      <c r="E73" s="150">
        <v>163.5</v>
      </c>
      <c r="F73" s="155"/>
      <c r="G73" s="155"/>
      <c r="H73" s="155"/>
      <c r="I73" s="155"/>
      <c r="J73" s="155"/>
      <c r="K73" s="155"/>
      <c r="L73" s="155"/>
      <c r="M73" s="155"/>
      <c r="N73" s="142"/>
      <c r="O73" s="142"/>
      <c r="P73" s="142"/>
      <c r="Q73" s="142"/>
      <c r="R73" s="142"/>
      <c r="S73" s="142"/>
      <c r="T73" s="143"/>
      <c r="U73" s="142"/>
      <c r="V73" s="137"/>
      <c r="W73" s="137"/>
      <c r="X73" s="137"/>
      <c r="Y73" s="137"/>
      <c r="Z73" s="137"/>
      <c r="AA73" s="137"/>
      <c r="AB73" s="137"/>
      <c r="AC73" s="137"/>
      <c r="AD73" s="137"/>
      <c r="AE73" s="137" t="s">
        <v>165</v>
      </c>
      <c r="AF73" s="137">
        <v>0</v>
      </c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  <c r="BH73" s="137"/>
    </row>
    <row r="74" spans="1:60" outlineLevel="1" x14ac:dyDescent="0.2">
      <c r="A74" s="138">
        <v>15</v>
      </c>
      <c r="B74" s="138" t="s">
        <v>241</v>
      </c>
      <c r="C74" s="169" t="s">
        <v>341</v>
      </c>
      <c r="D74" s="142" t="s">
        <v>162</v>
      </c>
      <c r="E74" s="181">
        <v>1038.75</v>
      </c>
      <c r="F74" s="154"/>
      <c r="G74" s="155">
        <f>ROUND(E74*F74,2)</f>
        <v>0</v>
      </c>
      <c r="H74" s="154"/>
      <c r="I74" s="155">
        <f>ROUND(E74*H74,2)</f>
        <v>0</v>
      </c>
      <c r="J74" s="154"/>
      <c r="K74" s="155">
        <f>ROUND(E74*J74,2)</f>
        <v>0</v>
      </c>
      <c r="L74" s="155">
        <v>21</v>
      </c>
      <c r="M74" s="155">
        <f>G74*(1+L74/100)</f>
        <v>0</v>
      </c>
      <c r="N74" s="142">
        <v>1.0200000000000001E-3</v>
      </c>
      <c r="O74" s="142">
        <f>ROUND(E74*N74,5)</f>
        <v>1.0595300000000001</v>
      </c>
      <c r="P74" s="142">
        <v>0</v>
      </c>
      <c r="Q74" s="142">
        <f>ROUND(E74*P74,5)</f>
        <v>0</v>
      </c>
      <c r="R74" s="142"/>
      <c r="S74" s="142"/>
      <c r="T74" s="143">
        <v>7.0000000000000001E-3</v>
      </c>
      <c r="U74" s="142">
        <f>ROUND(E74*T74,2)</f>
        <v>7.27</v>
      </c>
      <c r="V74" s="137"/>
      <c r="W74" s="137"/>
      <c r="X74" s="137"/>
      <c r="Y74" s="137"/>
      <c r="Z74" s="137"/>
      <c r="AA74" s="137"/>
      <c r="AB74" s="137"/>
      <c r="AC74" s="137"/>
      <c r="AD74" s="137"/>
      <c r="AE74" s="137" t="s">
        <v>163</v>
      </c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  <c r="AZ74" s="137"/>
      <c r="BA74" s="137"/>
      <c r="BB74" s="137"/>
      <c r="BC74" s="137"/>
      <c r="BD74" s="137"/>
      <c r="BE74" s="137"/>
      <c r="BF74" s="137"/>
      <c r="BG74" s="137"/>
      <c r="BH74" s="137"/>
    </row>
    <row r="75" spans="1:60" outlineLevel="1" x14ac:dyDescent="0.2">
      <c r="A75" s="138"/>
      <c r="B75" s="138"/>
      <c r="C75" s="170" t="s">
        <v>242</v>
      </c>
      <c r="D75" s="144"/>
      <c r="E75" s="150">
        <v>1038.75</v>
      </c>
      <c r="F75" s="155"/>
      <c r="G75" s="155"/>
      <c r="H75" s="155"/>
      <c r="I75" s="155"/>
      <c r="J75" s="155"/>
      <c r="K75" s="155"/>
      <c r="L75" s="155"/>
      <c r="M75" s="155"/>
      <c r="N75" s="142"/>
      <c r="O75" s="142"/>
      <c r="P75" s="142"/>
      <c r="Q75" s="142"/>
      <c r="R75" s="142"/>
      <c r="S75" s="142"/>
      <c r="T75" s="143"/>
      <c r="U75" s="142"/>
      <c r="V75" s="137"/>
      <c r="W75" s="137"/>
      <c r="X75" s="137"/>
      <c r="Y75" s="137"/>
      <c r="Z75" s="137"/>
      <c r="AA75" s="137"/>
      <c r="AB75" s="137"/>
      <c r="AC75" s="137"/>
      <c r="AD75" s="137"/>
      <c r="AE75" s="137" t="s">
        <v>165</v>
      </c>
      <c r="AF75" s="137">
        <v>0</v>
      </c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  <c r="AZ75" s="137"/>
      <c r="BA75" s="137"/>
      <c r="BB75" s="137"/>
      <c r="BC75" s="137"/>
      <c r="BD75" s="137"/>
      <c r="BE75" s="137"/>
      <c r="BF75" s="137"/>
      <c r="BG75" s="137"/>
      <c r="BH75" s="137"/>
    </row>
    <row r="76" spans="1:60" outlineLevel="1" x14ac:dyDescent="0.2">
      <c r="A76" s="138">
        <v>16</v>
      </c>
      <c r="B76" s="138" t="s">
        <v>243</v>
      </c>
      <c r="C76" s="169" t="s">
        <v>244</v>
      </c>
      <c r="D76" s="142" t="s">
        <v>162</v>
      </c>
      <c r="E76" s="149">
        <v>346.25</v>
      </c>
      <c r="F76" s="154"/>
      <c r="G76" s="155">
        <f>ROUND(E76*F76,2)</f>
        <v>0</v>
      </c>
      <c r="H76" s="154"/>
      <c r="I76" s="155">
        <f>ROUND(E76*H76,2)</f>
        <v>0</v>
      </c>
      <c r="J76" s="154"/>
      <c r="K76" s="155">
        <f>ROUND(E76*J76,2)</f>
        <v>0</v>
      </c>
      <c r="L76" s="155">
        <v>21</v>
      </c>
      <c r="M76" s="155">
        <f>G76*(1+L76/100)</f>
        <v>0</v>
      </c>
      <c r="N76" s="142">
        <v>0</v>
      </c>
      <c r="O76" s="142">
        <f>ROUND(E76*N76,5)</f>
        <v>0</v>
      </c>
      <c r="P76" s="142">
        <v>0</v>
      </c>
      <c r="Q76" s="142">
        <f>ROUND(E76*P76,5)</f>
        <v>0</v>
      </c>
      <c r="R76" s="142"/>
      <c r="S76" s="142"/>
      <c r="T76" s="143">
        <v>0.12</v>
      </c>
      <c r="U76" s="142">
        <f>ROUND(E76*T76,2)</f>
        <v>41.55</v>
      </c>
      <c r="V76" s="137"/>
      <c r="W76" s="137"/>
      <c r="X76" s="137"/>
      <c r="Y76" s="137"/>
      <c r="Z76" s="137"/>
      <c r="AA76" s="137"/>
      <c r="AB76" s="137"/>
      <c r="AC76" s="137"/>
      <c r="AD76" s="137"/>
      <c r="AE76" s="137" t="s">
        <v>163</v>
      </c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</row>
    <row r="77" spans="1:60" outlineLevel="1" x14ac:dyDescent="0.2">
      <c r="A77" s="138">
        <v>17</v>
      </c>
      <c r="B77" s="138" t="s">
        <v>245</v>
      </c>
      <c r="C77" s="169" t="s">
        <v>246</v>
      </c>
      <c r="D77" s="142" t="s">
        <v>205</v>
      </c>
      <c r="E77" s="149">
        <v>123.38</v>
      </c>
      <c r="F77" s="154"/>
      <c r="G77" s="155">
        <f>ROUND(E77*F77,2)</f>
        <v>0</v>
      </c>
      <c r="H77" s="154"/>
      <c r="I77" s="155">
        <f>ROUND(E77*H77,2)</f>
        <v>0</v>
      </c>
      <c r="J77" s="154"/>
      <c r="K77" s="155">
        <f>ROUND(E77*J77,2)</f>
        <v>0</v>
      </c>
      <c r="L77" s="155">
        <v>21</v>
      </c>
      <c r="M77" s="155">
        <f>G77*(1+L77/100)</f>
        <v>0</v>
      </c>
      <c r="N77" s="142">
        <v>7.3499999999999998E-3</v>
      </c>
      <c r="O77" s="142">
        <f>ROUND(E77*N77,5)</f>
        <v>0.90683999999999998</v>
      </c>
      <c r="P77" s="142">
        <v>0</v>
      </c>
      <c r="Q77" s="142">
        <f>ROUND(E77*P77,5)</f>
        <v>0</v>
      </c>
      <c r="R77" s="142"/>
      <c r="S77" s="142"/>
      <c r="T77" s="143">
        <v>3.3000000000000002E-2</v>
      </c>
      <c r="U77" s="142">
        <f>ROUND(E77*T77,2)</f>
        <v>4.07</v>
      </c>
      <c r="V77" s="137"/>
      <c r="W77" s="137"/>
      <c r="X77" s="137"/>
      <c r="Y77" s="137"/>
      <c r="Z77" s="137"/>
      <c r="AA77" s="137"/>
      <c r="AB77" s="137"/>
      <c r="AC77" s="137"/>
      <c r="AD77" s="137"/>
      <c r="AE77" s="137" t="s">
        <v>163</v>
      </c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  <c r="AZ77" s="137"/>
      <c r="BA77" s="137"/>
      <c r="BB77" s="137"/>
      <c r="BC77" s="137"/>
      <c r="BD77" s="137"/>
      <c r="BE77" s="137"/>
      <c r="BF77" s="137"/>
      <c r="BG77" s="137"/>
      <c r="BH77" s="137"/>
    </row>
    <row r="78" spans="1:60" outlineLevel="1" x14ac:dyDescent="0.2">
      <c r="A78" s="138"/>
      <c r="B78" s="138"/>
      <c r="C78" s="170" t="s">
        <v>247</v>
      </c>
      <c r="D78" s="144"/>
      <c r="E78" s="150"/>
      <c r="F78" s="155"/>
      <c r="G78" s="155"/>
      <c r="H78" s="155"/>
      <c r="I78" s="155"/>
      <c r="J78" s="155"/>
      <c r="K78" s="155"/>
      <c r="L78" s="155"/>
      <c r="M78" s="155"/>
      <c r="N78" s="142"/>
      <c r="O78" s="142"/>
      <c r="P78" s="142"/>
      <c r="Q78" s="142"/>
      <c r="R78" s="142"/>
      <c r="S78" s="142"/>
      <c r="T78" s="143"/>
      <c r="U78" s="142"/>
      <c r="V78" s="137"/>
      <c r="W78" s="137"/>
      <c r="X78" s="137"/>
      <c r="Y78" s="137"/>
      <c r="Z78" s="137"/>
      <c r="AA78" s="137"/>
      <c r="AB78" s="137"/>
      <c r="AC78" s="137"/>
      <c r="AD78" s="137"/>
      <c r="AE78" s="137" t="s">
        <v>165</v>
      </c>
      <c r="AF78" s="137">
        <v>0</v>
      </c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  <c r="BH78" s="137"/>
    </row>
    <row r="79" spans="1:60" outlineLevel="1" x14ac:dyDescent="0.2">
      <c r="A79" s="138"/>
      <c r="B79" s="138"/>
      <c r="C79" s="170" t="s">
        <v>235</v>
      </c>
      <c r="D79" s="144"/>
      <c r="E79" s="150"/>
      <c r="F79" s="155"/>
      <c r="G79" s="155"/>
      <c r="H79" s="155"/>
      <c r="I79" s="155"/>
      <c r="J79" s="155"/>
      <c r="K79" s="155"/>
      <c r="L79" s="155"/>
      <c r="M79" s="155"/>
      <c r="N79" s="142"/>
      <c r="O79" s="142"/>
      <c r="P79" s="142"/>
      <c r="Q79" s="142"/>
      <c r="R79" s="142"/>
      <c r="S79" s="142"/>
      <c r="T79" s="143"/>
      <c r="U79" s="142"/>
      <c r="V79" s="137"/>
      <c r="W79" s="137"/>
      <c r="X79" s="137"/>
      <c r="Y79" s="137"/>
      <c r="Z79" s="137"/>
      <c r="AA79" s="137"/>
      <c r="AB79" s="137"/>
      <c r="AC79" s="137"/>
      <c r="AD79" s="137"/>
      <c r="AE79" s="137" t="s">
        <v>165</v>
      </c>
      <c r="AF79" s="137">
        <v>0</v>
      </c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  <c r="BH79" s="137"/>
    </row>
    <row r="80" spans="1:60" outlineLevel="1" x14ac:dyDescent="0.2">
      <c r="A80" s="138"/>
      <c r="B80" s="138"/>
      <c r="C80" s="170" t="s">
        <v>248</v>
      </c>
      <c r="D80" s="144"/>
      <c r="E80" s="150">
        <v>26.4</v>
      </c>
      <c r="F80" s="155"/>
      <c r="G80" s="155"/>
      <c r="H80" s="155"/>
      <c r="I80" s="155"/>
      <c r="J80" s="155"/>
      <c r="K80" s="155"/>
      <c r="L80" s="155"/>
      <c r="M80" s="155"/>
      <c r="N80" s="142"/>
      <c r="O80" s="142"/>
      <c r="P80" s="142"/>
      <c r="Q80" s="142"/>
      <c r="R80" s="142"/>
      <c r="S80" s="142"/>
      <c r="T80" s="143"/>
      <c r="U80" s="142"/>
      <c r="V80" s="137"/>
      <c r="W80" s="137"/>
      <c r="X80" s="137"/>
      <c r="Y80" s="137"/>
      <c r="Z80" s="137"/>
      <c r="AA80" s="137"/>
      <c r="AB80" s="137"/>
      <c r="AC80" s="137"/>
      <c r="AD80" s="137"/>
      <c r="AE80" s="137" t="s">
        <v>165</v>
      </c>
      <c r="AF80" s="137">
        <v>0</v>
      </c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  <c r="BA80" s="137"/>
      <c r="BB80" s="137"/>
      <c r="BC80" s="137"/>
      <c r="BD80" s="137"/>
      <c r="BE80" s="137"/>
      <c r="BF80" s="137"/>
      <c r="BG80" s="137"/>
      <c r="BH80" s="137"/>
    </row>
    <row r="81" spans="1:60" outlineLevel="1" x14ac:dyDescent="0.2">
      <c r="A81" s="138"/>
      <c r="B81" s="138"/>
      <c r="C81" s="170" t="s">
        <v>249</v>
      </c>
      <c r="D81" s="144"/>
      <c r="E81" s="150">
        <v>35.64</v>
      </c>
      <c r="F81" s="155"/>
      <c r="G81" s="155"/>
      <c r="H81" s="155"/>
      <c r="I81" s="155"/>
      <c r="J81" s="155"/>
      <c r="K81" s="155"/>
      <c r="L81" s="155"/>
      <c r="M81" s="155"/>
      <c r="N81" s="142"/>
      <c r="O81" s="142"/>
      <c r="P81" s="142"/>
      <c r="Q81" s="142"/>
      <c r="R81" s="142"/>
      <c r="S81" s="142"/>
      <c r="T81" s="143"/>
      <c r="U81" s="142"/>
      <c r="V81" s="137"/>
      <c r="W81" s="137"/>
      <c r="X81" s="137"/>
      <c r="Y81" s="137"/>
      <c r="Z81" s="137"/>
      <c r="AA81" s="137"/>
      <c r="AB81" s="137"/>
      <c r="AC81" s="137"/>
      <c r="AD81" s="137"/>
      <c r="AE81" s="137" t="s">
        <v>165</v>
      </c>
      <c r="AF81" s="137">
        <v>0</v>
      </c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  <c r="AZ81" s="137"/>
      <c r="BA81" s="137"/>
      <c r="BB81" s="137"/>
      <c r="BC81" s="137"/>
      <c r="BD81" s="137"/>
      <c r="BE81" s="137"/>
      <c r="BF81" s="137"/>
      <c r="BG81" s="137"/>
      <c r="BH81" s="137"/>
    </row>
    <row r="82" spans="1:60" outlineLevel="1" x14ac:dyDescent="0.2">
      <c r="A82" s="138"/>
      <c r="B82" s="138"/>
      <c r="C82" s="170" t="s">
        <v>236</v>
      </c>
      <c r="D82" s="144"/>
      <c r="E82" s="150"/>
      <c r="F82" s="155"/>
      <c r="G82" s="155"/>
      <c r="H82" s="155"/>
      <c r="I82" s="155"/>
      <c r="J82" s="155"/>
      <c r="K82" s="155"/>
      <c r="L82" s="155"/>
      <c r="M82" s="155"/>
      <c r="N82" s="142"/>
      <c r="O82" s="142"/>
      <c r="P82" s="142"/>
      <c r="Q82" s="142"/>
      <c r="R82" s="142"/>
      <c r="S82" s="142"/>
      <c r="T82" s="143"/>
      <c r="U82" s="142"/>
      <c r="V82" s="137"/>
      <c r="W82" s="137"/>
      <c r="X82" s="137"/>
      <c r="Y82" s="137"/>
      <c r="Z82" s="137"/>
      <c r="AA82" s="137"/>
      <c r="AB82" s="137"/>
      <c r="AC82" s="137"/>
      <c r="AD82" s="137"/>
      <c r="AE82" s="137" t="s">
        <v>165</v>
      </c>
      <c r="AF82" s="137">
        <v>0</v>
      </c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  <c r="BA82" s="137"/>
      <c r="BB82" s="137"/>
      <c r="BC82" s="137"/>
      <c r="BD82" s="137"/>
      <c r="BE82" s="137"/>
      <c r="BF82" s="137"/>
      <c r="BG82" s="137"/>
      <c r="BH82" s="137"/>
    </row>
    <row r="83" spans="1:60" outlineLevel="1" x14ac:dyDescent="0.2">
      <c r="A83" s="138"/>
      <c r="B83" s="138"/>
      <c r="C83" s="170" t="s">
        <v>250</v>
      </c>
      <c r="D83" s="144"/>
      <c r="E83" s="150">
        <v>25.92</v>
      </c>
      <c r="F83" s="155"/>
      <c r="G83" s="155"/>
      <c r="H83" s="155"/>
      <c r="I83" s="155"/>
      <c r="J83" s="155"/>
      <c r="K83" s="155"/>
      <c r="L83" s="155"/>
      <c r="M83" s="155"/>
      <c r="N83" s="142"/>
      <c r="O83" s="142"/>
      <c r="P83" s="142"/>
      <c r="Q83" s="142"/>
      <c r="R83" s="142"/>
      <c r="S83" s="142"/>
      <c r="T83" s="143"/>
      <c r="U83" s="142"/>
      <c r="V83" s="137"/>
      <c r="W83" s="137"/>
      <c r="X83" s="137"/>
      <c r="Y83" s="137"/>
      <c r="Z83" s="137"/>
      <c r="AA83" s="137"/>
      <c r="AB83" s="137"/>
      <c r="AC83" s="137"/>
      <c r="AD83" s="137"/>
      <c r="AE83" s="137" t="s">
        <v>165</v>
      </c>
      <c r="AF83" s="137">
        <v>0</v>
      </c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  <c r="AV83" s="137"/>
      <c r="AW83" s="137"/>
      <c r="AX83" s="137"/>
      <c r="AY83" s="137"/>
      <c r="AZ83" s="137"/>
      <c r="BA83" s="137"/>
      <c r="BB83" s="137"/>
      <c r="BC83" s="137"/>
      <c r="BD83" s="137"/>
      <c r="BE83" s="137"/>
      <c r="BF83" s="137"/>
      <c r="BG83" s="137"/>
      <c r="BH83" s="137"/>
    </row>
    <row r="84" spans="1:60" outlineLevel="1" x14ac:dyDescent="0.2">
      <c r="A84" s="138"/>
      <c r="B84" s="138"/>
      <c r="C84" s="170" t="s">
        <v>251</v>
      </c>
      <c r="D84" s="144"/>
      <c r="E84" s="150">
        <v>35.42</v>
      </c>
      <c r="F84" s="155"/>
      <c r="G84" s="155"/>
      <c r="H84" s="155"/>
      <c r="I84" s="155"/>
      <c r="J84" s="155"/>
      <c r="K84" s="155"/>
      <c r="L84" s="155"/>
      <c r="M84" s="155"/>
      <c r="N84" s="142"/>
      <c r="O84" s="142"/>
      <c r="P84" s="142"/>
      <c r="Q84" s="142"/>
      <c r="R84" s="142"/>
      <c r="S84" s="142"/>
      <c r="T84" s="143"/>
      <c r="U84" s="142"/>
      <c r="V84" s="137"/>
      <c r="W84" s="137"/>
      <c r="X84" s="137"/>
      <c r="Y84" s="137"/>
      <c r="Z84" s="137"/>
      <c r="AA84" s="137"/>
      <c r="AB84" s="137"/>
      <c r="AC84" s="137"/>
      <c r="AD84" s="137"/>
      <c r="AE84" s="137" t="s">
        <v>165</v>
      </c>
      <c r="AF84" s="137">
        <v>0</v>
      </c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37"/>
      <c r="BB84" s="137"/>
      <c r="BC84" s="137"/>
      <c r="BD84" s="137"/>
      <c r="BE84" s="137"/>
      <c r="BF84" s="137"/>
      <c r="BG84" s="137"/>
      <c r="BH84" s="137"/>
    </row>
    <row r="85" spans="1:60" outlineLevel="1" x14ac:dyDescent="0.2">
      <c r="A85" s="138">
        <v>18</v>
      </c>
      <c r="B85" s="138" t="s">
        <v>252</v>
      </c>
      <c r="C85" s="169" t="s">
        <v>253</v>
      </c>
      <c r="D85" s="142" t="s">
        <v>205</v>
      </c>
      <c r="E85" s="149">
        <v>123.38</v>
      </c>
      <c r="F85" s="154"/>
      <c r="G85" s="155">
        <f>ROUND(E85*F85,2)</f>
        <v>0</v>
      </c>
      <c r="H85" s="154"/>
      <c r="I85" s="155">
        <f>ROUND(E85*H85,2)</f>
        <v>0</v>
      </c>
      <c r="J85" s="154"/>
      <c r="K85" s="155">
        <f>ROUND(E85*J85,2)</f>
        <v>0</v>
      </c>
      <c r="L85" s="155">
        <v>21</v>
      </c>
      <c r="M85" s="155">
        <f>G85*(1+L85/100)</f>
        <v>0</v>
      </c>
      <c r="N85" s="142">
        <v>0</v>
      </c>
      <c r="O85" s="142">
        <f>ROUND(E85*N85,5)</f>
        <v>0</v>
      </c>
      <c r="P85" s="142">
        <v>0</v>
      </c>
      <c r="Q85" s="142">
        <f>ROUND(E85*P85,5)</f>
        <v>0</v>
      </c>
      <c r="R85" s="142"/>
      <c r="S85" s="142"/>
      <c r="T85" s="143">
        <v>6.0000000000000001E-3</v>
      </c>
      <c r="U85" s="142">
        <f>ROUND(E85*T85,2)</f>
        <v>0.74</v>
      </c>
      <c r="V85" s="137"/>
      <c r="W85" s="137"/>
      <c r="X85" s="137"/>
      <c r="Y85" s="137"/>
      <c r="Z85" s="137"/>
      <c r="AA85" s="137"/>
      <c r="AB85" s="137"/>
      <c r="AC85" s="137"/>
      <c r="AD85" s="137"/>
      <c r="AE85" s="137" t="s">
        <v>163</v>
      </c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  <c r="BA85" s="137"/>
      <c r="BB85" s="137"/>
      <c r="BC85" s="137"/>
      <c r="BD85" s="137"/>
      <c r="BE85" s="137"/>
      <c r="BF85" s="137"/>
      <c r="BG85" s="137"/>
      <c r="BH85" s="137"/>
    </row>
    <row r="86" spans="1:60" outlineLevel="1" x14ac:dyDescent="0.2">
      <c r="A86" s="138">
        <v>19</v>
      </c>
      <c r="B86" s="138" t="s">
        <v>254</v>
      </c>
      <c r="C86" s="169" t="s">
        <v>255</v>
      </c>
      <c r="D86" s="142" t="s">
        <v>205</v>
      </c>
      <c r="E86" s="149">
        <v>370.14</v>
      </c>
      <c r="F86" s="154"/>
      <c r="G86" s="155">
        <f>ROUND(E86*F86,2)</f>
        <v>0</v>
      </c>
      <c r="H86" s="154"/>
      <c r="I86" s="155">
        <f>ROUND(E86*H86,2)</f>
        <v>0</v>
      </c>
      <c r="J86" s="154"/>
      <c r="K86" s="155">
        <f>ROUND(E86*J86,2)</f>
        <v>0</v>
      </c>
      <c r="L86" s="155">
        <v>21</v>
      </c>
      <c r="M86" s="155">
        <f>G86*(1+L86/100)</f>
        <v>0</v>
      </c>
      <c r="N86" s="142">
        <v>1.2E-4</v>
      </c>
      <c r="O86" s="142">
        <f>ROUND(E86*N86,5)</f>
        <v>4.4420000000000001E-2</v>
      </c>
      <c r="P86" s="142">
        <v>0</v>
      </c>
      <c r="Q86" s="142">
        <f>ROUND(E86*P86,5)</f>
        <v>0</v>
      </c>
      <c r="R86" s="142"/>
      <c r="S86" s="142"/>
      <c r="T86" s="143">
        <v>1E-3</v>
      </c>
      <c r="U86" s="142">
        <f>ROUND(E86*T86,2)</f>
        <v>0.37</v>
      </c>
      <c r="V86" s="137"/>
      <c r="W86" s="137"/>
      <c r="X86" s="137"/>
      <c r="Y86" s="137"/>
      <c r="Z86" s="137"/>
      <c r="AA86" s="137"/>
      <c r="AB86" s="137"/>
      <c r="AC86" s="137"/>
      <c r="AD86" s="137"/>
      <c r="AE86" s="137" t="s">
        <v>163</v>
      </c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7"/>
      <c r="AW86" s="137"/>
      <c r="AX86" s="137"/>
      <c r="AY86" s="137"/>
      <c r="AZ86" s="137"/>
      <c r="BA86" s="137"/>
      <c r="BB86" s="137"/>
      <c r="BC86" s="137"/>
      <c r="BD86" s="137"/>
      <c r="BE86" s="137"/>
      <c r="BF86" s="137"/>
      <c r="BG86" s="137"/>
      <c r="BH86" s="137"/>
    </row>
    <row r="87" spans="1:60" outlineLevel="1" x14ac:dyDescent="0.2">
      <c r="A87" s="138"/>
      <c r="B87" s="138"/>
      <c r="C87" s="170" t="s">
        <v>256</v>
      </c>
      <c r="D87" s="144"/>
      <c r="E87" s="150">
        <v>370.14</v>
      </c>
      <c r="F87" s="155"/>
      <c r="G87" s="155"/>
      <c r="H87" s="155"/>
      <c r="I87" s="155"/>
      <c r="J87" s="155"/>
      <c r="K87" s="155"/>
      <c r="L87" s="155"/>
      <c r="M87" s="155"/>
      <c r="N87" s="142"/>
      <c r="O87" s="142"/>
      <c r="P87" s="142"/>
      <c r="Q87" s="142"/>
      <c r="R87" s="142"/>
      <c r="S87" s="142"/>
      <c r="T87" s="143"/>
      <c r="U87" s="142"/>
      <c r="V87" s="137"/>
      <c r="W87" s="137"/>
      <c r="X87" s="137"/>
      <c r="Y87" s="137"/>
      <c r="Z87" s="137"/>
      <c r="AA87" s="137"/>
      <c r="AB87" s="137"/>
      <c r="AC87" s="137"/>
      <c r="AD87" s="137"/>
      <c r="AE87" s="137" t="s">
        <v>165</v>
      </c>
      <c r="AF87" s="137">
        <v>0</v>
      </c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/>
      <c r="BB87" s="137"/>
      <c r="BC87" s="137"/>
      <c r="BD87" s="137"/>
      <c r="BE87" s="137"/>
      <c r="BF87" s="137"/>
      <c r="BG87" s="137"/>
      <c r="BH87" s="137"/>
    </row>
    <row r="88" spans="1:60" outlineLevel="1" x14ac:dyDescent="0.2">
      <c r="A88" s="138">
        <v>20</v>
      </c>
      <c r="B88" s="138" t="s">
        <v>257</v>
      </c>
      <c r="C88" s="169" t="s">
        <v>258</v>
      </c>
      <c r="D88" s="142" t="s">
        <v>205</v>
      </c>
      <c r="E88" s="149">
        <v>123.38</v>
      </c>
      <c r="F88" s="154"/>
      <c r="G88" s="155">
        <f>ROUND(E88*F88,2)</f>
        <v>0</v>
      </c>
      <c r="H88" s="154"/>
      <c r="I88" s="155">
        <f>ROUND(E88*H88,2)</f>
        <v>0</v>
      </c>
      <c r="J88" s="154"/>
      <c r="K88" s="155">
        <f>ROUND(E88*J88,2)</f>
        <v>0</v>
      </c>
      <c r="L88" s="155">
        <v>21</v>
      </c>
      <c r="M88" s="155">
        <f>G88*(1+L88/100)</f>
        <v>0</v>
      </c>
      <c r="N88" s="142">
        <v>0</v>
      </c>
      <c r="O88" s="142">
        <f>ROUND(E88*N88,5)</f>
        <v>0</v>
      </c>
      <c r="P88" s="142">
        <v>0</v>
      </c>
      <c r="Q88" s="142">
        <f>ROUND(E88*P88,5)</f>
        <v>0</v>
      </c>
      <c r="R88" s="142"/>
      <c r="S88" s="142"/>
      <c r="T88" s="143">
        <v>2.1999999999999999E-2</v>
      </c>
      <c r="U88" s="142">
        <f>ROUND(E88*T88,2)</f>
        <v>2.71</v>
      </c>
      <c r="V88" s="137"/>
      <c r="W88" s="137"/>
      <c r="X88" s="137"/>
      <c r="Y88" s="137"/>
      <c r="Z88" s="137"/>
      <c r="AA88" s="137"/>
      <c r="AB88" s="137"/>
      <c r="AC88" s="137"/>
      <c r="AD88" s="137"/>
      <c r="AE88" s="137" t="s">
        <v>163</v>
      </c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/>
      <c r="BE88" s="137"/>
      <c r="BF88" s="137"/>
      <c r="BG88" s="137"/>
      <c r="BH88" s="137"/>
    </row>
    <row r="89" spans="1:60" outlineLevel="1" x14ac:dyDescent="0.2">
      <c r="A89" s="138">
        <v>21</v>
      </c>
      <c r="B89" s="138" t="s">
        <v>259</v>
      </c>
      <c r="C89" s="169" t="s">
        <v>260</v>
      </c>
      <c r="D89" s="142" t="s">
        <v>162</v>
      </c>
      <c r="E89" s="149">
        <v>69.12</v>
      </c>
      <c r="F89" s="154"/>
      <c r="G89" s="155">
        <f>ROUND(E89*F89,2)</f>
        <v>0</v>
      </c>
      <c r="H89" s="154"/>
      <c r="I89" s="155">
        <f>ROUND(E89*H89,2)</f>
        <v>0</v>
      </c>
      <c r="J89" s="154"/>
      <c r="K89" s="155">
        <f>ROUND(E89*J89,2)</f>
        <v>0</v>
      </c>
      <c r="L89" s="155">
        <v>21</v>
      </c>
      <c r="M89" s="155">
        <f>G89*(1+L89/100)</f>
        <v>0</v>
      </c>
      <c r="N89" s="142">
        <v>1.6910000000000001E-2</v>
      </c>
      <c r="O89" s="142">
        <f>ROUND(E89*N89,5)</f>
        <v>1.16882</v>
      </c>
      <c r="P89" s="142">
        <v>0</v>
      </c>
      <c r="Q89" s="142">
        <f>ROUND(E89*P89,5)</f>
        <v>0</v>
      </c>
      <c r="R89" s="142"/>
      <c r="S89" s="142"/>
      <c r="T89" s="143">
        <v>8.8999999999999996E-2</v>
      </c>
      <c r="U89" s="142">
        <f>ROUND(E89*T89,2)</f>
        <v>6.15</v>
      </c>
      <c r="V89" s="137"/>
      <c r="W89" s="137"/>
      <c r="X89" s="137"/>
      <c r="Y89" s="137"/>
      <c r="Z89" s="137"/>
      <c r="AA89" s="137"/>
      <c r="AB89" s="137"/>
      <c r="AC89" s="137"/>
      <c r="AD89" s="137"/>
      <c r="AE89" s="137" t="s">
        <v>163</v>
      </c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  <c r="AV89" s="137"/>
      <c r="AW89" s="137"/>
      <c r="AX89" s="137"/>
      <c r="AY89" s="137"/>
      <c r="AZ89" s="137"/>
      <c r="BA89" s="137"/>
      <c r="BB89" s="137"/>
      <c r="BC89" s="137"/>
      <c r="BD89" s="137"/>
      <c r="BE89" s="137"/>
      <c r="BF89" s="137"/>
      <c r="BG89" s="137"/>
      <c r="BH89" s="137"/>
    </row>
    <row r="90" spans="1:60" outlineLevel="1" x14ac:dyDescent="0.2">
      <c r="A90" s="138"/>
      <c r="B90" s="138"/>
      <c r="C90" s="170" t="s">
        <v>247</v>
      </c>
      <c r="D90" s="144"/>
      <c r="E90" s="150"/>
      <c r="F90" s="155"/>
      <c r="G90" s="155"/>
      <c r="H90" s="155"/>
      <c r="I90" s="155"/>
      <c r="J90" s="155"/>
      <c r="K90" s="155"/>
      <c r="L90" s="155"/>
      <c r="M90" s="155"/>
      <c r="N90" s="142"/>
      <c r="O90" s="142"/>
      <c r="P90" s="142"/>
      <c r="Q90" s="142"/>
      <c r="R90" s="142"/>
      <c r="S90" s="142"/>
      <c r="T90" s="143"/>
      <c r="U90" s="142"/>
      <c r="V90" s="137"/>
      <c r="W90" s="137"/>
      <c r="X90" s="137"/>
      <c r="Y90" s="137"/>
      <c r="Z90" s="137"/>
      <c r="AA90" s="137"/>
      <c r="AB90" s="137"/>
      <c r="AC90" s="137"/>
      <c r="AD90" s="137"/>
      <c r="AE90" s="137" t="s">
        <v>165</v>
      </c>
      <c r="AF90" s="137">
        <v>0</v>
      </c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  <c r="AV90" s="137"/>
      <c r="AW90" s="137"/>
      <c r="AX90" s="137"/>
      <c r="AY90" s="137"/>
      <c r="AZ90" s="137"/>
      <c r="BA90" s="137"/>
      <c r="BB90" s="137"/>
      <c r="BC90" s="137"/>
      <c r="BD90" s="137"/>
      <c r="BE90" s="137"/>
      <c r="BF90" s="137"/>
      <c r="BG90" s="137"/>
      <c r="BH90" s="137"/>
    </row>
    <row r="91" spans="1:60" outlineLevel="1" x14ac:dyDescent="0.2">
      <c r="A91" s="138"/>
      <c r="B91" s="138"/>
      <c r="C91" s="170" t="s">
        <v>235</v>
      </c>
      <c r="D91" s="144"/>
      <c r="E91" s="150"/>
      <c r="F91" s="155"/>
      <c r="G91" s="155"/>
      <c r="H91" s="155"/>
      <c r="I91" s="155"/>
      <c r="J91" s="155"/>
      <c r="K91" s="155"/>
      <c r="L91" s="155"/>
      <c r="M91" s="155"/>
      <c r="N91" s="142"/>
      <c r="O91" s="142"/>
      <c r="P91" s="142"/>
      <c r="Q91" s="142"/>
      <c r="R91" s="142"/>
      <c r="S91" s="142"/>
      <c r="T91" s="143"/>
      <c r="U91" s="142"/>
      <c r="V91" s="137"/>
      <c r="W91" s="137"/>
      <c r="X91" s="137"/>
      <c r="Y91" s="137"/>
      <c r="Z91" s="137"/>
      <c r="AA91" s="137"/>
      <c r="AB91" s="137"/>
      <c r="AC91" s="137"/>
      <c r="AD91" s="137"/>
      <c r="AE91" s="137" t="s">
        <v>165</v>
      </c>
      <c r="AF91" s="137">
        <v>0</v>
      </c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</row>
    <row r="92" spans="1:60" outlineLevel="1" x14ac:dyDescent="0.2">
      <c r="A92" s="138"/>
      <c r="B92" s="138"/>
      <c r="C92" s="170" t="s">
        <v>261</v>
      </c>
      <c r="D92" s="144"/>
      <c r="E92" s="150">
        <v>8.8000000000000007</v>
      </c>
      <c r="F92" s="155"/>
      <c r="G92" s="155"/>
      <c r="H92" s="155"/>
      <c r="I92" s="155"/>
      <c r="J92" s="155"/>
      <c r="K92" s="155"/>
      <c r="L92" s="155"/>
      <c r="M92" s="155"/>
      <c r="N92" s="142"/>
      <c r="O92" s="142"/>
      <c r="P92" s="142"/>
      <c r="Q92" s="142"/>
      <c r="R92" s="142"/>
      <c r="S92" s="142"/>
      <c r="T92" s="143"/>
      <c r="U92" s="142"/>
      <c r="V92" s="137"/>
      <c r="W92" s="137"/>
      <c r="X92" s="137"/>
      <c r="Y92" s="137"/>
      <c r="Z92" s="137"/>
      <c r="AA92" s="137"/>
      <c r="AB92" s="137"/>
      <c r="AC92" s="137"/>
      <c r="AD92" s="137"/>
      <c r="AE92" s="137" t="s">
        <v>165</v>
      </c>
      <c r="AF92" s="137">
        <v>0</v>
      </c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7"/>
      <c r="BG92" s="137"/>
      <c r="BH92" s="137"/>
    </row>
    <row r="93" spans="1:60" outlineLevel="1" x14ac:dyDescent="0.2">
      <c r="A93" s="138"/>
      <c r="B93" s="138"/>
      <c r="C93" s="170" t="s">
        <v>262</v>
      </c>
      <c r="D93" s="144"/>
      <c r="E93" s="150">
        <v>25.92</v>
      </c>
      <c r="F93" s="155"/>
      <c r="G93" s="155"/>
      <c r="H93" s="155"/>
      <c r="I93" s="155"/>
      <c r="J93" s="155"/>
      <c r="K93" s="155"/>
      <c r="L93" s="155"/>
      <c r="M93" s="155"/>
      <c r="N93" s="142"/>
      <c r="O93" s="142"/>
      <c r="P93" s="142"/>
      <c r="Q93" s="142"/>
      <c r="R93" s="142"/>
      <c r="S93" s="142"/>
      <c r="T93" s="143"/>
      <c r="U93" s="142"/>
      <c r="V93" s="137"/>
      <c r="W93" s="137"/>
      <c r="X93" s="137"/>
      <c r="Y93" s="137"/>
      <c r="Z93" s="137"/>
      <c r="AA93" s="137"/>
      <c r="AB93" s="137"/>
      <c r="AC93" s="137"/>
      <c r="AD93" s="137"/>
      <c r="AE93" s="137" t="s">
        <v>165</v>
      </c>
      <c r="AF93" s="137">
        <v>0</v>
      </c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37"/>
      <c r="AY93" s="137"/>
      <c r="AZ93" s="137"/>
      <c r="BA93" s="137"/>
      <c r="BB93" s="137"/>
      <c r="BC93" s="137"/>
      <c r="BD93" s="137"/>
      <c r="BE93" s="137"/>
      <c r="BF93" s="137"/>
      <c r="BG93" s="137"/>
      <c r="BH93" s="137"/>
    </row>
    <row r="94" spans="1:60" outlineLevel="1" x14ac:dyDescent="0.2">
      <c r="A94" s="138"/>
      <c r="B94" s="138"/>
      <c r="C94" s="170" t="s">
        <v>236</v>
      </c>
      <c r="D94" s="144"/>
      <c r="E94" s="150"/>
      <c r="F94" s="155"/>
      <c r="G94" s="155"/>
      <c r="H94" s="155"/>
      <c r="I94" s="155"/>
      <c r="J94" s="155"/>
      <c r="K94" s="155"/>
      <c r="L94" s="155"/>
      <c r="M94" s="155"/>
      <c r="N94" s="142"/>
      <c r="O94" s="142"/>
      <c r="P94" s="142"/>
      <c r="Q94" s="142"/>
      <c r="R94" s="142"/>
      <c r="S94" s="142"/>
      <c r="T94" s="143"/>
      <c r="U94" s="142"/>
      <c r="V94" s="137"/>
      <c r="W94" s="137"/>
      <c r="X94" s="137"/>
      <c r="Y94" s="137"/>
      <c r="Z94" s="137"/>
      <c r="AA94" s="137"/>
      <c r="AB94" s="137"/>
      <c r="AC94" s="137"/>
      <c r="AD94" s="137"/>
      <c r="AE94" s="137" t="s">
        <v>165</v>
      </c>
      <c r="AF94" s="137">
        <v>0</v>
      </c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7"/>
      <c r="BG94" s="137"/>
      <c r="BH94" s="137"/>
    </row>
    <row r="95" spans="1:60" outlineLevel="1" x14ac:dyDescent="0.2">
      <c r="A95" s="138"/>
      <c r="B95" s="138"/>
      <c r="C95" s="170" t="s">
        <v>263</v>
      </c>
      <c r="D95" s="144"/>
      <c r="E95" s="150">
        <v>8.64</v>
      </c>
      <c r="F95" s="155"/>
      <c r="G95" s="155"/>
      <c r="H95" s="155"/>
      <c r="I95" s="155"/>
      <c r="J95" s="155"/>
      <c r="K95" s="155"/>
      <c r="L95" s="155"/>
      <c r="M95" s="155"/>
      <c r="N95" s="142"/>
      <c r="O95" s="142"/>
      <c r="P95" s="142"/>
      <c r="Q95" s="142"/>
      <c r="R95" s="142"/>
      <c r="S95" s="142"/>
      <c r="T95" s="143"/>
      <c r="U95" s="142"/>
      <c r="V95" s="137"/>
      <c r="W95" s="137"/>
      <c r="X95" s="137"/>
      <c r="Y95" s="137"/>
      <c r="Z95" s="137"/>
      <c r="AA95" s="137"/>
      <c r="AB95" s="137"/>
      <c r="AC95" s="137"/>
      <c r="AD95" s="137"/>
      <c r="AE95" s="137" t="s">
        <v>165</v>
      </c>
      <c r="AF95" s="137">
        <v>0</v>
      </c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37"/>
      <c r="AZ95" s="137"/>
      <c r="BA95" s="137"/>
      <c r="BB95" s="137"/>
      <c r="BC95" s="137"/>
      <c r="BD95" s="137"/>
      <c r="BE95" s="137"/>
      <c r="BF95" s="137"/>
      <c r="BG95" s="137"/>
      <c r="BH95" s="137"/>
    </row>
    <row r="96" spans="1:60" outlineLevel="1" x14ac:dyDescent="0.2">
      <c r="A96" s="138"/>
      <c r="B96" s="138"/>
      <c r="C96" s="170" t="s">
        <v>264</v>
      </c>
      <c r="D96" s="144"/>
      <c r="E96" s="150">
        <v>25.76</v>
      </c>
      <c r="F96" s="155"/>
      <c r="G96" s="155"/>
      <c r="H96" s="155"/>
      <c r="I96" s="155"/>
      <c r="J96" s="155"/>
      <c r="K96" s="155"/>
      <c r="L96" s="155"/>
      <c r="M96" s="155"/>
      <c r="N96" s="142"/>
      <c r="O96" s="142"/>
      <c r="P96" s="142"/>
      <c r="Q96" s="142"/>
      <c r="R96" s="142"/>
      <c r="S96" s="142"/>
      <c r="T96" s="143"/>
      <c r="U96" s="142"/>
      <c r="V96" s="137"/>
      <c r="W96" s="137"/>
      <c r="X96" s="137"/>
      <c r="Y96" s="137"/>
      <c r="Z96" s="137"/>
      <c r="AA96" s="137"/>
      <c r="AB96" s="137"/>
      <c r="AC96" s="137"/>
      <c r="AD96" s="137"/>
      <c r="AE96" s="137" t="s">
        <v>165</v>
      </c>
      <c r="AF96" s="137">
        <v>0</v>
      </c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  <c r="AV96" s="137"/>
      <c r="AW96" s="137"/>
      <c r="AX96" s="137"/>
      <c r="AY96" s="137"/>
      <c r="AZ96" s="137"/>
      <c r="BA96" s="137"/>
      <c r="BB96" s="137"/>
      <c r="BC96" s="137"/>
      <c r="BD96" s="137"/>
      <c r="BE96" s="137"/>
      <c r="BF96" s="137"/>
      <c r="BG96" s="137"/>
      <c r="BH96" s="137"/>
    </row>
    <row r="97" spans="1:60" outlineLevel="1" x14ac:dyDescent="0.2">
      <c r="A97" s="138">
        <v>22</v>
      </c>
      <c r="B97" s="138" t="s">
        <v>265</v>
      </c>
      <c r="C97" s="169" t="s">
        <v>266</v>
      </c>
      <c r="D97" s="142" t="s">
        <v>162</v>
      </c>
      <c r="E97" s="149">
        <v>207.36</v>
      </c>
      <c r="F97" s="154"/>
      <c r="G97" s="155">
        <f>ROUND(E97*F97,2)</f>
        <v>0</v>
      </c>
      <c r="H97" s="154"/>
      <c r="I97" s="155">
        <f>ROUND(E97*H97,2)</f>
        <v>0</v>
      </c>
      <c r="J97" s="154"/>
      <c r="K97" s="155">
        <f>ROUND(E97*J97,2)</f>
        <v>0</v>
      </c>
      <c r="L97" s="155">
        <v>21</v>
      </c>
      <c r="M97" s="155">
        <f>G97*(1+L97/100)</f>
        <v>0</v>
      </c>
      <c r="N97" s="142">
        <v>4.0000000000000002E-4</v>
      </c>
      <c r="O97" s="142">
        <f>ROUND(E97*N97,5)</f>
        <v>8.294E-2</v>
      </c>
      <c r="P97" s="142">
        <v>0</v>
      </c>
      <c r="Q97" s="142">
        <f>ROUND(E97*P97,5)</f>
        <v>0</v>
      </c>
      <c r="R97" s="142"/>
      <c r="S97" s="142"/>
      <c r="T97" s="143">
        <v>2E-3</v>
      </c>
      <c r="U97" s="142">
        <f>ROUND(E97*T97,2)</f>
        <v>0.41</v>
      </c>
      <c r="V97" s="137"/>
      <c r="W97" s="137"/>
      <c r="X97" s="137"/>
      <c r="Y97" s="137"/>
      <c r="Z97" s="137"/>
      <c r="AA97" s="137"/>
      <c r="AB97" s="137"/>
      <c r="AC97" s="137"/>
      <c r="AD97" s="137"/>
      <c r="AE97" s="137" t="s">
        <v>163</v>
      </c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37"/>
      <c r="AZ97" s="137"/>
      <c r="BA97" s="137"/>
      <c r="BB97" s="137"/>
      <c r="BC97" s="137"/>
      <c r="BD97" s="137"/>
      <c r="BE97" s="137"/>
      <c r="BF97" s="137"/>
      <c r="BG97" s="137"/>
      <c r="BH97" s="137"/>
    </row>
    <row r="98" spans="1:60" outlineLevel="1" x14ac:dyDescent="0.2">
      <c r="A98" s="138"/>
      <c r="B98" s="138"/>
      <c r="C98" s="170" t="s">
        <v>267</v>
      </c>
      <c r="D98" s="144"/>
      <c r="E98" s="150">
        <v>207.36</v>
      </c>
      <c r="F98" s="155"/>
      <c r="G98" s="155"/>
      <c r="H98" s="155"/>
      <c r="I98" s="155"/>
      <c r="J98" s="155"/>
      <c r="K98" s="155"/>
      <c r="L98" s="155"/>
      <c r="M98" s="155"/>
      <c r="N98" s="142"/>
      <c r="O98" s="142"/>
      <c r="P98" s="142"/>
      <c r="Q98" s="142"/>
      <c r="R98" s="142"/>
      <c r="S98" s="142"/>
      <c r="T98" s="143"/>
      <c r="U98" s="142"/>
      <c r="V98" s="137"/>
      <c r="W98" s="137"/>
      <c r="X98" s="137"/>
      <c r="Y98" s="137"/>
      <c r="Z98" s="137"/>
      <c r="AA98" s="137"/>
      <c r="AB98" s="137"/>
      <c r="AC98" s="137"/>
      <c r="AD98" s="137"/>
      <c r="AE98" s="137" t="s">
        <v>165</v>
      </c>
      <c r="AF98" s="137">
        <v>0</v>
      </c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37"/>
      <c r="AZ98" s="137"/>
      <c r="BA98" s="137"/>
      <c r="BB98" s="137"/>
      <c r="BC98" s="137"/>
      <c r="BD98" s="137"/>
      <c r="BE98" s="137"/>
      <c r="BF98" s="137"/>
      <c r="BG98" s="137"/>
      <c r="BH98" s="137"/>
    </row>
    <row r="99" spans="1:60" outlineLevel="1" x14ac:dyDescent="0.2">
      <c r="A99" s="138">
        <v>23</v>
      </c>
      <c r="B99" s="138" t="s">
        <v>268</v>
      </c>
      <c r="C99" s="169" t="s">
        <v>269</v>
      </c>
      <c r="D99" s="142" t="s">
        <v>162</v>
      </c>
      <c r="E99" s="149">
        <v>69.12</v>
      </c>
      <c r="F99" s="154"/>
      <c r="G99" s="155">
        <f>ROUND(E99*F99,2)</f>
        <v>0</v>
      </c>
      <c r="H99" s="154"/>
      <c r="I99" s="155">
        <f>ROUND(E99*H99,2)</f>
        <v>0</v>
      </c>
      <c r="J99" s="154"/>
      <c r="K99" s="155">
        <f>ROUND(E99*J99,2)</f>
        <v>0</v>
      </c>
      <c r="L99" s="155">
        <v>21</v>
      </c>
      <c r="M99" s="155">
        <f>G99*(1+L99/100)</f>
        <v>0</v>
      </c>
      <c r="N99" s="142">
        <v>0</v>
      </c>
      <c r="O99" s="142">
        <f>ROUND(E99*N99,5)</f>
        <v>0</v>
      </c>
      <c r="P99" s="142">
        <v>0</v>
      </c>
      <c r="Q99" s="142">
        <f>ROUND(E99*P99,5)</f>
        <v>0</v>
      </c>
      <c r="R99" s="142"/>
      <c r="S99" s="142"/>
      <c r="T99" s="143">
        <v>8.5000000000000006E-2</v>
      </c>
      <c r="U99" s="142">
        <f>ROUND(E99*T99,2)</f>
        <v>5.88</v>
      </c>
      <c r="V99" s="137"/>
      <c r="W99" s="137"/>
      <c r="X99" s="137"/>
      <c r="Y99" s="137"/>
      <c r="Z99" s="137"/>
      <c r="AA99" s="137"/>
      <c r="AB99" s="137"/>
      <c r="AC99" s="137"/>
      <c r="AD99" s="137"/>
      <c r="AE99" s="137" t="s">
        <v>163</v>
      </c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  <c r="AV99" s="137"/>
      <c r="AW99" s="137"/>
      <c r="AX99" s="137"/>
      <c r="AY99" s="137"/>
      <c r="AZ99" s="137"/>
      <c r="BA99" s="137"/>
      <c r="BB99" s="137"/>
      <c r="BC99" s="137"/>
      <c r="BD99" s="137"/>
      <c r="BE99" s="137"/>
      <c r="BF99" s="137"/>
      <c r="BG99" s="137"/>
      <c r="BH99" s="137"/>
    </row>
    <row r="100" spans="1:60" x14ac:dyDescent="0.2">
      <c r="A100" s="139" t="s">
        <v>160</v>
      </c>
      <c r="B100" s="139" t="s">
        <v>125</v>
      </c>
      <c r="C100" s="171" t="s">
        <v>126</v>
      </c>
      <c r="D100" s="145"/>
      <c r="E100" s="151"/>
      <c r="F100" s="156"/>
      <c r="G100" s="156">
        <f>SUMIF(AE101:AE102,"&lt;&gt;NOR",G101:G102)</f>
        <v>0</v>
      </c>
      <c r="H100" s="156"/>
      <c r="I100" s="156">
        <f>SUM(I101:I102)</f>
        <v>0</v>
      </c>
      <c r="J100" s="156"/>
      <c r="K100" s="156">
        <f>SUM(K101:K102)</f>
        <v>0</v>
      </c>
      <c r="L100" s="156"/>
      <c r="M100" s="156">
        <f>SUM(M101:M102)</f>
        <v>0</v>
      </c>
      <c r="N100" s="145"/>
      <c r="O100" s="145">
        <f>SUM(O101:O102)</f>
        <v>0</v>
      </c>
      <c r="P100" s="145"/>
      <c r="Q100" s="145">
        <f>SUM(Q101:Q102)</f>
        <v>0</v>
      </c>
      <c r="R100" s="145"/>
      <c r="S100" s="145"/>
      <c r="T100" s="146"/>
      <c r="U100" s="145">
        <f>SUM(U101:U102)</f>
        <v>109.44</v>
      </c>
      <c r="AE100" t="s">
        <v>161</v>
      </c>
    </row>
    <row r="101" spans="1:60" outlineLevel="1" x14ac:dyDescent="0.2">
      <c r="A101" s="138">
        <v>42</v>
      </c>
      <c r="B101" s="138" t="s">
        <v>271</v>
      </c>
      <c r="C101" s="169" t="s">
        <v>272</v>
      </c>
      <c r="D101" s="142" t="s">
        <v>270</v>
      </c>
      <c r="E101" s="149">
        <v>42.466999999999999</v>
      </c>
      <c r="F101" s="154"/>
      <c r="G101" s="155">
        <f>ROUND(E101*F101,2)</f>
        <v>0</v>
      </c>
      <c r="H101" s="154"/>
      <c r="I101" s="155">
        <f>ROUND(E101*H101,2)</f>
        <v>0</v>
      </c>
      <c r="J101" s="154"/>
      <c r="K101" s="155">
        <f>ROUND(E101*J101,2)</f>
        <v>0</v>
      </c>
      <c r="L101" s="155">
        <v>21</v>
      </c>
      <c r="M101" s="155">
        <f>G101*(1+L101/100)</f>
        <v>0</v>
      </c>
      <c r="N101" s="142">
        <v>0</v>
      </c>
      <c r="O101" s="142">
        <f>ROUND(E101*N101,5)</f>
        <v>0</v>
      </c>
      <c r="P101" s="142">
        <v>0</v>
      </c>
      <c r="Q101" s="142">
        <f>ROUND(E101*P101,5)</f>
        <v>0</v>
      </c>
      <c r="R101" s="142"/>
      <c r="S101" s="142"/>
      <c r="T101" s="143">
        <v>2.577</v>
      </c>
      <c r="U101" s="142">
        <f>ROUND(E101*T101,2)</f>
        <v>109.44</v>
      </c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 t="s">
        <v>163</v>
      </c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37"/>
      <c r="AZ101" s="137"/>
      <c r="BA101" s="137"/>
      <c r="BB101" s="137"/>
      <c r="BC101" s="137"/>
      <c r="BD101" s="137"/>
      <c r="BE101" s="137"/>
      <c r="BF101" s="137"/>
      <c r="BG101" s="137"/>
      <c r="BH101" s="137"/>
    </row>
    <row r="102" spans="1:60" outlineLevel="1" x14ac:dyDescent="0.2">
      <c r="A102" s="138"/>
      <c r="B102" s="138"/>
      <c r="C102" s="170" t="s">
        <v>273</v>
      </c>
      <c r="D102" s="144"/>
      <c r="E102" s="150">
        <v>42.466999999999999</v>
      </c>
      <c r="F102" s="155"/>
      <c r="G102" s="155"/>
      <c r="H102" s="155"/>
      <c r="I102" s="155"/>
      <c r="J102" s="155"/>
      <c r="K102" s="155"/>
      <c r="L102" s="155"/>
      <c r="M102" s="155"/>
      <c r="N102" s="142"/>
      <c r="O102" s="142"/>
      <c r="P102" s="142"/>
      <c r="Q102" s="142"/>
      <c r="R102" s="142"/>
      <c r="S102" s="142"/>
      <c r="T102" s="143"/>
      <c r="U102" s="142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 t="s">
        <v>165</v>
      </c>
      <c r="AF102" s="137">
        <v>0</v>
      </c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37"/>
      <c r="AZ102" s="137"/>
      <c r="BA102" s="137"/>
      <c r="BB102" s="137"/>
      <c r="BC102" s="137"/>
      <c r="BD102" s="137"/>
      <c r="BE102" s="137"/>
      <c r="BF102" s="137"/>
      <c r="BG102" s="137"/>
      <c r="BH102" s="137"/>
    </row>
    <row r="103" spans="1:60" x14ac:dyDescent="0.2">
      <c r="A103" s="139" t="s">
        <v>160</v>
      </c>
      <c r="B103" s="139" t="s">
        <v>127</v>
      </c>
      <c r="C103" s="171" t="s">
        <v>128</v>
      </c>
      <c r="D103" s="145"/>
      <c r="E103" s="151"/>
      <c r="F103" s="156"/>
      <c r="G103" s="156">
        <f>SUMIF(AE104:AE108,"&lt;&gt;NOR",G104:G108)</f>
        <v>0</v>
      </c>
      <c r="H103" s="156"/>
      <c r="I103" s="156">
        <f>SUM(I104:I108)</f>
        <v>0</v>
      </c>
      <c r="J103" s="156"/>
      <c r="K103" s="156">
        <f>SUM(K104:K108)</f>
        <v>0</v>
      </c>
      <c r="L103" s="156"/>
      <c r="M103" s="156">
        <f>SUM(M104:M108)</f>
        <v>0</v>
      </c>
      <c r="N103" s="145"/>
      <c r="O103" s="145">
        <f>SUM(O104:O108)</f>
        <v>1.2546999999999999</v>
      </c>
      <c r="P103" s="145"/>
      <c r="Q103" s="145">
        <f>SUM(Q104:Q108)</f>
        <v>0</v>
      </c>
      <c r="R103" s="145"/>
      <c r="S103" s="145"/>
      <c r="T103" s="146"/>
      <c r="U103" s="145">
        <f>SUM(U104:U108)</f>
        <v>41.010000000000005</v>
      </c>
      <c r="AE103" t="s">
        <v>161</v>
      </c>
    </row>
    <row r="104" spans="1:60" ht="20.100000000000001" customHeight="1" outlineLevel="1" x14ac:dyDescent="0.2">
      <c r="A104" s="138">
        <v>24</v>
      </c>
      <c r="B104" s="138" t="s">
        <v>275</v>
      </c>
      <c r="C104" s="169" t="s">
        <v>276</v>
      </c>
      <c r="D104" s="142" t="s">
        <v>162</v>
      </c>
      <c r="E104" s="149">
        <v>11.04</v>
      </c>
      <c r="F104" s="154"/>
      <c r="G104" s="155">
        <f>ROUND(E104*F104,2)</f>
        <v>0</v>
      </c>
      <c r="H104" s="154"/>
      <c r="I104" s="155">
        <f>ROUND(E104*H104,2)</f>
        <v>0</v>
      </c>
      <c r="J104" s="154"/>
      <c r="K104" s="155">
        <f>ROUND(E104*J104,2)</f>
        <v>0</v>
      </c>
      <c r="L104" s="155">
        <v>21</v>
      </c>
      <c r="M104" s="155">
        <f>G104*(1+L104/100)</f>
        <v>0</v>
      </c>
      <c r="N104" s="142">
        <v>0.11365</v>
      </c>
      <c r="O104" s="142">
        <f>ROUND(E104*N104,5)</f>
        <v>1.2546999999999999</v>
      </c>
      <c r="P104" s="142">
        <v>0</v>
      </c>
      <c r="Q104" s="142">
        <f>ROUND(E104*P104,5)</f>
        <v>0</v>
      </c>
      <c r="R104" s="142"/>
      <c r="S104" s="142"/>
      <c r="T104" s="143">
        <v>2.907</v>
      </c>
      <c r="U104" s="142">
        <f>ROUND(E104*T104,2)</f>
        <v>32.090000000000003</v>
      </c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 t="s">
        <v>163</v>
      </c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  <c r="AV104" s="137"/>
      <c r="AW104" s="137"/>
      <c r="AX104" s="137"/>
      <c r="AY104" s="137"/>
      <c r="AZ104" s="137"/>
      <c r="BA104" s="137"/>
      <c r="BB104" s="137"/>
      <c r="BC104" s="137"/>
      <c r="BD104" s="137"/>
      <c r="BE104" s="137"/>
      <c r="BF104" s="137"/>
      <c r="BG104" s="137"/>
      <c r="BH104" s="137"/>
    </row>
    <row r="105" spans="1:60" outlineLevel="1" x14ac:dyDescent="0.2">
      <c r="A105" s="138"/>
      <c r="B105" s="138"/>
      <c r="C105" s="244" t="s">
        <v>277</v>
      </c>
      <c r="D105" s="245"/>
      <c r="E105" s="246"/>
      <c r="F105" s="247"/>
      <c r="G105" s="248"/>
      <c r="H105" s="155"/>
      <c r="I105" s="155"/>
      <c r="J105" s="155"/>
      <c r="K105" s="155"/>
      <c r="L105" s="155"/>
      <c r="M105" s="155"/>
      <c r="N105" s="142"/>
      <c r="O105" s="142"/>
      <c r="P105" s="142"/>
      <c r="Q105" s="142"/>
      <c r="R105" s="142"/>
      <c r="S105" s="142"/>
      <c r="T105" s="143"/>
      <c r="U105" s="142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 t="s">
        <v>164</v>
      </c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137"/>
      <c r="AZ105" s="137"/>
      <c r="BA105" s="140" t="str">
        <f>C105</f>
        <v>- prejzy budou kladené do neprobarvené vápenné pokrývačské malty</v>
      </c>
      <c r="BB105" s="137"/>
      <c r="BC105" s="137"/>
      <c r="BD105" s="137"/>
      <c r="BE105" s="137"/>
      <c r="BF105" s="137"/>
      <c r="BG105" s="137"/>
      <c r="BH105" s="137"/>
    </row>
    <row r="106" spans="1:60" outlineLevel="1" x14ac:dyDescent="0.2">
      <c r="A106" s="138"/>
      <c r="B106" s="138"/>
      <c r="C106" s="244" t="s">
        <v>278</v>
      </c>
      <c r="D106" s="245"/>
      <c r="E106" s="246"/>
      <c r="F106" s="247"/>
      <c r="G106" s="248"/>
      <c r="H106" s="155"/>
      <c r="I106" s="155"/>
      <c r="J106" s="155"/>
      <c r="K106" s="155"/>
      <c r="L106" s="155"/>
      <c r="M106" s="155"/>
      <c r="N106" s="142"/>
      <c r="O106" s="142"/>
      <c r="P106" s="142"/>
      <c r="Q106" s="142"/>
      <c r="R106" s="142"/>
      <c r="S106" s="142"/>
      <c r="T106" s="143"/>
      <c r="U106" s="142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 t="s">
        <v>164</v>
      </c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7"/>
      <c r="AZ106" s="137"/>
      <c r="BA106" s="140" t="str">
        <f>C106</f>
        <v>- formát prejzů bude vybrán až podle rozměrů koruny stínek</v>
      </c>
      <c r="BB106" s="137"/>
      <c r="BC106" s="137"/>
      <c r="BD106" s="137"/>
      <c r="BE106" s="137"/>
      <c r="BF106" s="137"/>
      <c r="BG106" s="137"/>
      <c r="BH106" s="137"/>
    </row>
    <row r="107" spans="1:60" outlineLevel="1" x14ac:dyDescent="0.2">
      <c r="A107" s="138"/>
      <c r="B107" s="138"/>
      <c r="C107" s="244" t="s">
        <v>279</v>
      </c>
      <c r="D107" s="245"/>
      <c r="E107" s="246"/>
      <c r="F107" s="247"/>
      <c r="G107" s="248"/>
      <c r="H107" s="155"/>
      <c r="I107" s="155"/>
      <c r="J107" s="155"/>
      <c r="K107" s="155"/>
      <c r="L107" s="155"/>
      <c r="M107" s="155"/>
      <c r="N107" s="142"/>
      <c r="O107" s="142"/>
      <c r="P107" s="142"/>
      <c r="Q107" s="142"/>
      <c r="R107" s="142"/>
      <c r="S107" s="142"/>
      <c r="T107" s="143"/>
      <c r="U107" s="142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 t="s">
        <v>164</v>
      </c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7"/>
      <c r="AZ107" s="137"/>
      <c r="BA107" s="140" t="str">
        <f>C107</f>
        <v xml:space="preserve">  (malý nebo velký prejz)</v>
      </c>
      <c r="BB107" s="137"/>
      <c r="BC107" s="137"/>
      <c r="BD107" s="137"/>
      <c r="BE107" s="137"/>
      <c r="BF107" s="137"/>
      <c r="BG107" s="137"/>
      <c r="BH107" s="137"/>
    </row>
    <row r="108" spans="1:60" outlineLevel="1" x14ac:dyDescent="0.2">
      <c r="A108" s="138">
        <v>69</v>
      </c>
      <c r="B108" s="138" t="s">
        <v>280</v>
      </c>
      <c r="C108" s="169" t="s">
        <v>281</v>
      </c>
      <c r="D108" s="142" t="s">
        <v>270</v>
      </c>
      <c r="E108" s="149">
        <v>3.4870000000000001</v>
      </c>
      <c r="F108" s="154"/>
      <c r="G108" s="155">
        <f>ROUND(E108*F108,2)</f>
        <v>0</v>
      </c>
      <c r="H108" s="154"/>
      <c r="I108" s="155">
        <f>ROUND(E108*H108,2)</f>
        <v>0</v>
      </c>
      <c r="J108" s="154"/>
      <c r="K108" s="155">
        <f>ROUND(E108*J108,2)</f>
        <v>0</v>
      </c>
      <c r="L108" s="155">
        <v>21</v>
      </c>
      <c r="M108" s="155">
        <f>G108*(1+L108/100)</f>
        <v>0</v>
      </c>
      <c r="N108" s="142">
        <v>0</v>
      </c>
      <c r="O108" s="142">
        <f>ROUND(E108*N108,5)</f>
        <v>0</v>
      </c>
      <c r="P108" s="142">
        <v>0</v>
      </c>
      <c r="Q108" s="142">
        <f>ROUND(E108*P108,5)</f>
        <v>0</v>
      </c>
      <c r="R108" s="142"/>
      <c r="S108" s="142"/>
      <c r="T108" s="143">
        <v>2.5569999999999999</v>
      </c>
      <c r="U108" s="142">
        <f>ROUND(E108*T108,2)</f>
        <v>8.92</v>
      </c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 t="s">
        <v>163</v>
      </c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  <c r="AV108" s="137"/>
      <c r="AW108" s="137"/>
      <c r="AX108" s="137"/>
      <c r="AY108" s="137"/>
      <c r="AZ108" s="137"/>
      <c r="BA108" s="137"/>
      <c r="BB108" s="137"/>
      <c r="BC108" s="137"/>
      <c r="BD108" s="137"/>
      <c r="BE108" s="137"/>
      <c r="BF108" s="137"/>
      <c r="BG108" s="137"/>
      <c r="BH108" s="137"/>
    </row>
    <row r="109" spans="1:60" x14ac:dyDescent="0.2">
      <c r="A109" s="139" t="s">
        <v>160</v>
      </c>
      <c r="B109" s="139" t="s">
        <v>129</v>
      </c>
      <c r="C109" s="171" t="s">
        <v>130</v>
      </c>
      <c r="D109" s="145"/>
      <c r="E109" s="151"/>
      <c r="F109" s="156"/>
      <c r="G109" s="156">
        <f>SUMIF(AE110:AE126,"&lt;&gt;NOR",G110:G126)</f>
        <v>0</v>
      </c>
      <c r="H109" s="156"/>
      <c r="I109" s="156">
        <f>SUM(I110:I126)</f>
        <v>0</v>
      </c>
      <c r="J109" s="156"/>
      <c r="K109" s="156">
        <f>SUM(K110:K126)</f>
        <v>0</v>
      </c>
      <c r="L109" s="156"/>
      <c r="M109" s="156">
        <f>SUM(M110:M126)</f>
        <v>0</v>
      </c>
      <c r="N109" s="145"/>
      <c r="O109" s="145">
        <f>SUM(O110:O126)</f>
        <v>0</v>
      </c>
      <c r="P109" s="145"/>
      <c r="Q109" s="145">
        <f>SUM(Q110:Q126)</f>
        <v>0</v>
      </c>
      <c r="R109" s="145"/>
      <c r="S109" s="145"/>
      <c r="T109" s="146"/>
      <c r="U109" s="145">
        <f>SUM(U110:U126)</f>
        <v>0</v>
      </c>
      <c r="AE109" t="s">
        <v>161</v>
      </c>
    </row>
    <row r="110" spans="1:60" outlineLevel="1" x14ac:dyDescent="0.2">
      <c r="A110" s="138">
        <v>25</v>
      </c>
      <c r="B110" s="138" t="s">
        <v>282</v>
      </c>
      <c r="C110" s="169" t="s">
        <v>283</v>
      </c>
      <c r="D110" s="142" t="s">
        <v>162</v>
      </c>
      <c r="E110" s="149">
        <v>4.4000000000000004</v>
      </c>
      <c r="F110" s="154"/>
      <c r="G110" s="155">
        <f>ROUND(E110*F110,2)</f>
        <v>0</v>
      </c>
      <c r="H110" s="154"/>
      <c r="I110" s="155">
        <f>ROUND(E110*H110,2)</f>
        <v>0</v>
      </c>
      <c r="J110" s="154"/>
      <c r="K110" s="155">
        <f>ROUND(E110*J110,2)</f>
        <v>0</v>
      </c>
      <c r="L110" s="155">
        <v>21</v>
      </c>
      <c r="M110" s="155">
        <f>G110*(1+L110/100)</f>
        <v>0</v>
      </c>
      <c r="N110" s="142">
        <v>0</v>
      </c>
      <c r="O110" s="142">
        <f>ROUND(E110*N110,5)</f>
        <v>0</v>
      </c>
      <c r="P110" s="142">
        <v>0</v>
      </c>
      <c r="Q110" s="142">
        <f>ROUND(E110*P110,5)</f>
        <v>0</v>
      </c>
      <c r="R110" s="142"/>
      <c r="S110" s="142"/>
      <c r="T110" s="143">
        <v>0</v>
      </c>
      <c r="U110" s="142">
        <f>ROUND(E110*T110,2)</f>
        <v>0</v>
      </c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 t="s">
        <v>163</v>
      </c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37"/>
      <c r="AZ110" s="137"/>
      <c r="BA110" s="137"/>
      <c r="BB110" s="137"/>
      <c r="BC110" s="137"/>
      <c r="BD110" s="137"/>
      <c r="BE110" s="137"/>
      <c r="BF110" s="137"/>
      <c r="BG110" s="137"/>
      <c r="BH110" s="137"/>
    </row>
    <row r="111" spans="1:60" outlineLevel="1" x14ac:dyDescent="0.2">
      <c r="A111" s="138"/>
      <c r="B111" s="138"/>
      <c r="C111" s="244" t="s">
        <v>284</v>
      </c>
      <c r="D111" s="245"/>
      <c r="E111" s="246"/>
      <c r="F111" s="247"/>
      <c r="G111" s="248"/>
      <c r="H111" s="155"/>
      <c r="I111" s="155"/>
      <c r="J111" s="155"/>
      <c r="K111" s="155"/>
      <c r="L111" s="155"/>
      <c r="M111" s="155"/>
      <c r="N111" s="142"/>
      <c r="O111" s="142"/>
      <c r="P111" s="142"/>
      <c r="Q111" s="142"/>
      <c r="R111" s="142"/>
      <c r="S111" s="142"/>
      <c r="T111" s="143"/>
      <c r="U111" s="142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 t="s">
        <v>164</v>
      </c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37"/>
      <c r="AZ111" s="137"/>
      <c r="BA111" s="140" t="str">
        <f>C111</f>
        <v>včetně</v>
      </c>
      <c r="BB111" s="137"/>
      <c r="BC111" s="137"/>
      <c r="BD111" s="137"/>
      <c r="BE111" s="137"/>
      <c r="BF111" s="137"/>
      <c r="BG111" s="137"/>
      <c r="BH111" s="137"/>
    </row>
    <row r="112" spans="1:60" outlineLevel="1" x14ac:dyDescent="0.2">
      <c r="A112" s="138"/>
      <c r="B112" s="138"/>
      <c r="C112" s="244" t="s">
        <v>285</v>
      </c>
      <c r="D112" s="245"/>
      <c r="E112" s="246"/>
      <c r="F112" s="247"/>
      <c r="G112" s="248"/>
      <c r="H112" s="155"/>
      <c r="I112" s="155"/>
      <c r="J112" s="155"/>
      <c r="K112" s="155"/>
      <c r="L112" s="155"/>
      <c r="M112" s="155"/>
      <c r="N112" s="142"/>
      <c r="O112" s="142"/>
      <c r="P112" s="142"/>
      <c r="Q112" s="142"/>
      <c r="R112" s="142"/>
      <c r="S112" s="142"/>
      <c r="T112" s="143"/>
      <c r="U112" s="142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 t="s">
        <v>164</v>
      </c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37"/>
      <c r="AZ112" s="137"/>
      <c r="BA112" s="140" t="str">
        <f>C112</f>
        <v>- očištění</v>
      </c>
      <c r="BB112" s="137"/>
      <c r="BC112" s="137"/>
      <c r="BD112" s="137"/>
      <c r="BE112" s="137"/>
      <c r="BF112" s="137"/>
      <c r="BG112" s="137"/>
      <c r="BH112" s="137"/>
    </row>
    <row r="113" spans="1:60" outlineLevel="1" x14ac:dyDescent="0.2">
      <c r="A113" s="138"/>
      <c r="B113" s="138"/>
      <c r="C113" s="244" t="s">
        <v>286</v>
      </c>
      <c r="D113" s="245"/>
      <c r="E113" s="246"/>
      <c r="F113" s="247"/>
      <c r="G113" s="248"/>
      <c r="H113" s="155"/>
      <c r="I113" s="155"/>
      <c r="J113" s="155"/>
      <c r="K113" s="155"/>
      <c r="L113" s="155"/>
      <c r="M113" s="155"/>
      <c r="N113" s="142"/>
      <c r="O113" s="142"/>
      <c r="P113" s="142"/>
      <c r="Q113" s="142"/>
      <c r="R113" s="142"/>
      <c r="S113" s="142"/>
      <c r="T113" s="143"/>
      <c r="U113" s="142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 t="s">
        <v>164</v>
      </c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37"/>
      <c r="AZ113" s="137"/>
      <c r="BA113" s="140" t="str">
        <f>C113</f>
        <v>- zpevnění</v>
      </c>
      <c r="BB113" s="137"/>
      <c r="BC113" s="137"/>
      <c r="BD113" s="137"/>
      <c r="BE113" s="137"/>
      <c r="BF113" s="137"/>
      <c r="BG113" s="137"/>
      <c r="BH113" s="137"/>
    </row>
    <row r="114" spans="1:60" outlineLevel="1" x14ac:dyDescent="0.2">
      <c r="A114" s="138"/>
      <c r="B114" s="138"/>
      <c r="C114" s="244" t="s">
        <v>287</v>
      </c>
      <c r="D114" s="245"/>
      <c r="E114" s="246"/>
      <c r="F114" s="247"/>
      <c r="G114" s="248"/>
      <c r="H114" s="155"/>
      <c r="I114" s="155"/>
      <c r="J114" s="155"/>
      <c r="K114" s="155"/>
      <c r="L114" s="155"/>
      <c r="M114" s="155"/>
      <c r="N114" s="142"/>
      <c r="O114" s="142"/>
      <c r="P114" s="142"/>
      <c r="Q114" s="142"/>
      <c r="R114" s="142"/>
      <c r="S114" s="142"/>
      <c r="T114" s="143"/>
      <c r="U114" s="142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 t="s">
        <v>164</v>
      </c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37"/>
      <c r="AZ114" s="137"/>
      <c r="BA114" s="140" t="str">
        <f>C114</f>
        <v>- přespárování MV s hydraulickou příměsí</v>
      </c>
      <c r="BB114" s="137"/>
      <c r="BC114" s="137"/>
      <c r="BD114" s="137"/>
      <c r="BE114" s="137"/>
      <c r="BF114" s="137"/>
      <c r="BG114" s="137"/>
      <c r="BH114" s="137"/>
    </row>
    <row r="115" spans="1:60" outlineLevel="1" x14ac:dyDescent="0.2">
      <c r="A115" s="138"/>
      <c r="B115" s="138"/>
      <c r="C115" s="170" t="s">
        <v>288</v>
      </c>
      <c r="D115" s="144"/>
      <c r="E115" s="150"/>
      <c r="F115" s="155"/>
      <c r="G115" s="155"/>
      <c r="H115" s="155"/>
      <c r="I115" s="155"/>
      <c r="J115" s="155"/>
      <c r="K115" s="155"/>
      <c r="L115" s="155"/>
      <c r="M115" s="155"/>
      <c r="N115" s="142"/>
      <c r="O115" s="142"/>
      <c r="P115" s="142"/>
      <c r="Q115" s="142"/>
      <c r="R115" s="142"/>
      <c r="S115" s="142"/>
      <c r="T115" s="143"/>
      <c r="U115" s="142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 t="s">
        <v>165</v>
      </c>
      <c r="AF115" s="137">
        <v>0</v>
      </c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37"/>
      <c r="AZ115" s="137"/>
      <c r="BA115" s="137"/>
      <c r="BB115" s="137"/>
      <c r="BC115" s="137"/>
      <c r="BD115" s="137"/>
      <c r="BE115" s="137"/>
      <c r="BF115" s="137"/>
      <c r="BG115" s="137"/>
      <c r="BH115" s="137"/>
    </row>
    <row r="116" spans="1:60" outlineLevel="1" x14ac:dyDescent="0.2">
      <c r="A116" s="138"/>
      <c r="B116" s="138"/>
      <c r="C116" s="170" t="s">
        <v>289</v>
      </c>
      <c r="D116" s="144"/>
      <c r="E116" s="150"/>
      <c r="F116" s="155"/>
      <c r="G116" s="155"/>
      <c r="H116" s="155"/>
      <c r="I116" s="155"/>
      <c r="J116" s="155"/>
      <c r="K116" s="155"/>
      <c r="L116" s="155"/>
      <c r="M116" s="155"/>
      <c r="N116" s="142"/>
      <c r="O116" s="142"/>
      <c r="P116" s="142"/>
      <c r="Q116" s="142"/>
      <c r="R116" s="142"/>
      <c r="S116" s="142"/>
      <c r="T116" s="143"/>
      <c r="U116" s="142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 t="s">
        <v>165</v>
      </c>
      <c r="AF116" s="137">
        <v>0</v>
      </c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37"/>
      <c r="AZ116" s="137"/>
      <c r="BA116" s="137"/>
      <c r="BB116" s="137"/>
      <c r="BC116" s="137"/>
      <c r="BD116" s="137"/>
      <c r="BE116" s="137"/>
      <c r="BF116" s="137"/>
      <c r="BG116" s="137"/>
      <c r="BH116" s="137"/>
    </row>
    <row r="117" spans="1:60" outlineLevel="1" x14ac:dyDescent="0.2">
      <c r="A117" s="138"/>
      <c r="B117" s="138"/>
      <c r="C117" s="170" t="s">
        <v>290</v>
      </c>
      <c r="D117" s="144"/>
      <c r="E117" s="150"/>
      <c r="F117" s="155"/>
      <c r="G117" s="155"/>
      <c r="H117" s="155"/>
      <c r="I117" s="155"/>
      <c r="J117" s="155"/>
      <c r="K117" s="155"/>
      <c r="L117" s="155"/>
      <c r="M117" s="155"/>
      <c r="N117" s="142"/>
      <c r="O117" s="142"/>
      <c r="P117" s="142"/>
      <c r="Q117" s="142"/>
      <c r="R117" s="142"/>
      <c r="S117" s="142"/>
      <c r="T117" s="143"/>
      <c r="U117" s="142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 t="s">
        <v>165</v>
      </c>
      <c r="AF117" s="137">
        <v>0</v>
      </c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  <c r="AV117" s="137"/>
      <c r="AW117" s="137"/>
      <c r="AX117" s="137"/>
      <c r="AY117" s="137"/>
      <c r="AZ117" s="137"/>
      <c r="BA117" s="137"/>
      <c r="BB117" s="137"/>
      <c r="BC117" s="137"/>
      <c r="BD117" s="137"/>
      <c r="BE117" s="137"/>
      <c r="BF117" s="137"/>
      <c r="BG117" s="137"/>
      <c r="BH117" s="137"/>
    </row>
    <row r="118" spans="1:60" outlineLevel="1" x14ac:dyDescent="0.2">
      <c r="A118" s="138"/>
      <c r="B118" s="138"/>
      <c r="C118" s="170" t="s">
        <v>291</v>
      </c>
      <c r="D118" s="144"/>
      <c r="E118" s="150">
        <v>0.58250000000000002</v>
      </c>
      <c r="F118" s="155"/>
      <c r="G118" s="155"/>
      <c r="H118" s="155"/>
      <c r="I118" s="155"/>
      <c r="J118" s="155"/>
      <c r="K118" s="155"/>
      <c r="L118" s="155"/>
      <c r="M118" s="155"/>
      <c r="N118" s="142"/>
      <c r="O118" s="142"/>
      <c r="P118" s="142"/>
      <c r="Q118" s="142"/>
      <c r="R118" s="142"/>
      <c r="S118" s="142"/>
      <c r="T118" s="143"/>
      <c r="U118" s="142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 t="s">
        <v>165</v>
      </c>
      <c r="AF118" s="137">
        <v>0</v>
      </c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  <c r="AV118" s="137"/>
      <c r="AW118" s="137"/>
      <c r="AX118" s="137"/>
      <c r="AY118" s="137"/>
      <c r="AZ118" s="137"/>
      <c r="BA118" s="137"/>
      <c r="BB118" s="137"/>
      <c r="BC118" s="137"/>
      <c r="BD118" s="137"/>
      <c r="BE118" s="137"/>
      <c r="BF118" s="137"/>
      <c r="BG118" s="137"/>
      <c r="BH118" s="137"/>
    </row>
    <row r="119" spans="1:60" outlineLevel="1" x14ac:dyDescent="0.2">
      <c r="A119" s="138"/>
      <c r="B119" s="138"/>
      <c r="C119" s="170" t="s">
        <v>292</v>
      </c>
      <c r="D119" s="144"/>
      <c r="E119" s="150">
        <v>0.14000000000000001</v>
      </c>
      <c r="F119" s="155"/>
      <c r="G119" s="155"/>
      <c r="H119" s="155"/>
      <c r="I119" s="155"/>
      <c r="J119" s="155"/>
      <c r="K119" s="155"/>
      <c r="L119" s="155"/>
      <c r="M119" s="155"/>
      <c r="N119" s="142"/>
      <c r="O119" s="142"/>
      <c r="P119" s="142"/>
      <c r="Q119" s="142"/>
      <c r="R119" s="142"/>
      <c r="S119" s="142"/>
      <c r="T119" s="143"/>
      <c r="U119" s="142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 t="s">
        <v>165</v>
      </c>
      <c r="AF119" s="137">
        <v>0</v>
      </c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  <c r="AV119" s="137"/>
      <c r="AW119" s="137"/>
      <c r="AX119" s="137"/>
      <c r="AY119" s="137"/>
      <c r="AZ119" s="137"/>
      <c r="BA119" s="137"/>
      <c r="BB119" s="137"/>
      <c r="BC119" s="137"/>
      <c r="BD119" s="137"/>
      <c r="BE119" s="137"/>
      <c r="BF119" s="137"/>
      <c r="BG119" s="137"/>
      <c r="BH119" s="137"/>
    </row>
    <row r="120" spans="1:60" outlineLevel="1" x14ac:dyDescent="0.2">
      <c r="A120" s="138"/>
      <c r="B120" s="138"/>
      <c r="C120" s="170" t="s">
        <v>293</v>
      </c>
      <c r="D120" s="144"/>
      <c r="E120" s="150">
        <v>0.85</v>
      </c>
      <c r="F120" s="155"/>
      <c r="G120" s="155"/>
      <c r="H120" s="155"/>
      <c r="I120" s="155"/>
      <c r="J120" s="155"/>
      <c r="K120" s="155"/>
      <c r="L120" s="155"/>
      <c r="M120" s="155"/>
      <c r="N120" s="142"/>
      <c r="O120" s="142"/>
      <c r="P120" s="142"/>
      <c r="Q120" s="142"/>
      <c r="R120" s="142"/>
      <c r="S120" s="142"/>
      <c r="T120" s="143"/>
      <c r="U120" s="142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 t="s">
        <v>165</v>
      </c>
      <c r="AF120" s="137">
        <v>0</v>
      </c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  <c r="AV120" s="137"/>
      <c r="AW120" s="137"/>
      <c r="AX120" s="137"/>
      <c r="AY120" s="137"/>
      <c r="AZ120" s="137"/>
      <c r="BA120" s="137"/>
      <c r="BB120" s="137"/>
      <c r="BC120" s="137"/>
      <c r="BD120" s="137"/>
      <c r="BE120" s="137"/>
      <c r="BF120" s="137"/>
      <c r="BG120" s="137"/>
      <c r="BH120" s="137"/>
    </row>
    <row r="121" spans="1:60" outlineLevel="1" x14ac:dyDescent="0.2">
      <c r="A121" s="138"/>
      <c r="B121" s="138"/>
      <c r="C121" s="170" t="s">
        <v>291</v>
      </c>
      <c r="D121" s="144"/>
      <c r="E121" s="150">
        <v>0.58250000000000002</v>
      </c>
      <c r="F121" s="155"/>
      <c r="G121" s="155"/>
      <c r="H121" s="155"/>
      <c r="I121" s="155"/>
      <c r="J121" s="155"/>
      <c r="K121" s="155"/>
      <c r="L121" s="155"/>
      <c r="M121" s="155"/>
      <c r="N121" s="142"/>
      <c r="O121" s="142"/>
      <c r="P121" s="142"/>
      <c r="Q121" s="142"/>
      <c r="R121" s="142"/>
      <c r="S121" s="142"/>
      <c r="T121" s="143"/>
      <c r="U121" s="142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 t="s">
        <v>165</v>
      </c>
      <c r="AF121" s="137">
        <v>0</v>
      </c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  <c r="AV121" s="137"/>
      <c r="AW121" s="137"/>
      <c r="AX121" s="137"/>
      <c r="AY121" s="137"/>
      <c r="AZ121" s="137"/>
      <c r="BA121" s="137"/>
      <c r="BB121" s="137"/>
      <c r="BC121" s="137"/>
      <c r="BD121" s="137"/>
      <c r="BE121" s="137"/>
      <c r="BF121" s="137"/>
      <c r="BG121" s="137"/>
      <c r="BH121" s="137"/>
    </row>
    <row r="122" spans="1:60" outlineLevel="1" x14ac:dyDescent="0.2">
      <c r="A122" s="138"/>
      <c r="B122" s="138"/>
      <c r="C122" s="173" t="s">
        <v>294</v>
      </c>
      <c r="D122" s="148"/>
      <c r="E122" s="153">
        <v>2.1549999999999998</v>
      </c>
      <c r="F122" s="155"/>
      <c r="G122" s="155"/>
      <c r="H122" s="155"/>
      <c r="I122" s="155"/>
      <c r="J122" s="155"/>
      <c r="K122" s="155"/>
      <c r="L122" s="155"/>
      <c r="M122" s="155"/>
      <c r="N122" s="142"/>
      <c r="O122" s="142"/>
      <c r="P122" s="142"/>
      <c r="Q122" s="142"/>
      <c r="R122" s="142"/>
      <c r="S122" s="142"/>
      <c r="T122" s="143"/>
      <c r="U122" s="142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 t="s">
        <v>165</v>
      </c>
      <c r="AF122" s="137">
        <v>1</v>
      </c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  <c r="AV122" s="137"/>
      <c r="AW122" s="137"/>
      <c r="AX122" s="137"/>
      <c r="AY122" s="137"/>
      <c r="AZ122" s="137"/>
      <c r="BA122" s="137"/>
      <c r="BB122" s="137"/>
      <c r="BC122" s="137"/>
      <c r="BD122" s="137"/>
      <c r="BE122" s="137"/>
      <c r="BF122" s="137"/>
      <c r="BG122" s="137"/>
      <c r="BH122" s="137"/>
    </row>
    <row r="123" spans="1:60" outlineLevel="1" x14ac:dyDescent="0.2">
      <c r="A123" s="138"/>
      <c r="B123" s="138"/>
      <c r="C123" s="170" t="s">
        <v>295</v>
      </c>
      <c r="D123" s="144"/>
      <c r="E123" s="150"/>
      <c r="F123" s="155"/>
      <c r="G123" s="155"/>
      <c r="H123" s="155"/>
      <c r="I123" s="155"/>
      <c r="J123" s="155"/>
      <c r="K123" s="155"/>
      <c r="L123" s="155"/>
      <c r="M123" s="155"/>
      <c r="N123" s="142"/>
      <c r="O123" s="142"/>
      <c r="P123" s="142"/>
      <c r="Q123" s="142"/>
      <c r="R123" s="142"/>
      <c r="S123" s="142"/>
      <c r="T123" s="143"/>
      <c r="U123" s="142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 t="s">
        <v>165</v>
      </c>
      <c r="AF123" s="137">
        <v>0</v>
      </c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  <c r="AV123" s="137"/>
      <c r="AW123" s="137"/>
      <c r="AX123" s="137"/>
      <c r="AY123" s="137"/>
      <c r="AZ123" s="137"/>
      <c r="BA123" s="137"/>
      <c r="BB123" s="137"/>
      <c r="BC123" s="137"/>
      <c r="BD123" s="137"/>
      <c r="BE123" s="137"/>
      <c r="BF123" s="137"/>
      <c r="BG123" s="137"/>
      <c r="BH123" s="137"/>
    </row>
    <row r="124" spans="1:60" outlineLevel="1" x14ac:dyDescent="0.2">
      <c r="A124" s="138"/>
      <c r="B124" s="138"/>
      <c r="C124" s="170" t="s">
        <v>296</v>
      </c>
      <c r="D124" s="144"/>
      <c r="E124" s="150">
        <v>2.1549999999999998</v>
      </c>
      <c r="F124" s="155"/>
      <c r="G124" s="155"/>
      <c r="H124" s="155"/>
      <c r="I124" s="155"/>
      <c r="J124" s="155"/>
      <c r="K124" s="155"/>
      <c r="L124" s="155"/>
      <c r="M124" s="155"/>
      <c r="N124" s="142"/>
      <c r="O124" s="142"/>
      <c r="P124" s="142"/>
      <c r="Q124" s="142"/>
      <c r="R124" s="142"/>
      <c r="S124" s="142"/>
      <c r="T124" s="143"/>
      <c r="U124" s="142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 t="s">
        <v>165</v>
      </c>
      <c r="AF124" s="137">
        <v>0</v>
      </c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  <c r="AV124" s="137"/>
      <c r="AW124" s="137"/>
      <c r="AX124" s="137"/>
      <c r="AY124" s="137"/>
      <c r="AZ124" s="137"/>
      <c r="BA124" s="137"/>
      <c r="BB124" s="137"/>
      <c r="BC124" s="137"/>
      <c r="BD124" s="137"/>
      <c r="BE124" s="137"/>
      <c r="BF124" s="137"/>
      <c r="BG124" s="137"/>
      <c r="BH124" s="137"/>
    </row>
    <row r="125" spans="1:60" outlineLevel="1" x14ac:dyDescent="0.2">
      <c r="A125" s="138"/>
      <c r="B125" s="138"/>
      <c r="C125" s="173" t="s">
        <v>294</v>
      </c>
      <c r="D125" s="148"/>
      <c r="E125" s="153">
        <v>2.1549999999999998</v>
      </c>
      <c r="F125" s="155"/>
      <c r="G125" s="155"/>
      <c r="H125" s="155"/>
      <c r="I125" s="155"/>
      <c r="J125" s="155"/>
      <c r="K125" s="155"/>
      <c r="L125" s="155"/>
      <c r="M125" s="155"/>
      <c r="N125" s="142"/>
      <c r="O125" s="142"/>
      <c r="P125" s="142"/>
      <c r="Q125" s="142"/>
      <c r="R125" s="142"/>
      <c r="S125" s="142"/>
      <c r="T125" s="143"/>
      <c r="U125" s="142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 t="s">
        <v>165</v>
      </c>
      <c r="AF125" s="137">
        <v>1</v>
      </c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  <c r="AV125" s="137"/>
      <c r="AW125" s="137"/>
      <c r="AX125" s="137"/>
      <c r="AY125" s="137"/>
      <c r="AZ125" s="137"/>
      <c r="BA125" s="137"/>
      <c r="BB125" s="137"/>
      <c r="BC125" s="137"/>
      <c r="BD125" s="137"/>
      <c r="BE125" s="137"/>
      <c r="BF125" s="137"/>
      <c r="BG125" s="137"/>
      <c r="BH125" s="137"/>
    </row>
    <row r="126" spans="1:60" outlineLevel="1" x14ac:dyDescent="0.2">
      <c r="A126" s="138"/>
      <c r="B126" s="138"/>
      <c r="C126" s="170" t="s">
        <v>297</v>
      </c>
      <c r="D126" s="144"/>
      <c r="E126" s="150">
        <v>9.0000000000000704E-2</v>
      </c>
      <c r="F126" s="155"/>
      <c r="G126" s="155"/>
      <c r="H126" s="155"/>
      <c r="I126" s="155"/>
      <c r="J126" s="155"/>
      <c r="K126" s="155"/>
      <c r="L126" s="155"/>
      <c r="M126" s="155"/>
      <c r="N126" s="142"/>
      <c r="O126" s="142"/>
      <c r="P126" s="142"/>
      <c r="Q126" s="142"/>
      <c r="R126" s="142"/>
      <c r="S126" s="142"/>
      <c r="T126" s="143"/>
      <c r="U126" s="142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 t="s">
        <v>165</v>
      </c>
      <c r="AF126" s="137">
        <v>0</v>
      </c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  <c r="AV126" s="137"/>
      <c r="AW126" s="137"/>
      <c r="AX126" s="137"/>
      <c r="AY126" s="137"/>
      <c r="AZ126" s="137"/>
      <c r="BA126" s="137"/>
      <c r="BB126" s="137"/>
      <c r="BC126" s="137"/>
      <c r="BD126" s="137"/>
      <c r="BE126" s="137"/>
      <c r="BF126" s="137"/>
      <c r="BG126" s="137"/>
      <c r="BH126" s="137"/>
    </row>
    <row r="127" spans="1:60" ht="25.5" x14ac:dyDescent="0.2">
      <c r="A127" s="139" t="s">
        <v>160</v>
      </c>
      <c r="B127" s="139" t="s">
        <v>131</v>
      </c>
      <c r="C127" s="171" t="s">
        <v>132</v>
      </c>
      <c r="D127" s="145"/>
      <c r="E127" s="151"/>
      <c r="F127" s="156"/>
      <c r="G127" s="156">
        <f>SUMIF(AE128:AE168,"&lt;&gt;NOR",G128:G168)</f>
        <v>0</v>
      </c>
      <c r="H127" s="156"/>
      <c r="I127" s="156">
        <f>SUM(I128:I168)</f>
        <v>0</v>
      </c>
      <c r="J127" s="156"/>
      <c r="K127" s="156">
        <f>SUM(K128:K168)</f>
        <v>0</v>
      </c>
      <c r="L127" s="156"/>
      <c r="M127" s="156">
        <f>SUM(M128:M168)</f>
        <v>0</v>
      </c>
      <c r="N127" s="145"/>
      <c r="O127" s="145">
        <f>SUM(O128:O168)</f>
        <v>0</v>
      </c>
      <c r="P127" s="145"/>
      <c r="Q127" s="145">
        <f>SUM(Q128:Q168)</f>
        <v>0</v>
      </c>
      <c r="R127" s="145"/>
      <c r="S127" s="145"/>
      <c r="T127" s="146"/>
      <c r="U127" s="145">
        <f>SUM(U128:U168)</f>
        <v>0</v>
      </c>
      <c r="AE127" t="s">
        <v>161</v>
      </c>
    </row>
    <row r="128" spans="1:60" ht="22.5" customHeight="1" outlineLevel="1" x14ac:dyDescent="0.2">
      <c r="A128" s="138">
        <v>75</v>
      </c>
      <c r="B128" s="138" t="s">
        <v>298</v>
      </c>
      <c r="C128" s="169" t="s">
        <v>299</v>
      </c>
      <c r="D128" s="142" t="s">
        <v>162</v>
      </c>
      <c r="E128" s="149">
        <v>415</v>
      </c>
      <c r="F128" s="154"/>
      <c r="G128" s="155">
        <f>ROUND(E128*F128,2)</f>
        <v>0</v>
      </c>
      <c r="H128" s="154"/>
      <c r="I128" s="155">
        <f>ROUND(E128*H128,2)</f>
        <v>0</v>
      </c>
      <c r="J128" s="154"/>
      <c r="K128" s="155">
        <f>ROUND(E128*J128,2)</f>
        <v>0</v>
      </c>
      <c r="L128" s="155">
        <v>21</v>
      </c>
      <c r="M128" s="155">
        <f>G128*(1+L128/100)</f>
        <v>0</v>
      </c>
      <c r="N128" s="142">
        <v>0</v>
      </c>
      <c r="O128" s="142">
        <f>ROUND(E128*N128,5)</f>
        <v>0</v>
      </c>
      <c r="P128" s="142">
        <v>0</v>
      </c>
      <c r="Q128" s="142">
        <f>ROUND(E128*P128,5)</f>
        <v>0</v>
      </c>
      <c r="R128" s="142"/>
      <c r="S128" s="142"/>
      <c r="T128" s="143">
        <v>0</v>
      </c>
      <c r="U128" s="142">
        <f>ROUND(E128*T128,2)</f>
        <v>0</v>
      </c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 t="s">
        <v>163</v>
      </c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  <c r="AV128" s="137"/>
      <c r="AW128" s="137"/>
      <c r="AX128" s="137"/>
      <c r="AY128" s="137"/>
      <c r="AZ128" s="137"/>
      <c r="BA128" s="137"/>
      <c r="BB128" s="137"/>
      <c r="BC128" s="137"/>
      <c r="BD128" s="137"/>
      <c r="BE128" s="137"/>
      <c r="BF128" s="137"/>
      <c r="BG128" s="137"/>
      <c r="BH128" s="137"/>
    </row>
    <row r="129" spans="1:60" outlineLevel="1" x14ac:dyDescent="0.2">
      <c r="A129" s="138"/>
      <c r="B129" s="138"/>
      <c r="C129" s="170" t="s">
        <v>300</v>
      </c>
      <c r="D129" s="144"/>
      <c r="E129" s="150">
        <v>113.85</v>
      </c>
      <c r="F129" s="155"/>
      <c r="G129" s="155"/>
      <c r="H129" s="155"/>
      <c r="I129" s="155"/>
      <c r="J129" s="155"/>
      <c r="K129" s="155"/>
      <c r="L129" s="155"/>
      <c r="M129" s="155"/>
      <c r="N129" s="142"/>
      <c r="O129" s="142"/>
      <c r="P129" s="142"/>
      <c r="Q129" s="142"/>
      <c r="R129" s="142"/>
      <c r="S129" s="142"/>
      <c r="T129" s="143"/>
      <c r="U129" s="142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 t="s">
        <v>165</v>
      </c>
      <c r="AF129" s="137">
        <v>0</v>
      </c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  <c r="AV129" s="137"/>
      <c r="AW129" s="137"/>
      <c r="AX129" s="137"/>
      <c r="AY129" s="137"/>
      <c r="AZ129" s="137"/>
      <c r="BA129" s="137"/>
      <c r="BB129" s="137"/>
      <c r="BC129" s="137"/>
      <c r="BD129" s="137"/>
      <c r="BE129" s="137"/>
      <c r="BF129" s="137"/>
      <c r="BG129" s="137"/>
      <c r="BH129" s="137"/>
    </row>
    <row r="130" spans="1:60" outlineLevel="1" x14ac:dyDescent="0.2">
      <c r="A130" s="138"/>
      <c r="B130" s="138"/>
      <c r="C130" s="170" t="s">
        <v>301</v>
      </c>
      <c r="D130" s="144"/>
      <c r="E130" s="150">
        <v>119.6</v>
      </c>
      <c r="F130" s="155"/>
      <c r="G130" s="155"/>
      <c r="H130" s="155"/>
      <c r="I130" s="155"/>
      <c r="J130" s="155"/>
      <c r="K130" s="155"/>
      <c r="L130" s="155"/>
      <c r="M130" s="155"/>
      <c r="N130" s="142"/>
      <c r="O130" s="142"/>
      <c r="P130" s="142"/>
      <c r="Q130" s="142"/>
      <c r="R130" s="142"/>
      <c r="S130" s="142"/>
      <c r="T130" s="143"/>
      <c r="U130" s="142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 t="s">
        <v>165</v>
      </c>
      <c r="AF130" s="137">
        <v>0</v>
      </c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  <c r="AV130" s="137"/>
      <c r="AW130" s="137"/>
      <c r="AX130" s="137"/>
      <c r="AY130" s="137"/>
      <c r="AZ130" s="137"/>
      <c r="BA130" s="137"/>
      <c r="BB130" s="137"/>
      <c r="BC130" s="137"/>
      <c r="BD130" s="137"/>
      <c r="BE130" s="137"/>
      <c r="BF130" s="137"/>
      <c r="BG130" s="137"/>
      <c r="BH130" s="137"/>
    </row>
    <row r="131" spans="1:60" outlineLevel="1" x14ac:dyDescent="0.2">
      <c r="A131" s="138"/>
      <c r="B131" s="138"/>
      <c r="C131" s="170" t="s">
        <v>302</v>
      </c>
      <c r="D131" s="144"/>
      <c r="E131" s="150">
        <v>18</v>
      </c>
      <c r="F131" s="155"/>
      <c r="G131" s="155"/>
      <c r="H131" s="155"/>
      <c r="I131" s="155"/>
      <c r="J131" s="155"/>
      <c r="K131" s="155"/>
      <c r="L131" s="155"/>
      <c r="M131" s="155"/>
      <c r="N131" s="142"/>
      <c r="O131" s="142"/>
      <c r="P131" s="142"/>
      <c r="Q131" s="142"/>
      <c r="R131" s="142"/>
      <c r="S131" s="142"/>
      <c r="T131" s="143"/>
      <c r="U131" s="142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 t="s">
        <v>165</v>
      </c>
      <c r="AF131" s="137">
        <v>0</v>
      </c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  <c r="AV131" s="137"/>
      <c r="AW131" s="137"/>
      <c r="AX131" s="137"/>
      <c r="AY131" s="137"/>
      <c r="AZ131" s="137"/>
      <c r="BA131" s="137"/>
      <c r="BB131" s="137"/>
      <c r="BC131" s="137"/>
      <c r="BD131" s="137"/>
      <c r="BE131" s="137"/>
      <c r="BF131" s="137"/>
      <c r="BG131" s="137"/>
      <c r="BH131" s="137"/>
    </row>
    <row r="132" spans="1:60" outlineLevel="1" x14ac:dyDescent="0.2">
      <c r="A132" s="138"/>
      <c r="B132" s="138"/>
      <c r="C132" s="170" t="s">
        <v>303</v>
      </c>
      <c r="D132" s="144"/>
      <c r="E132" s="150">
        <v>163.5</v>
      </c>
      <c r="F132" s="155"/>
      <c r="G132" s="155"/>
      <c r="H132" s="155"/>
      <c r="I132" s="155"/>
      <c r="J132" s="155"/>
      <c r="K132" s="155"/>
      <c r="L132" s="155"/>
      <c r="M132" s="155"/>
      <c r="N132" s="142"/>
      <c r="O132" s="142"/>
      <c r="P132" s="142"/>
      <c r="Q132" s="142"/>
      <c r="R132" s="142"/>
      <c r="S132" s="142"/>
      <c r="T132" s="143"/>
      <c r="U132" s="142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 t="s">
        <v>165</v>
      </c>
      <c r="AF132" s="137">
        <v>0</v>
      </c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  <c r="AV132" s="137"/>
      <c r="AW132" s="137"/>
      <c r="AX132" s="137"/>
      <c r="AY132" s="137"/>
      <c r="AZ132" s="137"/>
      <c r="BA132" s="137"/>
      <c r="BB132" s="137"/>
      <c r="BC132" s="137"/>
      <c r="BD132" s="137"/>
      <c r="BE132" s="137"/>
      <c r="BF132" s="137"/>
      <c r="BG132" s="137"/>
      <c r="BH132" s="137"/>
    </row>
    <row r="133" spans="1:60" outlineLevel="1" x14ac:dyDescent="0.2">
      <c r="A133" s="138"/>
      <c r="B133" s="138"/>
      <c r="C133" s="173" t="s">
        <v>294</v>
      </c>
      <c r="D133" s="148"/>
      <c r="E133" s="153">
        <v>414.95</v>
      </c>
      <c r="F133" s="155"/>
      <c r="G133" s="155"/>
      <c r="H133" s="155"/>
      <c r="I133" s="155"/>
      <c r="J133" s="155"/>
      <c r="K133" s="155"/>
      <c r="L133" s="155"/>
      <c r="M133" s="155"/>
      <c r="N133" s="142"/>
      <c r="O133" s="142"/>
      <c r="P133" s="142"/>
      <c r="Q133" s="142"/>
      <c r="R133" s="142"/>
      <c r="S133" s="142"/>
      <c r="T133" s="143"/>
      <c r="U133" s="142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 t="s">
        <v>165</v>
      </c>
      <c r="AF133" s="137">
        <v>1</v>
      </c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  <c r="AV133" s="137"/>
      <c r="AW133" s="137"/>
      <c r="AX133" s="137"/>
      <c r="AY133" s="137"/>
      <c r="AZ133" s="137"/>
      <c r="BA133" s="137"/>
      <c r="BB133" s="137"/>
      <c r="BC133" s="137"/>
      <c r="BD133" s="137"/>
      <c r="BE133" s="137"/>
      <c r="BF133" s="137"/>
      <c r="BG133" s="137"/>
      <c r="BH133" s="137"/>
    </row>
    <row r="134" spans="1:60" outlineLevel="1" x14ac:dyDescent="0.2">
      <c r="A134" s="138"/>
      <c r="B134" s="138"/>
      <c r="C134" s="170" t="s">
        <v>304</v>
      </c>
      <c r="D134" s="144"/>
      <c r="E134" s="150">
        <v>5.0000000000011403E-2</v>
      </c>
      <c r="F134" s="155"/>
      <c r="G134" s="155"/>
      <c r="H134" s="155"/>
      <c r="I134" s="155"/>
      <c r="J134" s="155"/>
      <c r="K134" s="155"/>
      <c r="L134" s="155"/>
      <c r="M134" s="155"/>
      <c r="N134" s="142"/>
      <c r="O134" s="142"/>
      <c r="P134" s="142"/>
      <c r="Q134" s="142"/>
      <c r="R134" s="142"/>
      <c r="S134" s="142"/>
      <c r="T134" s="143"/>
      <c r="U134" s="142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 t="s">
        <v>165</v>
      </c>
      <c r="AF134" s="137">
        <v>0</v>
      </c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  <c r="AV134" s="137"/>
      <c r="AW134" s="137"/>
      <c r="AX134" s="137"/>
      <c r="AY134" s="137"/>
      <c r="AZ134" s="137"/>
      <c r="BA134" s="137"/>
      <c r="BB134" s="137"/>
      <c r="BC134" s="137"/>
      <c r="BD134" s="137"/>
      <c r="BE134" s="137"/>
      <c r="BF134" s="137"/>
      <c r="BG134" s="137"/>
      <c r="BH134" s="137"/>
    </row>
    <row r="135" spans="1:60" outlineLevel="1" x14ac:dyDescent="0.2">
      <c r="A135" s="138">
        <v>76</v>
      </c>
      <c r="B135" s="138" t="s">
        <v>305</v>
      </c>
      <c r="C135" s="169" t="s">
        <v>306</v>
      </c>
      <c r="D135" s="142" t="s">
        <v>162</v>
      </c>
      <c r="E135" s="149">
        <v>120</v>
      </c>
      <c r="F135" s="154"/>
      <c r="G135" s="155">
        <f>ROUND(E135*F135,2)</f>
        <v>0</v>
      </c>
      <c r="H135" s="154"/>
      <c r="I135" s="155">
        <f>ROUND(E135*H135,2)</f>
        <v>0</v>
      </c>
      <c r="J135" s="154"/>
      <c r="K135" s="155">
        <f>ROUND(E135*J135,2)</f>
        <v>0</v>
      </c>
      <c r="L135" s="155">
        <v>21</v>
      </c>
      <c r="M135" s="155">
        <f>G135*(1+L135/100)</f>
        <v>0</v>
      </c>
      <c r="N135" s="142">
        <v>0</v>
      </c>
      <c r="O135" s="142">
        <f>ROUND(E135*N135,5)</f>
        <v>0</v>
      </c>
      <c r="P135" s="142">
        <v>0</v>
      </c>
      <c r="Q135" s="142">
        <f>ROUND(E135*P135,5)</f>
        <v>0</v>
      </c>
      <c r="R135" s="142"/>
      <c r="S135" s="142"/>
      <c r="T135" s="143">
        <v>0</v>
      </c>
      <c r="U135" s="142">
        <f>ROUND(E135*T135,2)</f>
        <v>0</v>
      </c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 t="s">
        <v>163</v>
      </c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  <c r="AV135" s="137"/>
      <c r="AW135" s="137"/>
      <c r="AX135" s="137"/>
      <c r="AY135" s="137"/>
      <c r="AZ135" s="137"/>
      <c r="BA135" s="137"/>
      <c r="BB135" s="137"/>
      <c r="BC135" s="137"/>
      <c r="BD135" s="137"/>
      <c r="BE135" s="137"/>
      <c r="BF135" s="137"/>
      <c r="BG135" s="137"/>
      <c r="BH135" s="137"/>
    </row>
    <row r="136" spans="1:60" outlineLevel="1" x14ac:dyDescent="0.2">
      <c r="A136" s="138"/>
      <c r="B136" s="138"/>
      <c r="C136" s="170" t="s">
        <v>307</v>
      </c>
      <c r="D136" s="144"/>
      <c r="E136" s="150"/>
      <c r="F136" s="155"/>
      <c r="G136" s="155"/>
      <c r="H136" s="155"/>
      <c r="I136" s="155"/>
      <c r="J136" s="155"/>
      <c r="K136" s="155"/>
      <c r="L136" s="155"/>
      <c r="M136" s="155"/>
      <c r="N136" s="142"/>
      <c r="O136" s="142"/>
      <c r="P136" s="142"/>
      <c r="Q136" s="142"/>
      <c r="R136" s="142"/>
      <c r="S136" s="142"/>
      <c r="T136" s="143"/>
      <c r="U136" s="142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 t="s">
        <v>165</v>
      </c>
      <c r="AF136" s="137">
        <v>0</v>
      </c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  <c r="AV136" s="137"/>
      <c r="AW136" s="137"/>
      <c r="AX136" s="137"/>
      <c r="AY136" s="137"/>
      <c r="AZ136" s="137"/>
      <c r="BA136" s="137"/>
      <c r="BB136" s="137"/>
      <c r="BC136" s="137"/>
      <c r="BD136" s="137"/>
      <c r="BE136" s="137"/>
      <c r="BF136" s="137"/>
      <c r="BG136" s="137"/>
      <c r="BH136" s="137"/>
    </row>
    <row r="137" spans="1:60" outlineLevel="1" x14ac:dyDescent="0.2">
      <c r="A137" s="138"/>
      <c r="B137" s="138"/>
      <c r="C137" s="170" t="s">
        <v>308</v>
      </c>
      <c r="D137" s="144"/>
      <c r="E137" s="150">
        <v>62.4</v>
      </c>
      <c r="F137" s="155"/>
      <c r="G137" s="155"/>
      <c r="H137" s="155"/>
      <c r="I137" s="155"/>
      <c r="J137" s="155"/>
      <c r="K137" s="155"/>
      <c r="L137" s="155"/>
      <c r="M137" s="155"/>
      <c r="N137" s="142"/>
      <c r="O137" s="142"/>
      <c r="P137" s="142"/>
      <c r="Q137" s="142"/>
      <c r="R137" s="142"/>
      <c r="S137" s="142"/>
      <c r="T137" s="143"/>
      <c r="U137" s="142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 t="s">
        <v>165</v>
      </c>
      <c r="AF137" s="137">
        <v>0</v>
      </c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  <c r="AV137" s="137"/>
      <c r="AW137" s="137"/>
      <c r="AX137" s="137"/>
      <c r="AY137" s="137"/>
      <c r="AZ137" s="137"/>
      <c r="BA137" s="137"/>
      <c r="BB137" s="137"/>
      <c r="BC137" s="137"/>
      <c r="BD137" s="137"/>
      <c r="BE137" s="137"/>
      <c r="BF137" s="137"/>
      <c r="BG137" s="137"/>
      <c r="BH137" s="137"/>
    </row>
    <row r="138" spans="1:60" outlineLevel="1" x14ac:dyDescent="0.2">
      <c r="A138" s="138"/>
      <c r="B138" s="138"/>
      <c r="C138" s="170" t="s">
        <v>309</v>
      </c>
      <c r="D138" s="144"/>
      <c r="E138" s="150">
        <v>11.25</v>
      </c>
      <c r="F138" s="155"/>
      <c r="G138" s="155"/>
      <c r="H138" s="155"/>
      <c r="I138" s="155"/>
      <c r="J138" s="155"/>
      <c r="K138" s="155"/>
      <c r="L138" s="155"/>
      <c r="M138" s="155"/>
      <c r="N138" s="142"/>
      <c r="O138" s="142"/>
      <c r="P138" s="142"/>
      <c r="Q138" s="142"/>
      <c r="R138" s="142"/>
      <c r="S138" s="142"/>
      <c r="T138" s="143"/>
      <c r="U138" s="142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 t="s">
        <v>165</v>
      </c>
      <c r="AF138" s="137">
        <v>0</v>
      </c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  <c r="AV138" s="137"/>
      <c r="AW138" s="137"/>
      <c r="AX138" s="137"/>
      <c r="AY138" s="137"/>
      <c r="AZ138" s="137"/>
      <c r="BA138" s="137"/>
      <c r="BB138" s="137"/>
      <c r="BC138" s="137"/>
      <c r="BD138" s="137"/>
      <c r="BE138" s="137"/>
      <c r="BF138" s="137"/>
      <c r="BG138" s="137"/>
      <c r="BH138" s="137"/>
    </row>
    <row r="139" spans="1:60" outlineLevel="1" x14ac:dyDescent="0.2">
      <c r="A139" s="138"/>
      <c r="B139" s="138"/>
      <c r="C139" s="170" t="s">
        <v>310</v>
      </c>
      <c r="D139" s="144"/>
      <c r="E139" s="150"/>
      <c r="F139" s="155"/>
      <c r="G139" s="155"/>
      <c r="H139" s="155"/>
      <c r="I139" s="155"/>
      <c r="J139" s="155"/>
      <c r="K139" s="155"/>
      <c r="L139" s="155"/>
      <c r="M139" s="155"/>
      <c r="N139" s="142"/>
      <c r="O139" s="142"/>
      <c r="P139" s="142"/>
      <c r="Q139" s="142"/>
      <c r="R139" s="142"/>
      <c r="S139" s="142"/>
      <c r="T139" s="143"/>
      <c r="U139" s="142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 t="s">
        <v>165</v>
      </c>
      <c r="AF139" s="137">
        <v>0</v>
      </c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  <c r="AV139" s="137"/>
      <c r="AW139" s="137"/>
      <c r="AX139" s="137"/>
      <c r="AY139" s="137"/>
      <c r="AZ139" s="137"/>
      <c r="BA139" s="137"/>
      <c r="BB139" s="137"/>
      <c r="BC139" s="137"/>
      <c r="BD139" s="137"/>
      <c r="BE139" s="137"/>
      <c r="BF139" s="137"/>
      <c r="BG139" s="137"/>
      <c r="BH139" s="137"/>
    </row>
    <row r="140" spans="1:60" outlineLevel="1" x14ac:dyDescent="0.2">
      <c r="A140" s="138"/>
      <c r="B140" s="138"/>
      <c r="C140" s="170" t="s">
        <v>311</v>
      </c>
      <c r="D140" s="144"/>
      <c r="E140" s="150">
        <v>6</v>
      </c>
      <c r="F140" s="155"/>
      <c r="G140" s="155"/>
      <c r="H140" s="155"/>
      <c r="I140" s="155"/>
      <c r="J140" s="155"/>
      <c r="K140" s="155"/>
      <c r="L140" s="155"/>
      <c r="M140" s="155"/>
      <c r="N140" s="142"/>
      <c r="O140" s="142"/>
      <c r="P140" s="142"/>
      <c r="Q140" s="142"/>
      <c r="R140" s="142"/>
      <c r="S140" s="142"/>
      <c r="T140" s="143"/>
      <c r="U140" s="142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 t="s">
        <v>165</v>
      </c>
      <c r="AF140" s="137">
        <v>0</v>
      </c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  <c r="AV140" s="137"/>
      <c r="AW140" s="137"/>
      <c r="AX140" s="137"/>
      <c r="AY140" s="137"/>
      <c r="AZ140" s="137"/>
      <c r="BA140" s="137"/>
      <c r="BB140" s="137"/>
      <c r="BC140" s="137"/>
      <c r="BD140" s="137"/>
      <c r="BE140" s="137"/>
      <c r="BF140" s="137"/>
      <c r="BG140" s="137"/>
      <c r="BH140" s="137"/>
    </row>
    <row r="141" spans="1:60" outlineLevel="1" x14ac:dyDescent="0.2">
      <c r="A141" s="138"/>
      <c r="B141" s="138"/>
      <c r="C141" s="170" t="s">
        <v>312</v>
      </c>
      <c r="D141" s="144"/>
      <c r="E141" s="150">
        <v>5.5</v>
      </c>
      <c r="F141" s="155"/>
      <c r="G141" s="155"/>
      <c r="H141" s="155"/>
      <c r="I141" s="155"/>
      <c r="J141" s="155"/>
      <c r="K141" s="155"/>
      <c r="L141" s="155"/>
      <c r="M141" s="155"/>
      <c r="N141" s="142"/>
      <c r="O141" s="142"/>
      <c r="P141" s="142"/>
      <c r="Q141" s="142"/>
      <c r="R141" s="142"/>
      <c r="S141" s="142"/>
      <c r="T141" s="143"/>
      <c r="U141" s="142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 t="s">
        <v>165</v>
      </c>
      <c r="AF141" s="137">
        <v>0</v>
      </c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  <c r="AV141" s="137"/>
      <c r="AW141" s="137"/>
      <c r="AX141" s="137"/>
      <c r="AY141" s="137"/>
      <c r="AZ141" s="137"/>
      <c r="BA141" s="137"/>
      <c r="BB141" s="137"/>
      <c r="BC141" s="137"/>
      <c r="BD141" s="137"/>
      <c r="BE141" s="137"/>
      <c r="BF141" s="137"/>
      <c r="BG141" s="137"/>
      <c r="BH141" s="137"/>
    </row>
    <row r="142" spans="1:60" outlineLevel="1" x14ac:dyDescent="0.2">
      <c r="A142" s="138"/>
      <c r="B142" s="138"/>
      <c r="C142" s="170" t="s">
        <v>313</v>
      </c>
      <c r="D142" s="144"/>
      <c r="E142" s="150">
        <v>36</v>
      </c>
      <c r="F142" s="155"/>
      <c r="G142" s="155"/>
      <c r="H142" s="155"/>
      <c r="I142" s="155"/>
      <c r="J142" s="155"/>
      <c r="K142" s="155"/>
      <c r="L142" s="155"/>
      <c r="M142" s="155"/>
      <c r="N142" s="142"/>
      <c r="O142" s="142"/>
      <c r="P142" s="142"/>
      <c r="Q142" s="142"/>
      <c r="R142" s="142"/>
      <c r="S142" s="142"/>
      <c r="T142" s="143"/>
      <c r="U142" s="142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 t="s">
        <v>165</v>
      </c>
      <c r="AF142" s="137">
        <v>0</v>
      </c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  <c r="AV142" s="137"/>
      <c r="AW142" s="137"/>
      <c r="AX142" s="137"/>
      <c r="AY142" s="137"/>
      <c r="AZ142" s="137"/>
      <c r="BA142" s="137"/>
      <c r="BB142" s="137"/>
      <c r="BC142" s="137"/>
      <c r="BD142" s="137"/>
      <c r="BE142" s="137"/>
      <c r="BF142" s="137"/>
      <c r="BG142" s="137"/>
      <c r="BH142" s="137"/>
    </row>
    <row r="143" spans="1:60" outlineLevel="1" x14ac:dyDescent="0.2">
      <c r="A143" s="138"/>
      <c r="B143" s="138"/>
      <c r="C143" s="173" t="s">
        <v>294</v>
      </c>
      <c r="D143" s="148"/>
      <c r="E143" s="153">
        <v>121.15</v>
      </c>
      <c r="F143" s="155"/>
      <c r="G143" s="155"/>
      <c r="H143" s="155"/>
      <c r="I143" s="155"/>
      <c r="J143" s="155"/>
      <c r="K143" s="155"/>
      <c r="L143" s="155"/>
      <c r="M143" s="155"/>
      <c r="N143" s="142"/>
      <c r="O143" s="142"/>
      <c r="P143" s="142"/>
      <c r="Q143" s="142"/>
      <c r="R143" s="142"/>
      <c r="S143" s="142"/>
      <c r="T143" s="143"/>
      <c r="U143" s="142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 t="s">
        <v>165</v>
      </c>
      <c r="AF143" s="137">
        <v>1</v>
      </c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  <c r="AV143" s="137"/>
      <c r="AW143" s="137"/>
      <c r="AX143" s="137"/>
      <c r="AY143" s="137"/>
      <c r="AZ143" s="137"/>
      <c r="BA143" s="137"/>
      <c r="BB143" s="137"/>
      <c r="BC143" s="137"/>
      <c r="BD143" s="137"/>
      <c r="BE143" s="137"/>
      <c r="BF143" s="137"/>
      <c r="BG143" s="137"/>
      <c r="BH143" s="137"/>
    </row>
    <row r="144" spans="1:60" outlineLevel="1" x14ac:dyDescent="0.2">
      <c r="A144" s="138"/>
      <c r="B144" s="138"/>
      <c r="C144" s="170" t="s">
        <v>314</v>
      </c>
      <c r="D144" s="144"/>
      <c r="E144" s="150">
        <v>-1.1500000000000099</v>
      </c>
      <c r="F144" s="155"/>
      <c r="G144" s="155"/>
      <c r="H144" s="155"/>
      <c r="I144" s="155"/>
      <c r="J144" s="155"/>
      <c r="K144" s="155"/>
      <c r="L144" s="155"/>
      <c r="M144" s="155"/>
      <c r="N144" s="142"/>
      <c r="O144" s="142"/>
      <c r="P144" s="142"/>
      <c r="Q144" s="142"/>
      <c r="R144" s="142"/>
      <c r="S144" s="142"/>
      <c r="T144" s="143"/>
      <c r="U144" s="142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 t="s">
        <v>165</v>
      </c>
      <c r="AF144" s="137">
        <v>0</v>
      </c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  <c r="AV144" s="137"/>
      <c r="AW144" s="137"/>
      <c r="AX144" s="137"/>
      <c r="AY144" s="137"/>
      <c r="AZ144" s="137"/>
      <c r="BA144" s="137"/>
      <c r="BB144" s="137"/>
      <c r="BC144" s="137"/>
      <c r="BD144" s="137"/>
      <c r="BE144" s="137"/>
      <c r="BF144" s="137"/>
      <c r="BG144" s="137"/>
      <c r="BH144" s="137"/>
    </row>
    <row r="145" spans="1:60" ht="22.5" outlineLevel="1" x14ac:dyDescent="0.2">
      <c r="A145" s="138">
        <v>77</v>
      </c>
      <c r="B145" s="138" t="s">
        <v>315</v>
      </c>
      <c r="C145" s="169" t="s">
        <v>316</v>
      </c>
      <c r="D145" s="142" t="s">
        <v>162</v>
      </c>
      <c r="E145" s="149">
        <v>9.9999999999999982</v>
      </c>
      <c r="F145" s="154"/>
      <c r="G145" s="155">
        <f>ROUND(E145*F145,2)</f>
        <v>0</v>
      </c>
      <c r="H145" s="154"/>
      <c r="I145" s="155">
        <f>ROUND(E145*H145,2)</f>
        <v>0</v>
      </c>
      <c r="J145" s="154"/>
      <c r="K145" s="155">
        <f>ROUND(E145*J145,2)</f>
        <v>0</v>
      </c>
      <c r="L145" s="155">
        <v>21</v>
      </c>
      <c r="M145" s="155">
        <f>G145*(1+L145/100)</f>
        <v>0</v>
      </c>
      <c r="N145" s="142">
        <v>0</v>
      </c>
      <c r="O145" s="142">
        <f>ROUND(E145*N145,5)</f>
        <v>0</v>
      </c>
      <c r="P145" s="142">
        <v>0</v>
      </c>
      <c r="Q145" s="142">
        <f>ROUND(E145*P145,5)</f>
        <v>0</v>
      </c>
      <c r="R145" s="142"/>
      <c r="S145" s="142"/>
      <c r="T145" s="143">
        <v>0</v>
      </c>
      <c r="U145" s="142">
        <f>ROUND(E145*T145,2)</f>
        <v>0</v>
      </c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 t="s">
        <v>163</v>
      </c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  <c r="AV145" s="137"/>
      <c r="AW145" s="137"/>
      <c r="AX145" s="137"/>
      <c r="AY145" s="137"/>
      <c r="AZ145" s="137"/>
      <c r="BA145" s="137"/>
      <c r="BB145" s="137"/>
      <c r="BC145" s="137"/>
      <c r="BD145" s="137"/>
      <c r="BE145" s="137"/>
      <c r="BF145" s="137"/>
      <c r="BG145" s="137"/>
      <c r="BH145" s="137"/>
    </row>
    <row r="146" spans="1:60" outlineLevel="1" x14ac:dyDescent="0.2">
      <c r="A146" s="138"/>
      <c r="B146" s="138"/>
      <c r="C146" s="170" t="s">
        <v>317</v>
      </c>
      <c r="D146" s="144"/>
      <c r="E146" s="150"/>
      <c r="F146" s="155"/>
      <c r="G146" s="155"/>
      <c r="H146" s="155"/>
      <c r="I146" s="155"/>
      <c r="J146" s="155"/>
      <c r="K146" s="155"/>
      <c r="L146" s="155"/>
      <c r="M146" s="155"/>
      <c r="N146" s="142"/>
      <c r="O146" s="142"/>
      <c r="P146" s="142"/>
      <c r="Q146" s="142"/>
      <c r="R146" s="142"/>
      <c r="S146" s="142"/>
      <c r="T146" s="143"/>
      <c r="U146" s="142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 t="s">
        <v>165</v>
      </c>
      <c r="AF146" s="137">
        <v>0</v>
      </c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  <c r="AV146" s="137"/>
      <c r="AW146" s="137"/>
      <c r="AX146" s="137"/>
      <c r="AY146" s="137"/>
      <c r="AZ146" s="137"/>
      <c r="BA146" s="137"/>
      <c r="BB146" s="137"/>
      <c r="BC146" s="137"/>
      <c r="BD146" s="137"/>
      <c r="BE146" s="137"/>
      <c r="BF146" s="137"/>
      <c r="BG146" s="137"/>
      <c r="BH146" s="137"/>
    </row>
    <row r="147" spans="1:60" outlineLevel="1" x14ac:dyDescent="0.2">
      <c r="A147" s="138"/>
      <c r="B147" s="138"/>
      <c r="C147" s="170" t="s">
        <v>318</v>
      </c>
      <c r="D147" s="144"/>
      <c r="E147" s="150">
        <v>6.45</v>
      </c>
      <c r="F147" s="155"/>
      <c r="G147" s="155"/>
      <c r="H147" s="155"/>
      <c r="I147" s="155"/>
      <c r="J147" s="155"/>
      <c r="K147" s="155"/>
      <c r="L147" s="155"/>
      <c r="M147" s="155"/>
      <c r="N147" s="142"/>
      <c r="O147" s="142"/>
      <c r="P147" s="142"/>
      <c r="Q147" s="142"/>
      <c r="R147" s="142"/>
      <c r="S147" s="142"/>
      <c r="T147" s="143"/>
      <c r="U147" s="142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 t="s">
        <v>165</v>
      </c>
      <c r="AF147" s="137">
        <v>0</v>
      </c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  <c r="AV147" s="137"/>
      <c r="AW147" s="137"/>
      <c r="AX147" s="137"/>
      <c r="AY147" s="137"/>
      <c r="AZ147" s="137"/>
      <c r="BA147" s="137"/>
      <c r="BB147" s="137"/>
      <c r="BC147" s="137"/>
      <c r="BD147" s="137"/>
      <c r="BE147" s="137"/>
      <c r="BF147" s="137"/>
      <c r="BG147" s="137"/>
      <c r="BH147" s="137"/>
    </row>
    <row r="148" spans="1:60" outlineLevel="1" x14ac:dyDescent="0.2">
      <c r="A148" s="138"/>
      <c r="B148" s="138"/>
      <c r="C148" s="170" t="s">
        <v>319</v>
      </c>
      <c r="D148" s="144"/>
      <c r="E148" s="150"/>
      <c r="F148" s="155"/>
      <c r="G148" s="155"/>
      <c r="H148" s="155"/>
      <c r="I148" s="155"/>
      <c r="J148" s="155"/>
      <c r="K148" s="155"/>
      <c r="L148" s="155"/>
      <c r="M148" s="155"/>
      <c r="N148" s="142"/>
      <c r="O148" s="142"/>
      <c r="P148" s="142"/>
      <c r="Q148" s="142"/>
      <c r="R148" s="142"/>
      <c r="S148" s="142"/>
      <c r="T148" s="143"/>
      <c r="U148" s="142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 t="s">
        <v>165</v>
      </c>
      <c r="AF148" s="137">
        <v>0</v>
      </c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  <c r="AV148" s="137"/>
      <c r="AW148" s="137"/>
      <c r="AX148" s="137"/>
      <c r="AY148" s="137"/>
      <c r="AZ148" s="137"/>
      <c r="BA148" s="137"/>
      <c r="BB148" s="137"/>
      <c r="BC148" s="137"/>
      <c r="BD148" s="137"/>
      <c r="BE148" s="137"/>
      <c r="BF148" s="137"/>
      <c r="BG148" s="137"/>
      <c r="BH148" s="137"/>
    </row>
    <row r="149" spans="1:60" outlineLevel="1" x14ac:dyDescent="0.2">
      <c r="A149" s="138"/>
      <c r="B149" s="138"/>
      <c r="C149" s="170" t="s">
        <v>320</v>
      </c>
      <c r="D149" s="144"/>
      <c r="E149" s="150">
        <v>3.5550000000000002</v>
      </c>
      <c r="F149" s="155"/>
      <c r="G149" s="155"/>
      <c r="H149" s="155"/>
      <c r="I149" s="155"/>
      <c r="J149" s="155"/>
      <c r="K149" s="155"/>
      <c r="L149" s="155"/>
      <c r="M149" s="155"/>
      <c r="N149" s="142"/>
      <c r="O149" s="142"/>
      <c r="P149" s="142"/>
      <c r="Q149" s="142"/>
      <c r="R149" s="142"/>
      <c r="S149" s="142"/>
      <c r="T149" s="143"/>
      <c r="U149" s="142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 t="s">
        <v>165</v>
      </c>
      <c r="AF149" s="137">
        <v>0</v>
      </c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  <c r="AV149" s="137"/>
      <c r="AW149" s="137"/>
      <c r="AX149" s="137"/>
      <c r="AY149" s="137"/>
      <c r="AZ149" s="137"/>
      <c r="BA149" s="137"/>
      <c r="BB149" s="137"/>
      <c r="BC149" s="137"/>
      <c r="BD149" s="137"/>
      <c r="BE149" s="137"/>
      <c r="BF149" s="137"/>
      <c r="BG149" s="137"/>
      <c r="BH149" s="137"/>
    </row>
    <row r="150" spans="1:60" outlineLevel="1" x14ac:dyDescent="0.2">
      <c r="A150" s="138"/>
      <c r="B150" s="138"/>
      <c r="C150" s="173" t="s">
        <v>294</v>
      </c>
      <c r="D150" s="148"/>
      <c r="E150" s="153">
        <v>10.005000000000001</v>
      </c>
      <c r="F150" s="155"/>
      <c r="G150" s="155"/>
      <c r="H150" s="155"/>
      <c r="I150" s="155"/>
      <c r="J150" s="155"/>
      <c r="K150" s="155"/>
      <c r="L150" s="155"/>
      <c r="M150" s="155"/>
      <c r="N150" s="142"/>
      <c r="O150" s="142"/>
      <c r="P150" s="142"/>
      <c r="Q150" s="142"/>
      <c r="R150" s="142"/>
      <c r="S150" s="142"/>
      <c r="T150" s="143"/>
      <c r="U150" s="142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 t="s">
        <v>165</v>
      </c>
      <c r="AF150" s="137">
        <v>1</v>
      </c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  <c r="AV150" s="137"/>
      <c r="AW150" s="137"/>
      <c r="AX150" s="137"/>
      <c r="AY150" s="137"/>
      <c r="AZ150" s="137"/>
      <c r="BA150" s="137"/>
      <c r="BB150" s="137"/>
      <c r="BC150" s="137"/>
      <c r="BD150" s="137"/>
      <c r="BE150" s="137"/>
      <c r="BF150" s="137"/>
      <c r="BG150" s="137"/>
      <c r="BH150" s="137"/>
    </row>
    <row r="151" spans="1:60" outlineLevel="1" x14ac:dyDescent="0.2">
      <c r="A151" s="138"/>
      <c r="B151" s="138"/>
      <c r="C151" s="170" t="s">
        <v>321</v>
      </c>
      <c r="D151" s="144"/>
      <c r="E151" s="150">
        <v>-5.0000000000007799E-3</v>
      </c>
      <c r="F151" s="155"/>
      <c r="G151" s="155"/>
      <c r="H151" s="155"/>
      <c r="I151" s="155"/>
      <c r="J151" s="155"/>
      <c r="K151" s="155"/>
      <c r="L151" s="155"/>
      <c r="M151" s="155"/>
      <c r="N151" s="142"/>
      <c r="O151" s="142"/>
      <c r="P151" s="142"/>
      <c r="Q151" s="142"/>
      <c r="R151" s="142"/>
      <c r="S151" s="142"/>
      <c r="T151" s="143"/>
      <c r="U151" s="142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 t="s">
        <v>165</v>
      </c>
      <c r="AF151" s="137">
        <v>0</v>
      </c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  <c r="AV151" s="137"/>
      <c r="AW151" s="137"/>
      <c r="AX151" s="137"/>
      <c r="AY151" s="137"/>
      <c r="AZ151" s="137"/>
      <c r="BA151" s="137"/>
      <c r="BB151" s="137"/>
      <c r="BC151" s="137"/>
      <c r="BD151" s="137"/>
      <c r="BE151" s="137"/>
      <c r="BF151" s="137"/>
      <c r="BG151" s="137"/>
      <c r="BH151" s="137"/>
    </row>
    <row r="152" spans="1:60" outlineLevel="1" x14ac:dyDescent="0.2">
      <c r="A152" s="138">
        <v>78</v>
      </c>
      <c r="B152" s="138" t="s">
        <v>322</v>
      </c>
      <c r="C152" s="169" t="s">
        <v>323</v>
      </c>
      <c r="D152" s="142" t="s">
        <v>162</v>
      </c>
      <c r="E152" s="149">
        <v>11</v>
      </c>
      <c r="F152" s="154"/>
      <c r="G152" s="155">
        <f>ROUND(E152*F152,2)</f>
        <v>0</v>
      </c>
      <c r="H152" s="154"/>
      <c r="I152" s="155">
        <f>ROUND(E152*H152,2)</f>
        <v>0</v>
      </c>
      <c r="J152" s="154"/>
      <c r="K152" s="155">
        <f>ROUND(E152*J152,2)</f>
        <v>0</v>
      </c>
      <c r="L152" s="155">
        <v>21</v>
      </c>
      <c r="M152" s="155">
        <f>G152*(1+L152/100)</f>
        <v>0</v>
      </c>
      <c r="N152" s="142">
        <v>0</v>
      </c>
      <c r="O152" s="142">
        <f>ROUND(E152*N152,5)</f>
        <v>0</v>
      </c>
      <c r="P152" s="142">
        <v>0</v>
      </c>
      <c r="Q152" s="142">
        <f>ROUND(E152*P152,5)</f>
        <v>0</v>
      </c>
      <c r="R152" s="142"/>
      <c r="S152" s="142"/>
      <c r="T152" s="143">
        <v>0</v>
      </c>
      <c r="U152" s="142">
        <f>ROUND(E152*T152,2)</f>
        <v>0</v>
      </c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 t="s">
        <v>163</v>
      </c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  <c r="AV152" s="137"/>
      <c r="AW152" s="137"/>
      <c r="AX152" s="137"/>
      <c r="AY152" s="137"/>
      <c r="AZ152" s="137"/>
      <c r="BA152" s="137"/>
      <c r="BB152" s="137"/>
      <c r="BC152" s="137"/>
      <c r="BD152" s="137"/>
      <c r="BE152" s="137"/>
      <c r="BF152" s="137"/>
      <c r="BG152" s="137"/>
      <c r="BH152" s="137"/>
    </row>
    <row r="153" spans="1:60" outlineLevel="1" x14ac:dyDescent="0.2">
      <c r="A153" s="138"/>
      <c r="B153" s="138"/>
      <c r="C153" s="170" t="s">
        <v>274</v>
      </c>
      <c r="D153" s="144"/>
      <c r="E153" s="150">
        <v>11.04</v>
      </c>
      <c r="F153" s="155"/>
      <c r="G153" s="155"/>
      <c r="H153" s="155"/>
      <c r="I153" s="155"/>
      <c r="J153" s="155"/>
      <c r="K153" s="155"/>
      <c r="L153" s="155"/>
      <c r="M153" s="155"/>
      <c r="N153" s="142"/>
      <c r="O153" s="142"/>
      <c r="P153" s="142"/>
      <c r="Q153" s="142"/>
      <c r="R153" s="142"/>
      <c r="S153" s="142"/>
      <c r="T153" s="143"/>
      <c r="U153" s="142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 t="s">
        <v>165</v>
      </c>
      <c r="AF153" s="137">
        <v>0</v>
      </c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  <c r="AV153" s="137"/>
      <c r="AW153" s="137"/>
      <c r="AX153" s="137"/>
      <c r="AY153" s="137"/>
      <c r="AZ153" s="137"/>
      <c r="BA153" s="137"/>
      <c r="BB153" s="137"/>
      <c r="BC153" s="137"/>
      <c r="BD153" s="137"/>
      <c r="BE153" s="137"/>
      <c r="BF153" s="137"/>
      <c r="BG153" s="137"/>
      <c r="BH153" s="137"/>
    </row>
    <row r="154" spans="1:60" outlineLevel="1" x14ac:dyDescent="0.2">
      <c r="A154" s="138"/>
      <c r="B154" s="138"/>
      <c r="C154" s="170" t="s">
        <v>324</v>
      </c>
      <c r="D154" s="144"/>
      <c r="E154" s="150">
        <v>-3.9999999999999099E-2</v>
      </c>
      <c r="F154" s="155"/>
      <c r="G154" s="155"/>
      <c r="H154" s="155"/>
      <c r="I154" s="155"/>
      <c r="J154" s="155"/>
      <c r="K154" s="155"/>
      <c r="L154" s="155"/>
      <c r="M154" s="155"/>
      <c r="N154" s="142"/>
      <c r="O154" s="142"/>
      <c r="P154" s="142"/>
      <c r="Q154" s="142"/>
      <c r="R154" s="142"/>
      <c r="S154" s="142"/>
      <c r="T154" s="143"/>
      <c r="U154" s="142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 t="s">
        <v>165</v>
      </c>
      <c r="AF154" s="137">
        <v>0</v>
      </c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  <c r="AV154" s="137"/>
      <c r="AW154" s="137"/>
      <c r="AX154" s="137"/>
      <c r="AY154" s="137"/>
      <c r="AZ154" s="137"/>
      <c r="BA154" s="137"/>
      <c r="BB154" s="137"/>
      <c r="BC154" s="137"/>
      <c r="BD154" s="137"/>
      <c r="BE154" s="137"/>
      <c r="BF154" s="137"/>
      <c r="BG154" s="137"/>
      <c r="BH154" s="137"/>
    </row>
    <row r="155" spans="1:60" outlineLevel="1" x14ac:dyDescent="0.2">
      <c r="A155" s="138">
        <v>79</v>
      </c>
      <c r="B155" s="138" t="s">
        <v>325</v>
      </c>
      <c r="C155" s="169" t="s">
        <v>326</v>
      </c>
      <c r="D155" s="142" t="s">
        <v>162</v>
      </c>
      <c r="E155" s="149">
        <v>59</v>
      </c>
      <c r="F155" s="154"/>
      <c r="G155" s="155">
        <f>ROUND(E155*F155,2)</f>
        <v>0</v>
      </c>
      <c r="H155" s="154"/>
      <c r="I155" s="155">
        <f>ROUND(E155*H155,2)</f>
        <v>0</v>
      </c>
      <c r="J155" s="154"/>
      <c r="K155" s="155">
        <f>ROUND(E155*J155,2)</f>
        <v>0</v>
      </c>
      <c r="L155" s="155">
        <v>21</v>
      </c>
      <c r="M155" s="155">
        <f>G155*(1+L155/100)</f>
        <v>0</v>
      </c>
      <c r="N155" s="142">
        <v>0</v>
      </c>
      <c r="O155" s="142">
        <f>ROUND(E155*N155,5)</f>
        <v>0</v>
      </c>
      <c r="P155" s="142">
        <v>0</v>
      </c>
      <c r="Q155" s="142">
        <f>ROUND(E155*P155,5)</f>
        <v>0</v>
      </c>
      <c r="R155" s="142"/>
      <c r="S155" s="142"/>
      <c r="T155" s="143">
        <v>0</v>
      </c>
      <c r="U155" s="142">
        <f>ROUND(E155*T155,2)</f>
        <v>0</v>
      </c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 t="s">
        <v>163</v>
      </c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  <c r="AV155" s="137"/>
      <c r="AW155" s="137"/>
      <c r="AX155" s="137"/>
      <c r="AY155" s="137"/>
      <c r="AZ155" s="137"/>
      <c r="BA155" s="137"/>
      <c r="BB155" s="137"/>
      <c r="BC155" s="137"/>
      <c r="BD155" s="137"/>
      <c r="BE155" s="137"/>
      <c r="BF155" s="137"/>
      <c r="BG155" s="137"/>
      <c r="BH155" s="137"/>
    </row>
    <row r="156" spans="1:60" outlineLevel="1" x14ac:dyDescent="0.2">
      <c r="A156" s="138"/>
      <c r="B156" s="138"/>
      <c r="C156" s="170" t="s">
        <v>327</v>
      </c>
      <c r="D156" s="144"/>
      <c r="E156" s="150">
        <v>14.85</v>
      </c>
      <c r="F156" s="155"/>
      <c r="G156" s="155"/>
      <c r="H156" s="155"/>
      <c r="I156" s="155"/>
      <c r="J156" s="155"/>
      <c r="K156" s="155"/>
      <c r="L156" s="155"/>
      <c r="M156" s="155"/>
      <c r="N156" s="142"/>
      <c r="O156" s="142"/>
      <c r="P156" s="142"/>
      <c r="Q156" s="142"/>
      <c r="R156" s="142"/>
      <c r="S156" s="142"/>
      <c r="T156" s="143"/>
      <c r="U156" s="142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 t="s">
        <v>165</v>
      </c>
      <c r="AF156" s="137">
        <v>0</v>
      </c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  <c r="AV156" s="137"/>
      <c r="AW156" s="137"/>
      <c r="AX156" s="137"/>
      <c r="AY156" s="137"/>
      <c r="AZ156" s="137"/>
      <c r="BA156" s="137"/>
      <c r="BB156" s="137"/>
      <c r="BC156" s="137"/>
      <c r="BD156" s="137"/>
      <c r="BE156" s="137"/>
      <c r="BF156" s="137"/>
      <c r="BG156" s="137"/>
      <c r="BH156" s="137"/>
    </row>
    <row r="157" spans="1:60" outlineLevel="1" x14ac:dyDescent="0.2">
      <c r="A157" s="138"/>
      <c r="B157" s="138"/>
      <c r="C157" s="170" t="s">
        <v>328</v>
      </c>
      <c r="D157" s="144"/>
      <c r="E157" s="150">
        <v>15.125</v>
      </c>
      <c r="F157" s="155"/>
      <c r="G157" s="155"/>
      <c r="H157" s="155"/>
      <c r="I157" s="155"/>
      <c r="J157" s="155"/>
      <c r="K157" s="155"/>
      <c r="L157" s="155"/>
      <c r="M157" s="155"/>
      <c r="N157" s="142"/>
      <c r="O157" s="142"/>
      <c r="P157" s="142"/>
      <c r="Q157" s="142"/>
      <c r="R157" s="142"/>
      <c r="S157" s="142"/>
      <c r="T157" s="143"/>
      <c r="U157" s="142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 t="s">
        <v>165</v>
      </c>
      <c r="AF157" s="137">
        <v>0</v>
      </c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  <c r="AV157" s="137"/>
      <c r="AW157" s="137"/>
      <c r="AX157" s="137"/>
      <c r="AY157" s="137"/>
      <c r="AZ157" s="137"/>
      <c r="BA157" s="137"/>
      <c r="BB157" s="137"/>
      <c r="BC157" s="137"/>
      <c r="BD157" s="137"/>
      <c r="BE157" s="137"/>
      <c r="BF157" s="137"/>
      <c r="BG157" s="137"/>
      <c r="BH157" s="137"/>
    </row>
    <row r="158" spans="1:60" outlineLevel="1" x14ac:dyDescent="0.2">
      <c r="A158" s="138"/>
      <c r="B158" s="138"/>
      <c r="C158" s="170" t="s">
        <v>329</v>
      </c>
      <c r="D158" s="144"/>
      <c r="E158" s="150">
        <v>13.475</v>
      </c>
      <c r="F158" s="155"/>
      <c r="G158" s="155"/>
      <c r="H158" s="155"/>
      <c r="I158" s="155"/>
      <c r="J158" s="155"/>
      <c r="K158" s="155"/>
      <c r="L158" s="155"/>
      <c r="M158" s="155"/>
      <c r="N158" s="142"/>
      <c r="O158" s="142"/>
      <c r="P158" s="142"/>
      <c r="Q158" s="142"/>
      <c r="R158" s="142"/>
      <c r="S158" s="142"/>
      <c r="T158" s="143"/>
      <c r="U158" s="142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 t="s">
        <v>165</v>
      </c>
      <c r="AF158" s="137">
        <v>0</v>
      </c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137"/>
      <c r="AV158" s="137"/>
      <c r="AW158" s="137"/>
      <c r="AX158" s="137"/>
      <c r="AY158" s="137"/>
      <c r="AZ158" s="137"/>
      <c r="BA158" s="137"/>
      <c r="BB158" s="137"/>
      <c r="BC158" s="137"/>
      <c r="BD158" s="137"/>
      <c r="BE158" s="137"/>
      <c r="BF158" s="137"/>
      <c r="BG158" s="137"/>
      <c r="BH158" s="137"/>
    </row>
    <row r="159" spans="1:60" outlineLevel="1" x14ac:dyDescent="0.2">
      <c r="A159" s="138"/>
      <c r="B159" s="138"/>
      <c r="C159" s="170" t="s">
        <v>330</v>
      </c>
      <c r="D159" s="144"/>
      <c r="E159" s="150">
        <v>14.987500000000001</v>
      </c>
      <c r="F159" s="155"/>
      <c r="G159" s="155"/>
      <c r="H159" s="155"/>
      <c r="I159" s="155"/>
      <c r="J159" s="155"/>
      <c r="K159" s="155"/>
      <c r="L159" s="155"/>
      <c r="M159" s="155"/>
      <c r="N159" s="142"/>
      <c r="O159" s="142"/>
      <c r="P159" s="142"/>
      <c r="Q159" s="142"/>
      <c r="R159" s="142"/>
      <c r="S159" s="142"/>
      <c r="T159" s="143"/>
      <c r="U159" s="142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 t="s">
        <v>165</v>
      </c>
      <c r="AF159" s="137">
        <v>0</v>
      </c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137"/>
      <c r="AV159" s="137"/>
      <c r="AW159" s="137"/>
      <c r="AX159" s="137"/>
      <c r="AY159" s="137"/>
      <c r="AZ159" s="137"/>
      <c r="BA159" s="137"/>
      <c r="BB159" s="137"/>
      <c r="BC159" s="137"/>
      <c r="BD159" s="137"/>
      <c r="BE159" s="137"/>
      <c r="BF159" s="137"/>
      <c r="BG159" s="137"/>
      <c r="BH159" s="137"/>
    </row>
    <row r="160" spans="1:60" outlineLevel="1" x14ac:dyDescent="0.2">
      <c r="A160" s="138"/>
      <c r="B160" s="138"/>
      <c r="C160" s="173" t="s">
        <v>294</v>
      </c>
      <c r="D160" s="148"/>
      <c r="E160" s="153">
        <v>58.4375</v>
      </c>
      <c r="F160" s="155"/>
      <c r="G160" s="155"/>
      <c r="H160" s="155"/>
      <c r="I160" s="155"/>
      <c r="J160" s="155"/>
      <c r="K160" s="155"/>
      <c r="L160" s="155"/>
      <c r="M160" s="155"/>
      <c r="N160" s="142"/>
      <c r="O160" s="142"/>
      <c r="P160" s="142"/>
      <c r="Q160" s="142"/>
      <c r="R160" s="142"/>
      <c r="S160" s="142"/>
      <c r="T160" s="143"/>
      <c r="U160" s="142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 t="s">
        <v>165</v>
      </c>
      <c r="AF160" s="137">
        <v>1</v>
      </c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137"/>
      <c r="AV160" s="137"/>
      <c r="AW160" s="137"/>
      <c r="AX160" s="137"/>
      <c r="AY160" s="137"/>
      <c r="AZ160" s="137"/>
      <c r="BA160" s="137"/>
      <c r="BB160" s="137"/>
      <c r="BC160" s="137"/>
      <c r="BD160" s="137"/>
      <c r="BE160" s="137"/>
      <c r="BF160" s="137"/>
      <c r="BG160" s="137"/>
      <c r="BH160" s="137"/>
    </row>
    <row r="161" spans="1:60" outlineLevel="1" x14ac:dyDescent="0.2">
      <c r="A161" s="138"/>
      <c r="B161" s="138"/>
      <c r="C161" s="170" t="s">
        <v>331</v>
      </c>
      <c r="D161" s="144"/>
      <c r="E161" s="150">
        <v>0.5625</v>
      </c>
      <c r="F161" s="155"/>
      <c r="G161" s="155"/>
      <c r="H161" s="155"/>
      <c r="I161" s="155"/>
      <c r="J161" s="155"/>
      <c r="K161" s="155"/>
      <c r="L161" s="155"/>
      <c r="M161" s="155"/>
      <c r="N161" s="142"/>
      <c r="O161" s="142"/>
      <c r="P161" s="142"/>
      <c r="Q161" s="142"/>
      <c r="R161" s="142"/>
      <c r="S161" s="142"/>
      <c r="T161" s="143"/>
      <c r="U161" s="142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 t="s">
        <v>165</v>
      </c>
      <c r="AF161" s="137">
        <v>0</v>
      </c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  <c r="AV161" s="137"/>
      <c r="AW161" s="137"/>
      <c r="AX161" s="137"/>
      <c r="AY161" s="137"/>
      <c r="AZ161" s="137"/>
      <c r="BA161" s="137"/>
      <c r="BB161" s="137"/>
      <c r="BC161" s="137"/>
      <c r="BD161" s="137"/>
      <c r="BE161" s="137"/>
      <c r="BF161" s="137"/>
      <c r="BG161" s="137"/>
      <c r="BH161" s="137"/>
    </row>
    <row r="162" spans="1:60" outlineLevel="1" x14ac:dyDescent="0.2">
      <c r="A162" s="138">
        <v>80</v>
      </c>
      <c r="B162" s="138" t="s">
        <v>332</v>
      </c>
      <c r="C162" s="169" t="s">
        <v>333</v>
      </c>
      <c r="D162" s="142" t="s">
        <v>162</v>
      </c>
      <c r="E162" s="149">
        <v>65</v>
      </c>
      <c r="F162" s="154"/>
      <c r="G162" s="155">
        <f>ROUND(E162*F162,2)</f>
        <v>0</v>
      </c>
      <c r="H162" s="154"/>
      <c r="I162" s="155">
        <f>ROUND(E162*H162,2)</f>
        <v>0</v>
      </c>
      <c r="J162" s="154"/>
      <c r="K162" s="155">
        <f>ROUND(E162*J162,2)</f>
        <v>0</v>
      </c>
      <c r="L162" s="155">
        <v>21</v>
      </c>
      <c r="M162" s="155">
        <f>G162*(1+L162/100)</f>
        <v>0</v>
      </c>
      <c r="N162" s="142">
        <v>0</v>
      </c>
      <c r="O162" s="142">
        <f>ROUND(E162*N162,5)</f>
        <v>0</v>
      </c>
      <c r="P162" s="142">
        <v>0</v>
      </c>
      <c r="Q162" s="142">
        <f>ROUND(E162*P162,5)</f>
        <v>0</v>
      </c>
      <c r="R162" s="142"/>
      <c r="S162" s="142"/>
      <c r="T162" s="143">
        <v>0</v>
      </c>
      <c r="U162" s="142">
        <f>ROUND(E162*T162,2)</f>
        <v>0</v>
      </c>
      <c r="V162" s="137"/>
      <c r="W162" s="137"/>
      <c r="X162" s="137"/>
      <c r="Y162" s="137"/>
      <c r="Z162" s="137"/>
      <c r="AA162" s="137"/>
      <c r="AB162" s="137"/>
      <c r="AC162" s="137"/>
      <c r="AD162" s="137"/>
      <c r="AE162" s="137" t="s">
        <v>163</v>
      </c>
      <c r="AF162" s="137"/>
      <c r="AG162" s="137"/>
      <c r="AH162" s="137"/>
      <c r="AI162" s="137"/>
      <c r="AJ162" s="137"/>
      <c r="AK162" s="137"/>
      <c r="AL162" s="137"/>
      <c r="AM162" s="137"/>
      <c r="AN162" s="137"/>
      <c r="AO162" s="137"/>
      <c r="AP162" s="137"/>
      <c r="AQ162" s="137"/>
      <c r="AR162" s="137"/>
      <c r="AS162" s="137"/>
      <c r="AT162" s="137"/>
      <c r="AU162" s="137"/>
      <c r="AV162" s="137"/>
      <c r="AW162" s="137"/>
      <c r="AX162" s="137"/>
      <c r="AY162" s="137"/>
      <c r="AZ162" s="137"/>
      <c r="BA162" s="137"/>
      <c r="BB162" s="137"/>
      <c r="BC162" s="137"/>
      <c r="BD162" s="137"/>
      <c r="BE162" s="137"/>
      <c r="BF162" s="137"/>
      <c r="BG162" s="137"/>
      <c r="BH162" s="137"/>
    </row>
    <row r="163" spans="1:60" outlineLevel="1" x14ac:dyDescent="0.2">
      <c r="A163" s="138"/>
      <c r="B163" s="138"/>
      <c r="C163" s="170" t="s">
        <v>334</v>
      </c>
      <c r="D163" s="144"/>
      <c r="E163" s="150">
        <v>15.68</v>
      </c>
      <c r="F163" s="155"/>
      <c r="G163" s="155"/>
      <c r="H163" s="155"/>
      <c r="I163" s="155"/>
      <c r="J163" s="155"/>
      <c r="K163" s="155"/>
      <c r="L163" s="155"/>
      <c r="M163" s="155"/>
      <c r="N163" s="142"/>
      <c r="O163" s="142"/>
      <c r="P163" s="142"/>
      <c r="Q163" s="142"/>
      <c r="R163" s="142"/>
      <c r="S163" s="142"/>
      <c r="T163" s="143"/>
      <c r="U163" s="142"/>
      <c r="V163" s="137"/>
      <c r="W163" s="137"/>
      <c r="X163" s="137"/>
      <c r="Y163" s="137"/>
      <c r="Z163" s="137"/>
      <c r="AA163" s="137"/>
      <c r="AB163" s="137"/>
      <c r="AC163" s="137"/>
      <c r="AD163" s="137"/>
      <c r="AE163" s="137" t="s">
        <v>165</v>
      </c>
      <c r="AF163" s="137">
        <v>0</v>
      </c>
      <c r="AG163" s="137"/>
      <c r="AH163" s="137"/>
      <c r="AI163" s="137"/>
      <c r="AJ163" s="137"/>
      <c r="AK163" s="137"/>
      <c r="AL163" s="137"/>
      <c r="AM163" s="137"/>
      <c r="AN163" s="137"/>
      <c r="AO163" s="137"/>
      <c r="AP163" s="137"/>
      <c r="AQ163" s="137"/>
      <c r="AR163" s="137"/>
      <c r="AS163" s="137"/>
      <c r="AT163" s="137"/>
      <c r="AU163" s="137"/>
      <c r="AV163" s="137"/>
      <c r="AW163" s="137"/>
      <c r="AX163" s="137"/>
      <c r="AY163" s="137"/>
      <c r="AZ163" s="137"/>
      <c r="BA163" s="137"/>
      <c r="BB163" s="137"/>
      <c r="BC163" s="137"/>
      <c r="BD163" s="137"/>
      <c r="BE163" s="137"/>
      <c r="BF163" s="137"/>
      <c r="BG163" s="137"/>
      <c r="BH163" s="137"/>
    </row>
    <row r="164" spans="1:60" outlineLevel="1" x14ac:dyDescent="0.2">
      <c r="A164" s="138"/>
      <c r="B164" s="138"/>
      <c r="C164" s="170" t="s">
        <v>334</v>
      </c>
      <c r="D164" s="144"/>
      <c r="E164" s="150">
        <v>15.68</v>
      </c>
      <c r="F164" s="155"/>
      <c r="G164" s="155"/>
      <c r="H164" s="155"/>
      <c r="I164" s="155"/>
      <c r="J164" s="155"/>
      <c r="K164" s="155"/>
      <c r="L164" s="155"/>
      <c r="M164" s="155"/>
      <c r="N164" s="142"/>
      <c r="O164" s="142"/>
      <c r="P164" s="142"/>
      <c r="Q164" s="142"/>
      <c r="R164" s="142"/>
      <c r="S164" s="142"/>
      <c r="T164" s="143"/>
      <c r="U164" s="142"/>
      <c r="V164" s="137"/>
      <c r="W164" s="137"/>
      <c r="X164" s="137"/>
      <c r="Y164" s="137"/>
      <c r="Z164" s="137"/>
      <c r="AA164" s="137"/>
      <c r="AB164" s="137"/>
      <c r="AC164" s="137"/>
      <c r="AD164" s="137"/>
      <c r="AE164" s="137" t="s">
        <v>165</v>
      </c>
      <c r="AF164" s="137">
        <v>0</v>
      </c>
      <c r="AG164" s="137"/>
      <c r="AH164" s="137"/>
      <c r="AI164" s="137"/>
      <c r="AJ164" s="137"/>
      <c r="AK164" s="137"/>
      <c r="AL164" s="137"/>
      <c r="AM164" s="137"/>
      <c r="AN164" s="137"/>
      <c r="AO164" s="137"/>
      <c r="AP164" s="137"/>
      <c r="AQ164" s="137"/>
      <c r="AR164" s="137"/>
      <c r="AS164" s="137"/>
      <c r="AT164" s="137"/>
      <c r="AU164" s="137"/>
      <c r="AV164" s="137"/>
      <c r="AW164" s="137"/>
      <c r="AX164" s="137"/>
      <c r="AY164" s="137"/>
      <c r="AZ164" s="137"/>
      <c r="BA164" s="137"/>
      <c r="BB164" s="137"/>
      <c r="BC164" s="137"/>
      <c r="BD164" s="137"/>
      <c r="BE164" s="137"/>
      <c r="BF164" s="137"/>
      <c r="BG164" s="137"/>
      <c r="BH164" s="137"/>
    </row>
    <row r="165" spans="1:60" outlineLevel="1" x14ac:dyDescent="0.2">
      <c r="A165" s="138"/>
      <c r="B165" s="138"/>
      <c r="C165" s="170" t="s">
        <v>335</v>
      </c>
      <c r="D165" s="144"/>
      <c r="E165" s="150">
        <v>16.100000000000001</v>
      </c>
      <c r="F165" s="155"/>
      <c r="G165" s="155"/>
      <c r="H165" s="155"/>
      <c r="I165" s="155"/>
      <c r="J165" s="155"/>
      <c r="K165" s="155"/>
      <c r="L165" s="155"/>
      <c r="M165" s="155"/>
      <c r="N165" s="142"/>
      <c r="O165" s="142"/>
      <c r="P165" s="142"/>
      <c r="Q165" s="142"/>
      <c r="R165" s="142"/>
      <c r="S165" s="142"/>
      <c r="T165" s="143"/>
      <c r="U165" s="142"/>
      <c r="V165" s="137"/>
      <c r="W165" s="137"/>
      <c r="X165" s="137"/>
      <c r="Y165" s="137"/>
      <c r="Z165" s="137"/>
      <c r="AA165" s="137"/>
      <c r="AB165" s="137"/>
      <c r="AC165" s="137"/>
      <c r="AD165" s="137"/>
      <c r="AE165" s="137" t="s">
        <v>165</v>
      </c>
      <c r="AF165" s="137">
        <v>0</v>
      </c>
      <c r="AG165" s="137"/>
      <c r="AH165" s="137"/>
      <c r="AI165" s="137"/>
      <c r="AJ165" s="137"/>
      <c r="AK165" s="137"/>
      <c r="AL165" s="137"/>
      <c r="AM165" s="137"/>
      <c r="AN165" s="137"/>
      <c r="AO165" s="137"/>
      <c r="AP165" s="137"/>
      <c r="AQ165" s="137"/>
      <c r="AR165" s="137"/>
      <c r="AS165" s="137"/>
      <c r="AT165" s="137"/>
      <c r="AU165" s="137"/>
      <c r="AV165" s="137"/>
      <c r="AW165" s="137"/>
      <c r="AX165" s="137"/>
      <c r="AY165" s="137"/>
      <c r="AZ165" s="137"/>
      <c r="BA165" s="137"/>
      <c r="BB165" s="137"/>
      <c r="BC165" s="137"/>
      <c r="BD165" s="137"/>
      <c r="BE165" s="137"/>
      <c r="BF165" s="137"/>
      <c r="BG165" s="137"/>
      <c r="BH165" s="137"/>
    </row>
    <row r="166" spans="1:60" outlineLevel="1" x14ac:dyDescent="0.2">
      <c r="A166" s="138"/>
      <c r="B166" s="138"/>
      <c r="C166" s="170" t="s">
        <v>336</v>
      </c>
      <c r="D166" s="144"/>
      <c r="E166" s="150">
        <v>17.079999999999998</v>
      </c>
      <c r="F166" s="155"/>
      <c r="G166" s="155"/>
      <c r="H166" s="155"/>
      <c r="I166" s="155"/>
      <c r="J166" s="155"/>
      <c r="K166" s="155"/>
      <c r="L166" s="155"/>
      <c r="M166" s="155"/>
      <c r="N166" s="142"/>
      <c r="O166" s="142"/>
      <c r="P166" s="142"/>
      <c r="Q166" s="142"/>
      <c r="R166" s="142"/>
      <c r="S166" s="142"/>
      <c r="T166" s="143"/>
      <c r="U166" s="142"/>
      <c r="V166" s="137"/>
      <c r="W166" s="137"/>
      <c r="X166" s="137"/>
      <c r="Y166" s="137"/>
      <c r="Z166" s="137"/>
      <c r="AA166" s="137"/>
      <c r="AB166" s="137"/>
      <c r="AC166" s="137"/>
      <c r="AD166" s="137"/>
      <c r="AE166" s="137" t="s">
        <v>165</v>
      </c>
      <c r="AF166" s="137">
        <v>0</v>
      </c>
      <c r="AG166" s="137"/>
      <c r="AH166" s="137"/>
      <c r="AI166" s="137"/>
      <c r="AJ166" s="137"/>
      <c r="AK166" s="137"/>
      <c r="AL166" s="137"/>
      <c r="AM166" s="137"/>
      <c r="AN166" s="137"/>
      <c r="AO166" s="137"/>
      <c r="AP166" s="137"/>
      <c r="AQ166" s="137"/>
      <c r="AR166" s="137"/>
      <c r="AS166" s="137"/>
      <c r="AT166" s="137"/>
      <c r="AU166" s="137"/>
      <c r="AV166" s="137"/>
      <c r="AW166" s="137"/>
      <c r="AX166" s="137"/>
      <c r="AY166" s="137"/>
      <c r="AZ166" s="137"/>
      <c r="BA166" s="137"/>
      <c r="BB166" s="137"/>
      <c r="BC166" s="137"/>
      <c r="BD166" s="137"/>
      <c r="BE166" s="137"/>
      <c r="BF166" s="137"/>
      <c r="BG166" s="137"/>
      <c r="BH166" s="137"/>
    </row>
    <row r="167" spans="1:60" outlineLevel="1" x14ac:dyDescent="0.2">
      <c r="A167" s="138"/>
      <c r="B167" s="138"/>
      <c r="C167" s="173" t="s">
        <v>294</v>
      </c>
      <c r="D167" s="148"/>
      <c r="E167" s="153">
        <v>64.540000000000006</v>
      </c>
      <c r="F167" s="155"/>
      <c r="G167" s="155"/>
      <c r="H167" s="155"/>
      <c r="I167" s="155"/>
      <c r="J167" s="155"/>
      <c r="K167" s="155"/>
      <c r="L167" s="155"/>
      <c r="M167" s="155"/>
      <c r="N167" s="142"/>
      <c r="O167" s="142"/>
      <c r="P167" s="142"/>
      <c r="Q167" s="142"/>
      <c r="R167" s="142"/>
      <c r="S167" s="142"/>
      <c r="T167" s="143"/>
      <c r="U167" s="142"/>
      <c r="V167" s="137"/>
      <c r="W167" s="137"/>
      <c r="X167" s="137"/>
      <c r="Y167" s="137"/>
      <c r="Z167" s="137"/>
      <c r="AA167" s="137"/>
      <c r="AB167" s="137"/>
      <c r="AC167" s="137"/>
      <c r="AD167" s="137"/>
      <c r="AE167" s="137" t="s">
        <v>165</v>
      </c>
      <c r="AF167" s="137">
        <v>1</v>
      </c>
      <c r="AG167" s="137"/>
      <c r="AH167" s="137"/>
      <c r="AI167" s="137"/>
      <c r="AJ167" s="137"/>
      <c r="AK167" s="137"/>
      <c r="AL167" s="137"/>
      <c r="AM167" s="137"/>
      <c r="AN167" s="137"/>
      <c r="AO167" s="137"/>
      <c r="AP167" s="137"/>
      <c r="AQ167" s="137"/>
      <c r="AR167" s="137"/>
      <c r="AS167" s="137"/>
      <c r="AT167" s="137"/>
      <c r="AU167" s="137"/>
      <c r="AV167" s="137"/>
      <c r="AW167" s="137"/>
      <c r="AX167" s="137"/>
      <c r="AY167" s="137"/>
      <c r="AZ167" s="137"/>
      <c r="BA167" s="137"/>
      <c r="BB167" s="137"/>
      <c r="BC167" s="137"/>
      <c r="BD167" s="137"/>
      <c r="BE167" s="137"/>
      <c r="BF167" s="137"/>
      <c r="BG167" s="137"/>
      <c r="BH167" s="137"/>
    </row>
    <row r="168" spans="1:60" outlineLevel="1" x14ac:dyDescent="0.2">
      <c r="A168" s="159"/>
      <c r="B168" s="159"/>
      <c r="C168" s="174" t="s">
        <v>337</v>
      </c>
      <c r="D168" s="160"/>
      <c r="E168" s="161">
        <v>0.45999999999999402</v>
      </c>
      <c r="F168" s="162"/>
      <c r="G168" s="162"/>
      <c r="H168" s="162"/>
      <c r="I168" s="162"/>
      <c r="J168" s="162"/>
      <c r="K168" s="162"/>
      <c r="L168" s="162"/>
      <c r="M168" s="162"/>
      <c r="N168" s="163"/>
      <c r="O168" s="163"/>
      <c r="P168" s="163"/>
      <c r="Q168" s="163"/>
      <c r="R168" s="163"/>
      <c r="S168" s="163"/>
      <c r="T168" s="164"/>
      <c r="U168" s="163"/>
      <c r="V168" s="137"/>
      <c r="W168" s="137"/>
      <c r="X168" s="137"/>
      <c r="Y168" s="137"/>
      <c r="Z168" s="137"/>
      <c r="AA168" s="137"/>
      <c r="AB168" s="137"/>
      <c r="AC168" s="137"/>
      <c r="AD168" s="137"/>
      <c r="AE168" s="137" t="s">
        <v>165</v>
      </c>
      <c r="AF168" s="137">
        <v>0</v>
      </c>
      <c r="AG168" s="137"/>
      <c r="AH168" s="137"/>
      <c r="AI168" s="137"/>
      <c r="AJ168" s="137"/>
      <c r="AK168" s="137"/>
      <c r="AL168" s="137"/>
      <c r="AM168" s="137"/>
      <c r="AN168" s="137"/>
      <c r="AO168" s="137"/>
      <c r="AP168" s="137"/>
      <c r="AQ168" s="137"/>
      <c r="AR168" s="137"/>
      <c r="AS168" s="137"/>
      <c r="AT168" s="137"/>
      <c r="AU168" s="137"/>
      <c r="AV168" s="137"/>
      <c r="AW168" s="137"/>
      <c r="AX168" s="137"/>
      <c r="AY168" s="137"/>
      <c r="AZ168" s="137"/>
      <c r="BA168" s="137"/>
      <c r="BB168" s="137"/>
      <c r="BC168" s="137"/>
      <c r="BD168" s="137"/>
      <c r="BE168" s="137"/>
      <c r="BF168" s="137"/>
      <c r="BG168" s="137"/>
      <c r="BH168" s="137"/>
    </row>
    <row r="169" spans="1:60" x14ac:dyDescent="0.2">
      <c r="A169" s="4"/>
      <c r="B169" s="5" t="s">
        <v>170</v>
      </c>
      <c r="C169" s="175" t="s">
        <v>170</v>
      </c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AC169">
        <v>15</v>
      </c>
      <c r="AD169">
        <v>21</v>
      </c>
    </row>
    <row r="170" spans="1:60" x14ac:dyDescent="0.2">
      <c r="A170" s="165"/>
      <c r="B170" s="166">
        <v>26</v>
      </c>
      <c r="C170" s="176" t="s">
        <v>170</v>
      </c>
      <c r="D170" s="167"/>
      <c r="E170" s="167"/>
      <c r="F170" s="167"/>
      <c r="G170" s="168">
        <f>G8+G36+G45+G68+G100+G103+G109</f>
        <v>0</v>
      </c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AC170">
        <f>SUMIF(L7:L168,AC169,G7:G168)</f>
        <v>0</v>
      </c>
      <c r="AD170">
        <f>SUMIF(L7:L168,AD169,G7:G168)</f>
        <v>0</v>
      </c>
      <c r="AE170" t="s">
        <v>338</v>
      </c>
    </row>
    <row r="171" spans="1:60" x14ac:dyDescent="0.2">
      <c r="A171" s="4"/>
      <c r="B171" s="5" t="s">
        <v>170</v>
      </c>
      <c r="C171" s="175" t="s">
        <v>170</v>
      </c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</row>
    <row r="172" spans="1:60" x14ac:dyDescent="0.2">
      <c r="A172" s="4"/>
      <c r="B172" s="5" t="s">
        <v>170</v>
      </c>
      <c r="C172" s="175" t="s">
        <v>170</v>
      </c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</row>
    <row r="173" spans="1:60" x14ac:dyDescent="0.2">
      <c r="A173" s="249"/>
      <c r="B173" s="249"/>
      <c r="C173" s="250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</row>
    <row r="174" spans="1:60" x14ac:dyDescent="0.2">
      <c r="A174" s="232"/>
      <c r="B174" s="233"/>
      <c r="C174" s="234"/>
      <c r="D174" s="233"/>
      <c r="E174" s="233"/>
      <c r="F174" s="233"/>
      <c r="G174" s="235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AE174" t="s">
        <v>339</v>
      </c>
    </row>
    <row r="175" spans="1:60" x14ac:dyDescent="0.2">
      <c r="A175" s="236"/>
      <c r="B175" s="237"/>
      <c r="C175" s="238"/>
      <c r="D175" s="237"/>
      <c r="E175" s="237"/>
      <c r="F175" s="237"/>
      <c r="G175" s="239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</row>
    <row r="176" spans="1:60" x14ac:dyDescent="0.2">
      <c r="A176" s="236"/>
      <c r="B176" s="237"/>
      <c r="C176" s="238"/>
      <c r="D176" s="237"/>
      <c r="E176" s="237"/>
      <c r="F176" s="237"/>
      <c r="G176" s="239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</row>
    <row r="177" spans="1:31" x14ac:dyDescent="0.2">
      <c r="A177" s="236"/>
      <c r="B177" s="237"/>
      <c r="C177" s="238"/>
      <c r="D177" s="237"/>
      <c r="E177" s="237"/>
      <c r="F177" s="237"/>
      <c r="G177" s="239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</row>
    <row r="178" spans="1:31" x14ac:dyDescent="0.2">
      <c r="A178" s="240"/>
      <c r="B178" s="241"/>
      <c r="C178" s="242"/>
      <c r="D178" s="241"/>
      <c r="E178" s="241"/>
      <c r="F178" s="241"/>
      <c r="G178" s="243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</row>
    <row r="179" spans="1:31" x14ac:dyDescent="0.2">
      <c r="A179" s="4"/>
      <c r="B179" s="5" t="s">
        <v>170</v>
      </c>
      <c r="C179" s="175" t="s">
        <v>170</v>
      </c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</row>
    <row r="180" spans="1:31" x14ac:dyDescent="0.2">
      <c r="C180" s="177"/>
      <c r="AE180" t="s">
        <v>340</v>
      </c>
    </row>
  </sheetData>
  <mergeCells count="38">
    <mergeCell ref="A1:G1"/>
    <mergeCell ref="C2:G2"/>
    <mergeCell ref="C3:G3"/>
    <mergeCell ref="C4:G4"/>
    <mergeCell ref="C34:G34"/>
    <mergeCell ref="C10:G10"/>
    <mergeCell ref="C12:G12"/>
    <mergeCell ref="C13:G13"/>
    <mergeCell ref="C14:G14"/>
    <mergeCell ref="C21:G21"/>
    <mergeCell ref="C22:G22"/>
    <mergeCell ref="C24:G24"/>
    <mergeCell ref="C25:G25"/>
    <mergeCell ref="C32:G32"/>
    <mergeCell ref="C33:G33"/>
    <mergeCell ref="C63:G63"/>
    <mergeCell ref="C38:G38"/>
    <mergeCell ref="C41:G41"/>
    <mergeCell ref="C47:G47"/>
    <mergeCell ref="C48:G48"/>
    <mergeCell ref="C50:G50"/>
    <mergeCell ref="C51:G51"/>
    <mergeCell ref="C52:G52"/>
    <mergeCell ref="C53:G53"/>
    <mergeCell ref="C55:G55"/>
    <mergeCell ref="C61:G61"/>
    <mergeCell ref="C62:G62"/>
    <mergeCell ref="C106:G106"/>
    <mergeCell ref="C64:G64"/>
    <mergeCell ref="C66:G66"/>
    <mergeCell ref="C105:G105"/>
    <mergeCell ref="A173:C173"/>
    <mergeCell ref="A174:G178"/>
    <mergeCell ref="C107:G107"/>
    <mergeCell ref="C111:G111"/>
    <mergeCell ref="C112:G112"/>
    <mergeCell ref="C113:G113"/>
    <mergeCell ref="C114:G114"/>
  </mergeCells>
  <pageMargins left="0.59055118110236227" right="0.39370078740157483" top="0.78740157480314965" bottom="0.78740157480314965" header="0.31496062992125984" footer="0.31496062992125984"/>
  <pageSetup paperSize="9" orientation="landscape" r:id="rId1"/>
  <headerFooter>
    <oddFooter>Stránka &amp;P z &amp;N</oddFooter>
  </headerFooter>
  <rowBreaks count="4" manualBreakCount="4">
    <brk id="35" max="20" man="1"/>
    <brk id="67" max="20" man="1"/>
    <brk id="99" max="20" man="1"/>
    <brk id="134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Markusová Eva</cp:lastModifiedBy>
  <cp:lastPrinted>2014-02-28T09:52:57Z</cp:lastPrinted>
  <dcterms:created xsi:type="dcterms:W3CDTF">2009-04-08T07:15:50Z</dcterms:created>
  <dcterms:modified xsi:type="dcterms:W3CDTF">2024-04-22T07:35:22Z</dcterms:modified>
</cp:coreProperties>
</file>