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files_sprava_majetku\HUBENÁ\OPRAVA OSTRŮVKŮ PŘED NÁDRAŽÍM\"/>
    </mc:Choice>
  </mc:AlternateContent>
  <xr:revisionPtr revIDLastSave="0" documentId="13_ncr:1_{B7C99980-1DB1-46EF-8FDD-760491AAE22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24-023 - Nymburk - oprava..." sheetId="2" r:id="rId2"/>
  </sheets>
  <definedNames>
    <definedName name="_xlnm._FilterDatabase" localSheetId="1" hidden="1">'24-023 - Nymburk - oprava...'!$C$117:$K$179</definedName>
    <definedName name="_xlnm.Print_Titles" localSheetId="1">'24-023 - Nymburk - oprava...'!$117:$117</definedName>
    <definedName name="_xlnm.Print_Titles" localSheetId="0">'Rekapitulace stavby'!$92:$92</definedName>
    <definedName name="_xlnm.Print_Area" localSheetId="1">'24-023 - Nymburk - oprava...'!$C$4:$J$76,'24-023 - Nymburk - oprava...'!$C$82:$J$101,'24-023 - Nymburk - oprava...'!$C$107:$J$179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79" i="2"/>
  <c r="BH179" i="2"/>
  <c r="BG179" i="2"/>
  <c r="BF179" i="2"/>
  <c r="T179" i="2"/>
  <c r="T178" i="2"/>
  <c r="R179" i="2"/>
  <c r="R178" i="2"/>
  <c r="P179" i="2"/>
  <c r="P178" i="2" s="1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F114" i="2"/>
  <c r="F112" i="2"/>
  <c r="E110" i="2"/>
  <c r="F89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15" i="2"/>
  <c r="J15" i="2"/>
  <c r="J10" i="2"/>
  <c r="J112" i="2" s="1"/>
  <c r="L90" i="1"/>
  <c r="AM90" i="1"/>
  <c r="AM89" i="1"/>
  <c r="L89" i="1"/>
  <c r="AM87" i="1"/>
  <c r="L87" i="1"/>
  <c r="L85" i="1"/>
  <c r="L84" i="1"/>
  <c r="BK177" i="2"/>
  <c r="J157" i="2"/>
  <c r="BK172" i="2"/>
  <c r="BK146" i="2"/>
  <c r="J152" i="2"/>
  <c r="J163" i="2"/>
  <c r="BK169" i="2"/>
  <c r="BK175" i="2"/>
  <c r="BK134" i="2"/>
  <c r="BK160" i="2"/>
  <c r="J176" i="2"/>
  <c r="J154" i="2"/>
  <c r="J137" i="2"/>
  <c r="BK148" i="2"/>
  <c r="J167" i="2"/>
  <c r="BK179" i="2"/>
  <c r="BK137" i="2"/>
  <c r="BK122" i="2"/>
  <c r="BK167" i="2"/>
  <c r="J136" i="2"/>
  <c r="J166" i="2"/>
  <c r="BK154" i="2"/>
  <c r="J160" i="2"/>
  <c r="BK142" i="2"/>
  <c r="BK157" i="2"/>
  <c r="BK163" i="2"/>
  <c r="J174" i="2"/>
  <c r="J122" i="2"/>
  <c r="J159" i="2"/>
  <c r="BK152" i="2"/>
  <c r="J138" i="2"/>
  <c r="J148" i="2"/>
  <c r="J179" i="2"/>
  <c r="BK159" i="2"/>
  <c r="BK170" i="2"/>
  <c r="J172" i="2"/>
  <c r="BK126" i="2"/>
  <c r="BK174" i="2"/>
  <c r="BK130" i="2"/>
  <c r="J121" i="2"/>
  <c r="J164" i="2"/>
  <c r="J177" i="2"/>
  <c r="J134" i="2"/>
  <c r="J142" i="2"/>
  <c r="J146" i="2"/>
  <c r="J170" i="2"/>
  <c r="BK138" i="2"/>
  <c r="J126" i="2"/>
  <c r="J161" i="2"/>
  <c r="BK164" i="2"/>
  <c r="BK176" i="2"/>
  <c r="BK166" i="2"/>
  <c r="BK121" i="2"/>
  <c r="J175" i="2"/>
  <c r="BK136" i="2"/>
  <c r="J169" i="2"/>
  <c r="J130" i="2"/>
  <c r="BK161" i="2"/>
  <c r="AS94" i="1"/>
  <c r="BK120" i="2" l="1"/>
  <c r="R135" i="2"/>
  <c r="P135" i="2"/>
  <c r="T151" i="2"/>
  <c r="R120" i="2"/>
  <c r="R151" i="2"/>
  <c r="BK162" i="2"/>
  <c r="J162" i="2" s="1"/>
  <c r="J99" i="2" s="1"/>
  <c r="BK135" i="2"/>
  <c r="J135" i="2" s="1"/>
  <c r="J97" i="2" s="1"/>
  <c r="P151" i="2"/>
  <c r="R162" i="2"/>
  <c r="P120" i="2"/>
  <c r="T135" i="2"/>
  <c r="T119" i="2" s="1"/>
  <c r="T118" i="2" s="1"/>
  <c r="T162" i="2"/>
  <c r="T120" i="2"/>
  <c r="BK151" i="2"/>
  <c r="J151" i="2" s="1"/>
  <c r="J98" i="2" s="1"/>
  <c r="P162" i="2"/>
  <c r="BK178" i="2"/>
  <c r="J178" i="2"/>
  <c r="J100" i="2" s="1"/>
  <c r="BE179" i="2"/>
  <c r="J87" i="2"/>
  <c r="J114" i="2"/>
  <c r="BE160" i="2"/>
  <c r="BE170" i="2"/>
  <c r="BE172" i="2"/>
  <c r="BE176" i="2"/>
  <c r="BE134" i="2"/>
  <c r="BE166" i="2"/>
  <c r="BE167" i="2"/>
  <c r="BE169" i="2"/>
  <c r="BE121" i="2"/>
  <c r="BE159" i="2"/>
  <c r="BE161" i="2"/>
  <c r="F90" i="2"/>
  <c r="J115" i="2"/>
  <c r="BE122" i="2"/>
  <c r="BE130" i="2"/>
  <c r="BE163" i="2"/>
  <c r="BE138" i="2"/>
  <c r="BE152" i="2"/>
  <c r="BE164" i="2"/>
  <c r="BE177" i="2"/>
  <c r="BE126" i="2"/>
  <c r="BE136" i="2"/>
  <c r="BE146" i="2"/>
  <c r="BE148" i="2"/>
  <c r="BE154" i="2"/>
  <c r="BE175" i="2"/>
  <c r="BE137" i="2"/>
  <c r="BE142" i="2"/>
  <c r="BE157" i="2"/>
  <c r="BE174" i="2"/>
  <c r="F33" i="2"/>
  <c r="BB95" i="1" s="1"/>
  <c r="BB94" i="1" s="1"/>
  <c r="W31" i="1" s="1"/>
  <c r="F34" i="2"/>
  <c r="BC95" i="1" s="1"/>
  <c r="BC94" i="1" s="1"/>
  <c r="AY94" i="1" s="1"/>
  <c r="F35" i="2"/>
  <c r="BD95" i="1" s="1"/>
  <c r="BD94" i="1" s="1"/>
  <c r="W33" i="1" s="1"/>
  <c r="F32" i="2"/>
  <c r="BA95" i="1" s="1"/>
  <c r="BA94" i="1" s="1"/>
  <c r="AW94" i="1" s="1"/>
  <c r="AK30" i="1" s="1"/>
  <c r="J32" i="2"/>
  <c r="AW95" i="1" s="1"/>
  <c r="P119" i="2" l="1"/>
  <c r="P118" i="2" s="1"/>
  <c r="AU95" i="1" s="1"/>
  <c r="AU94" i="1" s="1"/>
  <c r="R119" i="2"/>
  <c r="R118" i="2" s="1"/>
  <c r="BK119" i="2"/>
  <c r="BK118" i="2"/>
  <c r="J118" i="2" s="1"/>
  <c r="J28" i="2" s="1"/>
  <c r="AG95" i="1" s="1"/>
  <c r="J120" i="2"/>
  <c r="J96" i="2" s="1"/>
  <c r="W30" i="1"/>
  <c r="J31" i="2"/>
  <c r="AV95" i="1" s="1"/>
  <c r="AT95" i="1" s="1"/>
  <c r="AX94" i="1"/>
  <c r="F31" i="2"/>
  <c r="AZ95" i="1" s="1"/>
  <c r="AZ94" i="1" s="1"/>
  <c r="AV94" i="1" s="1"/>
  <c r="AK29" i="1" s="1"/>
  <c r="W32" i="1"/>
  <c r="AN95" i="1" l="1"/>
  <c r="AG94" i="1"/>
  <c r="J94" i="2"/>
  <c r="J119" i="2"/>
  <c r="J95" i="2" s="1"/>
  <c r="J37" i="2"/>
  <c r="AT94" i="1"/>
  <c r="W29" i="1"/>
  <c r="AK26" i="1"/>
  <c r="AK35" i="1" s="1"/>
  <c r="AN94" i="1" l="1"/>
</calcChain>
</file>

<file path=xl/sharedStrings.xml><?xml version="1.0" encoding="utf-8"?>
<sst xmlns="http://schemas.openxmlformats.org/spreadsheetml/2006/main" count="923" uniqueCount="253">
  <si>
    <t>Export Komplet</t>
  </si>
  <si>
    <t/>
  </si>
  <si>
    <t>2.0</t>
  </si>
  <si>
    <t>False</t>
  </si>
  <si>
    <t>{dcc54988-821e-4bc7-af5c-53aaa844ff8c}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</si>
  <si>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</si>
  <si>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</si>
  <si>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</si>
  <si>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</si>
  <si>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</si>
  <si>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</si>
  <si>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</si>
  <si>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</si>
  <si>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24-023</t>
  </si>
  <si>
    <t>Stavba:</t>
  </si>
  <si>
    <t>Nymburk - oprava zastávkových ostrůvku před nádražím</t>
  </si>
  <si>
    <t>KSO:</t>
  </si>
  <si>
    <t>CC-CZ:</t>
  </si>
  <si>
    <t>Místo:</t>
  </si>
  <si>
    <t>Nymburk</t>
  </si>
  <si>
    <t>Datum:</t>
  </si>
  <si>
    <t>24. 9. 2024</t>
  </si>
  <si>
    <t>Zadavatel:</t>
  </si>
  <si>
    <t>IČ:</t>
  </si>
  <si>
    <t>Město Nymburk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</si>
  <si>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</si>
  <si>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</si>
  <si>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</si>
  <si>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</si>
  <si>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</si>
  <si>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</si>
  <si>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</si>
  <si>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</si>
  <si>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</si>
  <si>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</si>
  <si>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</si>
  <si>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</si>
  <si>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</si>
  <si>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</si>
  <si>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</si>
  <si>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</si>
  <si>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</si>
  <si>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</si>
  <si>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</si>
  <si>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</si>
  <si>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</si>
  <si>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</si>
  <si>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</si>
  <si>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</si>
  <si>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</si>
  <si>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</si>
  <si>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</si>
  <si>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</si>
  <si>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</si>
  <si>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</si>
  <si>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</si>
  <si>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</si>
  <si>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</si>
  <si>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</si>
  <si>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</si>
  <si>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</si>
  <si>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</si>
  <si>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</si>
  <si>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</si>
  <si>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</si>
  <si>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</si>
  <si>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</si>
  <si>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</si>
  <si>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</si>
  <si>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</si>
  <si>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</si>
  <si>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</si>
  <si>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</si>
  <si>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</si>
  <si>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</si>
  <si>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</si>
  <si>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</si>
  <si>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</si>
  <si>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</si>
  <si>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</si>
  <si>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</si>
  <si>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</si>
  <si>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</si>
  <si>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</si>
  <si>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</si>
  <si>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</si>
  <si>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</si>
  <si>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</si>
  <si>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</si>
  <si>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</si>
  <si>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</si>
  <si>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</si>
  <si>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</si>
  <si>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</si>
  <si>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</si>
  <si>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</si>
  <si>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</si>
  <si>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</si>
  <si>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</si>
  <si>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</si>
  <si>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</si>
  <si>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</si>
  <si>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</si>
  <si>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</si>
  <si>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</si>
  <si>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</si>
  <si>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</si>
  <si>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</si>
  <si>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</si>
  <si>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</si>
  <si>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</si>
  <si>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</si>
  <si>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</si>
  <si>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4</t>
  </si>
  <si>
    <t>26375911</t>
  </si>
  <si>
    <t>113107337</t>
  </si>
  <si>
    <t>Odstranění podkladu z betonu vyztuženého sítěmi tl přes 150 do 300 mm strojně pl do 50 m2</t>
  </si>
  <si>
    <t>1085916971</t>
  </si>
  <si>
    <t>VV</t>
  </si>
  <si>
    <t>2*34</t>
  </si>
  <si>
    <t>4*43</t>
  </si>
  <si>
    <t>Součet</t>
  </si>
  <si>
    <t>3</t>
  </si>
  <si>
    <t>113107344</t>
  </si>
  <si>
    <t>Odstranění podkladu živičného tl přes 150 do 200 mm strojně pl do 50 m2</t>
  </si>
  <si>
    <t>2126958365</t>
  </si>
  <si>
    <t>"pod betonem"240</t>
  </si>
  <si>
    <t>"okolo obrub" 178*0,3</t>
  </si>
  <si>
    <t>113205112R</t>
  </si>
  <si>
    <t>Vytrhání ocelových obrub kotvených do betonu</t>
  </si>
  <si>
    <t>m</t>
  </si>
  <si>
    <t>-1798105501</t>
  </si>
  <si>
    <t>2*37</t>
  </si>
  <si>
    <t>4*48</t>
  </si>
  <si>
    <t>5</t>
  </si>
  <si>
    <t>181912112</t>
  </si>
  <si>
    <t>Úprava pláně v hornině třídy těžitelnosti I skupiny 3 se zhutněním ručně</t>
  </si>
  <si>
    <t>1068262168</t>
  </si>
  <si>
    <t>Komunikace pozemní</t>
  </si>
  <si>
    <t>6</t>
  </si>
  <si>
    <t>564851111</t>
  </si>
  <si>
    <t>Podklad ze štěrkodrtě ŠD plochy přes 100 m2 tl 150 mm</t>
  </si>
  <si>
    <t>1425454194</t>
  </si>
  <si>
    <t>7</t>
  </si>
  <si>
    <t>565135101</t>
  </si>
  <si>
    <t>Asfaltový beton vrstva podkladní ACP 16 (obalované kamenivo OKS) tl 50 mm š do 1,5 m</t>
  </si>
  <si>
    <t>-477629853</t>
  </si>
  <si>
    <t>8</t>
  </si>
  <si>
    <t>567122114</t>
  </si>
  <si>
    <t>Podklad ze směsi stmelené cementem SC C 8/10 (KSC I) tl 150 mm</t>
  </si>
  <si>
    <t>-2039583476</t>
  </si>
  <si>
    <t>"v místě původních ostrůvků mimo dlažbu" 240-162</t>
  </si>
  <si>
    <t>9</t>
  </si>
  <si>
    <t>577144211</t>
  </si>
  <si>
    <t>Asfaltový beton vrstva obrusná ACO 11 (ABS) tř. II tl 50 mm š do 3 m z nemodifikovaného asfaltu</t>
  </si>
  <si>
    <t>1426106339</t>
  </si>
  <si>
    <t>10</t>
  </si>
  <si>
    <t>596211110</t>
  </si>
  <si>
    <t>Kladení zámkové dlažby komunikací pro pěší ručně tl 60 mm skupiny A pl do 50 m2</t>
  </si>
  <si>
    <t>-1427967829</t>
  </si>
  <si>
    <t>34+14+43+14+43+14</t>
  </si>
  <si>
    <t>11</t>
  </si>
  <si>
    <t>M</t>
  </si>
  <si>
    <t>59245018</t>
  </si>
  <si>
    <t>dlažba skladebná betonová 200x100mm tl 60mm přírodní</t>
  </si>
  <si>
    <t>-948624867</t>
  </si>
  <si>
    <t>162*1,02</t>
  </si>
  <si>
    <t>165,24*1,03 'Přepočtené koeficientem množství</t>
  </si>
  <si>
    <t>Ostatní konstrukce a práce, bourání</t>
  </si>
  <si>
    <t>916131213</t>
  </si>
  <si>
    <t>Osazení silničního obrubníku betonového stojatého s boční opěrou do lože z betonu prostého</t>
  </si>
  <si>
    <t>1442361740</t>
  </si>
  <si>
    <t>37+15+48+15+48+15</t>
  </si>
  <si>
    <t>13</t>
  </si>
  <si>
    <t>59217031</t>
  </si>
  <si>
    <t>obrubník silniční betonový 1000x150x250mm</t>
  </si>
  <si>
    <t>458913657</t>
  </si>
  <si>
    <t>178*1,02</t>
  </si>
  <si>
    <t>181,56*1,02 'Přepočtené koeficientem množství</t>
  </si>
  <si>
    <t>14</t>
  </si>
  <si>
    <t>916991121</t>
  </si>
  <si>
    <t>Lože pod obrubníky, krajníky nebo obruby z dlažebních kostek z betonu prostého</t>
  </si>
  <si>
    <t>m3</t>
  </si>
  <si>
    <t>-405528089</t>
  </si>
  <si>
    <t>178*0,2*0,2</t>
  </si>
  <si>
    <t>15</t>
  </si>
  <si>
    <t>919112213</t>
  </si>
  <si>
    <t>Řezání spár pro vytvoření komůrky š 10 mm hl 25 mm pro těsnící zálivku v živičném krytu</t>
  </si>
  <si>
    <t>-1363595510</t>
  </si>
  <si>
    <t>16</t>
  </si>
  <si>
    <t>919122112</t>
  </si>
  <si>
    <t>Těsnění spár zálivkou za tepla pro komůrky š 10 mm hl 25 mm s těsnicím profilem</t>
  </si>
  <si>
    <t>2066310809</t>
  </si>
  <si>
    <t>17</t>
  </si>
  <si>
    <t>919735112</t>
  </si>
  <si>
    <t>Řezání stávajícího živičného krytu hl přes 50 do 100 mm</t>
  </si>
  <si>
    <t>292878789</t>
  </si>
  <si>
    <t>997</t>
  </si>
  <si>
    <t>Přesun sutě</t>
  </si>
  <si>
    <t>18</t>
  </si>
  <si>
    <t>997221551</t>
  </si>
  <si>
    <t>Vodorovná doprava suti ze sypkých materiálů do 1 km</t>
  </si>
  <si>
    <t>t</t>
  </si>
  <si>
    <t>114844701</t>
  </si>
  <si>
    <t>19</t>
  </si>
  <si>
    <t>997221559</t>
  </si>
  <si>
    <t>Příplatek ZKD 1 km u vodorovné dopravy suti ze sypkých materiálů</t>
  </si>
  <si>
    <t>1616779659</t>
  </si>
  <si>
    <t>69,6*10</t>
  </si>
  <si>
    <t>20</t>
  </si>
  <si>
    <t>997221561</t>
  </si>
  <si>
    <t>Vodorovná doprava suti z kusových materiálů do 1 km</t>
  </si>
  <si>
    <t>1557256075</t>
  </si>
  <si>
    <t>997221569</t>
  </si>
  <si>
    <t>Příplatek ZKD 1 km u vodorovné dopravy suti z kusových materiálů</t>
  </si>
  <si>
    <t>-1752871782</t>
  </si>
  <si>
    <t>132,03*10</t>
  </si>
  <si>
    <t>22</t>
  </si>
  <si>
    <t>997221571</t>
  </si>
  <si>
    <t>Vodorovná doprava vybouraných hmot do 1 km</t>
  </si>
  <si>
    <t>-809462144</t>
  </si>
  <si>
    <t>23</t>
  </si>
  <si>
    <t>997221579</t>
  </si>
  <si>
    <t>Příplatek ZKD 1 km u vodorovné dopravy vybouraných hmot</t>
  </si>
  <si>
    <t>-1099695033</t>
  </si>
  <si>
    <t>151,2*10</t>
  </si>
  <si>
    <t>24</t>
  </si>
  <si>
    <t>997221611</t>
  </si>
  <si>
    <t>Nakládání suti na dopravní prostředky pro vodorovnou dopravu</t>
  </si>
  <si>
    <t>1518519998</t>
  </si>
  <si>
    <t>69,6+132,03</t>
  </si>
  <si>
    <t>25</t>
  </si>
  <si>
    <t>997221612</t>
  </si>
  <si>
    <t>Nakládání vybouraných hmot na dopravní prostředky pro vodorovnou dopravu</t>
  </si>
  <si>
    <t>1959373835</t>
  </si>
  <si>
    <t>26</t>
  </si>
  <si>
    <t>997221862</t>
  </si>
  <si>
    <t>Poplatek za uložení na recyklační skládce (skládkovné) stavebního odpadu z armovaného betonu pod kódem 17 01 01</t>
  </si>
  <si>
    <t>734078917</t>
  </si>
  <si>
    <t>27</t>
  </si>
  <si>
    <t>997221873</t>
  </si>
  <si>
    <t>Poplatek za uložení na recyklační skládce (skládkovné) stavebního odpadu zeminy a kamení zatříděného do Katalogu odpadů pod kódem 17 05 04</t>
  </si>
  <si>
    <t>-7892297</t>
  </si>
  <si>
    <t>28</t>
  </si>
  <si>
    <t>997221875</t>
  </si>
  <si>
    <t>Poplatek za uložení na recyklační skládce (skládkovné) stavebního odpadu asfaltového bez obsahu dehtu zatříděného do Katalogu odpadů pod kódem 17 03 02</t>
  </si>
  <si>
    <t>1276589656</t>
  </si>
  <si>
    <t>998</t>
  </si>
  <si>
    <t>Přesun hmot</t>
  </si>
  <si>
    <t>29</t>
  </si>
  <si>
    <t>998223011</t>
  </si>
  <si>
    <t>Přesun hmot pro pozemní komunikace s krytem dlážděným</t>
  </si>
  <si>
    <t>700619072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</si>
</sst>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0" workbookViewId="0">
      <selection activeCell="AE20" sqref="AE2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6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R5" s="19"/>
      <c r="BS5" s="16" t="s">
        <v>6</v>
      </c>
    </row>
    <row r="6" spans="1:74" s="1" customFormat="1" ht="36.9" customHeight="1">
      <c r="B6" s="19"/>
      <c r="D6" s="24" t="s">
        <v>14</v>
      </c>
      <c r="K6" s="207" t="s">
        <v>15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4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45" customHeight="1">
      <c r="B17" s="19"/>
      <c r="E17" s="23" t="s">
        <v>27</v>
      </c>
      <c r="AK17" s="25" t="s">
        <v>25</v>
      </c>
      <c r="AN17" s="23" t="s">
        <v>1</v>
      </c>
      <c r="AR17" s="19"/>
      <c r="BS17" s="16" t="s">
        <v>29</v>
      </c>
    </row>
    <row r="18" spans="1:71" s="1" customFormat="1" ht="6.9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45" customHeight="1">
      <c r="B20" s="19"/>
      <c r="E20" s="23" t="s">
        <v>27</v>
      </c>
      <c r="AE20" s="1" t="s">
        <v>27</v>
      </c>
      <c r="AK20" s="25" t="s">
        <v>25</v>
      </c>
      <c r="AN20" s="23" t="s">
        <v>1</v>
      </c>
      <c r="AR20" s="19"/>
      <c r="BS20" s="16" t="s">
        <v>29</v>
      </c>
    </row>
    <row r="21" spans="1:71" s="1" customFormat="1" ht="6.9" customHeight="1">
      <c r="B21" s="19"/>
      <c r="AR21" s="19"/>
    </row>
    <row r="22" spans="1:71" s="1" customFormat="1" ht="12" customHeight="1">
      <c r="B22" s="19"/>
      <c r="D22" s="25" t="s">
        <v>31</v>
      </c>
      <c r="AR22" s="19"/>
    </row>
    <row r="23" spans="1:71" s="1" customFormat="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</row>
    <row r="24" spans="1:71" s="1" customFormat="1" ht="6.9" customHeight="1">
      <c r="B24" s="19"/>
      <c r="AR24" s="19"/>
    </row>
    <row r="25" spans="1:71" s="1" customFormat="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5" customHeight="1">
      <c r="A26" s="28"/>
      <c r="B26" s="29"/>
      <c r="C26" s="28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9">
        <f>ROUND(AG94,2)</f>
        <v>0</v>
      </c>
      <c r="AL26" s="210"/>
      <c r="AM26" s="210"/>
      <c r="AN26" s="210"/>
      <c r="AO26" s="210"/>
      <c r="AP26" s="28"/>
      <c r="AQ26" s="28"/>
      <c r="AR26" s="29"/>
      <c r="BE26" s="28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1" t="s">
        <v>33</v>
      </c>
      <c r="M28" s="211"/>
      <c r="N28" s="211"/>
      <c r="O28" s="211"/>
      <c r="P28" s="211"/>
      <c r="Q28" s="28"/>
      <c r="R28" s="28"/>
      <c r="S28" s="28"/>
      <c r="T28" s="28"/>
      <c r="U28" s="28"/>
      <c r="V28" s="28"/>
      <c r="W28" s="211" t="s">
        <v>34</v>
      </c>
      <c r="X28" s="211"/>
      <c r="Y28" s="211"/>
      <c r="Z28" s="211"/>
      <c r="AA28" s="211"/>
      <c r="AB28" s="211"/>
      <c r="AC28" s="211"/>
      <c r="AD28" s="211"/>
      <c r="AE28" s="211"/>
      <c r="AF28" s="28"/>
      <c r="AG28" s="28"/>
      <c r="AH28" s="28"/>
      <c r="AI28" s="28"/>
      <c r="AJ28" s="28"/>
      <c r="AK28" s="211" t="s">
        <v>35</v>
      </c>
      <c r="AL28" s="211"/>
      <c r="AM28" s="211"/>
      <c r="AN28" s="211"/>
      <c r="AO28" s="211"/>
      <c r="AP28" s="28"/>
      <c r="AQ28" s="28"/>
      <c r="AR28" s="29"/>
      <c r="BE28" s="28"/>
    </row>
    <row r="29" spans="1:71" s="3" customFormat="1" ht="14.4" customHeight="1">
      <c r="B29" s="33"/>
      <c r="D29" s="25" t="s">
        <v>36</v>
      </c>
      <c r="F29" s="25" t="s">
        <v>37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3"/>
    </row>
    <row r="30" spans="1:71" s="3" customFormat="1" ht="14.4" customHeight="1">
      <c r="B30" s="33"/>
      <c r="F30" s="25" t="s">
        <v>38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3"/>
    </row>
    <row r="31" spans="1:71" s="3" customFormat="1" ht="14.4" hidden="1" customHeight="1">
      <c r="B31" s="33"/>
      <c r="F31" s="25" t="s">
        <v>39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3"/>
    </row>
    <row r="32" spans="1:71" s="3" customFormat="1" ht="14.4" hidden="1" customHeight="1">
      <c r="B32" s="33"/>
      <c r="F32" s="25" t="s">
        <v>40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3"/>
    </row>
    <row r="33" spans="1:57" s="3" customFormat="1" ht="14.4" hidden="1" customHeight="1">
      <c r="B33" s="33"/>
      <c r="F33" s="25" t="s">
        <v>41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3"/>
    </row>
    <row r="34" spans="1:57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5" customHeight="1">
      <c r="A35" s="28"/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02" t="s">
        <v>44</v>
      </c>
      <c r="Y35" s="203"/>
      <c r="Z35" s="203"/>
      <c r="AA35" s="203"/>
      <c r="AB35" s="203"/>
      <c r="AC35" s="36"/>
      <c r="AD35" s="36"/>
      <c r="AE35" s="36"/>
      <c r="AF35" s="36"/>
      <c r="AG35" s="36"/>
      <c r="AH35" s="36"/>
      <c r="AI35" s="36"/>
      <c r="AJ35" s="36"/>
      <c r="AK35" s="204">
        <f>SUM(AK26:AK33)</f>
        <v>0</v>
      </c>
      <c r="AL35" s="203"/>
      <c r="AM35" s="203"/>
      <c r="AN35" s="203"/>
      <c r="AO35" s="205"/>
      <c r="AP35" s="34"/>
      <c r="AQ35" s="34"/>
      <c r="AR35" s="29"/>
      <c r="BE35" s="28"/>
    </row>
    <row r="36" spans="1:57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38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28"/>
      <c r="B60" s="29"/>
      <c r="C60" s="28"/>
      <c r="D60" s="41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47</v>
      </c>
      <c r="AI60" s="31"/>
      <c r="AJ60" s="31"/>
      <c r="AK60" s="31"/>
      <c r="AL60" s="31"/>
      <c r="AM60" s="41" t="s">
        <v>48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28"/>
      <c r="B64" s="29"/>
      <c r="C64" s="28"/>
      <c r="D64" s="39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50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28"/>
      <c r="B75" s="29"/>
      <c r="C75" s="28"/>
      <c r="D75" s="41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47</v>
      </c>
      <c r="AI75" s="31"/>
      <c r="AJ75" s="31"/>
      <c r="AK75" s="31"/>
      <c r="AL75" s="31"/>
      <c r="AM75" s="41" t="s">
        <v>48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" customHeight="1">
      <c r="A82" s="28"/>
      <c r="B82" s="29"/>
      <c r="C82" s="20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5" t="s">
        <v>12</v>
      </c>
      <c r="L84" s="4" t="str">
        <f>K5</f>
        <v>24-023</v>
      </c>
      <c r="AR84" s="47"/>
    </row>
    <row r="85" spans="1:90" s="5" customFormat="1" ht="36.9" customHeight="1">
      <c r="B85" s="48"/>
      <c r="C85" s="49" t="s">
        <v>14</v>
      </c>
      <c r="L85" s="190" t="str">
        <f>K6</f>
        <v>Nymburk - oprava zastávkových ostrůvku před nádražím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8"/>
    </row>
    <row r="86" spans="1:90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Nymburk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192" t="str">
        <f>IF(AN8= "","",AN8)</f>
        <v>24. 9. 2024</v>
      </c>
      <c r="AN87" s="192"/>
      <c r="AO87" s="28"/>
      <c r="AP87" s="28"/>
      <c r="AQ87" s="28"/>
      <c r="AR87" s="29"/>
      <c r="BE87" s="28"/>
    </row>
    <row r="88" spans="1:90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15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Město Nymburk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193" t="str">
        <f>IF(E17="","",E17)</f>
        <v xml:space="preserve"> </v>
      </c>
      <c r="AN89" s="194"/>
      <c r="AO89" s="194"/>
      <c r="AP89" s="194"/>
      <c r="AQ89" s="28"/>
      <c r="AR89" s="29"/>
      <c r="AS89" s="195" t="s">
        <v>52</v>
      </c>
      <c r="AT89" s="196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15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193" t="str">
        <f>IF(E20="","",E20)</f>
        <v xml:space="preserve"> </v>
      </c>
      <c r="AN90" s="194"/>
      <c r="AO90" s="194"/>
      <c r="AP90" s="194"/>
      <c r="AQ90" s="28"/>
      <c r="AR90" s="29"/>
      <c r="AS90" s="197"/>
      <c r="AT90" s="198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7"/>
      <c r="AT91" s="198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0" t="s">
        <v>53</v>
      </c>
      <c r="D92" s="181"/>
      <c r="E92" s="181"/>
      <c r="F92" s="181"/>
      <c r="G92" s="181"/>
      <c r="H92" s="56"/>
      <c r="I92" s="182" t="s">
        <v>54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55</v>
      </c>
      <c r="AH92" s="181"/>
      <c r="AI92" s="181"/>
      <c r="AJ92" s="181"/>
      <c r="AK92" s="181"/>
      <c r="AL92" s="181"/>
      <c r="AM92" s="181"/>
      <c r="AN92" s="182" t="s">
        <v>56</v>
      </c>
      <c r="AO92" s="181"/>
      <c r="AP92" s="184"/>
      <c r="AQ92" s="57" t="s">
        <v>57</v>
      </c>
      <c r="AR92" s="29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  <c r="BE92" s="28"/>
    </row>
    <row r="93" spans="1:90" s="2" customFormat="1" ht="10.9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" customHeight="1">
      <c r="B94" s="64"/>
      <c r="C94" s="65" t="s">
        <v>70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8">
        <f>ROUND(AG95,2)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1041.1102699999999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71</v>
      </c>
      <c r="BT94" s="73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0" s="7" customFormat="1" ht="24.75" customHeight="1">
      <c r="A95" s="74" t="s">
        <v>75</v>
      </c>
      <c r="B95" s="75"/>
      <c r="C95" s="76"/>
      <c r="D95" s="187" t="s">
        <v>13</v>
      </c>
      <c r="E95" s="187"/>
      <c r="F95" s="187"/>
      <c r="G95" s="187"/>
      <c r="H95" s="187"/>
      <c r="I95" s="77"/>
      <c r="J95" s="187" t="s">
        <v>15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'24-023 - Nymburk - oprava...'!J28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78" t="s">
        <v>76</v>
      </c>
      <c r="AR95" s="75"/>
      <c r="AS95" s="79">
        <v>0</v>
      </c>
      <c r="AT95" s="80">
        <f>ROUND(SUM(AV95:AW95),2)</f>
        <v>0</v>
      </c>
      <c r="AU95" s="81">
        <f>'24-023 - Nymburk - oprava...'!P118</f>
        <v>1041.110267</v>
      </c>
      <c r="AV95" s="80">
        <f>'24-023 - Nymburk - oprava...'!J31</f>
        <v>0</v>
      </c>
      <c r="AW95" s="80">
        <f>'24-023 - Nymburk - oprava...'!J32</f>
        <v>0</v>
      </c>
      <c r="AX95" s="80">
        <f>'24-023 - Nymburk - oprava...'!J33</f>
        <v>0</v>
      </c>
      <c r="AY95" s="80">
        <f>'24-023 - Nymburk - oprava...'!J34</f>
        <v>0</v>
      </c>
      <c r="AZ95" s="80">
        <f>'24-023 - Nymburk - oprava...'!F31</f>
        <v>0</v>
      </c>
      <c r="BA95" s="80">
        <f>'24-023 - Nymburk - oprava...'!F32</f>
        <v>0</v>
      </c>
      <c r="BB95" s="80">
        <f>'24-023 - Nymburk - oprava...'!F33</f>
        <v>0</v>
      </c>
      <c r="BC95" s="80">
        <f>'24-023 - Nymburk - oprava...'!F34</f>
        <v>0</v>
      </c>
      <c r="BD95" s="82">
        <f>'24-023 - Nymburk - oprava...'!F35</f>
        <v>0</v>
      </c>
      <c r="BT95" s="83" t="s">
        <v>77</v>
      </c>
      <c r="BU95" s="83" t="s">
        <v>78</v>
      </c>
      <c r="BV95" s="83" t="s">
        <v>73</v>
      </c>
      <c r="BW95" s="83" t="s">
        <v>4</v>
      </c>
      <c r="BX95" s="83" t="s">
        <v>74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4-023 - Nymburk - oprav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0"/>
  <sheetViews>
    <sheetView showGridLines="0" tabSelected="1" topLeftCell="A105" workbookViewId="0">
      <selection activeCell="F120" sqref="F12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4"/>
    </row>
    <row r="2" spans="1:46" s="1" customFormat="1" ht="36.9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s="1" customFormat="1" ht="24.9" customHeight="1">
      <c r="B4" s="19"/>
      <c r="D4" s="20" t="s">
        <v>80</v>
      </c>
      <c r="L4" s="19"/>
      <c r="M4" s="85" t="s">
        <v>10</v>
      </c>
      <c r="AT4" s="16" t="s">
        <v>3</v>
      </c>
    </row>
    <row r="5" spans="1:46" s="1" customFormat="1" ht="6.9" customHeight="1">
      <c r="B5" s="19"/>
      <c r="L5" s="19"/>
    </row>
    <row r="6" spans="1:46" s="2" customFormat="1" ht="12" customHeight="1">
      <c r="A6" s="28"/>
      <c r="B6" s="29"/>
      <c r="C6" s="28"/>
      <c r="D6" s="25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90" t="s">
        <v>15</v>
      </c>
      <c r="F7" s="212"/>
      <c r="G7" s="212"/>
      <c r="H7" s="212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5" t="s">
        <v>16</v>
      </c>
      <c r="E9" s="28"/>
      <c r="F9" s="23" t="s">
        <v>1</v>
      </c>
      <c r="G9" s="28"/>
      <c r="H9" s="28"/>
      <c r="I9" s="25" t="s">
        <v>17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18</v>
      </c>
      <c r="E10" s="28"/>
      <c r="F10" s="23" t="s">
        <v>19</v>
      </c>
      <c r="G10" s="28"/>
      <c r="H10" s="28"/>
      <c r="I10" s="25" t="s">
        <v>20</v>
      </c>
      <c r="J10" s="51" t="str">
        <f>'Rekapitulace stavby'!AN8</f>
        <v>24. 9. 2024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5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22</v>
      </c>
      <c r="E12" s="28"/>
      <c r="F12" s="28"/>
      <c r="G12" s="28"/>
      <c r="H12" s="28"/>
      <c r="I12" s="25" t="s">
        <v>23</v>
      </c>
      <c r="J12" s="23" t="s">
        <v>1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3" t="s">
        <v>24</v>
      </c>
      <c r="F13" s="28"/>
      <c r="G13" s="28"/>
      <c r="H13" s="28"/>
      <c r="I13" s="25" t="s">
        <v>25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26</v>
      </c>
      <c r="E15" s="28"/>
      <c r="F15" s="28"/>
      <c r="G15" s="28"/>
      <c r="H15" s="28"/>
      <c r="I15" s="25" t="s">
        <v>23</v>
      </c>
      <c r="J15" s="23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6" t="str">
        <f>'Rekapitulace stavby'!E14</f>
        <v xml:space="preserve"> </v>
      </c>
      <c r="F16" s="206"/>
      <c r="G16" s="206"/>
      <c r="H16" s="206"/>
      <c r="I16" s="25" t="s">
        <v>25</v>
      </c>
      <c r="J16" s="23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28</v>
      </c>
      <c r="E18" s="28"/>
      <c r="F18" s="28"/>
      <c r="G18" s="28"/>
      <c r="H18" s="28"/>
      <c r="I18" s="25" t="s">
        <v>23</v>
      </c>
      <c r="J18" s="23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tr">
        <f>IF('Rekapitulace stavby'!E17="","",'Rekapitulace stavby'!E17)</f>
        <v xml:space="preserve"> </v>
      </c>
      <c r="F19" s="28"/>
      <c r="G19" s="28"/>
      <c r="H19" s="28"/>
      <c r="I19" s="25" t="s">
        <v>25</v>
      </c>
      <c r="J19" s="23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30</v>
      </c>
      <c r="E21" s="28"/>
      <c r="F21" s="28"/>
      <c r="G21" s="28"/>
      <c r="H21" s="28"/>
      <c r="I21" s="25" t="s">
        <v>23</v>
      </c>
      <c r="J21" s="23" t="str">
        <f>IF('Rekapitulace stavby'!AN19="","",'Rekapitulace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3" t="str">
        <f>IF('Rekapitulace stavby'!E20="","",'Rekapitulace stavby'!E20)</f>
        <v xml:space="preserve"> </v>
      </c>
      <c r="F22" s="28"/>
      <c r="G22" s="28"/>
      <c r="H22" s="28"/>
      <c r="I22" s="25" t="s">
        <v>25</v>
      </c>
      <c r="J22" s="23" t="str">
        <f>IF('Rekapitulace stavby'!AN20="","",'Rekapitulace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31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86"/>
      <c r="B25" s="87"/>
      <c r="C25" s="86"/>
      <c r="D25" s="86"/>
      <c r="E25" s="208" t="s">
        <v>1</v>
      </c>
      <c r="F25" s="208"/>
      <c r="G25" s="208"/>
      <c r="H25" s="208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9" t="s">
        <v>32</v>
      </c>
      <c r="E28" s="28"/>
      <c r="F28" s="28"/>
      <c r="G28" s="28"/>
      <c r="H28" s="28"/>
      <c r="I28" s="28"/>
      <c r="J28" s="67">
        <f>ROUND(J118,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8"/>
      <c r="E30" s="28"/>
      <c r="F30" s="32" t="s">
        <v>34</v>
      </c>
      <c r="G30" s="28"/>
      <c r="H30" s="28"/>
      <c r="I30" s="32" t="s">
        <v>33</v>
      </c>
      <c r="J30" s="32" t="s">
        <v>35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90" t="s">
        <v>36</v>
      </c>
      <c r="E31" s="25" t="s">
        <v>37</v>
      </c>
      <c r="F31" s="91">
        <f>ROUND((SUM(BE118:BE179)),  2)</f>
        <v>0</v>
      </c>
      <c r="G31" s="28"/>
      <c r="H31" s="28"/>
      <c r="I31" s="92">
        <v>0.21</v>
      </c>
      <c r="J31" s="91">
        <f>ROUND(((SUM(BE118:BE179))*I31),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5" t="s">
        <v>38</v>
      </c>
      <c r="F32" s="91">
        <f>ROUND((SUM(BF118:BF179)),  2)</f>
        <v>0</v>
      </c>
      <c r="G32" s="28"/>
      <c r="H32" s="28"/>
      <c r="I32" s="92">
        <v>0.12</v>
      </c>
      <c r="J32" s="91">
        <f>ROUND(((SUM(BF118:BF179))*I32),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hidden="1" customHeight="1">
      <c r="A33" s="28"/>
      <c r="B33" s="29"/>
      <c r="C33" s="28"/>
      <c r="D33" s="28"/>
      <c r="E33" s="25" t="s">
        <v>39</v>
      </c>
      <c r="F33" s="91">
        <f>ROUND((SUM(BG118:BG179)),  2)</f>
        <v>0</v>
      </c>
      <c r="G33" s="28"/>
      <c r="H33" s="28"/>
      <c r="I33" s="92">
        <v>0.21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hidden="1" customHeight="1">
      <c r="A34" s="28"/>
      <c r="B34" s="29"/>
      <c r="C34" s="28"/>
      <c r="D34" s="28"/>
      <c r="E34" s="25" t="s">
        <v>40</v>
      </c>
      <c r="F34" s="91">
        <f>ROUND((SUM(BH118:BH179)),  2)</f>
        <v>0</v>
      </c>
      <c r="G34" s="28"/>
      <c r="H34" s="28"/>
      <c r="I34" s="92">
        <v>0.12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41</v>
      </c>
      <c r="F35" s="91">
        <f>ROUND((SUM(BI118:BI179)),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3"/>
      <c r="D37" s="94" t="s">
        <v>42</v>
      </c>
      <c r="E37" s="56"/>
      <c r="F37" s="56"/>
      <c r="G37" s="95" t="s">
        <v>43</v>
      </c>
      <c r="H37" s="96" t="s">
        <v>44</v>
      </c>
      <c r="I37" s="56"/>
      <c r="J37" s="97">
        <f>SUM(J28:J35)</f>
        <v>0</v>
      </c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" customHeight="1">
      <c r="B39" s="19"/>
      <c r="L39" s="19"/>
    </row>
    <row r="40" spans="1:31" s="1" customFormat="1" ht="14.4" customHeight="1">
      <c r="B40" s="19"/>
      <c r="L40" s="19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1" t="s">
        <v>47</v>
      </c>
      <c r="E61" s="31"/>
      <c r="F61" s="99" t="s">
        <v>48</v>
      </c>
      <c r="G61" s="41" t="s">
        <v>47</v>
      </c>
      <c r="H61" s="31"/>
      <c r="I61" s="31"/>
      <c r="J61" s="100" t="s">
        <v>48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1" t="s">
        <v>47</v>
      </c>
      <c r="E76" s="31"/>
      <c r="F76" s="99" t="s">
        <v>48</v>
      </c>
      <c r="G76" s="41" t="s">
        <v>47</v>
      </c>
      <c r="H76" s="31"/>
      <c r="I76" s="31"/>
      <c r="J76" s="100" t="s">
        <v>48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81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0" t="str">
        <f>E7</f>
        <v>Nymburk - oprava zastávkových ostrůvku před nádražím</v>
      </c>
      <c r="F85" s="212"/>
      <c r="G85" s="212"/>
      <c r="H85" s="212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5" t="s">
        <v>18</v>
      </c>
      <c r="D87" s="28"/>
      <c r="E87" s="28"/>
      <c r="F87" s="23" t="str">
        <f>F10</f>
        <v>Nymburk</v>
      </c>
      <c r="G87" s="28"/>
      <c r="H87" s="28"/>
      <c r="I87" s="25" t="s">
        <v>20</v>
      </c>
      <c r="J87" s="51" t="str">
        <f>IF(J10="","",J10)</f>
        <v>24. 9. 2024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15" customHeight="1">
      <c r="A89" s="28"/>
      <c r="B89" s="29"/>
      <c r="C89" s="25" t="s">
        <v>22</v>
      </c>
      <c r="D89" s="28"/>
      <c r="E89" s="28"/>
      <c r="F89" s="23" t="str">
        <f>E13</f>
        <v>Město Nymburk</v>
      </c>
      <c r="G89" s="28"/>
      <c r="H89" s="28"/>
      <c r="I89" s="25" t="s">
        <v>28</v>
      </c>
      <c r="J89" s="26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15" customHeight="1">
      <c r="A90" s="28"/>
      <c r="B90" s="29"/>
      <c r="C90" s="25" t="s">
        <v>26</v>
      </c>
      <c r="D90" s="28"/>
      <c r="E90" s="28"/>
      <c r="F90" s="23" t="str">
        <f>IF(E16="","",E16)</f>
        <v xml:space="preserve"> </v>
      </c>
      <c r="G90" s="28"/>
      <c r="H90" s="28"/>
      <c r="I90" s="25" t="s">
        <v>30</v>
      </c>
      <c r="J90" s="26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1" t="s">
        <v>82</v>
      </c>
      <c r="D92" s="93"/>
      <c r="E92" s="93"/>
      <c r="F92" s="93"/>
      <c r="G92" s="93"/>
      <c r="H92" s="93"/>
      <c r="I92" s="93"/>
      <c r="J92" s="102" t="s">
        <v>83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5" customHeight="1">
      <c r="A94" s="28"/>
      <c r="B94" s="29"/>
      <c r="C94" s="103" t="s">
        <v>84</v>
      </c>
      <c r="D94" s="28"/>
      <c r="E94" s="28"/>
      <c r="F94" s="28"/>
      <c r="G94" s="28"/>
      <c r="H94" s="28"/>
      <c r="I94" s="28"/>
      <c r="J94" s="67">
        <f>J118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85</v>
      </c>
    </row>
    <row r="95" spans="1:47" s="9" customFormat="1" ht="24.9" customHeight="1">
      <c r="B95" s="104"/>
      <c r="D95" s="105" t="s">
        <v>86</v>
      </c>
      <c r="E95" s="106"/>
      <c r="F95" s="106"/>
      <c r="G95" s="106"/>
      <c r="H95" s="106"/>
      <c r="I95" s="106"/>
      <c r="J95" s="107">
        <f>J119</f>
        <v>0</v>
      </c>
      <c r="L95" s="104"/>
    </row>
    <row r="96" spans="1:47" s="10" customFormat="1" ht="19.95" customHeight="1">
      <c r="B96" s="108"/>
      <c r="D96" s="109" t="s">
        <v>87</v>
      </c>
      <c r="E96" s="110"/>
      <c r="F96" s="110"/>
      <c r="G96" s="110"/>
      <c r="H96" s="110"/>
      <c r="I96" s="110"/>
      <c r="J96" s="111">
        <f>J120</f>
        <v>0</v>
      </c>
      <c r="L96" s="108"/>
    </row>
    <row r="97" spans="1:31" s="10" customFormat="1" ht="19.95" customHeight="1">
      <c r="B97" s="108"/>
      <c r="D97" s="109" t="s">
        <v>88</v>
      </c>
      <c r="E97" s="110"/>
      <c r="F97" s="110"/>
      <c r="G97" s="110"/>
      <c r="H97" s="110"/>
      <c r="I97" s="110"/>
      <c r="J97" s="111">
        <f>J135</f>
        <v>0</v>
      </c>
      <c r="L97" s="108"/>
    </row>
    <row r="98" spans="1:31" s="10" customFormat="1" ht="19.95" customHeight="1">
      <c r="B98" s="108"/>
      <c r="D98" s="109" t="s">
        <v>89</v>
      </c>
      <c r="E98" s="110"/>
      <c r="F98" s="110"/>
      <c r="G98" s="110"/>
      <c r="H98" s="110"/>
      <c r="I98" s="110"/>
      <c r="J98" s="111">
        <f>J151</f>
        <v>0</v>
      </c>
      <c r="L98" s="108"/>
    </row>
    <row r="99" spans="1:31" s="10" customFormat="1" ht="19.95" customHeight="1">
      <c r="B99" s="108"/>
      <c r="D99" s="109" t="s">
        <v>90</v>
      </c>
      <c r="E99" s="110"/>
      <c r="F99" s="110"/>
      <c r="G99" s="110"/>
      <c r="H99" s="110"/>
      <c r="I99" s="110"/>
      <c r="J99" s="111">
        <f>J162</f>
        <v>0</v>
      </c>
      <c r="L99" s="108"/>
    </row>
    <row r="100" spans="1:31" s="10" customFormat="1" ht="19.95" customHeight="1">
      <c r="B100" s="108"/>
      <c r="D100" s="109" t="s">
        <v>91</v>
      </c>
      <c r="E100" s="110"/>
      <c r="F100" s="110"/>
      <c r="G100" s="110"/>
      <c r="H100" s="110"/>
      <c r="I100" s="110"/>
      <c r="J100" s="111">
        <f>J178</f>
        <v>0</v>
      </c>
      <c r="L100" s="108"/>
    </row>
    <row r="101" spans="1:31" s="2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2" customFormat="1" ht="6.9" customHeight="1">
      <c r="A106" s="28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" customHeight="1">
      <c r="A107" s="28"/>
      <c r="B107" s="29"/>
      <c r="C107" s="20" t="s">
        <v>92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14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190" t="str">
        <f>E7</f>
        <v>Nymburk - oprava zastávkových ostrůvku před nádražím</v>
      </c>
      <c r="F110" s="212"/>
      <c r="G110" s="212"/>
      <c r="H110" s="212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18</v>
      </c>
      <c r="D112" s="28"/>
      <c r="E112" s="28"/>
      <c r="F112" s="23" t="str">
        <f>F10</f>
        <v>Nymburk</v>
      </c>
      <c r="G112" s="28"/>
      <c r="H112" s="28"/>
      <c r="I112" s="25" t="s">
        <v>20</v>
      </c>
      <c r="J112" s="51" t="str">
        <f>IF(J10="","",J10)</f>
        <v>24. 9. 2024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15" customHeight="1">
      <c r="A114" s="28"/>
      <c r="B114" s="29"/>
      <c r="C114" s="25" t="s">
        <v>22</v>
      </c>
      <c r="D114" s="28"/>
      <c r="E114" s="28"/>
      <c r="F114" s="23" t="str">
        <f>E13</f>
        <v>Město Nymburk</v>
      </c>
      <c r="G114" s="28"/>
      <c r="H114" s="28"/>
      <c r="I114" s="25" t="s">
        <v>28</v>
      </c>
      <c r="J114" s="26" t="str">
        <f>E19</f>
        <v xml:space="preserve"> 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>
      <c r="A115" s="28"/>
      <c r="B115" s="29"/>
      <c r="C115" s="25" t="s">
        <v>26</v>
      </c>
      <c r="D115" s="28"/>
      <c r="E115" s="28"/>
      <c r="F115" s="23" t="str">
        <f>IF(E16="","",E16)</f>
        <v xml:space="preserve"> </v>
      </c>
      <c r="G115" s="28"/>
      <c r="H115" s="28"/>
      <c r="I115" s="25" t="s">
        <v>30</v>
      </c>
      <c r="J115" s="26" t="str">
        <f>E22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112"/>
      <c r="B117" s="113"/>
      <c r="C117" s="114" t="s">
        <v>93</v>
      </c>
      <c r="D117" s="115" t="s">
        <v>57</v>
      </c>
      <c r="E117" s="115" t="s">
        <v>53</v>
      </c>
      <c r="F117" s="115" t="s">
        <v>54</v>
      </c>
      <c r="G117" s="115" t="s">
        <v>94</v>
      </c>
      <c r="H117" s="115" t="s">
        <v>95</v>
      </c>
      <c r="I117" s="115" t="s">
        <v>96</v>
      </c>
      <c r="J117" s="116" t="s">
        <v>83</v>
      </c>
      <c r="K117" s="117" t="s">
        <v>97</v>
      </c>
      <c r="L117" s="118"/>
      <c r="M117" s="58" t="s">
        <v>1</v>
      </c>
      <c r="N117" s="59" t="s">
        <v>36</v>
      </c>
      <c r="O117" s="59" t="s">
        <v>98</v>
      </c>
      <c r="P117" s="59" t="s">
        <v>99</v>
      </c>
      <c r="Q117" s="59" t="s">
        <v>100</v>
      </c>
      <c r="R117" s="59" t="s">
        <v>101</v>
      </c>
      <c r="S117" s="59" t="s">
        <v>102</v>
      </c>
      <c r="T117" s="60" t="s">
        <v>103</v>
      </c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2" customFormat="1" ht="22.95" customHeight="1">
      <c r="A118" s="28"/>
      <c r="B118" s="29"/>
      <c r="C118" s="65" t="s">
        <v>104</v>
      </c>
      <c r="D118" s="28"/>
      <c r="E118" s="28"/>
      <c r="F118" s="28"/>
      <c r="G118" s="28"/>
      <c r="H118" s="28"/>
      <c r="I118" s="28"/>
      <c r="J118" s="119">
        <f>BK118</f>
        <v>0</v>
      </c>
      <c r="K118" s="28"/>
      <c r="L118" s="29"/>
      <c r="M118" s="61"/>
      <c r="N118" s="52"/>
      <c r="O118" s="62"/>
      <c r="P118" s="120">
        <f>P119</f>
        <v>1041.110267</v>
      </c>
      <c r="Q118" s="62"/>
      <c r="R118" s="120">
        <f>R119</f>
        <v>263.00147680000003</v>
      </c>
      <c r="S118" s="62"/>
      <c r="T118" s="121">
        <f>T119</f>
        <v>429.96999999999997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71</v>
      </c>
      <c r="AU118" s="16" t="s">
        <v>85</v>
      </c>
      <c r="BK118" s="122">
        <f>BK119</f>
        <v>0</v>
      </c>
    </row>
    <row r="119" spans="1:65" s="12" customFormat="1" ht="25.95" customHeight="1">
      <c r="B119" s="123"/>
      <c r="D119" s="124" t="s">
        <v>71</v>
      </c>
      <c r="E119" s="125" t="s">
        <v>105</v>
      </c>
      <c r="F119" s="125" t="s">
        <v>106</v>
      </c>
      <c r="J119" s="126">
        <f>BK119</f>
        <v>0</v>
      </c>
      <c r="L119" s="123"/>
      <c r="M119" s="127"/>
      <c r="N119" s="128"/>
      <c r="O119" s="128"/>
      <c r="P119" s="129">
        <f>P120+P135+P151+P162+P178</f>
        <v>1041.110267</v>
      </c>
      <c r="Q119" s="128"/>
      <c r="R119" s="129">
        <f>R120+R135+R151+R162+R178</f>
        <v>263.00147680000003</v>
      </c>
      <c r="S119" s="128"/>
      <c r="T119" s="130">
        <f>T120+T135+T151+T162+T178</f>
        <v>429.96999999999997</v>
      </c>
      <c r="AR119" s="124" t="s">
        <v>77</v>
      </c>
      <c r="AT119" s="131" t="s">
        <v>71</v>
      </c>
      <c r="AU119" s="131" t="s">
        <v>72</v>
      </c>
      <c r="AY119" s="124" t="s">
        <v>107</v>
      </c>
      <c r="BK119" s="132">
        <f>BK120+BK135+BK151+BK162+BK178</f>
        <v>0</v>
      </c>
    </row>
    <row r="120" spans="1:65" s="12" customFormat="1" ht="22.95" customHeight="1">
      <c r="B120" s="123"/>
      <c r="D120" s="124" t="s">
        <v>71</v>
      </c>
      <c r="E120" s="133" t="s">
        <v>77</v>
      </c>
      <c r="F120" s="133" t="s">
        <v>108</v>
      </c>
      <c r="J120" s="134">
        <f>BK120</f>
        <v>0</v>
      </c>
      <c r="L120" s="123"/>
      <c r="M120" s="127"/>
      <c r="N120" s="128"/>
      <c r="O120" s="128"/>
      <c r="P120" s="129">
        <f>SUM(P121:P134)</f>
        <v>388.90379999999999</v>
      </c>
      <c r="Q120" s="128"/>
      <c r="R120" s="129">
        <f>SUM(R121:R134)</f>
        <v>0</v>
      </c>
      <c r="S120" s="128"/>
      <c r="T120" s="130">
        <f>SUM(T121:T134)</f>
        <v>429.96999999999997</v>
      </c>
      <c r="AR120" s="124" t="s">
        <v>77</v>
      </c>
      <c r="AT120" s="131" t="s">
        <v>71</v>
      </c>
      <c r="AU120" s="131" t="s">
        <v>77</v>
      </c>
      <c r="AY120" s="124" t="s">
        <v>107</v>
      </c>
      <c r="BK120" s="132">
        <f>SUM(BK121:BK134)</f>
        <v>0</v>
      </c>
    </row>
    <row r="121" spans="1:65" s="2" customFormat="1" ht="24.15" customHeight="1">
      <c r="A121" s="28"/>
      <c r="B121" s="135"/>
      <c r="C121" s="136" t="s">
        <v>77</v>
      </c>
      <c r="D121" s="136" t="s">
        <v>109</v>
      </c>
      <c r="E121" s="137" t="s">
        <v>110</v>
      </c>
      <c r="F121" s="138" t="s">
        <v>111</v>
      </c>
      <c r="G121" s="139" t="s">
        <v>112</v>
      </c>
      <c r="H121" s="140">
        <v>240</v>
      </c>
      <c r="I121" s="141"/>
      <c r="J121" s="141">
        <f>ROUND(I121*H121,2)</f>
        <v>0</v>
      </c>
      <c r="K121" s="142"/>
      <c r="L121" s="29"/>
      <c r="M121" s="143" t="s">
        <v>1</v>
      </c>
      <c r="N121" s="144" t="s">
        <v>37</v>
      </c>
      <c r="O121" s="145">
        <v>0.11600000000000001</v>
      </c>
      <c r="P121" s="145">
        <f>O121*H121</f>
        <v>27.84</v>
      </c>
      <c r="Q121" s="145">
        <v>0</v>
      </c>
      <c r="R121" s="145">
        <f>Q121*H121</f>
        <v>0</v>
      </c>
      <c r="S121" s="145">
        <v>0.28999999999999998</v>
      </c>
      <c r="T121" s="146">
        <f>S121*H121</f>
        <v>69.599999999999994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47" t="s">
        <v>113</v>
      </c>
      <c r="AT121" s="147" t="s">
        <v>109</v>
      </c>
      <c r="AU121" s="147" t="s">
        <v>79</v>
      </c>
      <c r="AY121" s="16" t="s">
        <v>107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6" t="s">
        <v>77</v>
      </c>
      <c r="BK121" s="148">
        <f>ROUND(I121*H121,2)</f>
        <v>0</v>
      </c>
      <c r="BL121" s="16" t="s">
        <v>113</v>
      </c>
      <c r="BM121" s="147" t="s">
        <v>114</v>
      </c>
    </row>
    <row r="122" spans="1:65" s="2" customFormat="1" ht="33" customHeight="1">
      <c r="A122" s="28"/>
      <c r="B122" s="135"/>
      <c r="C122" s="136" t="s">
        <v>79</v>
      </c>
      <c r="D122" s="136" t="s">
        <v>109</v>
      </c>
      <c r="E122" s="137" t="s">
        <v>115</v>
      </c>
      <c r="F122" s="138" t="s">
        <v>116</v>
      </c>
      <c r="G122" s="139" t="s">
        <v>112</v>
      </c>
      <c r="H122" s="140">
        <v>240</v>
      </c>
      <c r="I122" s="141"/>
      <c r="J122" s="141">
        <f>ROUND(I122*H122,2)</f>
        <v>0</v>
      </c>
      <c r="K122" s="142"/>
      <c r="L122" s="29"/>
      <c r="M122" s="143" t="s">
        <v>1</v>
      </c>
      <c r="N122" s="144" t="s">
        <v>37</v>
      </c>
      <c r="O122" s="145">
        <v>0.63100000000000001</v>
      </c>
      <c r="P122" s="145">
        <f>O122*H122</f>
        <v>151.44</v>
      </c>
      <c r="Q122" s="145">
        <v>0</v>
      </c>
      <c r="R122" s="145">
        <f>Q122*H122</f>
        <v>0</v>
      </c>
      <c r="S122" s="145">
        <v>0.63</v>
      </c>
      <c r="T122" s="146">
        <f>S122*H122</f>
        <v>151.19999999999999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47" t="s">
        <v>113</v>
      </c>
      <c r="AT122" s="147" t="s">
        <v>109</v>
      </c>
      <c r="AU122" s="147" t="s">
        <v>79</v>
      </c>
      <c r="AY122" s="16" t="s">
        <v>107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6" t="s">
        <v>77</v>
      </c>
      <c r="BK122" s="148">
        <f>ROUND(I122*H122,2)</f>
        <v>0</v>
      </c>
      <c r="BL122" s="16" t="s">
        <v>113</v>
      </c>
      <c r="BM122" s="147" t="s">
        <v>117</v>
      </c>
    </row>
    <row r="123" spans="1:65" s="13" customFormat="1">
      <c r="B123" s="149"/>
      <c r="D123" s="150" t="s">
        <v>118</v>
      </c>
      <c r="E123" s="151" t="s">
        <v>1</v>
      </c>
      <c r="F123" s="152" t="s">
        <v>119</v>
      </c>
      <c r="H123" s="153">
        <v>68</v>
      </c>
      <c r="L123" s="149"/>
      <c r="M123" s="154"/>
      <c r="N123" s="155"/>
      <c r="O123" s="155"/>
      <c r="P123" s="155"/>
      <c r="Q123" s="155"/>
      <c r="R123" s="155"/>
      <c r="S123" s="155"/>
      <c r="T123" s="156"/>
      <c r="AT123" s="151" t="s">
        <v>118</v>
      </c>
      <c r="AU123" s="151" t="s">
        <v>79</v>
      </c>
      <c r="AV123" s="13" t="s">
        <v>79</v>
      </c>
      <c r="AW123" s="13" t="s">
        <v>29</v>
      </c>
      <c r="AX123" s="13" t="s">
        <v>72</v>
      </c>
      <c r="AY123" s="151" t="s">
        <v>107</v>
      </c>
    </row>
    <row r="124" spans="1:65" s="13" customFormat="1">
      <c r="B124" s="149"/>
      <c r="D124" s="150" t="s">
        <v>118</v>
      </c>
      <c r="E124" s="151" t="s">
        <v>1</v>
      </c>
      <c r="F124" s="152" t="s">
        <v>120</v>
      </c>
      <c r="H124" s="153">
        <v>172</v>
      </c>
      <c r="L124" s="149"/>
      <c r="M124" s="154"/>
      <c r="N124" s="155"/>
      <c r="O124" s="155"/>
      <c r="P124" s="155"/>
      <c r="Q124" s="155"/>
      <c r="R124" s="155"/>
      <c r="S124" s="155"/>
      <c r="T124" s="156"/>
      <c r="AT124" s="151" t="s">
        <v>118</v>
      </c>
      <c r="AU124" s="151" t="s">
        <v>79</v>
      </c>
      <c r="AV124" s="13" t="s">
        <v>79</v>
      </c>
      <c r="AW124" s="13" t="s">
        <v>29</v>
      </c>
      <c r="AX124" s="13" t="s">
        <v>72</v>
      </c>
      <c r="AY124" s="151" t="s">
        <v>107</v>
      </c>
    </row>
    <row r="125" spans="1:65" s="14" customFormat="1">
      <c r="B125" s="157"/>
      <c r="D125" s="150" t="s">
        <v>118</v>
      </c>
      <c r="E125" s="158" t="s">
        <v>1</v>
      </c>
      <c r="F125" s="159" t="s">
        <v>121</v>
      </c>
      <c r="H125" s="160">
        <v>240</v>
      </c>
      <c r="L125" s="157"/>
      <c r="M125" s="161"/>
      <c r="N125" s="162"/>
      <c r="O125" s="162"/>
      <c r="P125" s="162"/>
      <c r="Q125" s="162"/>
      <c r="R125" s="162"/>
      <c r="S125" s="162"/>
      <c r="T125" s="163"/>
      <c r="AT125" s="158" t="s">
        <v>118</v>
      </c>
      <c r="AU125" s="158" t="s">
        <v>79</v>
      </c>
      <c r="AV125" s="14" t="s">
        <v>113</v>
      </c>
      <c r="AW125" s="14" t="s">
        <v>29</v>
      </c>
      <c r="AX125" s="14" t="s">
        <v>77</v>
      </c>
      <c r="AY125" s="158" t="s">
        <v>107</v>
      </c>
    </row>
    <row r="126" spans="1:65" s="2" customFormat="1" ht="24.15" customHeight="1">
      <c r="A126" s="28"/>
      <c r="B126" s="135"/>
      <c r="C126" s="136" t="s">
        <v>122</v>
      </c>
      <c r="D126" s="136" t="s">
        <v>109</v>
      </c>
      <c r="E126" s="137" t="s">
        <v>123</v>
      </c>
      <c r="F126" s="138" t="s">
        <v>124</v>
      </c>
      <c r="G126" s="139" t="s">
        <v>112</v>
      </c>
      <c r="H126" s="140">
        <v>293.39999999999998</v>
      </c>
      <c r="I126" s="141"/>
      <c r="J126" s="141">
        <f>ROUND(I126*H126,2)</f>
        <v>0</v>
      </c>
      <c r="K126" s="142"/>
      <c r="L126" s="29"/>
      <c r="M126" s="143" t="s">
        <v>1</v>
      </c>
      <c r="N126" s="144" t="s">
        <v>37</v>
      </c>
      <c r="O126" s="145">
        <v>0.307</v>
      </c>
      <c r="P126" s="145">
        <f>O126*H126</f>
        <v>90.073799999999991</v>
      </c>
      <c r="Q126" s="145">
        <v>0</v>
      </c>
      <c r="R126" s="145">
        <f>Q126*H126</f>
        <v>0</v>
      </c>
      <c r="S126" s="145">
        <v>0.45</v>
      </c>
      <c r="T126" s="146">
        <f>S126*H126</f>
        <v>132.03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7" t="s">
        <v>113</v>
      </c>
      <c r="AT126" s="147" t="s">
        <v>109</v>
      </c>
      <c r="AU126" s="147" t="s">
        <v>79</v>
      </c>
      <c r="AY126" s="16" t="s">
        <v>107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77</v>
      </c>
      <c r="BK126" s="148">
        <f>ROUND(I126*H126,2)</f>
        <v>0</v>
      </c>
      <c r="BL126" s="16" t="s">
        <v>113</v>
      </c>
      <c r="BM126" s="147" t="s">
        <v>125</v>
      </c>
    </row>
    <row r="127" spans="1:65" s="13" customFormat="1">
      <c r="B127" s="149"/>
      <c r="D127" s="150" t="s">
        <v>118</v>
      </c>
      <c r="E127" s="151" t="s">
        <v>1</v>
      </c>
      <c r="F127" s="152" t="s">
        <v>126</v>
      </c>
      <c r="H127" s="153">
        <v>240</v>
      </c>
      <c r="L127" s="149"/>
      <c r="M127" s="154"/>
      <c r="N127" s="155"/>
      <c r="O127" s="155"/>
      <c r="P127" s="155"/>
      <c r="Q127" s="155"/>
      <c r="R127" s="155"/>
      <c r="S127" s="155"/>
      <c r="T127" s="156"/>
      <c r="AT127" s="151" t="s">
        <v>118</v>
      </c>
      <c r="AU127" s="151" t="s">
        <v>79</v>
      </c>
      <c r="AV127" s="13" t="s">
        <v>79</v>
      </c>
      <c r="AW127" s="13" t="s">
        <v>29</v>
      </c>
      <c r="AX127" s="13" t="s">
        <v>72</v>
      </c>
      <c r="AY127" s="151" t="s">
        <v>107</v>
      </c>
    </row>
    <row r="128" spans="1:65" s="13" customFormat="1">
      <c r="B128" s="149"/>
      <c r="D128" s="150" t="s">
        <v>118</v>
      </c>
      <c r="E128" s="151" t="s">
        <v>1</v>
      </c>
      <c r="F128" s="152" t="s">
        <v>127</v>
      </c>
      <c r="H128" s="153">
        <v>53.4</v>
      </c>
      <c r="L128" s="149"/>
      <c r="M128" s="154"/>
      <c r="N128" s="155"/>
      <c r="O128" s="155"/>
      <c r="P128" s="155"/>
      <c r="Q128" s="155"/>
      <c r="R128" s="155"/>
      <c r="S128" s="155"/>
      <c r="T128" s="156"/>
      <c r="AT128" s="151" t="s">
        <v>118</v>
      </c>
      <c r="AU128" s="151" t="s">
        <v>79</v>
      </c>
      <c r="AV128" s="13" t="s">
        <v>79</v>
      </c>
      <c r="AW128" s="13" t="s">
        <v>29</v>
      </c>
      <c r="AX128" s="13" t="s">
        <v>72</v>
      </c>
      <c r="AY128" s="151" t="s">
        <v>107</v>
      </c>
    </row>
    <row r="129" spans="1:65" s="14" customFormat="1">
      <c r="B129" s="157"/>
      <c r="D129" s="150" t="s">
        <v>118</v>
      </c>
      <c r="E129" s="158" t="s">
        <v>1</v>
      </c>
      <c r="F129" s="159" t="s">
        <v>121</v>
      </c>
      <c r="H129" s="160">
        <v>293.39999999999998</v>
      </c>
      <c r="L129" s="157"/>
      <c r="M129" s="161"/>
      <c r="N129" s="162"/>
      <c r="O129" s="162"/>
      <c r="P129" s="162"/>
      <c r="Q129" s="162"/>
      <c r="R129" s="162"/>
      <c r="S129" s="162"/>
      <c r="T129" s="163"/>
      <c r="AT129" s="158" t="s">
        <v>118</v>
      </c>
      <c r="AU129" s="158" t="s">
        <v>79</v>
      </c>
      <c r="AV129" s="14" t="s">
        <v>113</v>
      </c>
      <c r="AW129" s="14" t="s">
        <v>29</v>
      </c>
      <c r="AX129" s="14" t="s">
        <v>77</v>
      </c>
      <c r="AY129" s="158" t="s">
        <v>107</v>
      </c>
    </row>
    <row r="130" spans="1:65" s="2" customFormat="1" ht="16.5" customHeight="1">
      <c r="A130" s="28"/>
      <c r="B130" s="135"/>
      <c r="C130" s="136" t="s">
        <v>113</v>
      </c>
      <c r="D130" s="136" t="s">
        <v>109</v>
      </c>
      <c r="E130" s="137" t="s">
        <v>128</v>
      </c>
      <c r="F130" s="138" t="s">
        <v>129</v>
      </c>
      <c r="G130" s="139" t="s">
        <v>130</v>
      </c>
      <c r="H130" s="140">
        <v>266</v>
      </c>
      <c r="I130" s="141"/>
      <c r="J130" s="141">
        <f>ROUND(I130*H130,2)</f>
        <v>0</v>
      </c>
      <c r="K130" s="142"/>
      <c r="L130" s="29"/>
      <c r="M130" s="143" t="s">
        <v>1</v>
      </c>
      <c r="N130" s="144" t="s">
        <v>37</v>
      </c>
      <c r="O130" s="145">
        <v>0.315</v>
      </c>
      <c r="P130" s="145">
        <f>O130*H130</f>
        <v>83.79</v>
      </c>
      <c r="Q130" s="145">
        <v>0</v>
      </c>
      <c r="R130" s="145">
        <f>Q130*H130</f>
        <v>0</v>
      </c>
      <c r="S130" s="145">
        <v>0.28999999999999998</v>
      </c>
      <c r="T130" s="146">
        <f>S130*H130</f>
        <v>77.14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47" t="s">
        <v>113</v>
      </c>
      <c r="AT130" s="147" t="s">
        <v>109</v>
      </c>
      <c r="AU130" s="147" t="s">
        <v>79</v>
      </c>
      <c r="AY130" s="16" t="s">
        <v>107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77</v>
      </c>
      <c r="BK130" s="148">
        <f>ROUND(I130*H130,2)</f>
        <v>0</v>
      </c>
      <c r="BL130" s="16" t="s">
        <v>113</v>
      </c>
      <c r="BM130" s="147" t="s">
        <v>131</v>
      </c>
    </row>
    <row r="131" spans="1:65" s="13" customFormat="1">
      <c r="B131" s="149"/>
      <c r="D131" s="150" t="s">
        <v>118</v>
      </c>
      <c r="E131" s="151" t="s">
        <v>1</v>
      </c>
      <c r="F131" s="152" t="s">
        <v>132</v>
      </c>
      <c r="H131" s="153">
        <v>74</v>
      </c>
      <c r="L131" s="149"/>
      <c r="M131" s="154"/>
      <c r="N131" s="155"/>
      <c r="O131" s="155"/>
      <c r="P131" s="155"/>
      <c r="Q131" s="155"/>
      <c r="R131" s="155"/>
      <c r="S131" s="155"/>
      <c r="T131" s="156"/>
      <c r="AT131" s="151" t="s">
        <v>118</v>
      </c>
      <c r="AU131" s="151" t="s">
        <v>79</v>
      </c>
      <c r="AV131" s="13" t="s">
        <v>79</v>
      </c>
      <c r="AW131" s="13" t="s">
        <v>29</v>
      </c>
      <c r="AX131" s="13" t="s">
        <v>72</v>
      </c>
      <c r="AY131" s="151" t="s">
        <v>107</v>
      </c>
    </row>
    <row r="132" spans="1:65" s="13" customFormat="1">
      <c r="B132" s="149"/>
      <c r="D132" s="150" t="s">
        <v>118</v>
      </c>
      <c r="E132" s="151" t="s">
        <v>1</v>
      </c>
      <c r="F132" s="152" t="s">
        <v>133</v>
      </c>
      <c r="H132" s="153">
        <v>192</v>
      </c>
      <c r="L132" s="149"/>
      <c r="M132" s="154"/>
      <c r="N132" s="155"/>
      <c r="O132" s="155"/>
      <c r="P132" s="155"/>
      <c r="Q132" s="155"/>
      <c r="R132" s="155"/>
      <c r="S132" s="155"/>
      <c r="T132" s="156"/>
      <c r="AT132" s="151" t="s">
        <v>118</v>
      </c>
      <c r="AU132" s="151" t="s">
        <v>79</v>
      </c>
      <c r="AV132" s="13" t="s">
        <v>79</v>
      </c>
      <c r="AW132" s="13" t="s">
        <v>29</v>
      </c>
      <c r="AX132" s="13" t="s">
        <v>72</v>
      </c>
      <c r="AY132" s="151" t="s">
        <v>107</v>
      </c>
    </row>
    <row r="133" spans="1:65" s="14" customFormat="1">
      <c r="B133" s="157"/>
      <c r="D133" s="150" t="s">
        <v>118</v>
      </c>
      <c r="E133" s="158" t="s">
        <v>1</v>
      </c>
      <c r="F133" s="159" t="s">
        <v>121</v>
      </c>
      <c r="H133" s="160">
        <v>266</v>
      </c>
      <c r="L133" s="157"/>
      <c r="M133" s="161"/>
      <c r="N133" s="162"/>
      <c r="O133" s="162"/>
      <c r="P133" s="162"/>
      <c r="Q133" s="162"/>
      <c r="R133" s="162"/>
      <c r="S133" s="162"/>
      <c r="T133" s="163"/>
      <c r="AT133" s="158" t="s">
        <v>118</v>
      </c>
      <c r="AU133" s="158" t="s">
        <v>79</v>
      </c>
      <c r="AV133" s="14" t="s">
        <v>113</v>
      </c>
      <c r="AW133" s="14" t="s">
        <v>29</v>
      </c>
      <c r="AX133" s="14" t="s">
        <v>77</v>
      </c>
      <c r="AY133" s="158" t="s">
        <v>107</v>
      </c>
    </row>
    <row r="134" spans="1:65" s="2" customFormat="1" ht="24.15" customHeight="1">
      <c r="A134" s="28"/>
      <c r="B134" s="135"/>
      <c r="C134" s="136" t="s">
        <v>134</v>
      </c>
      <c r="D134" s="136" t="s">
        <v>109</v>
      </c>
      <c r="E134" s="137" t="s">
        <v>135</v>
      </c>
      <c r="F134" s="138" t="s">
        <v>136</v>
      </c>
      <c r="G134" s="139" t="s">
        <v>112</v>
      </c>
      <c r="H134" s="140">
        <v>240</v>
      </c>
      <c r="I134" s="141"/>
      <c r="J134" s="141">
        <f>ROUND(I134*H134,2)</f>
        <v>0</v>
      </c>
      <c r="K134" s="142"/>
      <c r="L134" s="29"/>
      <c r="M134" s="143" t="s">
        <v>1</v>
      </c>
      <c r="N134" s="144" t="s">
        <v>37</v>
      </c>
      <c r="O134" s="145">
        <v>0.14899999999999999</v>
      </c>
      <c r="P134" s="145">
        <f>O134*H134</f>
        <v>35.76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47" t="s">
        <v>113</v>
      </c>
      <c r="AT134" s="147" t="s">
        <v>109</v>
      </c>
      <c r="AU134" s="147" t="s">
        <v>79</v>
      </c>
      <c r="AY134" s="16" t="s">
        <v>107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77</v>
      </c>
      <c r="BK134" s="148">
        <f>ROUND(I134*H134,2)</f>
        <v>0</v>
      </c>
      <c r="BL134" s="16" t="s">
        <v>113</v>
      </c>
      <c r="BM134" s="147" t="s">
        <v>137</v>
      </c>
    </row>
    <row r="135" spans="1:65" s="12" customFormat="1" ht="22.95" customHeight="1">
      <c r="B135" s="123"/>
      <c r="D135" s="124" t="s">
        <v>71</v>
      </c>
      <c r="E135" s="133" t="s">
        <v>134</v>
      </c>
      <c r="F135" s="133" t="s">
        <v>138</v>
      </c>
      <c r="J135" s="134">
        <f>BK135</f>
        <v>0</v>
      </c>
      <c r="L135" s="123"/>
      <c r="M135" s="127"/>
      <c r="N135" s="128"/>
      <c r="O135" s="128"/>
      <c r="P135" s="129">
        <f>SUM(P136:P150)</f>
        <v>155.33580000000001</v>
      </c>
      <c r="Q135" s="128"/>
      <c r="R135" s="129">
        <f>SUM(R136:R150)</f>
        <v>204.43059600000001</v>
      </c>
      <c r="S135" s="128"/>
      <c r="T135" s="130">
        <f>SUM(T136:T150)</f>
        <v>0</v>
      </c>
      <c r="AR135" s="124" t="s">
        <v>77</v>
      </c>
      <c r="AT135" s="131" t="s">
        <v>71</v>
      </c>
      <c r="AU135" s="131" t="s">
        <v>77</v>
      </c>
      <c r="AY135" s="124" t="s">
        <v>107</v>
      </c>
      <c r="BK135" s="132">
        <f>SUM(BK136:BK150)</f>
        <v>0</v>
      </c>
    </row>
    <row r="136" spans="1:65" s="2" customFormat="1" ht="24.15" customHeight="1">
      <c r="A136" s="28"/>
      <c r="B136" s="135"/>
      <c r="C136" s="136" t="s">
        <v>139</v>
      </c>
      <c r="D136" s="136" t="s">
        <v>109</v>
      </c>
      <c r="E136" s="137" t="s">
        <v>140</v>
      </c>
      <c r="F136" s="138" t="s">
        <v>141</v>
      </c>
      <c r="G136" s="139" t="s">
        <v>112</v>
      </c>
      <c r="H136" s="140">
        <v>240</v>
      </c>
      <c r="I136" s="141"/>
      <c r="J136" s="141">
        <f>ROUND(I136*H136,2)</f>
        <v>0</v>
      </c>
      <c r="K136" s="142"/>
      <c r="L136" s="29"/>
      <c r="M136" s="143" t="s">
        <v>1</v>
      </c>
      <c r="N136" s="144" t="s">
        <v>37</v>
      </c>
      <c r="O136" s="145">
        <v>2.5999999999999999E-2</v>
      </c>
      <c r="P136" s="145">
        <f>O136*H136</f>
        <v>6.2399999999999993</v>
      </c>
      <c r="Q136" s="145">
        <v>0.34499999999999997</v>
      </c>
      <c r="R136" s="145">
        <f>Q136*H136</f>
        <v>82.8</v>
      </c>
      <c r="S136" s="145">
        <v>0</v>
      </c>
      <c r="T136" s="14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47" t="s">
        <v>113</v>
      </c>
      <c r="AT136" s="147" t="s">
        <v>109</v>
      </c>
      <c r="AU136" s="147" t="s">
        <v>79</v>
      </c>
      <c r="AY136" s="16" t="s">
        <v>107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77</v>
      </c>
      <c r="BK136" s="148">
        <f>ROUND(I136*H136,2)</f>
        <v>0</v>
      </c>
      <c r="BL136" s="16" t="s">
        <v>113</v>
      </c>
      <c r="BM136" s="147" t="s">
        <v>142</v>
      </c>
    </row>
    <row r="137" spans="1:65" s="2" customFormat="1" ht="33" customHeight="1">
      <c r="A137" s="28"/>
      <c r="B137" s="135"/>
      <c r="C137" s="136" t="s">
        <v>143</v>
      </c>
      <c r="D137" s="136" t="s">
        <v>109</v>
      </c>
      <c r="E137" s="137" t="s">
        <v>144</v>
      </c>
      <c r="F137" s="138" t="s">
        <v>145</v>
      </c>
      <c r="G137" s="139" t="s">
        <v>112</v>
      </c>
      <c r="H137" s="140">
        <v>131.4</v>
      </c>
      <c r="I137" s="141"/>
      <c r="J137" s="141">
        <f>ROUND(I137*H137,2)</f>
        <v>0</v>
      </c>
      <c r="K137" s="142"/>
      <c r="L137" s="29"/>
      <c r="M137" s="143" t="s">
        <v>1</v>
      </c>
      <c r="N137" s="144" t="s">
        <v>37</v>
      </c>
      <c r="O137" s="145">
        <v>0.14899999999999999</v>
      </c>
      <c r="P137" s="145">
        <f>O137*H137</f>
        <v>19.578600000000002</v>
      </c>
      <c r="Q137" s="145">
        <v>0.13188</v>
      </c>
      <c r="R137" s="145">
        <f>Q137*H137</f>
        <v>17.329032000000002</v>
      </c>
      <c r="S137" s="145">
        <v>0</v>
      </c>
      <c r="T137" s="14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47" t="s">
        <v>113</v>
      </c>
      <c r="AT137" s="147" t="s">
        <v>109</v>
      </c>
      <c r="AU137" s="147" t="s">
        <v>79</v>
      </c>
      <c r="AY137" s="16" t="s">
        <v>107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77</v>
      </c>
      <c r="BK137" s="148">
        <f>ROUND(I137*H137,2)</f>
        <v>0</v>
      </c>
      <c r="BL137" s="16" t="s">
        <v>113</v>
      </c>
      <c r="BM137" s="147" t="s">
        <v>146</v>
      </c>
    </row>
    <row r="138" spans="1:65" s="2" customFormat="1" ht="24.15" customHeight="1">
      <c r="A138" s="28"/>
      <c r="B138" s="135"/>
      <c r="C138" s="136" t="s">
        <v>147</v>
      </c>
      <c r="D138" s="136" t="s">
        <v>109</v>
      </c>
      <c r="E138" s="137" t="s">
        <v>148</v>
      </c>
      <c r="F138" s="138" t="s">
        <v>149</v>
      </c>
      <c r="G138" s="139" t="s">
        <v>112</v>
      </c>
      <c r="H138" s="140">
        <v>131.4</v>
      </c>
      <c r="I138" s="141"/>
      <c r="J138" s="141">
        <f>ROUND(I138*H138,2)</f>
        <v>0</v>
      </c>
      <c r="K138" s="142"/>
      <c r="L138" s="29"/>
      <c r="M138" s="143" t="s">
        <v>1</v>
      </c>
      <c r="N138" s="144" t="s">
        <v>37</v>
      </c>
      <c r="O138" s="145">
        <v>2.7E-2</v>
      </c>
      <c r="P138" s="145">
        <f>O138*H138</f>
        <v>3.5478000000000001</v>
      </c>
      <c r="Q138" s="145">
        <v>0.38313999999999998</v>
      </c>
      <c r="R138" s="145">
        <f>Q138*H138</f>
        <v>50.344596000000003</v>
      </c>
      <c r="S138" s="145">
        <v>0</v>
      </c>
      <c r="T138" s="14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7" t="s">
        <v>113</v>
      </c>
      <c r="AT138" s="147" t="s">
        <v>109</v>
      </c>
      <c r="AU138" s="147" t="s">
        <v>79</v>
      </c>
      <c r="AY138" s="16" t="s">
        <v>107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77</v>
      </c>
      <c r="BK138" s="148">
        <f>ROUND(I138*H138,2)</f>
        <v>0</v>
      </c>
      <c r="BL138" s="16" t="s">
        <v>113</v>
      </c>
      <c r="BM138" s="147" t="s">
        <v>150</v>
      </c>
    </row>
    <row r="139" spans="1:65" s="13" customFormat="1">
      <c r="B139" s="149"/>
      <c r="D139" s="150" t="s">
        <v>118</v>
      </c>
      <c r="E139" s="151" t="s">
        <v>1</v>
      </c>
      <c r="F139" s="152" t="s">
        <v>151</v>
      </c>
      <c r="H139" s="153">
        <v>78</v>
      </c>
      <c r="L139" s="149"/>
      <c r="M139" s="154"/>
      <c r="N139" s="155"/>
      <c r="O139" s="155"/>
      <c r="P139" s="155"/>
      <c r="Q139" s="155"/>
      <c r="R139" s="155"/>
      <c r="S139" s="155"/>
      <c r="T139" s="156"/>
      <c r="AT139" s="151" t="s">
        <v>118</v>
      </c>
      <c r="AU139" s="151" t="s">
        <v>79</v>
      </c>
      <c r="AV139" s="13" t="s">
        <v>79</v>
      </c>
      <c r="AW139" s="13" t="s">
        <v>29</v>
      </c>
      <c r="AX139" s="13" t="s">
        <v>72</v>
      </c>
      <c r="AY139" s="151" t="s">
        <v>107</v>
      </c>
    </row>
    <row r="140" spans="1:65" s="13" customFormat="1">
      <c r="B140" s="149"/>
      <c r="D140" s="150" t="s">
        <v>118</v>
      </c>
      <c r="E140" s="151" t="s">
        <v>1</v>
      </c>
      <c r="F140" s="152" t="s">
        <v>127</v>
      </c>
      <c r="H140" s="153">
        <v>53.4</v>
      </c>
      <c r="L140" s="149"/>
      <c r="M140" s="154"/>
      <c r="N140" s="155"/>
      <c r="O140" s="155"/>
      <c r="P140" s="155"/>
      <c r="Q140" s="155"/>
      <c r="R140" s="155"/>
      <c r="S140" s="155"/>
      <c r="T140" s="156"/>
      <c r="AT140" s="151" t="s">
        <v>118</v>
      </c>
      <c r="AU140" s="151" t="s">
        <v>79</v>
      </c>
      <c r="AV140" s="13" t="s">
        <v>79</v>
      </c>
      <c r="AW140" s="13" t="s">
        <v>29</v>
      </c>
      <c r="AX140" s="13" t="s">
        <v>72</v>
      </c>
      <c r="AY140" s="151" t="s">
        <v>107</v>
      </c>
    </row>
    <row r="141" spans="1:65" s="14" customFormat="1">
      <c r="B141" s="157"/>
      <c r="D141" s="150" t="s">
        <v>118</v>
      </c>
      <c r="E141" s="158" t="s">
        <v>1</v>
      </c>
      <c r="F141" s="159" t="s">
        <v>121</v>
      </c>
      <c r="H141" s="160">
        <v>131.4</v>
      </c>
      <c r="L141" s="157"/>
      <c r="M141" s="161"/>
      <c r="N141" s="162"/>
      <c r="O141" s="162"/>
      <c r="P141" s="162"/>
      <c r="Q141" s="162"/>
      <c r="R141" s="162"/>
      <c r="S141" s="162"/>
      <c r="T141" s="163"/>
      <c r="AT141" s="158" t="s">
        <v>118</v>
      </c>
      <c r="AU141" s="158" t="s">
        <v>79</v>
      </c>
      <c r="AV141" s="14" t="s">
        <v>113</v>
      </c>
      <c r="AW141" s="14" t="s">
        <v>29</v>
      </c>
      <c r="AX141" s="14" t="s">
        <v>77</v>
      </c>
      <c r="AY141" s="158" t="s">
        <v>107</v>
      </c>
    </row>
    <row r="142" spans="1:65" s="2" customFormat="1" ht="33" customHeight="1">
      <c r="A142" s="28"/>
      <c r="B142" s="135"/>
      <c r="C142" s="136" t="s">
        <v>152</v>
      </c>
      <c r="D142" s="136" t="s">
        <v>109</v>
      </c>
      <c r="E142" s="137" t="s">
        <v>153</v>
      </c>
      <c r="F142" s="138" t="s">
        <v>154</v>
      </c>
      <c r="G142" s="139" t="s">
        <v>112</v>
      </c>
      <c r="H142" s="140">
        <v>131.4</v>
      </c>
      <c r="I142" s="141"/>
      <c r="J142" s="141">
        <f>ROUND(I142*H142,2)</f>
        <v>0</v>
      </c>
      <c r="K142" s="142"/>
      <c r="L142" s="29"/>
      <c r="M142" s="143" t="s">
        <v>1</v>
      </c>
      <c r="N142" s="144" t="s">
        <v>37</v>
      </c>
      <c r="O142" s="145">
        <v>7.0999999999999994E-2</v>
      </c>
      <c r="P142" s="145">
        <f>O142*H142</f>
        <v>9.3293999999999997</v>
      </c>
      <c r="Q142" s="145">
        <v>0.12966</v>
      </c>
      <c r="R142" s="145">
        <f>Q142*H142</f>
        <v>17.037324000000002</v>
      </c>
      <c r="S142" s="145">
        <v>0</v>
      </c>
      <c r="T142" s="14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7" t="s">
        <v>113</v>
      </c>
      <c r="AT142" s="147" t="s">
        <v>109</v>
      </c>
      <c r="AU142" s="147" t="s">
        <v>79</v>
      </c>
      <c r="AY142" s="16" t="s">
        <v>107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77</v>
      </c>
      <c r="BK142" s="148">
        <f>ROUND(I142*H142,2)</f>
        <v>0</v>
      </c>
      <c r="BL142" s="16" t="s">
        <v>113</v>
      </c>
      <c r="BM142" s="147" t="s">
        <v>155</v>
      </c>
    </row>
    <row r="143" spans="1:65" s="13" customFormat="1">
      <c r="B143" s="149"/>
      <c r="D143" s="150" t="s">
        <v>118</v>
      </c>
      <c r="E143" s="151" t="s">
        <v>1</v>
      </c>
      <c r="F143" s="152" t="s">
        <v>151</v>
      </c>
      <c r="H143" s="153">
        <v>78</v>
      </c>
      <c r="L143" s="149"/>
      <c r="M143" s="154"/>
      <c r="N143" s="155"/>
      <c r="O143" s="155"/>
      <c r="P143" s="155"/>
      <c r="Q143" s="155"/>
      <c r="R143" s="155"/>
      <c r="S143" s="155"/>
      <c r="T143" s="156"/>
      <c r="AT143" s="151" t="s">
        <v>118</v>
      </c>
      <c r="AU143" s="151" t="s">
        <v>79</v>
      </c>
      <c r="AV143" s="13" t="s">
        <v>79</v>
      </c>
      <c r="AW143" s="13" t="s">
        <v>29</v>
      </c>
      <c r="AX143" s="13" t="s">
        <v>72</v>
      </c>
      <c r="AY143" s="151" t="s">
        <v>107</v>
      </c>
    </row>
    <row r="144" spans="1:65" s="13" customFormat="1">
      <c r="B144" s="149"/>
      <c r="D144" s="150" t="s">
        <v>118</v>
      </c>
      <c r="E144" s="151" t="s">
        <v>1</v>
      </c>
      <c r="F144" s="152" t="s">
        <v>127</v>
      </c>
      <c r="H144" s="153">
        <v>53.4</v>
      </c>
      <c r="L144" s="149"/>
      <c r="M144" s="154"/>
      <c r="N144" s="155"/>
      <c r="O144" s="155"/>
      <c r="P144" s="155"/>
      <c r="Q144" s="155"/>
      <c r="R144" s="155"/>
      <c r="S144" s="155"/>
      <c r="T144" s="156"/>
      <c r="AT144" s="151" t="s">
        <v>118</v>
      </c>
      <c r="AU144" s="151" t="s">
        <v>79</v>
      </c>
      <c r="AV144" s="13" t="s">
        <v>79</v>
      </c>
      <c r="AW144" s="13" t="s">
        <v>29</v>
      </c>
      <c r="AX144" s="13" t="s">
        <v>72</v>
      </c>
      <c r="AY144" s="151" t="s">
        <v>107</v>
      </c>
    </row>
    <row r="145" spans="1:65" s="14" customFormat="1">
      <c r="B145" s="157"/>
      <c r="D145" s="150" t="s">
        <v>118</v>
      </c>
      <c r="E145" s="158" t="s">
        <v>1</v>
      </c>
      <c r="F145" s="159" t="s">
        <v>121</v>
      </c>
      <c r="H145" s="160">
        <v>131.4</v>
      </c>
      <c r="L145" s="157"/>
      <c r="M145" s="161"/>
      <c r="N145" s="162"/>
      <c r="O145" s="162"/>
      <c r="P145" s="162"/>
      <c r="Q145" s="162"/>
      <c r="R145" s="162"/>
      <c r="S145" s="162"/>
      <c r="T145" s="163"/>
      <c r="AT145" s="158" t="s">
        <v>118</v>
      </c>
      <c r="AU145" s="158" t="s">
        <v>79</v>
      </c>
      <c r="AV145" s="14" t="s">
        <v>113</v>
      </c>
      <c r="AW145" s="14" t="s">
        <v>29</v>
      </c>
      <c r="AX145" s="14" t="s">
        <v>77</v>
      </c>
      <c r="AY145" s="158" t="s">
        <v>107</v>
      </c>
    </row>
    <row r="146" spans="1:65" s="2" customFormat="1" ht="24.15" customHeight="1">
      <c r="A146" s="28"/>
      <c r="B146" s="135"/>
      <c r="C146" s="136" t="s">
        <v>156</v>
      </c>
      <c r="D146" s="136" t="s">
        <v>109</v>
      </c>
      <c r="E146" s="137" t="s">
        <v>157</v>
      </c>
      <c r="F146" s="138" t="s">
        <v>158</v>
      </c>
      <c r="G146" s="139" t="s">
        <v>112</v>
      </c>
      <c r="H146" s="140">
        <v>162</v>
      </c>
      <c r="I146" s="141"/>
      <c r="J146" s="141">
        <f>ROUND(I146*H146,2)</f>
        <v>0</v>
      </c>
      <c r="K146" s="142"/>
      <c r="L146" s="29"/>
      <c r="M146" s="143" t="s">
        <v>1</v>
      </c>
      <c r="N146" s="144" t="s">
        <v>37</v>
      </c>
      <c r="O146" s="145">
        <v>0.72</v>
      </c>
      <c r="P146" s="145">
        <f>O146*H146</f>
        <v>116.64</v>
      </c>
      <c r="Q146" s="145">
        <v>8.9219999999999994E-2</v>
      </c>
      <c r="R146" s="145">
        <f>Q146*H146</f>
        <v>14.453639999999998</v>
      </c>
      <c r="S146" s="145">
        <v>0</v>
      </c>
      <c r="T146" s="14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7" t="s">
        <v>113</v>
      </c>
      <c r="AT146" s="147" t="s">
        <v>109</v>
      </c>
      <c r="AU146" s="147" t="s">
        <v>79</v>
      </c>
      <c r="AY146" s="16" t="s">
        <v>107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77</v>
      </c>
      <c r="BK146" s="148">
        <f>ROUND(I146*H146,2)</f>
        <v>0</v>
      </c>
      <c r="BL146" s="16" t="s">
        <v>113</v>
      </c>
      <c r="BM146" s="147" t="s">
        <v>159</v>
      </c>
    </row>
    <row r="147" spans="1:65" s="13" customFormat="1">
      <c r="B147" s="149"/>
      <c r="D147" s="150" t="s">
        <v>118</v>
      </c>
      <c r="E147" s="151" t="s">
        <v>1</v>
      </c>
      <c r="F147" s="152" t="s">
        <v>160</v>
      </c>
      <c r="H147" s="153">
        <v>162</v>
      </c>
      <c r="L147" s="149"/>
      <c r="M147" s="154"/>
      <c r="N147" s="155"/>
      <c r="O147" s="155"/>
      <c r="P147" s="155"/>
      <c r="Q147" s="155"/>
      <c r="R147" s="155"/>
      <c r="S147" s="155"/>
      <c r="T147" s="156"/>
      <c r="AT147" s="151" t="s">
        <v>118</v>
      </c>
      <c r="AU147" s="151" t="s">
        <v>79</v>
      </c>
      <c r="AV147" s="13" t="s">
        <v>79</v>
      </c>
      <c r="AW147" s="13" t="s">
        <v>29</v>
      </c>
      <c r="AX147" s="13" t="s">
        <v>77</v>
      </c>
      <c r="AY147" s="151" t="s">
        <v>107</v>
      </c>
    </row>
    <row r="148" spans="1:65" s="2" customFormat="1" ht="24.15" customHeight="1">
      <c r="A148" s="28"/>
      <c r="B148" s="135"/>
      <c r="C148" s="164" t="s">
        <v>161</v>
      </c>
      <c r="D148" s="164" t="s">
        <v>162</v>
      </c>
      <c r="E148" s="165" t="s">
        <v>163</v>
      </c>
      <c r="F148" s="166" t="s">
        <v>164</v>
      </c>
      <c r="G148" s="167" t="s">
        <v>112</v>
      </c>
      <c r="H148" s="168">
        <v>170.197</v>
      </c>
      <c r="I148" s="169"/>
      <c r="J148" s="169">
        <f>ROUND(I148*H148,2)</f>
        <v>0</v>
      </c>
      <c r="K148" s="170"/>
      <c r="L148" s="171"/>
      <c r="M148" s="172" t="s">
        <v>1</v>
      </c>
      <c r="N148" s="173" t="s">
        <v>37</v>
      </c>
      <c r="O148" s="145">
        <v>0</v>
      </c>
      <c r="P148" s="145">
        <f>O148*H148</f>
        <v>0</v>
      </c>
      <c r="Q148" s="145">
        <v>0.13200000000000001</v>
      </c>
      <c r="R148" s="145">
        <f>Q148*H148</f>
        <v>22.466004000000002</v>
      </c>
      <c r="S148" s="145">
        <v>0</v>
      </c>
      <c r="T148" s="14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7" t="s">
        <v>147</v>
      </c>
      <c r="AT148" s="147" t="s">
        <v>162</v>
      </c>
      <c r="AU148" s="147" t="s">
        <v>79</v>
      </c>
      <c r="AY148" s="16" t="s">
        <v>107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77</v>
      </c>
      <c r="BK148" s="148">
        <f>ROUND(I148*H148,2)</f>
        <v>0</v>
      </c>
      <c r="BL148" s="16" t="s">
        <v>113</v>
      </c>
      <c r="BM148" s="147" t="s">
        <v>165</v>
      </c>
    </row>
    <row r="149" spans="1:65" s="13" customFormat="1">
      <c r="B149" s="149"/>
      <c r="D149" s="150" t="s">
        <v>118</v>
      </c>
      <c r="E149" s="151" t="s">
        <v>1</v>
      </c>
      <c r="F149" s="152" t="s">
        <v>166</v>
      </c>
      <c r="H149" s="153">
        <v>165.24</v>
      </c>
      <c r="L149" s="149"/>
      <c r="M149" s="154"/>
      <c r="N149" s="155"/>
      <c r="O149" s="155"/>
      <c r="P149" s="155"/>
      <c r="Q149" s="155"/>
      <c r="R149" s="155"/>
      <c r="S149" s="155"/>
      <c r="T149" s="156"/>
      <c r="AT149" s="151" t="s">
        <v>118</v>
      </c>
      <c r="AU149" s="151" t="s">
        <v>79</v>
      </c>
      <c r="AV149" s="13" t="s">
        <v>79</v>
      </c>
      <c r="AW149" s="13" t="s">
        <v>29</v>
      </c>
      <c r="AX149" s="13" t="s">
        <v>77</v>
      </c>
      <c r="AY149" s="151" t="s">
        <v>107</v>
      </c>
    </row>
    <row r="150" spans="1:65" s="13" customFormat="1">
      <c r="B150" s="149"/>
      <c r="D150" s="150" t="s">
        <v>118</v>
      </c>
      <c r="F150" s="152" t="s">
        <v>167</v>
      </c>
      <c r="H150" s="153">
        <v>170.197</v>
      </c>
      <c r="L150" s="149"/>
      <c r="M150" s="154"/>
      <c r="N150" s="155"/>
      <c r="O150" s="155"/>
      <c r="P150" s="155"/>
      <c r="Q150" s="155"/>
      <c r="R150" s="155"/>
      <c r="S150" s="155"/>
      <c r="T150" s="156"/>
      <c r="AT150" s="151" t="s">
        <v>118</v>
      </c>
      <c r="AU150" s="151" t="s">
        <v>79</v>
      </c>
      <c r="AV150" s="13" t="s">
        <v>79</v>
      </c>
      <c r="AW150" s="13" t="s">
        <v>3</v>
      </c>
      <c r="AX150" s="13" t="s">
        <v>77</v>
      </c>
      <c r="AY150" s="151" t="s">
        <v>107</v>
      </c>
    </row>
    <row r="151" spans="1:65" s="12" customFormat="1" ht="22.95" customHeight="1">
      <c r="B151" s="123"/>
      <c r="D151" s="124" t="s">
        <v>71</v>
      </c>
      <c r="E151" s="133" t="s">
        <v>152</v>
      </c>
      <c r="F151" s="133" t="s">
        <v>168</v>
      </c>
      <c r="J151" s="134">
        <f>BK151</f>
        <v>0</v>
      </c>
      <c r="L151" s="123"/>
      <c r="M151" s="127"/>
      <c r="N151" s="128"/>
      <c r="O151" s="128"/>
      <c r="P151" s="129">
        <f>SUM(P152:P161)</f>
        <v>159.58304000000001</v>
      </c>
      <c r="Q151" s="128"/>
      <c r="R151" s="129">
        <f>SUM(R152:R161)</f>
        <v>58.570880800000005</v>
      </c>
      <c r="S151" s="128"/>
      <c r="T151" s="130">
        <f>SUM(T152:T161)</f>
        <v>0</v>
      </c>
      <c r="AR151" s="124" t="s">
        <v>77</v>
      </c>
      <c r="AT151" s="131" t="s">
        <v>71</v>
      </c>
      <c r="AU151" s="131" t="s">
        <v>77</v>
      </c>
      <c r="AY151" s="124" t="s">
        <v>107</v>
      </c>
      <c r="BK151" s="132">
        <f>SUM(BK152:BK161)</f>
        <v>0</v>
      </c>
    </row>
    <row r="152" spans="1:65" s="2" customFormat="1" ht="33" customHeight="1">
      <c r="A152" s="28"/>
      <c r="B152" s="135"/>
      <c r="C152" s="136" t="s">
        <v>8</v>
      </c>
      <c r="D152" s="136" t="s">
        <v>109</v>
      </c>
      <c r="E152" s="137" t="s">
        <v>169</v>
      </c>
      <c r="F152" s="138" t="s">
        <v>170</v>
      </c>
      <c r="G152" s="139" t="s">
        <v>130</v>
      </c>
      <c r="H152" s="140">
        <v>178</v>
      </c>
      <c r="I152" s="141"/>
      <c r="J152" s="141">
        <f>ROUND(I152*H152,2)</f>
        <v>0</v>
      </c>
      <c r="K152" s="142"/>
      <c r="L152" s="29"/>
      <c r="M152" s="143" t="s">
        <v>1</v>
      </c>
      <c r="N152" s="144" t="s">
        <v>37</v>
      </c>
      <c r="O152" s="145">
        <v>0.26800000000000002</v>
      </c>
      <c r="P152" s="145">
        <f>O152*H152</f>
        <v>47.704000000000001</v>
      </c>
      <c r="Q152" s="145">
        <v>0.15540000000000001</v>
      </c>
      <c r="R152" s="145">
        <f>Q152*H152</f>
        <v>27.661200000000001</v>
      </c>
      <c r="S152" s="145">
        <v>0</v>
      </c>
      <c r="T152" s="14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7" t="s">
        <v>113</v>
      </c>
      <c r="AT152" s="147" t="s">
        <v>109</v>
      </c>
      <c r="AU152" s="147" t="s">
        <v>79</v>
      </c>
      <c r="AY152" s="16" t="s">
        <v>107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6" t="s">
        <v>77</v>
      </c>
      <c r="BK152" s="148">
        <f>ROUND(I152*H152,2)</f>
        <v>0</v>
      </c>
      <c r="BL152" s="16" t="s">
        <v>113</v>
      </c>
      <c r="BM152" s="147" t="s">
        <v>171</v>
      </c>
    </row>
    <row r="153" spans="1:65" s="13" customFormat="1">
      <c r="B153" s="149"/>
      <c r="D153" s="150" t="s">
        <v>118</v>
      </c>
      <c r="E153" s="151" t="s">
        <v>1</v>
      </c>
      <c r="F153" s="152" t="s">
        <v>172</v>
      </c>
      <c r="H153" s="153">
        <v>178</v>
      </c>
      <c r="L153" s="149"/>
      <c r="M153" s="154"/>
      <c r="N153" s="155"/>
      <c r="O153" s="155"/>
      <c r="P153" s="155"/>
      <c r="Q153" s="155"/>
      <c r="R153" s="155"/>
      <c r="S153" s="155"/>
      <c r="T153" s="156"/>
      <c r="AT153" s="151" t="s">
        <v>118</v>
      </c>
      <c r="AU153" s="151" t="s">
        <v>79</v>
      </c>
      <c r="AV153" s="13" t="s">
        <v>79</v>
      </c>
      <c r="AW153" s="13" t="s">
        <v>29</v>
      </c>
      <c r="AX153" s="13" t="s">
        <v>77</v>
      </c>
      <c r="AY153" s="151" t="s">
        <v>107</v>
      </c>
    </row>
    <row r="154" spans="1:65" s="2" customFormat="1" ht="16.5" customHeight="1">
      <c r="A154" s="28"/>
      <c r="B154" s="135"/>
      <c r="C154" s="164" t="s">
        <v>173</v>
      </c>
      <c r="D154" s="164" t="s">
        <v>162</v>
      </c>
      <c r="E154" s="165" t="s">
        <v>174</v>
      </c>
      <c r="F154" s="166" t="s">
        <v>175</v>
      </c>
      <c r="G154" s="167" t="s">
        <v>130</v>
      </c>
      <c r="H154" s="168">
        <v>185.191</v>
      </c>
      <c r="I154" s="169"/>
      <c r="J154" s="169">
        <f>ROUND(I154*H154,2)</f>
        <v>0</v>
      </c>
      <c r="K154" s="170"/>
      <c r="L154" s="171"/>
      <c r="M154" s="172" t="s">
        <v>1</v>
      </c>
      <c r="N154" s="173" t="s">
        <v>37</v>
      </c>
      <c r="O154" s="145">
        <v>0</v>
      </c>
      <c r="P154" s="145">
        <f>O154*H154</f>
        <v>0</v>
      </c>
      <c r="Q154" s="145">
        <v>0.08</v>
      </c>
      <c r="R154" s="145">
        <f>Q154*H154</f>
        <v>14.815280000000001</v>
      </c>
      <c r="S154" s="145">
        <v>0</v>
      </c>
      <c r="T154" s="14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7" t="s">
        <v>147</v>
      </c>
      <c r="AT154" s="147" t="s">
        <v>162</v>
      </c>
      <c r="AU154" s="147" t="s">
        <v>79</v>
      </c>
      <c r="AY154" s="16" t="s">
        <v>107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6" t="s">
        <v>77</v>
      </c>
      <c r="BK154" s="148">
        <f>ROUND(I154*H154,2)</f>
        <v>0</v>
      </c>
      <c r="BL154" s="16" t="s">
        <v>113</v>
      </c>
      <c r="BM154" s="147" t="s">
        <v>176</v>
      </c>
    </row>
    <row r="155" spans="1:65" s="13" customFormat="1">
      <c r="B155" s="149"/>
      <c r="D155" s="150" t="s">
        <v>118</v>
      </c>
      <c r="E155" s="151" t="s">
        <v>1</v>
      </c>
      <c r="F155" s="152" t="s">
        <v>177</v>
      </c>
      <c r="H155" s="153">
        <v>181.56</v>
      </c>
      <c r="L155" s="149"/>
      <c r="M155" s="154"/>
      <c r="N155" s="155"/>
      <c r="O155" s="155"/>
      <c r="P155" s="155"/>
      <c r="Q155" s="155"/>
      <c r="R155" s="155"/>
      <c r="S155" s="155"/>
      <c r="T155" s="156"/>
      <c r="AT155" s="151" t="s">
        <v>118</v>
      </c>
      <c r="AU155" s="151" t="s">
        <v>79</v>
      </c>
      <c r="AV155" s="13" t="s">
        <v>79</v>
      </c>
      <c r="AW155" s="13" t="s">
        <v>29</v>
      </c>
      <c r="AX155" s="13" t="s">
        <v>77</v>
      </c>
      <c r="AY155" s="151" t="s">
        <v>107</v>
      </c>
    </row>
    <row r="156" spans="1:65" s="13" customFormat="1">
      <c r="B156" s="149"/>
      <c r="D156" s="150" t="s">
        <v>118</v>
      </c>
      <c r="F156" s="152" t="s">
        <v>178</v>
      </c>
      <c r="H156" s="153">
        <v>185.191</v>
      </c>
      <c r="L156" s="149"/>
      <c r="M156" s="154"/>
      <c r="N156" s="155"/>
      <c r="O156" s="155"/>
      <c r="P156" s="155"/>
      <c r="Q156" s="155"/>
      <c r="R156" s="155"/>
      <c r="S156" s="155"/>
      <c r="T156" s="156"/>
      <c r="AT156" s="151" t="s">
        <v>118</v>
      </c>
      <c r="AU156" s="151" t="s">
        <v>79</v>
      </c>
      <c r="AV156" s="13" t="s">
        <v>79</v>
      </c>
      <c r="AW156" s="13" t="s">
        <v>3</v>
      </c>
      <c r="AX156" s="13" t="s">
        <v>77</v>
      </c>
      <c r="AY156" s="151" t="s">
        <v>107</v>
      </c>
    </row>
    <row r="157" spans="1:65" s="2" customFormat="1" ht="24.15" customHeight="1">
      <c r="A157" s="28"/>
      <c r="B157" s="135"/>
      <c r="C157" s="136" t="s">
        <v>179</v>
      </c>
      <c r="D157" s="136" t="s">
        <v>109</v>
      </c>
      <c r="E157" s="137" t="s">
        <v>180</v>
      </c>
      <c r="F157" s="138" t="s">
        <v>181</v>
      </c>
      <c r="G157" s="139" t="s">
        <v>182</v>
      </c>
      <c r="H157" s="140">
        <v>7.12</v>
      </c>
      <c r="I157" s="141"/>
      <c r="J157" s="141">
        <f>ROUND(I157*H157,2)</f>
        <v>0</v>
      </c>
      <c r="K157" s="142"/>
      <c r="L157" s="29"/>
      <c r="M157" s="143" t="s">
        <v>1</v>
      </c>
      <c r="N157" s="144" t="s">
        <v>37</v>
      </c>
      <c r="O157" s="145">
        <v>1.4419999999999999</v>
      </c>
      <c r="P157" s="145">
        <f>O157*H157</f>
        <v>10.26704</v>
      </c>
      <c r="Q157" s="145">
        <v>2.2563399999999998</v>
      </c>
      <c r="R157" s="145">
        <f>Q157*H157</f>
        <v>16.065140799999998</v>
      </c>
      <c r="S157" s="145">
        <v>0</v>
      </c>
      <c r="T157" s="14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7" t="s">
        <v>113</v>
      </c>
      <c r="AT157" s="147" t="s">
        <v>109</v>
      </c>
      <c r="AU157" s="147" t="s">
        <v>79</v>
      </c>
      <c r="AY157" s="16" t="s">
        <v>107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77</v>
      </c>
      <c r="BK157" s="148">
        <f>ROUND(I157*H157,2)</f>
        <v>0</v>
      </c>
      <c r="BL157" s="16" t="s">
        <v>113</v>
      </c>
      <c r="BM157" s="147" t="s">
        <v>183</v>
      </c>
    </row>
    <row r="158" spans="1:65" s="13" customFormat="1">
      <c r="B158" s="149"/>
      <c r="D158" s="150" t="s">
        <v>118</v>
      </c>
      <c r="E158" s="151" t="s">
        <v>1</v>
      </c>
      <c r="F158" s="152" t="s">
        <v>184</v>
      </c>
      <c r="H158" s="153">
        <v>7.12</v>
      </c>
      <c r="L158" s="149"/>
      <c r="M158" s="154"/>
      <c r="N158" s="155"/>
      <c r="O158" s="155"/>
      <c r="P158" s="155"/>
      <c r="Q158" s="155"/>
      <c r="R158" s="155"/>
      <c r="S158" s="155"/>
      <c r="T158" s="156"/>
      <c r="AT158" s="151" t="s">
        <v>118</v>
      </c>
      <c r="AU158" s="151" t="s">
        <v>79</v>
      </c>
      <c r="AV158" s="13" t="s">
        <v>79</v>
      </c>
      <c r="AW158" s="13" t="s">
        <v>29</v>
      </c>
      <c r="AX158" s="13" t="s">
        <v>77</v>
      </c>
      <c r="AY158" s="151" t="s">
        <v>107</v>
      </c>
    </row>
    <row r="159" spans="1:65" s="2" customFormat="1" ht="24.15" customHeight="1">
      <c r="A159" s="28"/>
      <c r="B159" s="135"/>
      <c r="C159" s="136" t="s">
        <v>185</v>
      </c>
      <c r="D159" s="136" t="s">
        <v>109</v>
      </c>
      <c r="E159" s="137" t="s">
        <v>186</v>
      </c>
      <c r="F159" s="138" t="s">
        <v>187</v>
      </c>
      <c r="G159" s="139" t="s">
        <v>130</v>
      </c>
      <c r="H159" s="140">
        <v>266</v>
      </c>
      <c r="I159" s="141"/>
      <c r="J159" s="141">
        <f>ROUND(I159*H159,2)</f>
        <v>0</v>
      </c>
      <c r="K159" s="142"/>
      <c r="L159" s="29"/>
      <c r="M159" s="143" t="s">
        <v>1</v>
      </c>
      <c r="N159" s="144" t="s">
        <v>37</v>
      </c>
      <c r="O159" s="145">
        <v>0.113</v>
      </c>
      <c r="P159" s="145">
        <f>O159*H159</f>
        <v>30.058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7" t="s">
        <v>113</v>
      </c>
      <c r="AT159" s="147" t="s">
        <v>109</v>
      </c>
      <c r="AU159" s="147" t="s">
        <v>79</v>
      </c>
      <c r="AY159" s="16" t="s">
        <v>107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77</v>
      </c>
      <c r="BK159" s="148">
        <f>ROUND(I159*H159,2)</f>
        <v>0</v>
      </c>
      <c r="BL159" s="16" t="s">
        <v>113</v>
      </c>
      <c r="BM159" s="147" t="s">
        <v>188</v>
      </c>
    </row>
    <row r="160" spans="1:65" s="2" customFormat="1" ht="24.15" customHeight="1">
      <c r="A160" s="28"/>
      <c r="B160" s="135"/>
      <c r="C160" s="136" t="s">
        <v>189</v>
      </c>
      <c r="D160" s="136" t="s">
        <v>109</v>
      </c>
      <c r="E160" s="137" t="s">
        <v>190</v>
      </c>
      <c r="F160" s="138" t="s">
        <v>191</v>
      </c>
      <c r="G160" s="139" t="s">
        <v>130</v>
      </c>
      <c r="H160" s="140">
        <v>266</v>
      </c>
      <c r="I160" s="141"/>
      <c r="J160" s="141">
        <f>ROUND(I160*H160,2)</f>
        <v>0</v>
      </c>
      <c r="K160" s="142"/>
      <c r="L160" s="29"/>
      <c r="M160" s="143" t="s">
        <v>1</v>
      </c>
      <c r="N160" s="144" t="s">
        <v>37</v>
      </c>
      <c r="O160" s="145">
        <v>7.2999999999999995E-2</v>
      </c>
      <c r="P160" s="145">
        <f>O160*H160</f>
        <v>19.417999999999999</v>
      </c>
      <c r="Q160" s="145">
        <v>1.1E-4</v>
      </c>
      <c r="R160" s="145">
        <f>Q160*H160</f>
        <v>2.9260000000000001E-2</v>
      </c>
      <c r="S160" s="145">
        <v>0</v>
      </c>
      <c r="T160" s="14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47" t="s">
        <v>113</v>
      </c>
      <c r="AT160" s="147" t="s">
        <v>109</v>
      </c>
      <c r="AU160" s="147" t="s">
        <v>79</v>
      </c>
      <c r="AY160" s="16" t="s">
        <v>107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77</v>
      </c>
      <c r="BK160" s="148">
        <f>ROUND(I160*H160,2)</f>
        <v>0</v>
      </c>
      <c r="BL160" s="16" t="s">
        <v>113</v>
      </c>
      <c r="BM160" s="147" t="s">
        <v>192</v>
      </c>
    </row>
    <row r="161" spans="1:65" s="2" customFormat="1" ht="24.15" customHeight="1">
      <c r="A161" s="28"/>
      <c r="B161" s="135"/>
      <c r="C161" s="136" t="s">
        <v>193</v>
      </c>
      <c r="D161" s="136" t="s">
        <v>109</v>
      </c>
      <c r="E161" s="137" t="s">
        <v>194</v>
      </c>
      <c r="F161" s="138" t="s">
        <v>195</v>
      </c>
      <c r="G161" s="139" t="s">
        <v>130</v>
      </c>
      <c r="H161" s="140">
        <v>266</v>
      </c>
      <c r="I161" s="141"/>
      <c r="J161" s="141">
        <f>ROUND(I161*H161,2)</f>
        <v>0</v>
      </c>
      <c r="K161" s="142"/>
      <c r="L161" s="29"/>
      <c r="M161" s="143" t="s">
        <v>1</v>
      </c>
      <c r="N161" s="144" t="s">
        <v>37</v>
      </c>
      <c r="O161" s="145">
        <v>0.19600000000000001</v>
      </c>
      <c r="P161" s="145">
        <f>O161*H161</f>
        <v>52.136000000000003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7" t="s">
        <v>113</v>
      </c>
      <c r="AT161" s="147" t="s">
        <v>109</v>
      </c>
      <c r="AU161" s="147" t="s">
        <v>79</v>
      </c>
      <c r="AY161" s="16" t="s">
        <v>107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77</v>
      </c>
      <c r="BK161" s="148">
        <f>ROUND(I161*H161,2)</f>
        <v>0</v>
      </c>
      <c r="BL161" s="16" t="s">
        <v>113</v>
      </c>
      <c r="BM161" s="147" t="s">
        <v>196</v>
      </c>
    </row>
    <row r="162" spans="1:65" s="12" customFormat="1" ht="22.95" customHeight="1">
      <c r="B162" s="123"/>
      <c r="D162" s="124" t="s">
        <v>71</v>
      </c>
      <c r="E162" s="133" t="s">
        <v>197</v>
      </c>
      <c r="F162" s="133" t="s">
        <v>198</v>
      </c>
      <c r="J162" s="134">
        <f>BK162</f>
        <v>0</v>
      </c>
      <c r="L162" s="123"/>
      <c r="M162" s="127"/>
      <c r="N162" s="128"/>
      <c r="O162" s="128"/>
      <c r="P162" s="129">
        <f>SUM(P163:P177)</f>
        <v>232.87622999999999</v>
      </c>
      <c r="Q162" s="128"/>
      <c r="R162" s="129">
        <f>SUM(R163:R177)</f>
        <v>0</v>
      </c>
      <c r="S162" s="128"/>
      <c r="T162" s="130">
        <f>SUM(T163:T177)</f>
        <v>0</v>
      </c>
      <c r="AR162" s="124" t="s">
        <v>77</v>
      </c>
      <c r="AT162" s="131" t="s">
        <v>71</v>
      </c>
      <c r="AU162" s="131" t="s">
        <v>77</v>
      </c>
      <c r="AY162" s="124" t="s">
        <v>107</v>
      </c>
      <c r="BK162" s="132">
        <f>SUM(BK163:BK177)</f>
        <v>0</v>
      </c>
    </row>
    <row r="163" spans="1:65" s="2" customFormat="1" ht="21.75" customHeight="1">
      <c r="A163" s="28"/>
      <c r="B163" s="135"/>
      <c r="C163" s="136" t="s">
        <v>199</v>
      </c>
      <c r="D163" s="136" t="s">
        <v>109</v>
      </c>
      <c r="E163" s="137" t="s">
        <v>200</v>
      </c>
      <c r="F163" s="138" t="s">
        <v>201</v>
      </c>
      <c r="G163" s="139" t="s">
        <v>202</v>
      </c>
      <c r="H163" s="140">
        <v>69.599999999999994</v>
      </c>
      <c r="I163" s="141"/>
      <c r="J163" s="141">
        <f>ROUND(I163*H163,2)</f>
        <v>0</v>
      </c>
      <c r="K163" s="142"/>
      <c r="L163" s="29"/>
      <c r="M163" s="143" t="s">
        <v>1</v>
      </c>
      <c r="N163" s="144" t="s">
        <v>37</v>
      </c>
      <c r="O163" s="145">
        <v>0.03</v>
      </c>
      <c r="P163" s="145">
        <f>O163*H163</f>
        <v>2.0879999999999996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47" t="s">
        <v>113</v>
      </c>
      <c r="AT163" s="147" t="s">
        <v>109</v>
      </c>
      <c r="AU163" s="147" t="s">
        <v>79</v>
      </c>
      <c r="AY163" s="16" t="s">
        <v>107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77</v>
      </c>
      <c r="BK163" s="148">
        <f>ROUND(I163*H163,2)</f>
        <v>0</v>
      </c>
      <c r="BL163" s="16" t="s">
        <v>113</v>
      </c>
      <c r="BM163" s="147" t="s">
        <v>203</v>
      </c>
    </row>
    <row r="164" spans="1:65" s="2" customFormat="1" ht="24.15" customHeight="1">
      <c r="A164" s="28"/>
      <c r="B164" s="135"/>
      <c r="C164" s="136" t="s">
        <v>204</v>
      </c>
      <c r="D164" s="136" t="s">
        <v>109</v>
      </c>
      <c r="E164" s="137" t="s">
        <v>205</v>
      </c>
      <c r="F164" s="138" t="s">
        <v>206</v>
      </c>
      <c r="G164" s="139" t="s">
        <v>202</v>
      </c>
      <c r="H164" s="140">
        <v>696</v>
      </c>
      <c r="I164" s="141"/>
      <c r="J164" s="141">
        <f>ROUND(I164*H164,2)</f>
        <v>0</v>
      </c>
      <c r="K164" s="142"/>
      <c r="L164" s="29"/>
      <c r="M164" s="143" t="s">
        <v>1</v>
      </c>
      <c r="N164" s="144" t="s">
        <v>37</v>
      </c>
      <c r="O164" s="145">
        <v>2E-3</v>
      </c>
      <c r="P164" s="145">
        <f>O164*H164</f>
        <v>1.3920000000000001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7" t="s">
        <v>113</v>
      </c>
      <c r="AT164" s="147" t="s">
        <v>109</v>
      </c>
      <c r="AU164" s="147" t="s">
        <v>79</v>
      </c>
      <c r="AY164" s="16" t="s">
        <v>107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77</v>
      </c>
      <c r="BK164" s="148">
        <f>ROUND(I164*H164,2)</f>
        <v>0</v>
      </c>
      <c r="BL164" s="16" t="s">
        <v>113</v>
      </c>
      <c r="BM164" s="147" t="s">
        <v>207</v>
      </c>
    </row>
    <row r="165" spans="1:65" s="13" customFormat="1">
      <c r="B165" s="149"/>
      <c r="D165" s="150" t="s">
        <v>118</v>
      </c>
      <c r="E165" s="151" t="s">
        <v>1</v>
      </c>
      <c r="F165" s="152" t="s">
        <v>208</v>
      </c>
      <c r="H165" s="153">
        <v>696</v>
      </c>
      <c r="L165" s="149"/>
      <c r="M165" s="154"/>
      <c r="N165" s="155"/>
      <c r="O165" s="155"/>
      <c r="P165" s="155"/>
      <c r="Q165" s="155"/>
      <c r="R165" s="155"/>
      <c r="S165" s="155"/>
      <c r="T165" s="156"/>
      <c r="AT165" s="151" t="s">
        <v>118</v>
      </c>
      <c r="AU165" s="151" t="s">
        <v>79</v>
      </c>
      <c r="AV165" s="13" t="s">
        <v>79</v>
      </c>
      <c r="AW165" s="13" t="s">
        <v>29</v>
      </c>
      <c r="AX165" s="13" t="s">
        <v>77</v>
      </c>
      <c r="AY165" s="151" t="s">
        <v>107</v>
      </c>
    </row>
    <row r="166" spans="1:65" s="2" customFormat="1" ht="21.75" customHeight="1">
      <c r="A166" s="28"/>
      <c r="B166" s="135"/>
      <c r="C166" s="136" t="s">
        <v>209</v>
      </c>
      <c r="D166" s="136" t="s">
        <v>109</v>
      </c>
      <c r="E166" s="137" t="s">
        <v>210</v>
      </c>
      <c r="F166" s="138" t="s">
        <v>211</v>
      </c>
      <c r="G166" s="139" t="s">
        <v>202</v>
      </c>
      <c r="H166" s="140">
        <v>132.03</v>
      </c>
      <c r="I166" s="141"/>
      <c r="J166" s="141">
        <f>ROUND(I166*H166,2)</f>
        <v>0</v>
      </c>
      <c r="K166" s="142"/>
      <c r="L166" s="29"/>
      <c r="M166" s="143" t="s">
        <v>1</v>
      </c>
      <c r="N166" s="144" t="s">
        <v>37</v>
      </c>
      <c r="O166" s="145">
        <v>3.2000000000000001E-2</v>
      </c>
      <c r="P166" s="145">
        <f>O166*H166</f>
        <v>4.2249600000000003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7" t="s">
        <v>113</v>
      </c>
      <c r="AT166" s="147" t="s">
        <v>109</v>
      </c>
      <c r="AU166" s="147" t="s">
        <v>79</v>
      </c>
      <c r="AY166" s="16" t="s">
        <v>107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77</v>
      </c>
      <c r="BK166" s="148">
        <f>ROUND(I166*H166,2)</f>
        <v>0</v>
      </c>
      <c r="BL166" s="16" t="s">
        <v>113</v>
      </c>
      <c r="BM166" s="147" t="s">
        <v>212</v>
      </c>
    </row>
    <row r="167" spans="1:65" s="2" customFormat="1" ht="24.15" customHeight="1">
      <c r="A167" s="28"/>
      <c r="B167" s="135"/>
      <c r="C167" s="136" t="s">
        <v>7</v>
      </c>
      <c r="D167" s="136" t="s">
        <v>109</v>
      </c>
      <c r="E167" s="137" t="s">
        <v>213</v>
      </c>
      <c r="F167" s="138" t="s">
        <v>214</v>
      </c>
      <c r="G167" s="139" t="s">
        <v>202</v>
      </c>
      <c r="H167" s="140">
        <v>1320.3</v>
      </c>
      <c r="I167" s="141"/>
      <c r="J167" s="141">
        <f>ROUND(I167*H167,2)</f>
        <v>0</v>
      </c>
      <c r="K167" s="142"/>
      <c r="L167" s="29"/>
      <c r="M167" s="143" t="s">
        <v>1</v>
      </c>
      <c r="N167" s="144" t="s">
        <v>37</v>
      </c>
      <c r="O167" s="145">
        <v>3.0000000000000001E-3</v>
      </c>
      <c r="P167" s="145">
        <f>O167*H167</f>
        <v>3.9609000000000001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47" t="s">
        <v>113</v>
      </c>
      <c r="AT167" s="147" t="s">
        <v>109</v>
      </c>
      <c r="AU167" s="147" t="s">
        <v>79</v>
      </c>
      <c r="AY167" s="16" t="s">
        <v>107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6" t="s">
        <v>77</v>
      </c>
      <c r="BK167" s="148">
        <f>ROUND(I167*H167,2)</f>
        <v>0</v>
      </c>
      <c r="BL167" s="16" t="s">
        <v>113</v>
      </c>
      <c r="BM167" s="147" t="s">
        <v>215</v>
      </c>
    </row>
    <row r="168" spans="1:65" s="13" customFormat="1">
      <c r="B168" s="149"/>
      <c r="D168" s="150" t="s">
        <v>118</v>
      </c>
      <c r="E168" s="151" t="s">
        <v>1</v>
      </c>
      <c r="F168" s="152" t="s">
        <v>216</v>
      </c>
      <c r="H168" s="153">
        <v>1320.3</v>
      </c>
      <c r="L168" s="149"/>
      <c r="M168" s="154"/>
      <c r="N168" s="155"/>
      <c r="O168" s="155"/>
      <c r="P168" s="155"/>
      <c r="Q168" s="155"/>
      <c r="R168" s="155"/>
      <c r="S168" s="155"/>
      <c r="T168" s="156"/>
      <c r="AT168" s="151" t="s">
        <v>118</v>
      </c>
      <c r="AU168" s="151" t="s">
        <v>79</v>
      </c>
      <c r="AV168" s="13" t="s">
        <v>79</v>
      </c>
      <c r="AW168" s="13" t="s">
        <v>29</v>
      </c>
      <c r="AX168" s="13" t="s">
        <v>77</v>
      </c>
      <c r="AY168" s="151" t="s">
        <v>107</v>
      </c>
    </row>
    <row r="169" spans="1:65" s="2" customFormat="1" ht="16.5" customHeight="1">
      <c r="A169" s="28"/>
      <c r="B169" s="135"/>
      <c r="C169" s="136" t="s">
        <v>217</v>
      </c>
      <c r="D169" s="136" t="s">
        <v>109</v>
      </c>
      <c r="E169" s="137" t="s">
        <v>218</v>
      </c>
      <c r="F169" s="138" t="s">
        <v>219</v>
      </c>
      <c r="G169" s="139" t="s">
        <v>202</v>
      </c>
      <c r="H169" s="140">
        <v>151.19999999999999</v>
      </c>
      <c r="I169" s="141"/>
      <c r="J169" s="141">
        <f>ROUND(I169*H169,2)</f>
        <v>0</v>
      </c>
      <c r="K169" s="142"/>
      <c r="L169" s="29"/>
      <c r="M169" s="143" t="s">
        <v>1</v>
      </c>
      <c r="N169" s="144" t="s">
        <v>37</v>
      </c>
      <c r="O169" s="145">
        <v>0.83499999999999996</v>
      </c>
      <c r="P169" s="145">
        <f>O169*H169</f>
        <v>126.25199999999998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7" t="s">
        <v>113</v>
      </c>
      <c r="AT169" s="147" t="s">
        <v>109</v>
      </c>
      <c r="AU169" s="147" t="s">
        <v>79</v>
      </c>
      <c r="AY169" s="16" t="s">
        <v>107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77</v>
      </c>
      <c r="BK169" s="148">
        <f>ROUND(I169*H169,2)</f>
        <v>0</v>
      </c>
      <c r="BL169" s="16" t="s">
        <v>113</v>
      </c>
      <c r="BM169" s="147" t="s">
        <v>220</v>
      </c>
    </row>
    <row r="170" spans="1:65" s="2" customFormat="1" ht="24.15" customHeight="1">
      <c r="A170" s="28"/>
      <c r="B170" s="135"/>
      <c r="C170" s="136" t="s">
        <v>221</v>
      </c>
      <c r="D170" s="136" t="s">
        <v>109</v>
      </c>
      <c r="E170" s="137" t="s">
        <v>222</v>
      </c>
      <c r="F170" s="138" t="s">
        <v>223</v>
      </c>
      <c r="G170" s="139" t="s">
        <v>202</v>
      </c>
      <c r="H170" s="140">
        <v>1512</v>
      </c>
      <c r="I170" s="141"/>
      <c r="J170" s="141">
        <f>ROUND(I170*H170,2)</f>
        <v>0</v>
      </c>
      <c r="K170" s="142"/>
      <c r="L170" s="29"/>
      <c r="M170" s="143" t="s">
        <v>1</v>
      </c>
      <c r="N170" s="144" t="s">
        <v>37</v>
      </c>
      <c r="O170" s="145">
        <v>4.0000000000000001E-3</v>
      </c>
      <c r="P170" s="145">
        <f>O170*H170</f>
        <v>6.048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7" t="s">
        <v>113</v>
      </c>
      <c r="AT170" s="147" t="s">
        <v>109</v>
      </c>
      <c r="AU170" s="147" t="s">
        <v>79</v>
      </c>
      <c r="AY170" s="16" t="s">
        <v>107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77</v>
      </c>
      <c r="BK170" s="148">
        <f>ROUND(I170*H170,2)</f>
        <v>0</v>
      </c>
      <c r="BL170" s="16" t="s">
        <v>113</v>
      </c>
      <c r="BM170" s="147" t="s">
        <v>224</v>
      </c>
    </row>
    <row r="171" spans="1:65" s="13" customFormat="1">
      <c r="B171" s="149"/>
      <c r="D171" s="150" t="s">
        <v>118</v>
      </c>
      <c r="E171" s="151" t="s">
        <v>1</v>
      </c>
      <c r="F171" s="152" t="s">
        <v>225</v>
      </c>
      <c r="H171" s="153">
        <v>1512</v>
      </c>
      <c r="L171" s="149"/>
      <c r="M171" s="154"/>
      <c r="N171" s="155"/>
      <c r="O171" s="155"/>
      <c r="P171" s="155"/>
      <c r="Q171" s="155"/>
      <c r="R171" s="155"/>
      <c r="S171" s="155"/>
      <c r="T171" s="156"/>
      <c r="AT171" s="151" t="s">
        <v>118</v>
      </c>
      <c r="AU171" s="151" t="s">
        <v>79</v>
      </c>
      <c r="AV171" s="13" t="s">
        <v>79</v>
      </c>
      <c r="AW171" s="13" t="s">
        <v>29</v>
      </c>
      <c r="AX171" s="13" t="s">
        <v>77</v>
      </c>
      <c r="AY171" s="151" t="s">
        <v>107</v>
      </c>
    </row>
    <row r="172" spans="1:65" s="2" customFormat="1" ht="24.15" customHeight="1">
      <c r="A172" s="28"/>
      <c r="B172" s="135"/>
      <c r="C172" s="136" t="s">
        <v>226</v>
      </c>
      <c r="D172" s="136" t="s">
        <v>109</v>
      </c>
      <c r="E172" s="137" t="s">
        <v>227</v>
      </c>
      <c r="F172" s="138" t="s">
        <v>228</v>
      </c>
      <c r="G172" s="139" t="s">
        <v>202</v>
      </c>
      <c r="H172" s="140">
        <v>201.63</v>
      </c>
      <c r="I172" s="141"/>
      <c r="J172" s="141">
        <f>ROUND(I172*H172,2)</f>
        <v>0</v>
      </c>
      <c r="K172" s="142"/>
      <c r="L172" s="29"/>
      <c r="M172" s="143" t="s">
        <v>1</v>
      </c>
      <c r="N172" s="144" t="s">
        <v>37</v>
      </c>
      <c r="O172" s="145">
        <v>0.159</v>
      </c>
      <c r="P172" s="145">
        <f>O172*H172</f>
        <v>32.059170000000002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7" t="s">
        <v>113</v>
      </c>
      <c r="AT172" s="147" t="s">
        <v>109</v>
      </c>
      <c r="AU172" s="147" t="s">
        <v>79</v>
      </c>
      <c r="AY172" s="16" t="s">
        <v>107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77</v>
      </c>
      <c r="BK172" s="148">
        <f>ROUND(I172*H172,2)</f>
        <v>0</v>
      </c>
      <c r="BL172" s="16" t="s">
        <v>113</v>
      </c>
      <c r="BM172" s="147" t="s">
        <v>229</v>
      </c>
    </row>
    <row r="173" spans="1:65" s="13" customFormat="1">
      <c r="B173" s="149"/>
      <c r="D173" s="150" t="s">
        <v>118</v>
      </c>
      <c r="E173" s="151" t="s">
        <v>1</v>
      </c>
      <c r="F173" s="152" t="s">
        <v>230</v>
      </c>
      <c r="H173" s="153">
        <v>201.63</v>
      </c>
      <c r="L173" s="149"/>
      <c r="M173" s="154"/>
      <c r="N173" s="155"/>
      <c r="O173" s="155"/>
      <c r="P173" s="155"/>
      <c r="Q173" s="155"/>
      <c r="R173" s="155"/>
      <c r="S173" s="155"/>
      <c r="T173" s="156"/>
      <c r="AT173" s="151" t="s">
        <v>118</v>
      </c>
      <c r="AU173" s="151" t="s">
        <v>79</v>
      </c>
      <c r="AV173" s="13" t="s">
        <v>79</v>
      </c>
      <c r="AW173" s="13" t="s">
        <v>29</v>
      </c>
      <c r="AX173" s="13" t="s">
        <v>77</v>
      </c>
      <c r="AY173" s="151" t="s">
        <v>107</v>
      </c>
    </row>
    <row r="174" spans="1:65" s="2" customFormat="1" ht="24.15" customHeight="1">
      <c r="A174" s="28"/>
      <c r="B174" s="135"/>
      <c r="C174" s="136" t="s">
        <v>231</v>
      </c>
      <c r="D174" s="136" t="s">
        <v>109</v>
      </c>
      <c r="E174" s="137" t="s">
        <v>232</v>
      </c>
      <c r="F174" s="138" t="s">
        <v>233</v>
      </c>
      <c r="G174" s="139" t="s">
        <v>202</v>
      </c>
      <c r="H174" s="140">
        <v>151.19999999999999</v>
      </c>
      <c r="I174" s="141"/>
      <c r="J174" s="141">
        <f>ROUND(I174*H174,2)</f>
        <v>0</v>
      </c>
      <c r="K174" s="142"/>
      <c r="L174" s="29"/>
      <c r="M174" s="143" t="s">
        <v>1</v>
      </c>
      <c r="N174" s="144" t="s">
        <v>37</v>
      </c>
      <c r="O174" s="145">
        <v>0.376</v>
      </c>
      <c r="P174" s="145">
        <f>O174*H174</f>
        <v>56.851199999999999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7" t="s">
        <v>113</v>
      </c>
      <c r="AT174" s="147" t="s">
        <v>109</v>
      </c>
      <c r="AU174" s="147" t="s">
        <v>79</v>
      </c>
      <c r="AY174" s="16" t="s">
        <v>107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77</v>
      </c>
      <c r="BK174" s="148">
        <f>ROUND(I174*H174,2)</f>
        <v>0</v>
      </c>
      <c r="BL174" s="16" t="s">
        <v>113</v>
      </c>
      <c r="BM174" s="147" t="s">
        <v>234</v>
      </c>
    </row>
    <row r="175" spans="1:65" s="2" customFormat="1" ht="37.950000000000003" customHeight="1">
      <c r="A175" s="28"/>
      <c r="B175" s="135"/>
      <c r="C175" s="136" t="s">
        <v>235</v>
      </c>
      <c r="D175" s="136" t="s">
        <v>109</v>
      </c>
      <c r="E175" s="137" t="s">
        <v>236</v>
      </c>
      <c r="F175" s="138" t="s">
        <v>237</v>
      </c>
      <c r="G175" s="139" t="s">
        <v>202</v>
      </c>
      <c r="H175" s="140">
        <v>151.19999999999999</v>
      </c>
      <c r="I175" s="141"/>
      <c r="J175" s="141">
        <f>ROUND(I175*H175,2)</f>
        <v>0</v>
      </c>
      <c r="K175" s="142"/>
      <c r="L175" s="29"/>
      <c r="M175" s="143" t="s">
        <v>1</v>
      </c>
      <c r="N175" s="144" t="s">
        <v>37</v>
      </c>
      <c r="O175" s="145">
        <v>0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47" t="s">
        <v>113</v>
      </c>
      <c r="AT175" s="147" t="s">
        <v>109</v>
      </c>
      <c r="AU175" s="147" t="s">
        <v>79</v>
      </c>
      <c r="AY175" s="16" t="s">
        <v>107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77</v>
      </c>
      <c r="BK175" s="148">
        <f>ROUND(I175*H175,2)</f>
        <v>0</v>
      </c>
      <c r="BL175" s="16" t="s">
        <v>113</v>
      </c>
      <c r="BM175" s="147" t="s">
        <v>238</v>
      </c>
    </row>
    <row r="176" spans="1:65" s="2" customFormat="1" ht="44.25" customHeight="1">
      <c r="A176" s="28"/>
      <c r="B176" s="135"/>
      <c r="C176" s="136" t="s">
        <v>239</v>
      </c>
      <c r="D176" s="136" t="s">
        <v>109</v>
      </c>
      <c r="E176" s="137" t="s">
        <v>240</v>
      </c>
      <c r="F176" s="138" t="s">
        <v>241</v>
      </c>
      <c r="G176" s="139" t="s">
        <v>202</v>
      </c>
      <c r="H176" s="140">
        <v>69.599999999999994</v>
      </c>
      <c r="I176" s="141"/>
      <c r="J176" s="141">
        <f>ROUND(I176*H176,2)</f>
        <v>0</v>
      </c>
      <c r="K176" s="142"/>
      <c r="L176" s="29"/>
      <c r="M176" s="143" t="s">
        <v>1</v>
      </c>
      <c r="N176" s="144" t="s">
        <v>37</v>
      </c>
      <c r="O176" s="145">
        <v>0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7" t="s">
        <v>113</v>
      </c>
      <c r="AT176" s="147" t="s">
        <v>109</v>
      </c>
      <c r="AU176" s="147" t="s">
        <v>79</v>
      </c>
      <c r="AY176" s="16" t="s">
        <v>107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77</v>
      </c>
      <c r="BK176" s="148">
        <f>ROUND(I176*H176,2)</f>
        <v>0</v>
      </c>
      <c r="BL176" s="16" t="s">
        <v>113</v>
      </c>
      <c r="BM176" s="147" t="s">
        <v>242</v>
      </c>
    </row>
    <row r="177" spans="1:65" s="2" customFormat="1" ht="44.25" customHeight="1">
      <c r="A177" s="28"/>
      <c r="B177" s="135"/>
      <c r="C177" s="136" t="s">
        <v>243</v>
      </c>
      <c r="D177" s="136" t="s">
        <v>109</v>
      </c>
      <c r="E177" s="137" t="s">
        <v>244</v>
      </c>
      <c r="F177" s="138" t="s">
        <v>245</v>
      </c>
      <c r="G177" s="139" t="s">
        <v>202</v>
      </c>
      <c r="H177" s="140">
        <v>132.03</v>
      </c>
      <c r="I177" s="141"/>
      <c r="J177" s="141">
        <f>ROUND(I177*H177,2)</f>
        <v>0</v>
      </c>
      <c r="K177" s="142"/>
      <c r="L177" s="29"/>
      <c r="M177" s="143" t="s">
        <v>1</v>
      </c>
      <c r="N177" s="144" t="s">
        <v>37</v>
      </c>
      <c r="O177" s="145">
        <v>0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7" t="s">
        <v>113</v>
      </c>
      <c r="AT177" s="147" t="s">
        <v>109</v>
      </c>
      <c r="AU177" s="147" t="s">
        <v>79</v>
      </c>
      <c r="AY177" s="16" t="s">
        <v>107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6" t="s">
        <v>77</v>
      </c>
      <c r="BK177" s="148">
        <f>ROUND(I177*H177,2)</f>
        <v>0</v>
      </c>
      <c r="BL177" s="16" t="s">
        <v>113</v>
      </c>
      <c r="BM177" s="147" t="s">
        <v>246</v>
      </c>
    </row>
    <row r="178" spans="1:65" s="12" customFormat="1" ht="22.95" customHeight="1">
      <c r="B178" s="123"/>
      <c r="D178" s="124" t="s">
        <v>71</v>
      </c>
      <c r="E178" s="133" t="s">
        <v>247</v>
      </c>
      <c r="F178" s="133" t="s">
        <v>248</v>
      </c>
      <c r="J178" s="134">
        <f>BK178</f>
        <v>0</v>
      </c>
      <c r="L178" s="123"/>
      <c r="M178" s="127"/>
      <c r="N178" s="128"/>
      <c r="O178" s="128"/>
      <c r="P178" s="129">
        <f>P179</f>
        <v>104.41139699999999</v>
      </c>
      <c r="Q178" s="128"/>
      <c r="R178" s="129">
        <f>R179</f>
        <v>0</v>
      </c>
      <c r="S178" s="128"/>
      <c r="T178" s="130">
        <f>T179</f>
        <v>0</v>
      </c>
      <c r="AR178" s="124" t="s">
        <v>77</v>
      </c>
      <c r="AT178" s="131" t="s">
        <v>71</v>
      </c>
      <c r="AU178" s="131" t="s">
        <v>77</v>
      </c>
      <c r="AY178" s="124" t="s">
        <v>107</v>
      </c>
      <c r="BK178" s="132">
        <f>BK179</f>
        <v>0</v>
      </c>
    </row>
    <row r="179" spans="1:65" s="2" customFormat="1" ht="24.15" customHeight="1">
      <c r="A179" s="28"/>
      <c r="B179" s="135"/>
      <c r="C179" s="136" t="s">
        <v>249</v>
      </c>
      <c r="D179" s="136" t="s">
        <v>109</v>
      </c>
      <c r="E179" s="137" t="s">
        <v>250</v>
      </c>
      <c r="F179" s="138" t="s">
        <v>251</v>
      </c>
      <c r="G179" s="139" t="s">
        <v>202</v>
      </c>
      <c r="H179" s="140">
        <v>263.00099999999998</v>
      </c>
      <c r="I179" s="141"/>
      <c r="J179" s="141">
        <f>ROUND(I179*H179,2)</f>
        <v>0</v>
      </c>
      <c r="K179" s="142"/>
      <c r="L179" s="29"/>
      <c r="M179" s="174" t="s">
        <v>1</v>
      </c>
      <c r="N179" s="175" t="s">
        <v>37</v>
      </c>
      <c r="O179" s="176">
        <v>0.39700000000000002</v>
      </c>
      <c r="P179" s="176">
        <f>O179*H179</f>
        <v>104.41139699999999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47" t="s">
        <v>113</v>
      </c>
      <c r="AT179" s="147" t="s">
        <v>109</v>
      </c>
      <c r="AU179" s="147" t="s">
        <v>79</v>
      </c>
      <c r="AY179" s="16" t="s">
        <v>107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6" t="s">
        <v>77</v>
      </c>
      <c r="BK179" s="148">
        <f>ROUND(I179*H179,2)</f>
        <v>0</v>
      </c>
      <c r="BL179" s="16" t="s">
        <v>113</v>
      </c>
      <c r="BM179" s="147" t="s">
        <v>252</v>
      </c>
    </row>
    <row r="180" spans="1:65" s="2" customFormat="1" ht="6.9" customHeight="1">
      <c r="A180" s="28"/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9"/>
      <c r="M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</sheetData>
  <autoFilter ref="C117:K179" xr:uid="{00000000-0009-0000-0000-000001000000}"/>
  <mergeCells count="6">
    <mergeCell ref="E110:H11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24-023 - Nymburk - oprava...</vt:lpstr>
      <vt:lpstr>'24-023 - Nymburk - oprava...'!Názvy_tisku</vt:lpstr>
      <vt:lpstr>'Rekapitulace stavby'!Názvy_tisku</vt:lpstr>
      <vt:lpstr>'24-023 - Nymburk - oprava...'!Oblast_tisku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Dyntar Jan</dc:creator>
  <cp:lastModifiedBy>Hubená Věra</cp:lastModifiedBy>
  <dcterms:created xsi:type="dcterms:W3CDTF">2024-09-27T09:18:40Z</dcterms:created>
  <dcterms:modified xsi:type="dcterms:W3CDTF">2024-10-23T05:02:44Z</dcterms:modified>
</cp:coreProperties>
</file>