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kucianstatika-my.sharepoint.com/personal/martinkucian_kucianstatika_onmicrosoft_com/Documents/2024/OSTATNI/12_NB04_prevod_URS/241212_podklad_Stuchlik/"/>
    </mc:Choice>
  </mc:AlternateContent>
  <xr:revisionPtr revIDLastSave="8" documentId="13_ncr:1_{51DD3CFA-5ADB-4C61-8BA8-94EB7491F901}" xr6:coauthVersionLast="47" xr6:coauthVersionMax="47" xr10:uidLastSave="{6834E8E7-C0E2-4C89-B29F-F7BC197FB406}"/>
  <bookViews>
    <workbookView xWindow="-120" yWindow="-120" windowWidth="51840" windowHeight="21120" activeTab="4" xr2:uid="{00000000-000D-0000-FFFF-FFFF00000000}"/>
  </bookViews>
  <sheets>
    <sheet name="Krycí list" sheetId="5" r:id="rId1"/>
    <sheet name="Pokyny pro vypl. " sheetId="4" r:id="rId2"/>
    <sheet name="Rekapitulace stavby" sheetId="1" r:id="rId3"/>
    <sheet name="SO 01 - Stavební a konstr..." sheetId="2" r:id="rId4"/>
    <sheet name="OST - Ostatní a vedlejší ..." sheetId="3" r:id="rId5"/>
  </sheets>
  <definedNames>
    <definedName name="_xlnm._FilterDatabase" localSheetId="4" hidden="1">'OST - Ostatní a vedlejší ...'!$C$119:$K$154</definedName>
    <definedName name="_xlnm._FilterDatabase" localSheetId="3" hidden="1">'SO 01 - Stavební a konstr...'!$C$153:$K$517</definedName>
    <definedName name="_xlnm.Print_Titles" localSheetId="4">'OST - Ostatní a vedlejší ...'!$119:$119</definedName>
    <definedName name="_xlnm.Print_Titles" localSheetId="2">'Rekapitulace stavby'!$92:$92</definedName>
    <definedName name="_xlnm.Print_Titles" localSheetId="3">'SO 01 - Stavební a konstr...'!$153:$153</definedName>
    <definedName name="_xlnm.Print_Area" localSheetId="0">'Krycí list'!$A$1:$N$63</definedName>
    <definedName name="_xlnm.Print_Area" localSheetId="4">'OST - Ostatní a vedlejší ...'!$C$4:$J$76,'OST - Ostatní a vedlejší ...'!$C$82:$J$101,'OST - Ostatní a vedlejší ...'!$C$107:$K$154</definedName>
    <definedName name="_xlnm.Print_Area" localSheetId="2">'Rekapitulace stavby'!$D$4:$AO$76,'Rekapitulace stavby'!$C$82:$AQ$97</definedName>
    <definedName name="_xlnm.Print_Area" localSheetId="3">'SO 01 - Stavební a konstr...'!$C$4:$J$76,'SO 01 - Stavební a konstr...'!$C$82:$J$135,'SO 01 - Stavební a konstr...'!$C$141:$K$517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 s="1"/>
  <c r="J17" i="3"/>
  <c r="J12" i="3"/>
  <c r="J89" i="3" s="1"/>
  <c r="E7" i="3"/>
  <c r="E110" i="3"/>
  <c r="J37" i="2"/>
  <c r="J36" i="2"/>
  <c r="AY95" i="1" s="1"/>
  <c r="J35" i="2"/>
  <c r="AX95" i="1" s="1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T498" i="2" s="1"/>
  <c r="R499" i="2"/>
  <c r="R498" i="2" s="1"/>
  <c r="P499" i="2"/>
  <c r="P498" i="2"/>
  <c r="BI497" i="2"/>
  <c r="BH497" i="2"/>
  <c r="BG497" i="2"/>
  <c r="BF497" i="2"/>
  <c r="T497" i="2"/>
  <c r="T496" i="2" s="1"/>
  <c r="R497" i="2"/>
  <c r="R496" i="2"/>
  <c r="P497" i="2"/>
  <c r="P496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T438" i="2"/>
  <c r="R439" i="2"/>
  <c r="R438" i="2"/>
  <c r="P439" i="2"/>
  <c r="P438" i="2" s="1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3" i="2"/>
  <c r="BH423" i="2"/>
  <c r="BG423" i="2"/>
  <c r="BF423" i="2"/>
  <c r="T423" i="2"/>
  <c r="R423" i="2"/>
  <c r="P423" i="2"/>
  <c r="BI418" i="2"/>
  <c r="BH418" i="2"/>
  <c r="BG418" i="2"/>
  <c r="BF418" i="2"/>
  <c r="T418" i="2"/>
  <c r="R418" i="2"/>
  <c r="P418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T408" i="2"/>
  <c r="R409" i="2"/>
  <c r="R408" i="2" s="1"/>
  <c r="P409" i="2"/>
  <c r="P408" i="2" s="1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T328" i="2" s="1"/>
  <c r="R329" i="2"/>
  <c r="R328" i="2"/>
  <c r="P329" i="2"/>
  <c r="P328" i="2" s="1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T295" i="2" s="1"/>
  <c r="R296" i="2"/>
  <c r="R295" i="2"/>
  <c r="P296" i="2"/>
  <c r="P295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78" i="2"/>
  <c r="BH278" i="2"/>
  <c r="BG278" i="2"/>
  <c r="BF278" i="2"/>
  <c r="T278" i="2"/>
  <c r="R278" i="2"/>
  <c r="P278" i="2"/>
  <c r="BI271" i="2"/>
  <c r="BH271" i="2"/>
  <c r="BG271" i="2"/>
  <c r="BF271" i="2"/>
  <c r="T271" i="2"/>
  <c r="R271" i="2"/>
  <c r="P271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T260" i="2"/>
  <c r="R261" i="2"/>
  <c r="R260" i="2"/>
  <c r="P261" i="2"/>
  <c r="P260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T231" i="2" s="1"/>
  <c r="R232" i="2"/>
  <c r="R231" i="2"/>
  <c r="P232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T207" i="2"/>
  <c r="R208" i="2"/>
  <c r="R207" i="2"/>
  <c r="P208" i="2"/>
  <c r="P207" i="2" s="1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J151" i="2"/>
  <c r="J150" i="2"/>
  <c r="F150" i="2"/>
  <c r="F148" i="2"/>
  <c r="E146" i="2"/>
  <c r="J92" i="2"/>
  <c r="J91" i="2"/>
  <c r="F91" i="2"/>
  <c r="F89" i="2"/>
  <c r="E87" i="2"/>
  <c r="J18" i="2"/>
  <c r="E18" i="2"/>
  <c r="F92" i="2" s="1"/>
  <c r="J17" i="2"/>
  <c r="J12" i="2"/>
  <c r="J148" i="2"/>
  <c r="E7" i="2"/>
  <c r="E85" i="2" s="1"/>
  <c r="L90" i="1"/>
  <c r="AM90" i="1"/>
  <c r="AM89" i="1"/>
  <c r="L89" i="1"/>
  <c r="AM87" i="1"/>
  <c r="L87" i="1"/>
  <c r="L85" i="1"/>
  <c r="L84" i="1"/>
  <c r="J201" i="2"/>
  <c r="BK180" i="2"/>
  <c r="J452" i="2"/>
  <c r="BK378" i="2"/>
  <c r="J513" i="2"/>
  <c r="J480" i="2"/>
  <c r="J463" i="2"/>
  <c r="BK437" i="2"/>
  <c r="BK418" i="2"/>
  <c r="J365" i="2"/>
  <c r="J343" i="2"/>
  <c r="BK346" i="2"/>
  <c r="J323" i="2"/>
  <c r="BK337" i="2"/>
  <c r="J299" i="2"/>
  <c r="J144" i="3"/>
  <c r="J151" i="3"/>
  <c r="J130" i="3"/>
  <c r="J125" i="3"/>
  <c r="BK124" i="3"/>
  <c r="J296" i="2"/>
  <c r="BK132" i="3"/>
  <c r="J123" i="3"/>
  <c r="BK148" i="3"/>
  <c r="J154" i="3"/>
  <c r="J517" i="2"/>
  <c r="J470" i="2"/>
  <c r="BK433" i="2"/>
  <c r="J393" i="2"/>
  <c r="J367" i="2"/>
  <c r="J315" i="2"/>
  <c r="BK285" i="2"/>
  <c r="BK229" i="2"/>
  <c r="BK191" i="2"/>
  <c r="BK161" i="2"/>
  <c r="BK468" i="2"/>
  <c r="J318" i="2"/>
  <c r="J319" i="2"/>
  <c r="BK483" i="2"/>
  <c r="J317" i="2"/>
  <c r="J285" i="2"/>
  <c r="BK242" i="2"/>
  <c r="BK232" i="2"/>
  <c r="J195" i="2"/>
  <c r="J165" i="2"/>
  <c r="J418" i="2"/>
  <c r="BK376" i="2"/>
  <c r="BK504" i="2"/>
  <c r="BK474" i="2"/>
  <c r="BK445" i="2"/>
  <c r="J403" i="2"/>
  <c r="BK382" i="2"/>
  <c r="J215" i="2"/>
  <c r="BK517" i="2"/>
  <c r="J350" i="2"/>
  <c r="J337" i="2"/>
  <c r="J458" i="2"/>
  <c r="BK278" i="2"/>
  <c r="J271" i="2"/>
  <c r="BK235" i="2"/>
  <c r="BK208" i="2"/>
  <c r="BK171" i="2"/>
  <c r="J443" i="2"/>
  <c r="J380" i="2"/>
  <c r="J515" i="2"/>
  <c r="J497" i="2"/>
  <c r="BK470" i="2"/>
  <c r="BK447" i="2"/>
  <c r="J400" i="2"/>
  <c r="BK371" i="2"/>
  <c r="BK339" i="2"/>
  <c r="BK341" i="2"/>
  <c r="J220" i="2"/>
  <c r="BK303" i="2"/>
  <c r="J258" i="2"/>
  <c r="BK152" i="3"/>
  <c r="BK138" i="3"/>
  <c r="J150" i="3"/>
  <c r="BK142" i="3"/>
  <c r="BK361" i="2"/>
  <c r="BK251" i="2"/>
  <c r="J511" i="2"/>
  <c r="J491" i="2"/>
  <c r="BK485" i="2"/>
  <c r="BK465" i="2"/>
  <c r="J447" i="2"/>
  <c r="J437" i="2"/>
  <c r="J423" i="2"/>
  <c r="BK403" i="2"/>
  <c r="J396" i="2"/>
  <c r="J378" i="2"/>
  <c r="BK363" i="2"/>
  <c r="J329" i="2"/>
  <c r="BK313" i="2"/>
  <c r="BK305" i="2"/>
  <c r="J264" i="2"/>
  <c r="BK244" i="2"/>
  <c r="BK220" i="2"/>
  <c r="J193" i="2"/>
  <c r="J177" i="2"/>
  <c r="BK165" i="2"/>
  <c r="BK491" i="2"/>
  <c r="J409" i="2"/>
  <c r="BK357" i="2"/>
  <c r="BK308" i="2"/>
  <c r="BK315" i="2"/>
  <c r="J229" i="2"/>
  <c r="BK450" i="2"/>
  <c r="BK400" i="2"/>
  <c r="J309" i="2"/>
  <c r="J238" i="2"/>
  <c r="J289" i="2"/>
  <c r="J255" i="2"/>
  <c r="J246" i="2"/>
  <c r="J227" i="2"/>
  <c r="J387" i="2"/>
  <c r="BK215" i="2"/>
  <c r="BK201" i="2"/>
  <c r="BK193" i="2"/>
  <c r="J183" i="2"/>
  <c r="J167" i="2"/>
  <c r="J445" i="2"/>
  <c r="BK159" i="2"/>
  <c r="J402" i="2"/>
  <c r="J357" i="2"/>
  <c r="BK515" i="2"/>
  <c r="J512" i="2"/>
  <c r="J499" i="2"/>
  <c r="BK487" i="2"/>
  <c r="BK476" i="2"/>
  <c r="J468" i="2"/>
  <c r="BK458" i="2"/>
  <c r="BK431" i="2"/>
  <c r="BK398" i="2"/>
  <c r="BK391" i="2"/>
  <c r="BK380" i="2"/>
  <c r="J363" i="2"/>
  <c r="BK350" i="2"/>
  <c r="J341" i="2"/>
  <c r="BK343" i="2"/>
  <c r="BK331" i="2"/>
  <c r="BK224" i="2"/>
  <c r="BK222" i="2"/>
  <c r="BK365" i="2"/>
  <c r="J338" i="2"/>
  <c r="BK317" i="2"/>
  <c r="J278" i="2"/>
  <c r="J136" i="3"/>
  <c r="J138" i="3"/>
  <c r="BK154" i="3"/>
  <c r="J148" i="3"/>
  <c r="BK140" i="3"/>
  <c r="BK136" i="3"/>
  <c r="BK146" i="3"/>
  <c r="BK153" i="3"/>
  <c r="J146" i="3"/>
  <c r="J124" i="3"/>
  <c r="BK130" i="3"/>
  <c r="BK128" i="3"/>
  <c r="BK452" i="2"/>
  <c r="BK396" i="2"/>
  <c r="BK367" i="2"/>
  <c r="BK338" i="2"/>
  <c r="BK333" i="2"/>
  <c r="J217" i="2"/>
  <c r="BK329" i="2"/>
  <c r="BK261" i="2"/>
  <c r="BK150" i="3"/>
  <c r="J142" i="3"/>
  <c r="J152" i="3"/>
  <c r="J128" i="3"/>
  <c r="J301" i="2"/>
  <c r="BK134" i="3"/>
  <c r="BK151" i="3"/>
  <c r="J134" i="3"/>
  <c r="J140" i="3"/>
  <c r="BK144" i="3"/>
  <c r="BK211" i="2"/>
  <c r="J504" i="2"/>
  <c r="BK456" i="2"/>
  <c r="BK409" i="2"/>
  <c r="BK384" i="2"/>
  <c r="J333" i="2"/>
  <c r="J303" i="2"/>
  <c r="J242" i="2"/>
  <c r="J191" i="2"/>
  <c r="BK157" i="2"/>
  <c r="J413" i="2"/>
  <c r="BK369" i="2"/>
  <c r="BK499" i="2"/>
  <c r="BK325" i="2"/>
  <c r="BK271" i="2"/>
  <c r="J261" i="2"/>
  <c r="BK236" i="2"/>
  <c r="J208" i="2"/>
  <c r="J187" i="2"/>
  <c r="J436" i="2"/>
  <c r="J382" i="2"/>
  <c r="BK511" i="2"/>
  <c r="J489" i="2"/>
  <c r="BK472" i="2"/>
  <c r="J456" i="2"/>
  <c r="BK423" i="2"/>
  <c r="BK393" i="2"/>
  <c r="J352" i="2"/>
  <c r="J339" i="2"/>
  <c r="BK359" i="2"/>
  <c r="J235" i="2"/>
  <c r="BK478" i="2"/>
  <c r="J441" i="2"/>
  <c r="BK402" i="2"/>
  <c r="BK373" i="2"/>
  <c r="BK319" i="2"/>
  <c r="J251" i="2"/>
  <c r="BK189" i="2"/>
  <c r="BK167" i="2"/>
  <c r="BK460" i="2"/>
  <c r="J313" i="2"/>
  <c r="BK309" i="2"/>
  <c r="J431" i="2"/>
  <c r="J175" i="2"/>
  <c r="BK248" i="2"/>
  <c r="BK264" i="2"/>
  <c r="J198" i="2"/>
  <c r="BK463" i="2"/>
  <c r="J406" i="2"/>
  <c r="BK301" i="2"/>
  <c r="BK502" i="2"/>
  <c r="J485" i="2"/>
  <c r="J465" i="2"/>
  <c r="BK441" i="2"/>
  <c r="BK404" i="2"/>
  <c r="J373" i="2"/>
  <c r="J346" i="2"/>
  <c r="J391" i="2"/>
  <c r="J159" i="2"/>
  <c r="J359" i="2"/>
  <c r="BK311" i="2"/>
  <c r="J222" i="2"/>
  <c r="BK125" i="3"/>
  <c r="J153" i="3"/>
  <c r="J132" i="3"/>
  <c r="J171" i="2"/>
  <c r="J502" i="2"/>
  <c r="J476" i="2"/>
  <c r="J439" i="2"/>
  <c r="J398" i="2"/>
  <c r="J371" i="2"/>
  <c r="BK318" i="2"/>
  <c r="BK290" i="2"/>
  <c r="BK238" i="2"/>
  <c r="BK187" i="2"/>
  <c r="J157" i="2"/>
  <c r="BK352" i="2"/>
  <c r="J325" i="2"/>
  <c r="BK439" i="2"/>
  <c r="BK177" i="2"/>
  <c r="BK258" i="2"/>
  <c r="J224" i="2"/>
  <c r="BK204" i="2"/>
  <c r="BK175" i="2"/>
  <c r="J428" i="2"/>
  <c r="AS94" i="1"/>
  <c r="J483" i="2"/>
  <c r="J460" i="2"/>
  <c r="J433" i="2"/>
  <c r="J180" i="2"/>
  <c r="J507" i="2"/>
  <c r="BK480" i="2"/>
  <c r="BK443" i="2"/>
  <c r="BK428" i="2"/>
  <c r="BK387" i="2"/>
  <c r="J331" i="2"/>
  <c r="BK299" i="2"/>
  <c r="BK227" i="2"/>
  <c r="BK183" i="2"/>
  <c r="J163" i="2"/>
  <c r="J472" i="2"/>
  <c r="BK323" i="2"/>
  <c r="BK321" i="2"/>
  <c r="BK217" i="2"/>
  <c r="BK513" i="2"/>
  <c r="BK489" i="2"/>
  <c r="J450" i="2"/>
  <c r="J404" i="2"/>
  <c r="J376" i="2"/>
  <c r="J361" i="2"/>
  <c r="J308" i="2"/>
  <c r="BK246" i="2"/>
  <c r="BK195" i="2"/>
  <c r="BK169" i="2"/>
  <c r="J474" i="2"/>
  <c r="J384" i="2"/>
  <c r="BK289" i="2"/>
  <c r="BK253" i="2"/>
  <c r="J354" i="2"/>
  <c r="BK296" i="2"/>
  <c r="J244" i="2"/>
  <c r="J236" i="2"/>
  <c r="J189" i="2"/>
  <c r="J161" i="2"/>
  <c r="BK163" i="2"/>
  <c r="J290" i="2"/>
  <c r="BK512" i="2"/>
  <c r="J487" i="2"/>
  <c r="J454" i="2"/>
  <c r="BK436" i="2"/>
  <c r="BK389" i="2"/>
  <c r="J369" i="2"/>
  <c r="J311" i="2"/>
  <c r="J248" i="2"/>
  <c r="BK198" i="2"/>
  <c r="J173" i="2"/>
  <c r="BK497" i="2"/>
  <c r="BK406" i="2"/>
  <c r="J305" i="2"/>
  <c r="BK255" i="2"/>
  <c r="J321" i="2"/>
  <c r="BK173" i="2"/>
  <c r="J253" i="2"/>
  <c r="J211" i="2"/>
  <c r="J204" i="2"/>
  <c r="J169" i="2"/>
  <c r="J232" i="2"/>
  <c r="BK354" i="2"/>
  <c r="BK507" i="2"/>
  <c r="J478" i="2"/>
  <c r="BK454" i="2"/>
  <c r="BK413" i="2"/>
  <c r="J389" i="2"/>
  <c r="BK123" i="3"/>
  <c r="R186" i="2" l="1"/>
  <c r="R226" i="2"/>
  <c r="R263" i="2"/>
  <c r="BK307" i="2"/>
  <c r="J307" i="2" s="1"/>
  <c r="J111" i="2" s="1"/>
  <c r="R330" i="2"/>
  <c r="R356" i="2"/>
  <c r="BK386" i="2"/>
  <c r="J386" i="2"/>
  <c r="J119" i="2"/>
  <c r="BK412" i="2"/>
  <c r="J412" i="2"/>
  <c r="J122" i="2"/>
  <c r="R440" i="2"/>
  <c r="R462" i="2"/>
  <c r="T482" i="2"/>
  <c r="R510" i="2"/>
  <c r="BK156" i="2"/>
  <c r="P197" i="2"/>
  <c r="BK234" i="2"/>
  <c r="J234" i="2"/>
  <c r="J105" i="2"/>
  <c r="T234" i="2"/>
  <c r="P298" i="2"/>
  <c r="R316" i="2"/>
  <c r="R349" i="2"/>
  <c r="R375" i="2"/>
  <c r="R412" i="2"/>
  <c r="T435" i="2"/>
  <c r="P467" i="2"/>
  <c r="T501" i="2"/>
  <c r="T156" i="2"/>
  <c r="T226" i="2"/>
  <c r="BK263" i="2"/>
  <c r="J263" i="2"/>
  <c r="J108" i="2" s="1"/>
  <c r="T298" i="2"/>
  <c r="BK330" i="2"/>
  <c r="J330" i="2" s="1"/>
  <c r="J114" i="2" s="1"/>
  <c r="P366" i="2"/>
  <c r="P386" i="2"/>
  <c r="P430" i="2"/>
  <c r="T440" i="2"/>
  <c r="T467" i="2"/>
  <c r="BK510" i="2"/>
  <c r="J510" i="2"/>
  <c r="J134" i="2" s="1"/>
  <c r="P122" i="3"/>
  <c r="T186" i="2"/>
  <c r="R197" i="2"/>
  <c r="P210" i="2"/>
  <c r="P234" i="2"/>
  <c r="R241" i="2"/>
  <c r="T263" i="2"/>
  <c r="R307" i="2"/>
  <c r="P316" i="2"/>
  <c r="BK349" i="2"/>
  <c r="J349" i="2" s="1"/>
  <c r="J115" i="2" s="1"/>
  <c r="P356" i="2"/>
  <c r="T356" i="2"/>
  <c r="P375" i="2"/>
  <c r="R386" i="2"/>
  <c r="R395" i="2"/>
  <c r="T412" i="2"/>
  <c r="R430" i="2"/>
  <c r="P435" i="2"/>
  <c r="BK449" i="2"/>
  <c r="J449" i="2"/>
  <c r="J127" i="2" s="1"/>
  <c r="BK467" i="2"/>
  <c r="J467" i="2"/>
  <c r="J129" i="2"/>
  <c r="R122" i="3"/>
  <c r="R156" i="2"/>
  <c r="T197" i="2"/>
  <c r="P226" i="2"/>
  <c r="P241" i="2"/>
  <c r="R298" i="2"/>
  <c r="T316" i="2"/>
  <c r="P349" i="2"/>
  <c r="T366" i="2"/>
  <c r="P395" i="2"/>
  <c r="T430" i="2"/>
  <c r="R449" i="2"/>
  <c r="P482" i="2"/>
  <c r="BK139" i="3"/>
  <c r="J139" i="3"/>
  <c r="J100" i="3" s="1"/>
  <c r="T127" i="3"/>
  <c r="P156" i="2"/>
  <c r="R210" i="2"/>
  <c r="T241" i="2"/>
  <c r="P330" i="2"/>
  <c r="BK366" i="2"/>
  <c r="J366" i="2"/>
  <c r="J117" i="2"/>
  <c r="T386" i="2"/>
  <c r="BK440" i="2"/>
  <c r="J440" i="2"/>
  <c r="J126" i="2"/>
  <c r="P462" i="2"/>
  <c r="R482" i="2"/>
  <c r="P501" i="2"/>
  <c r="R127" i="3"/>
  <c r="BK197" i="2"/>
  <c r="J197" i="2" s="1"/>
  <c r="J100" i="2" s="1"/>
  <c r="T210" i="2"/>
  <c r="BK241" i="2"/>
  <c r="J241" i="2" s="1"/>
  <c r="J106" i="2" s="1"/>
  <c r="BK316" i="2"/>
  <c r="J316" i="2"/>
  <c r="J112" i="2" s="1"/>
  <c r="T349" i="2"/>
  <c r="T375" i="2"/>
  <c r="P412" i="2"/>
  <c r="R435" i="2"/>
  <c r="P449" i="2"/>
  <c r="R467" i="2"/>
  <c r="P510" i="2"/>
  <c r="BK127" i="3"/>
  <c r="J127" i="3"/>
  <c r="J99" i="3" s="1"/>
  <c r="P139" i="3"/>
  <c r="BK186" i="2"/>
  <c r="J186" i="2"/>
  <c r="J99" i="2"/>
  <c r="BK210" i="2"/>
  <c r="J210" i="2" s="1"/>
  <c r="J102" i="2" s="1"/>
  <c r="R234" i="2"/>
  <c r="BK298" i="2"/>
  <c r="J298" i="2"/>
  <c r="J110" i="2"/>
  <c r="T307" i="2"/>
  <c r="BK356" i="2"/>
  <c r="J356" i="2" s="1"/>
  <c r="J116" i="2" s="1"/>
  <c r="BK375" i="2"/>
  <c r="J375" i="2" s="1"/>
  <c r="J118" i="2" s="1"/>
  <c r="T395" i="2"/>
  <c r="BK430" i="2"/>
  <c r="J430" i="2"/>
  <c r="J123" i="2" s="1"/>
  <c r="P440" i="2"/>
  <c r="BK462" i="2"/>
  <c r="J462" i="2" s="1"/>
  <c r="J128" i="2" s="1"/>
  <c r="T462" i="2"/>
  <c r="BK501" i="2"/>
  <c r="J501" i="2"/>
  <c r="J133" i="2" s="1"/>
  <c r="T510" i="2"/>
  <c r="BK122" i="3"/>
  <c r="J122" i="3" s="1"/>
  <c r="J98" i="3" s="1"/>
  <c r="P127" i="3"/>
  <c r="R139" i="3"/>
  <c r="P186" i="2"/>
  <c r="BK226" i="2"/>
  <c r="J226" i="2"/>
  <c r="J103" i="2"/>
  <c r="P263" i="2"/>
  <c r="P307" i="2"/>
  <c r="T330" i="2"/>
  <c r="R366" i="2"/>
  <c r="BK395" i="2"/>
  <c r="J395" i="2" s="1"/>
  <c r="J120" i="2" s="1"/>
  <c r="BK435" i="2"/>
  <c r="J435" i="2" s="1"/>
  <c r="J124" i="2" s="1"/>
  <c r="T449" i="2"/>
  <c r="BK482" i="2"/>
  <c r="J482" i="2" s="1"/>
  <c r="J130" i="2" s="1"/>
  <c r="R501" i="2"/>
  <c r="T122" i="3"/>
  <c r="T121" i="3" s="1"/>
  <c r="T120" i="3" s="1"/>
  <c r="T139" i="3"/>
  <c r="BK260" i="2"/>
  <c r="J260" i="2"/>
  <c r="J107" i="2" s="1"/>
  <c r="BK496" i="2"/>
  <c r="J496" i="2" s="1"/>
  <c r="J131" i="2" s="1"/>
  <c r="BK408" i="2"/>
  <c r="J408" i="2" s="1"/>
  <c r="J121" i="2" s="1"/>
  <c r="BK498" i="2"/>
  <c r="J498" i="2" s="1"/>
  <c r="J132" i="2" s="1"/>
  <c r="BK231" i="2"/>
  <c r="J231" i="2" s="1"/>
  <c r="J104" i="2" s="1"/>
  <c r="BK438" i="2"/>
  <c r="J438" i="2" s="1"/>
  <c r="J125" i="2" s="1"/>
  <c r="BK328" i="2"/>
  <c r="J328" i="2"/>
  <c r="J113" i="2" s="1"/>
  <c r="BK207" i="2"/>
  <c r="J207" i="2" s="1"/>
  <c r="J101" i="2" s="1"/>
  <c r="BK295" i="2"/>
  <c r="J295" i="2" s="1"/>
  <c r="J109" i="2" s="1"/>
  <c r="J156" i="2"/>
  <c r="J98" i="2"/>
  <c r="J114" i="3"/>
  <c r="BE138" i="3"/>
  <c r="F92" i="3"/>
  <c r="BE152" i="3"/>
  <c r="BE154" i="3"/>
  <c r="E85" i="3"/>
  <c r="BE136" i="3"/>
  <c r="BE132" i="3"/>
  <c r="BE134" i="3"/>
  <c r="BE140" i="3"/>
  <c r="BE148" i="3"/>
  <c r="BE153" i="3"/>
  <c r="BE125" i="3"/>
  <c r="BE128" i="3"/>
  <c r="BE123" i="3"/>
  <c r="BE124" i="3"/>
  <c r="BE130" i="3"/>
  <c r="BE142" i="3"/>
  <c r="BE144" i="3"/>
  <c r="BE146" i="3"/>
  <c r="BE151" i="3"/>
  <c r="BE150" i="3"/>
  <c r="E144" i="2"/>
  <c r="BE167" i="2"/>
  <c r="BE323" i="2"/>
  <c r="BE325" i="2"/>
  <c r="BE331" i="2"/>
  <c r="BE333" i="2"/>
  <c r="BE309" i="2"/>
  <c r="F151" i="2"/>
  <c r="BE159" i="2"/>
  <c r="BE229" i="2"/>
  <c r="BE476" i="2"/>
  <c r="BE478" i="2"/>
  <c r="BE480" i="2"/>
  <c r="BE483" i="2"/>
  <c r="BE487" i="2"/>
  <c r="BE173" i="2"/>
  <c r="BE319" i="2"/>
  <c r="BE338" i="2"/>
  <c r="BE352" i="2"/>
  <c r="BE359" i="2"/>
  <c r="BE384" i="2"/>
  <c r="BE341" i="2"/>
  <c r="BE343" i="2"/>
  <c r="BE346" i="2"/>
  <c r="BE350" i="2"/>
  <c r="BE361" i="2"/>
  <c r="BE365" i="2"/>
  <c r="BE387" i="2"/>
  <c r="BE400" i="2"/>
  <c r="BE402" i="2"/>
  <c r="BE403" i="2"/>
  <c r="BE423" i="2"/>
  <c r="BE436" i="2"/>
  <c r="BE437" i="2"/>
  <c r="BE439" i="2"/>
  <c r="BE441" i="2"/>
  <c r="BE445" i="2"/>
  <c r="BE454" i="2"/>
  <c r="BE456" i="2"/>
  <c r="BE491" i="2"/>
  <c r="BE511" i="2"/>
  <c r="BE513" i="2"/>
  <c r="BE515" i="2"/>
  <c r="BE175" i="2"/>
  <c r="BE371" i="2"/>
  <c r="BE391" i="2"/>
  <c r="BE217" i="2"/>
  <c r="BE235" i="2"/>
  <c r="BE236" i="2"/>
  <c r="BE253" i="2"/>
  <c r="BE264" i="2"/>
  <c r="BE278" i="2"/>
  <c r="BE458" i="2"/>
  <c r="BE472" i="2"/>
  <c r="BE161" i="2"/>
  <c r="BE171" i="2"/>
  <c r="BE177" i="2"/>
  <c r="BE189" i="2"/>
  <c r="BE195" i="2"/>
  <c r="BE198" i="2"/>
  <c r="BE201" i="2"/>
  <c r="BE204" i="2"/>
  <c r="BE208" i="2"/>
  <c r="BE238" i="2"/>
  <c r="BE215" i="2"/>
  <c r="BE244" i="2"/>
  <c r="BE258" i="2"/>
  <c r="BE165" i="2"/>
  <c r="BE251" i="2"/>
  <c r="BE301" i="2"/>
  <c r="BE303" i="2"/>
  <c r="BE305" i="2"/>
  <c r="BE315" i="2"/>
  <c r="BE337" i="2"/>
  <c r="BE339" i="2"/>
  <c r="BE396" i="2"/>
  <c r="BE474" i="2"/>
  <c r="BE485" i="2"/>
  <c r="BE489" i="2"/>
  <c r="BE517" i="2"/>
  <c r="BE285" i="2"/>
  <c r="BE329" i="2"/>
  <c r="BE357" i="2"/>
  <c r="BE398" i="2"/>
  <c r="BE246" i="2"/>
  <c r="BE248" i="2"/>
  <c r="BE271" i="2"/>
  <c r="BE290" i="2"/>
  <c r="BE354" i="2"/>
  <c r="BE363" i="2"/>
  <c r="BE373" i="2"/>
  <c r="BE376" i="2"/>
  <c r="BE378" i="2"/>
  <c r="BE380" i="2"/>
  <c r="BE389" i="2"/>
  <c r="BE431" i="2"/>
  <c r="BE450" i="2"/>
  <c r="BE470" i="2"/>
  <c r="BE499" i="2"/>
  <c r="J89" i="2"/>
  <c r="BE169" i="2"/>
  <c r="BE183" i="2"/>
  <c r="BE187" i="2"/>
  <c r="BE191" i="2"/>
  <c r="BE193" i="2"/>
  <c r="BE211" i="2"/>
  <c r="BE224" i="2"/>
  <c r="BE242" i="2"/>
  <c r="BE255" i="2"/>
  <c r="BE261" i="2"/>
  <c r="BE289" i="2"/>
  <c r="BE296" i="2"/>
  <c r="BE299" i="2"/>
  <c r="BE308" i="2"/>
  <c r="BE311" i="2"/>
  <c r="BE313" i="2"/>
  <c r="BE317" i="2"/>
  <c r="BE318" i="2"/>
  <c r="BE321" i="2"/>
  <c r="BE367" i="2"/>
  <c r="BE369" i="2"/>
  <c r="BE382" i="2"/>
  <c r="BE393" i="2"/>
  <c r="BE404" i="2"/>
  <c r="BE409" i="2"/>
  <c r="BE418" i="2"/>
  <c r="BE428" i="2"/>
  <c r="BE433" i="2"/>
  <c r="BE443" i="2"/>
  <c r="BE447" i="2"/>
  <c r="BE452" i="2"/>
  <c r="BE460" i="2"/>
  <c r="BE463" i="2"/>
  <c r="BE465" i="2"/>
  <c r="BE468" i="2"/>
  <c r="BE497" i="2"/>
  <c r="BE502" i="2"/>
  <c r="BE504" i="2"/>
  <c r="BE507" i="2"/>
  <c r="BE512" i="2"/>
  <c r="BE180" i="2"/>
  <c r="BE222" i="2"/>
  <c r="BE227" i="2"/>
  <c r="BE406" i="2"/>
  <c r="BE413" i="2"/>
  <c r="BE157" i="2"/>
  <c r="BE163" i="2"/>
  <c r="BE220" i="2"/>
  <c r="BE232" i="2"/>
  <c r="J34" i="2"/>
  <c r="AW95" i="1" s="1"/>
  <c r="F37" i="2"/>
  <c r="BD95" i="1" s="1"/>
  <c r="F35" i="2"/>
  <c r="BB95" i="1" s="1"/>
  <c r="F37" i="3"/>
  <c r="BD96" i="1" s="1"/>
  <c r="F36" i="3"/>
  <c r="BC96" i="1" s="1"/>
  <c r="F35" i="3"/>
  <c r="BB96" i="1"/>
  <c r="J34" i="3"/>
  <c r="AW96" i="1" s="1"/>
  <c r="F36" i="2"/>
  <c r="BC95" i="1" s="1"/>
  <c r="F34" i="2"/>
  <c r="BA95" i="1" s="1"/>
  <c r="F34" i="3"/>
  <c r="BA96" i="1" s="1"/>
  <c r="T155" i="2" l="1"/>
  <c r="T154" i="2" s="1"/>
  <c r="R155" i="2"/>
  <c r="R154" i="2"/>
  <c r="BK155" i="2"/>
  <c r="BK154" i="2"/>
  <c r="J154" i="2" s="1"/>
  <c r="J96" i="2" s="1"/>
  <c r="P121" i="3"/>
  <c r="P120" i="3"/>
  <c r="AU96" i="1" s="1"/>
  <c r="P155" i="2"/>
  <c r="P154" i="2" s="1"/>
  <c r="AU95" i="1" s="1"/>
  <c r="R121" i="3"/>
  <c r="R120" i="3" s="1"/>
  <c r="BK121" i="3"/>
  <c r="J121" i="3" s="1"/>
  <c r="J97" i="3" s="1"/>
  <c r="J33" i="2"/>
  <c r="AV95" i="1" s="1"/>
  <c r="AT95" i="1" s="1"/>
  <c r="BC94" i="1"/>
  <c r="AY94" i="1"/>
  <c r="F33" i="2"/>
  <c r="AZ95" i="1" s="1"/>
  <c r="BD94" i="1"/>
  <c r="W33" i="1" s="1"/>
  <c r="J33" i="3"/>
  <c r="AV96" i="1" s="1"/>
  <c r="AT96" i="1" s="1"/>
  <c r="BA94" i="1"/>
  <c r="W30" i="1" s="1"/>
  <c r="F33" i="3"/>
  <c r="AZ96" i="1"/>
  <c r="BB94" i="1"/>
  <c r="W31" i="1" s="1"/>
  <c r="J155" i="2" l="1"/>
  <c r="J97" i="2" s="1"/>
  <c r="BK120" i="3"/>
  <c r="J120" i="3" s="1"/>
  <c r="J96" i="3" s="1"/>
  <c r="AU94" i="1"/>
  <c r="W32" i="1"/>
  <c r="J30" i="2"/>
  <c r="AG95" i="1"/>
  <c r="AZ94" i="1"/>
  <c r="W29" i="1" s="1"/>
  <c r="AX94" i="1"/>
  <c r="AW94" i="1"/>
  <c r="AK30" i="1"/>
  <c r="J39" i="2" l="1"/>
  <c r="AN95" i="1"/>
  <c r="J30" i="3"/>
  <c r="AG96" i="1" s="1"/>
  <c r="AG94" i="1" s="1"/>
  <c r="AK26" i="1" s="1"/>
  <c r="AK35" i="1" s="1"/>
  <c r="AV94" i="1"/>
  <c r="AK29" i="1"/>
  <c r="J39" i="3" l="1"/>
  <c r="AN96" i="1"/>
  <c r="AT94" i="1"/>
  <c r="AN94" i="1" l="1"/>
</calcChain>
</file>

<file path=xl/sharedStrings.xml><?xml version="1.0" encoding="utf-8"?>
<sst xmlns="http://schemas.openxmlformats.org/spreadsheetml/2006/main" count="4177" uniqueCount="1047">
  <si>
    <t>Export Komplet</t>
  </si>
  <si>
    <t/>
  </si>
  <si>
    <t>2.0</t>
  </si>
  <si>
    <t>False</t>
  </si>
  <si>
    <t>{6cc72d2d-719c-4adf-bf97-42f447c569ec}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</si>
  <si>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</si>
  <si>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</si>
  <si>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</si>
  <si>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</si>
  <si>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</si>
  <si>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</si>
  <si>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</si>
  <si>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</si>
  <si>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</si>
  <si>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2024-12-11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</si>
  <si>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</si>
  <si>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</si>
  <si>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mostu NB04 v Nymburce</t>
  </si>
  <si>
    <t>KSO:</t>
  </si>
  <si>
    <t>821</t>
  </si>
  <si>
    <t>CC-CZ:</t>
  </si>
  <si>
    <t>214</t>
  </si>
  <si>
    <t>Místo:</t>
  </si>
  <si>
    <t>Město Nymburk</t>
  </si>
  <si>
    <t>Datum:</t>
  </si>
  <si>
    <t>CZ-CPV:</t>
  </si>
  <si>
    <t>45000000-7</t>
  </si>
  <si>
    <t>CZ-CPA:</t>
  </si>
  <si>
    <t>42.13</t>
  </si>
  <si>
    <t>Zadavatel:</t>
  </si>
  <si>
    <t>IČ:</t>
  </si>
  <si>
    <t>Město Nymburk</t>
  </si>
  <si>
    <t>DIČ:</t>
  </si>
  <si>
    <t>Uchazeč:</t>
  </si>
  <si>
    <t>Vyplň údaj</t>
  </si>
  <si>
    <t>Projektant:</t>
  </si>
  <si>
    <t>KUCIÁN statika s.r.o.</t>
  </si>
  <si>
    <t>True</t>
  </si>
  <si>
    <t>Zpracovatel:</t>
  </si>
  <si>
    <t>Ing. Jaromír Kucián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</si>
  <si>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</si>
  <si>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</si>
  <si>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</si>
  <si>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</si>
  <si>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</si>
  <si>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</si>
  <si>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</si>
  <si>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</si>
  <si>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</si>
  <si>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</si>
  <si>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</si>
  <si>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</si>
  <si>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</si>
  <si>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</si>
  <si>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</si>
  <si>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</si>
  <si>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</si>
  <si>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</si>
  <si>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</si>
  <si>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</si>
  <si>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</si>
  <si>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</si>
  <si>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</si>
  <si>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</si>
  <si>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</si>
  <si>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</si>
  <si>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</si>
  <si>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</si>
  <si>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</si>
  <si>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</si>
  <si>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</si>
  <si>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</si>
  <si>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</si>
  <si>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</si>
  <si>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</si>
  <si>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</si>
  <si>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</si>
  <si>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</si>
  <si>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</si>
  <si>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</si>
  <si>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</si>
  <si>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</si>
  <si>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</si>
  <si>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</si>
  <si>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</si>
  <si>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</si>
  <si>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</si>
  <si>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a konstrukční část</t>
  </si>
  <si>
    <t>STA</t>
  </si>
  <si>
    <t>1</t>
  </si>
  <si>
    <t>{05cc1383-82d8-4901-b09d-fd9a206ea287}</t>
  </si>
  <si>
    <t>2</t>
  </si>
  <si>
    <t>OST</t>
  </si>
  <si>
    <t>Ostatní a vedlejší náklady</t>
  </si>
  <si>
    <t>{5e4c1eec-cf5e-4861-a125-d8d8577decd6}</t>
  </si>
  <si>
    <t>KRYCÍ LIST SOUPISU PRACÍ</t>
  </si>
  <si>
    <t>Objekt:</t>
  </si>
  <si>
    <t>SO 01 - Stavební a konstrukční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</si>
  <si>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</si>
  <si>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</si>
  <si>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</si>
  <si>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</si>
  <si>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</si>
  <si>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</si>
  <si>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</si>
  <si>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</si>
  <si>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</si>
  <si>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</si>
  <si>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</si>
  <si>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</si>
  <si>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 xml:space="preserve">    21 - Zakládání - úprava podloží a základové spáry, zlepšování vlastností hornin</t>
  </si>
  <si>
    <t xml:space="preserve">    22 - Zakládání - vrty</t>
  </si>
  <si>
    <t xml:space="preserve">    23 - Zakládání - piloty</t>
  </si>
  <si>
    <t xml:space="preserve">    26 - Zakládání - podzemní stěny</t>
  </si>
  <si>
    <t xml:space="preserve">    27 - Zakládání - základy</t>
  </si>
  <si>
    <t xml:space="preserve">    28 - Zakládání - zpevňování hornin - injektáže a mikropiloty</t>
  </si>
  <si>
    <t xml:space="preserve">    31 - Zdi pozemních staveb</t>
  </si>
  <si>
    <t xml:space="preserve">    33 - Sloupy a pilíře, rámové konstrukce</t>
  </si>
  <si>
    <t xml:space="preserve">    34 - Stěny a příčky</t>
  </si>
  <si>
    <t xml:space="preserve">    41 - Stropy a stropní konstrukce pozemních staveb</t>
  </si>
  <si>
    <t xml:space="preserve">    42 - Vodorovné nosné konstrukce inženýrských staveb</t>
  </si>
  <si>
    <t xml:space="preserve">    45 - Podkladní a vedlejší konstrukce kromě vozovek a železničního svršku</t>
  </si>
  <si>
    <t xml:space="preserve">    46 - Zpevněné plochy kromě vozovek a železničních svršků</t>
  </si>
  <si>
    <t xml:space="preserve">    56 - Podkladní vrstvy komunikací, letišť a ploch</t>
  </si>
  <si>
    <t xml:space="preserve">    57 - Kryty pozemních komunikací letišť a ploch z kameniva nebo živičné</t>
  </si>
  <si>
    <t xml:space="preserve">    59 - Kryty pozemních komunikací, letišť a ploch dlážděné</t>
  </si>
  <si>
    <t xml:space="preserve">    711 - Izolace proti vodě, vlhkosti a plynům</t>
  </si>
  <si>
    <t xml:space="preserve">    728 - Vzduchotechnika	</t>
  </si>
  <si>
    <t xml:space="preserve">    767 - Konstrukce doplňkové stavební (zámečnické)	</t>
  </si>
  <si>
    <t xml:space="preserve">    782 - Dokončovací práce - obklady z kamene</t>
  </si>
  <si>
    <t xml:space="preserve">    87 - Potrubí z trub plastických a skleněných</t>
  </si>
  <si>
    <t xml:space="preserve">    89 - Ostatní konstrukce</t>
  </si>
  <si>
    <t xml:space="preserve">    91 - Doplňující konstrukce a práce pozemních komunikací, letišť a ploch</t>
  </si>
  <si>
    <t xml:space="preserve">    93 - Různé dokončovací konstrukce a práce inženýrských staveb</t>
  </si>
  <si>
    <t xml:space="preserve">    94 - Lešení a stavební výtahy</t>
  </si>
  <si>
    <t xml:space="preserve">    96 - Bourání konstrukcí</t>
  </si>
  <si>
    <t xml:space="preserve">    97 - Prorážení otvorů a ostatní bourací práce</t>
  </si>
  <si>
    <t xml:space="preserve">    M22 - Montáže sdělovací a zabezpečovací techniky</t>
  </si>
  <si>
    <t xml:space="preserve">    M46 - Zemní práce při montážích</t>
  </si>
  <si>
    <t xml:space="preserve">    S - Přesuny sutí</t>
  </si>
  <si>
    <t xml:space="preserve">    M - Ostatní materiál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</si>
  <si>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</si>
  <si>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</si>
  <si>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</si>
  <si>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</si>
  <si>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</si>
  <si>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</si>
  <si>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</si>
  <si>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</si>
  <si>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</si>
  <si>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</si>
  <si>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</si>
  <si>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</si>
  <si>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</si>
  <si>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</si>
  <si>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</si>
  <si>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</si>
  <si>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</si>
  <si>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Zemní práce - přípravné a přidružené práce</t>
  </si>
  <si>
    <t>K</t>
  </si>
  <si>
    <t>111251103</t>
  </si>
  <si>
    <t>Odstranění křovin a stromů průměru kmene do 100 mm i s kořeny sklonu terénu do 1:5 z celkové plochy přes 500 m2 strojně</t>
  </si>
  <si>
    <t>m2</t>
  </si>
  <si>
    <t>CS ÚRS 2024 02</t>
  </si>
  <si>
    <t>4</t>
  </si>
  <si>
    <t>-2019248093</t>
  </si>
  <si>
    <t>Online PSC</t>
  </si>
  <si>
    <t>https://podminky.urs.cz/item/CS_URS_2024_02/111251103</t>
  </si>
  <si>
    <t>112101104</t>
  </si>
  <si>
    <t>Odstranění stromů listnatých průměru kmene přes 700 do 900 mm</t>
  </si>
  <si>
    <t>kus</t>
  </si>
  <si>
    <t>-1112424885</t>
  </si>
  <si>
    <t>https://podminky.urs.cz/item/CS_URS_2024_02/112101104</t>
  </si>
  <si>
    <t>3</t>
  </si>
  <si>
    <t>112101122</t>
  </si>
  <si>
    <t>Odstranění stromů jehličnatých průměru kmene přes 300 do 500 mm</t>
  </si>
  <si>
    <t>376735704</t>
  </si>
  <si>
    <t>https://podminky.urs.cz/item/CS_URS_2024_02/112101122</t>
  </si>
  <si>
    <t>115101201</t>
  </si>
  <si>
    <t>Čerpání vody na dopravní výšku do 10 m průměrný přítok do 500 l/min</t>
  </si>
  <si>
    <t>hod</t>
  </si>
  <si>
    <t>-1303342370</t>
  </si>
  <si>
    <t>https://podminky.urs.cz/item/CS_URS_2024_02/115101201</t>
  </si>
  <si>
    <t>5</t>
  </si>
  <si>
    <t>115001103</t>
  </si>
  <si>
    <t>Převedení vody potrubím DN přes 150 do 250</t>
  </si>
  <si>
    <t>m</t>
  </si>
  <si>
    <t>1440179307</t>
  </si>
  <si>
    <t>https://podminky.urs.cz/item/CS_URS_2024_02/115001103</t>
  </si>
  <si>
    <t>6</t>
  </si>
  <si>
    <t>115101321</t>
  </si>
  <si>
    <t>Pohotovost čerpací soupravy pro dopravní výšku přes 10 do 25 m do 500 l/min</t>
  </si>
  <si>
    <t>den</t>
  </si>
  <si>
    <t>2122081833</t>
  </si>
  <si>
    <t>https://podminky.urs.cz/item/CS_URS_2024_02/115101321</t>
  </si>
  <si>
    <t>7</t>
  </si>
  <si>
    <t>113105111</t>
  </si>
  <si>
    <t>Rozebrání dlažeb z lomového kamene kladených na sucho</t>
  </si>
  <si>
    <t>907466235</t>
  </si>
  <si>
    <t>https://podminky.urs.cz/item/CS_URS_2024_02/113105111</t>
  </si>
  <si>
    <t>8</t>
  </si>
  <si>
    <t>113107151</t>
  </si>
  <si>
    <t>Odstranění podkladu z kameniva těženého tl do 100 mm strojně pl přes 50 do 200 m2</t>
  </si>
  <si>
    <t>-830986588</t>
  </si>
  <si>
    <t>https://podminky.urs.cz/item/CS_URS_2024_02/113107151</t>
  </si>
  <si>
    <t>9</t>
  </si>
  <si>
    <t>113107152</t>
  </si>
  <si>
    <t>Odstranění podkladu z kameniva těženého tl přes 100 do 200 mm strojně pl přes 50 do 200 m2</t>
  </si>
  <si>
    <t>1476520080</t>
  </si>
  <si>
    <t>https://podminky.urs.cz/item/CS_URS_2024_02/113107152</t>
  </si>
  <si>
    <t>10</t>
  </si>
  <si>
    <t>115001105</t>
  </si>
  <si>
    <t>Převedení vody potrubím DN přes 300 do 600</t>
  </si>
  <si>
    <t>-1246669768</t>
  </si>
  <si>
    <t>https://podminky.urs.cz/item/CS_URS_2024_02/115001105</t>
  </si>
  <si>
    <t>119001402</t>
  </si>
  <si>
    <t>Dočasné zajištění potrubí ocelového nebo litinového DN přes 200 do 500 mm</t>
  </si>
  <si>
    <t>670799715</t>
  </si>
  <si>
    <t>https://podminky.urs.cz/item/CS_URS_2024_02/119001402</t>
  </si>
  <si>
    <t>P</t>
  </si>
  <si>
    <t>Poznámka k položce:_x000D_
neznámé vedení</t>
  </si>
  <si>
    <t>119001421</t>
  </si>
  <si>
    <t>Dočasné zajištění kabelů a kabelových tratí ze 3 volně ložených kabelů</t>
  </si>
  <si>
    <t>2133265646</t>
  </si>
  <si>
    <t>https://podminky.urs.cz/item/CS_URS_2024_02/119001421</t>
  </si>
  <si>
    <t>Poznámka k položce:_x000D_
STÁVAJÍCÍ SÍTĚ 3x</t>
  </si>
  <si>
    <t>13</t>
  </si>
  <si>
    <t>119001422</t>
  </si>
  <si>
    <t>Dočasné zajištění kabelů a kabelových tratí z 6 volně ložených kabelů</t>
  </si>
  <si>
    <t>862811209</t>
  </si>
  <si>
    <t>https://podminky.urs.cz/item/CS_URS_2024_02/119001422</t>
  </si>
  <si>
    <t>Poznámka k položce:_x000D_
STÁVAJÍCÍ SÍTĚ 1x</t>
  </si>
  <si>
    <t>Zemní práce - odkopávky a prokopávky</t>
  </si>
  <si>
    <t>14</t>
  </si>
  <si>
    <t>121103111</t>
  </si>
  <si>
    <t>Skrývka zemin schopných zúrodnění v rovině a svahu do 1:5</t>
  </si>
  <si>
    <t>m3</t>
  </si>
  <si>
    <t>-1784362435</t>
  </si>
  <si>
    <t>https://podminky.urs.cz/item/CS_URS_2024_02/121103111</t>
  </si>
  <si>
    <t>15</t>
  </si>
  <si>
    <t>122251103</t>
  </si>
  <si>
    <t>Odkopávky a prokopávky nezapažené v hornině třídy těžitelnosti I skupiny 3 objem do 100 m3 strojně</t>
  </si>
  <si>
    <t>240933834</t>
  </si>
  <si>
    <t>https://podminky.urs.cz/item/CS_URS_2024_02/122251103</t>
  </si>
  <si>
    <t>16</t>
  </si>
  <si>
    <t>122351103</t>
  </si>
  <si>
    <t>Odkopávky a prokopávky nezapažené v hornině třídy těžitelnosti II skupiny 4 objem do 100 m3 strojně</t>
  </si>
  <si>
    <t>1177057940</t>
  </si>
  <si>
    <t>https://podminky.urs.cz/item/CS_URS_2024_02/122351103</t>
  </si>
  <si>
    <t>17</t>
  </si>
  <si>
    <t>122451103</t>
  </si>
  <si>
    <t>Odkopávky a prokopávky nezapažené v hornině třídy těžitelnosti II skupiny 5 objem do 100 m3 strojně</t>
  </si>
  <si>
    <t>1524753622</t>
  </si>
  <si>
    <t>https://podminky.urs.cz/item/CS_URS_2024_02/122451103</t>
  </si>
  <si>
    <t>18</t>
  </si>
  <si>
    <t>122551103</t>
  </si>
  <si>
    <t>Odkopávky a prokopávky nezapažené v hornině třídy těžitelnosti III skupiny 6 objem do 100 m3 strojně</t>
  </si>
  <si>
    <t>-2043597509</t>
  </si>
  <si>
    <t>https://podminky.urs.cz/item/CS_URS_2024_02/122551103</t>
  </si>
  <si>
    <t>Zemní práce - hloubené vykopávky</t>
  </si>
  <si>
    <t>19</t>
  </si>
  <si>
    <t>133554101</t>
  </si>
  <si>
    <t>Hloubení šachet zapažených v hornině třídy těžitelnosti III skupiny 6 objem do 20 m3</t>
  </si>
  <si>
    <t>2106906617</t>
  </si>
  <si>
    <t>https://podminky.urs.cz/item/CS_URS_2024_02/133554101</t>
  </si>
  <si>
    <t>Poznámka k položce:_x000D_
včetně zřízení a odstranění pažení a rozepření</t>
  </si>
  <si>
    <t>20</t>
  </si>
  <si>
    <t>133354101</t>
  </si>
  <si>
    <t>Hloubení šachet zapažených v hornině třídy těžitelnosti II skupiny 4 objem do 20 m3</t>
  </si>
  <si>
    <t>-2085792812</t>
  </si>
  <si>
    <t>https://podminky.urs.cz/item/CS_URS_2024_02/133354101</t>
  </si>
  <si>
    <t>132351102</t>
  </si>
  <si>
    <t>Hloubení rýh nezapažených š do 800 mm v hornině třídy těžitelnosti II skupiny 4 objem do 50 m3 strojně</t>
  </si>
  <si>
    <t>1707621913</t>
  </si>
  <si>
    <t>https://podminky.urs.cz/item/CS_URS_2024_02/132351102</t>
  </si>
  <si>
    <t>Poznámka k položce:_x000D_
-odpadní potrubí</t>
  </si>
  <si>
    <t>Zemní práce - přemístění výkopku</t>
  </si>
  <si>
    <t>22</t>
  </si>
  <si>
    <t>162251102</t>
  </si>
  <si>
    <t>Vodorovné přemístění přes 20 do 50 m výkopku/sypaniny z horniny třídy těžitelnosti I skupiny 1 až 3</t>
  </si>
  <si>
    <t>1819664707</t>
  </si>
  <si>
    <t>https://podminky.urs.cz/item/CS_URS_2024_02/162251102</t>
  </si>
  <si>
    <t>Zemní práce - konstrukce ze zemin</t>
  </si>
  <si>
    <t>23</t>
  </si>
  <si>
    <t>175151101</t>
  </si>
  <si>
    <t>Obsypání potrubí strojně sypaninou bez prohození, uloženou do 3 m</t>
  </si>
  <si>
    <t>117837573</t>
  </si>
  <si>
    <t>https://podminky.urs.cz/item/CS_URS_2024_02/175151101</t>
  </si>
  <si>
    <t>VV</t>
  </si>
  <si>
    <t>13,80+6,35</t>
  </si>
  <si>
    <t>Součet</t>
  </si>
  <si>
    <t>24</t>
  </si>
  <si>
    <t>M</t>
  </si>
  <si>
    <t>58337331</t>
  </si>
  <si>
    <t>štěrkopísek frakce 0/22</t>
  </si>
  <si>
    <t>t</t>
  </si>
  <si>
    <t>-440357619</t>
  </si>
  <si>
    <t>20,15*2 'Přepočtené koeficientem množství</t>
  </si>
  <si>
    <t>25</t>
  </si>
  <si>
    <t>171152101</t>
  </si>
  <si>
    <t>Uložení sypaniny z hornin soudržných do násypů zhutněných silnic a dálnic</t>
  </si>
  <si>
    <t>-1471712262</t>
  </si>
  <si>
    <t>https://podminky.urs.cz/item/CS_URS_2024_02/171152101</t>
  </si>
  <si>
    <t xml:space="preserve">Poznámka k položce:_x000D_
s rozprostřením sypaniny ve vrstvách, s hrubým urovnáním a uzavřením povrchu násypu, zhutn, na 103% PS  </t>
  </si>
  <si>
    <t>26</t>
  </si>
  <si>
    <t>997211611</t>
  </si>
  <si>
    <t>Nakládání suti na dopravní prostředky pro vodorovnou dopravu</t>
  </si>
  <si>
    <t>1349241781</t>
  </si>
  <si>
    <t>https://podminky.urs.cz/item/CS_URS_2024_02/997211611</t>
  </si>
  <si>
    <t>27</t>
  </si>
  <si>
    <t>997211511</t>
  </si>
  <si>
    <t>Vodorovná doprava suti po suchu na vzdálenost do 1 km</t>
  </si>
  <si>
    <t>1687742991</t>
  </si>
  <si>
    <t>https://podminky.urs.cz/item/CS_URS_2024_02/997211511</t>
  </si>
  <si>
    <t>28</t>
  </si>
  <si>
    <t>997211111</t>
  </si>
  <si>
    <t>Svislá doprava suti na v 3,5 m</t>
  </si>
  <si>
    <t>-871045838</t>
  </si>
  <si>
    <t>https://podminky.urs.cz/item/CS_URS_2024_02/997211111</t>
  </si>
  <si>
    <t>Zemní práce - povrchové úpravy terénu</t>
  </si>
  <si>
    <t>29</t>
  </si>
  <si>
    <t>184818234</t>
  </si>
  <si>
    <t>Ochrana kmene průměru přes 700 do 900 mm bedněním výšky do 2 m</t>
  </si>
  <si>
    <t>-1719027112</t>
  </si>
  <si>
    <t>https://podminky.urs.cz/item/CS_URS_2024_02/184818234</t>
  </si>
  <si>
    <t>30</t>
  </si>
  <si>
    <t>182112121</t>
  </si>
  <si>
    <t>Svahování v zářezech v hornině třídy těžitelnosti I skupiny 3 ručně</t>
  </si>
  <si>
    <t>-2108523834</t>
  </si>
  <si>
    <t>https://podminky.urs.cz/item/CS_URS_2024_02/182112121</t>
  </si>
  <si>
    <t>Zakládání - úprava podloží a základové spáry, zlepšování vlastností hornin</t>
  </si>
  <si>
    <t>31</t>
  </si>
  <si>
    <t>212752701</t>
  </si>
  <si>
    <t>Trativod z drenážních trubek tunelových PVC-U SN 4 perforace 220° včetně lože otevřený výkop DN 100 pro liniové stavby</t>
  </si>
  <si>
    <t>1690924986</t>
  </si>
  <si>
    <t>https://podminky.urs.cz/item/CS_URS_2024_02/212752701</t>
  </si>
  <si>
    <t>Zakládání - vrty</t>
  </si>
  <si>
    <t>32</t>
  </si>
  <si>
    <t>58933330.1</t>
  </si>
  <si>
    <t>beton C 30/37 XC4,XD3,XA3, cem.portland.bez susp</t>
  </si>
  <si>
    <t>-537814568</t>
  </si>
  <si>
    <t>33</t>
  </si>
  <si>
    <t>231611117</t>
  </si>
  <si>
    <t>Výztuž pilot betonovaných do země ocel z betonářské oceli 11 375</t>
  </si>
  <si>
    <t>-1742122937</t>
  </si>
  <si>
    <t>https://podminky.urs.cz/item/CS_URS_2024_02/231611117</t>
  </si>
  <si>
    <t>34</t>
  </si>
  <si>
    <t>231112113</t>
  </si>
  <si>
    <t>Zřízení pilot svislých D přes 650 do 1250 mm hl od 0 do 10 m bez vytažení pažnic z betonu železového</t>
  </si>
  <si>
    <t>-979404522</t>
  </si>
  <si>
    <t>https://podminky.urs.cz/item/CS_URS_2024_02/231112113</t>
  </si>
  <si>
    <t>Poznámka k položce:_x000D_
včetně manipulace se zeminou</t>
  </si>
  <si>
    <t>Zakládání - piloty</t>
  </si>
  <si>
    <t>35</t>
  </si>
  <si>
    <t>153126131</t>
  </si>
  <si>
    <t>Demontáž kleštiny nebo převázky pro stěny ze dřeva z terénu</t>
  </si>
  <si>
    <t>1296791075</t>
  </si>
  <si>
    <t>https://podminky.urs.cz/item/CS_URS_2024_02/153126131</t>
  </si>
  <si>
    <t>36</t>
  </si>
  <si>
    <t>153112121</t>
  </si>
  <si>
    <t>Zaberanění ocelových štětovnic na dl do 4 m ve standardních podmínkách z terénu</t>
  </si>
  <si>
    <t>2054796035</t>
  </si>
  <si>
    <t>https://podminky.urs.cz/item/CS_URS_2024_02/153112121</t>
  </si>
  <si>
    <t>37</t>
  </si>
  <si>
    <t>15920311</t>
  </si>
  <si>
    <t>štětovnice ocelová Illn</t>
  </si>
  <si>
    <t>1606949255</t>
  </si>
  <si>
    <t>47,2*0,16275 'Přepočtené koeficientem množství</t>
  </si>
  <si>
    <t>38</t>
  </si>
  <si>
    <t>153113111</t>
  </si>
  <si>
    <t>Vytažení ocelových štětovnic dl do 12 m zaberaněných do hl 4 m z terénu ve standardnich podmínkách</t>
  </si>
  <si>
    <t>-420624221</t>
  </si>
  <si>
    <t>https://podminky.urs.cz/item/CS_URS_2024_02/153113111</t>
  </si>
  <si>
    <t>Poznámka k položce:_x000D_
vytažení beran. štětovnic do 2 roků</t>
  </si>
  <si>
    <t>39</t>
  </si>
  <si>
    <t>153111114</t>
  </si>
  <si>
    <t>Příčné řezání ocelových zaberaněných štětovnic z terénu</t>
  </si>
  <si>
    <t>-1594871449</t>
  </si>
  <si>
    <t>https://podminky.urs.cz/item/CS_URS_2024_02/153111114</t>
  </si>
  <si>
    <t>40</t>
  </si>
  <si>
    <t>153111136</t>
  </si>
  <si>
    <t>Příčné svaření ocelových zaberaněných štětovnic z terénu</t>
  </si>
  <si>
    <t>-934968416</t>
  </si>
  <si>
    <t>https://podminky.urs.cz/item/CS_URS_2024_02/153111136</t>
  </si>
  <si>
    <t>41</t>
  </si>
  <si>
    <t>153111115</t>
  </si>
  <si>
    <t>Podélné řezání ocelových zaberaněných štětovnic z terénu</t>
  </si>
  <si>
    <t>-866276705</t>
  </si>
  <si>
    <t>https://podminky.urs.cz/item/CS_URS_2024_02/153111115</t>
  </si>
  <si>
    <t>Poznámka k položce:_x000D_
řezání otvorů</t>
  </si>
  <si>
    <t>42</t>
  </si>
  <si>
    <t>153111137</t>
  </si>
  <si>
    <t>Podélné svaření ocelových zaberaněných štětovnic z terénu</t>
  </si>
  <si>
    <t>1995912308</t>
  </si>
  <si>
    <t>https://podminky.urs.cz/item/CS_URS_2024_02/153111137</t>
  </si>
  <si>
    <t>Zakládání - podzemní stěny</t>
  </si>
  <si>
    <t>43</t>
  </si>
  <si>
    <t>226213213</t>
  </si>
  <si>
    <t>Vrty velkoprofilové svislé zapažené D přes 850 do 1050 mm hl od 0 do 10 m hornina III</t>
  </si>
  <si>
    <t>2074723906</t>
  </si>
  <si>
    <t>https://podminky.urs.cz/item/CS_URS_2024_02/226213213</t>
  </si>
  <si>
    <t>Zakládání - základy</t>
  </si>
  <si>
    <t>44</t>
  </si>
  <si>
    <t>275321118</t>
  </si>
  <si>
    <t>Základové patky a bloky mostních konstrukcí ze ŽB C 30/37</t>
  </si>
  <si>
    <t>1686422091</t>
  </si>
  <si>
    <t>https://podminky.urs.cz/item/CS_URS_2024_02/275321118</t>
  </si>
  <si>
    <t>OPĚRY</t>
  </si>
  <si>
    <t>13,51</t>
  </si>
  <si>
    <t>KŘÍDLA</t>
  </si>
  <si>
    <t>21,67</t>
  </si>
  <si>
    <t>45</t>
  </si>
  <si>
    <t>275354111</t>
  </si>
  <si>
    <t>Bednění základových patek - zřízení</t>
  </si>
  <si>
    <t>1438987632</t>
  </si>
  <si>
    <t>https://podminky.urs.cz/item/CS_URS_2024_02/275354111</t>
  </si>
  <si>
    <t>33,87</t>
  </si>
  <si>
    <t>115,37</t>
  </si>
  <si>
    <t>46</t>
  </si>
  <si>
    <t>275354211</t>
  </si>
  <si>
    <t>Bednění základových patek - odstranění</t>
  </si>
  <si>
    <t>-117988973</t>
  </si>
  <si>
    <t>https://podminky.urs.cz/item/CS_URS_2024_02/275354211</t>
  </si>
  <si>
    <t>47</t>
  </si>
  <si>
    <t>275361116</t>
  </si>
  <si>
    <t>Výztuž základových patek a bloků z betonářské oceli 10 505</t>
  </si>
  <si>
    <t>2079688490</t>
  </si>
  <si>
    <t>https://podminky.urs.cz/item/CS_URS_2024_02/275361116</t>
  </si>
  <si>
    <t>3,19+1,90</t>
  </si>
  <si>
    <t>48</t>
  </si>
  <si>
    <t>341941024.1</t>
  </si>
  <si>
    <t>Svary betonář. oceli zákl. pásů, D tyče do 22 mm</t>
  </si>
  <si>
    <t>-508289686</t>
  </si>
  <si>
    <t>49</t>
  </si>
  <si>
    <t>278381146</t>
  </si>
  <si>
    <t>Základy pod technologická zařízení půdorysné plochy přes 0,25 do 0,5 m2 z betonu prostého tř. C 25/30</t>
  </si>
  <si>
    <t>1636818894</t>
  </si>
  <si>
    <t>https://podminky.urs.cz/item/CS_URS_2024_02/278381146</t>
  </si>
  <si>
    <t>odvodňovací žlab</t>
  </si>
  <si>
    <t>2,31</t>
  </si>
  <si>
    <t>Zakládání - zpevňování hornin - injektáže a mikropiloty</t>
  </si>
  <si>
    <t>50</t>
  </si>
  <si>
    <t>919726122</t>
  </si>
  <si>
    <t>Geotextilie pro ochranu, separaci a filtraci netkaná měrná hm přes 200 do 300 g/m2</t>
  </si>
  <si>
    <t>981449973</t>
  </si>
  <si>
    <t>https://podminky.urs.cz/item/CS_URS_2024_02/919726122</t>
  </si>
  <si>
    <t>Zdi pozemních staveb</t>
  </si>
  <si>
    <t>51</t>
  </si>
  <si>
    <t>317353121</t>
  </si>
  <si>
    <t>Bednění mostních říms všech tvarů - zřízení</t>
  </si>
  <si>
    <t>-481654561</t>
  </si>
  <si>
    <t>https://podminky.urs.cz/item/CS_URS_2024_02/317353121</t>
  </si>
  <si>
    <t>52</t>
  </si>
  <si>
    <t>317353221</t>
  </si>
  <si>
    <t>Bednění mostních říms všech tvarů - odstranění</t>
  </si>
  <si>
    <t>1164965599</t>
  </si>
  <si>
    <t>https://podminky.urs.cz/item/CS_URS_2024_02/317353221</t>
  </si>
  <si>
    <t>53</t>
  </si>
  <si>
    <t>317321118</t>
  </si>
  <si>
    <t>Mostní římsy ze ŽB C 30/37</t>
  </si>
  <si>
    <t>29319062</t>
  </si>
  <si>
    <t>https://podminky.urs.cz/item/CS_URS_2024_02/317321118</t>
  </si>
  <si>
    <t>54</t>
  </si>
  <si>
    <t>317361116</t>
  </si>
  <si>
    <t>Výztuž mostních říms z betonářské oceli 10 505</t>
  </si>
  <si>
    <t>1755174725</t>
  </si>
  <si>
    <t>https://podminky.urs.cz/item/CS_URS_2024_02/317361116</t>
  </si>
  <si>
    <t>Sloupy a pilíře, rámové konstrukce</t>
  </si>
  <si>
    <t>55</t>
  </si>
  <si>
    <t>334361216.1</t>
  </si>
  <si>
    <t>Výztuž mostních opěr nad 12 mm z oceli 10 505(R)</t>
  </si>
  <si>
    <t>-1055480711</t>
  </si>
  <si>
    <t>56</t>
  </si>
  <si>
    <t>334351115</t>
  </si>
  <si>
    <t>Bednění systémové mostních opěr a úložných prahů z palubek pro ŽB - zřízení</t>
  </si>
  <si>
    <t>491294420</t>
  </si>
  <si>
    <t>https://podminky.urs.cz/item/CS_URS_2024_02/334351115</t>
  </si>
  <si>
    <t>57</t>
  </si>
  <si>
    <t>334351214</t>
  </si>
  <si>
    <t>Bednění systémové mostních opěr a úložných prahů z palubek - odstranění</t>
  </si>
  <si>
    <t>1897289002</t>
  </si>
  <si>
    <t>https://podminky.urs.cz/item/CS_URS_2024_02/334351214</t>
  </si>
  <si>
    <t>58</t>
  </si>
  <si>
    <t>334323418</t>
  </si>
  <si>
    <t>Mostní pilíře a sloupy ze ŽB C 30/37</t>
  </si>
  <si>
    <t>-1349789987</t>
  </si>
  <si>
    <t>https://podminky.urs.cz/item/CS_URS_2024_02/334323418</t>
  </si>
  <si>
    <t>59</t>
  </si>
  <si>
    <t>334361216.2</t>
  </si>
  <si>
    <t>Výztuž mostních opěr do 12 mm, z oceli 10 505(R)</t>
  </si>
  <si>
    <t>-1963623451</t>
  </si>
  <si>
    <t>Stěny a příčky</t>
  </si>
  <si>
    <t>60</t>
  </si>
  <si>
    <t>341941024.2</t>
  </si>
  <si>
    <t>Svary betonář. oceli dílců nosných,D tyče do 22 mm</t>
  </si>
  <si>
    <t>560362030</t>
  </si>
  <si>
    <t>61</t>
  </si>
  <si>
    <t>348942111.1</t>
  </si>
  <si>
    <t>Zábradlí ocel. s osazením do bet.bloků,ze 2 trubek</t>
  </si>
  <si>
    <t>2039022304</t>
  </si>
  <si>
    <t>62</t>
  </si>
  <si>
    <t>348185121</t>
  </si>
  <si>
    <t>Výroba mostního zábradlí dočasného ze dřeva měkkého hoblovaného s dvojmadlem</t>
  </si>
  <si>
    <t>-744476147</t>
  </si>
  <si>
    <t>https://podminky.urs.cz/item/CS_URS_2024_02/348185121</t>
  </si>
  <si>
    <t>63</t>
  </si>
  <si>
    <t>348185131</t>
  </si>
  <si>
    <t>Montáž mostního zábradlí dočasného ze dřeva měkkého hoblovaného s dvojmadlem</t>
  </si>
  <si>
    <t>312257266</t>
  </si>
  <si>
    <t>https://podminky.urs.cz/item/CS_URS_2024_02/348185131</t>
  </si>
  <si>
    <t>64</t>
  </si>
  <si>
    <t>348185211</t>
  </si>
  <si>
    <t>Odstranění mostního zábradlí dočasného ze dřeva měkkého hoblovaného s dvojmadlem</t>
  </si>
  <si>
    <t>1515396051</t>
  </si>
  <si>
    <t>https://podminky.urs.cz/item/CS_URS_2024_02/348185211</t>
  </si>
  <si>
    <t>65</t>
  </si>
  <si>
    <t>348171111</t>
  </si>
  <si>
    <t>Osazení mostního ocelového zábradlí nesnímatelného do betonu říms přímo</t>
  </si>
  <si>
    <t>-1108416138</t>
  </si>
  <si>
    <t>https://podminky.urs.cz/item/CS_URS_2024_02/348171111</t>
  </si>
  <si>
    <t>Poznámka k položce:_x000D_
do 100 kg/m</t>
  </si>
  <si>
    <t>Stropy a stropní konstrukce pozemních staveb</t>
  </si>
  <si>
    <t>66</t>
  </si>
  <si>
    <t>341941024.3</t>
  </si>
  <si>
    <t>Svary bet.oceli stropní konstr.plošné tl. do 22 mm</t>
  </si>
  <si>
    <t>-1739986029</t>
  </si>
  <si>
    <t>Vodorovné nosné konstrukce inženýrských staveb</t>
  </si>
  <si>
    <t>67</t>
  </si>
  <si>
    <t>421321108</t>
  </si>
  <si>
    <t>Mostní nosné konstrukce deskové přechodové ze ŽB C 30/37</t>
  </si>
  <si>
    <t>597762573</t>
  </si>
  <si>
    <t>https://podminky.urs.cz/item/CS_URS_2024_02/421321108</t>
  </si>
  <si>
    <t>68</t>
  </si>
  <si>
    <t>421361226</t>
  </si>
  <si>
    <t>Výztuž ŽB deskového mostu z betonářské oceli 10 505</t>
  </si>
  <si>
    <t>-1247909972</t>
  </si>
  <si>
    <t>https://podminky.urs.cz/item/CS_URS_2024_02/421361226</t>
  </si>
  <si>
    <t>1,36+2,97</t>
  </si>
  <si>
    <t>69</t>
  </si>
  <si>
    <t>421351111.1</t>
  </si>
  <si>
    <t>Bednění konstrukcí deskových, bez náběhu - zřízení</t>
  </si>
  <si>
    <t>1699142058</t>
  </si>
  <si>
    <t>70</t>
  </si>
  <si>
    <t>421351211.1</t>
  </si>
  <si>
    <t>Bednění konstrukcí deskových - odstranění</t>
  </si>
  <si>
    <t>1915740368</t>
  </si>
  <si>
    <t>71</t>
  </si>
  <si>
    <t>421351141</t>
  </si>
  <si>
    <t>Bednění čela pracovní spáry konstrukcí mostů - zřízení</t>
  </si>
  <si>
    <t>-1109370169</t>
  </si>
  <si>
    <t>https://podminky.urs.cz/item/CS_URS_2024_02/421351141</t>
  </si>
  <si>
    <t>72</t>
  </si>
  <si>
    <t>421351241</t>
  </si>
  <si>
    <t>Bednění čela pracovní spáry konstrukcí mostů - odstranění</t>
  </si>
  <si>
    <t>1356585291</t>
  </si>
  <si>
    <t>https://podminky.urs.cz/item/CS_URS_2024_02/421351241</t>
  </si>
  <si>
    <t>73</t>
  </si>
  <si>
    <t>423951111</t>
  </si>
  <si>
    <t>Dočasné konstrukce trámové ze dřeva hraněného - zřízení</t>
  </si>
  <si>
    <t>-1081330589</t>
  </si>
  <si>
    <t>https://podminky.urs.cz/item/CS_URS_2024_02/423951111</t>
  </si>
  <si>
    <t>Poznámka k položce:_x000D_
trvání do 2 roků-PODEPŘENÍ SO02</t>
  </si>
  <si>
    <t>74</t>
  </si>
  <si>
    <t>423952111</t>
  </si>
  <si>
    <t>Dočasné konstrukce trámové ze dřeva hraněného - odstranění</t>
  </si>
  <si>
    <t>-1540568948</t>
  </si>
  <si>
    <t>https://podminky.urs.cz/item/CS_URS_2024_02/423952111</t>
  </si>
  <si>
    <t>Podkladní a vedlejší konstrukce kromě vozovek a železničního svršku</t>
  </si>
  <si>
    <t>75</t>
  </si>
  <si>
    <t>327501111</t>
  </si>
  <si>
    <t>Výplň za opěrami a protimrazové klíny z kameniva drceného nebo těženého</t>
  </si>
  <si>
    <t>-1143818517</t>
  </si>
  <si>
    <t>https://podminky.urs.cz/item/CS_URS_2024_02/327501111</t>
  </si>
  <si>
    <t>76</t>
  </si>
  <si>
    <t>327591111</t>
  </si>
  <si>
    <t>Zřízení výplně za opěrami a protimrazové klíny z jílu</t>
  </si>
  <si>
    <t>255777545</t>
  </si>
  <si>
    <t>https://podminky.urs.cz/item/CS_URS_2024_02/327591111</t>
  </si>
  <si>
    <t>77</t>
  </si>
  <si>
    <t>451315117</t>
  </si>
  <si>
    <t>Podkladní nebo výplňová vrstva z betonu C 25/30 tl do 100 mm</t>
  </si>
  <si>
    <t>-23012582</t>
  </si>
  <si>
    <t>https://podminky.urs.cz/item/CS_URS_2024_02/451315117</t>
  </si>
  <si>
    <t>Zpevněné plochy kromě vozovek a železničních svršků</t>
  </si>
  <si>
    <t>78</t>
  </si>
  <si>
    <t>464451114</t>
  </si>
  <si>
    <t>Prolití vrstvy z lomového kamene maltou MC 25</t>
  </si>
  <si>
    <t>1698207257</t>
  </si>
  <si>
    <t>https://podminky.urs.cz/item/CS_URS_2024_02/464451114</t>
  </si>
  <si>
    <t>79</t>
  </si>
  <si>
    <t>465928121</t>
  </si>
  <si>
    <t>Kladení dlažby dna melioračních kanálů ze žlabů hmotnosti do 60 kg na sucho se zalitím spár maltou</t>
  </si>
  <si>
    <t>1645399148</t>
  </si>
  <si>
    <t>https://podminky.urs.cz/item/CS_URS_2024_02/465928121</t>
  </si>
  <si>
    <t>80</t>
  </si>
  <si>
    <t>465511511</t>
  </si>
  <si>
    <t>Dlažba z lomového kamene do malty s vyplněním spár maltou a vyspárováním pl do 20 m2 tl 200 mm</t>
  </si>
  <si>
    <t>-940794716</t>
  </si>
  <si>
    <t>https://podminky.urs.cz/item/CS_URS_2024_02/465511511</t>
  </si>
  <si>
    <t>81</t>
  </si>
  <si>
    <t>465511123</t>
  </si>
  <si>
    <t>Dlažba z lomového kamene na sucho bez výplně spár pl přes 20 m2 tl 300 mm</t>
  </si>
  <si>
    <t>-1609910795</t>
  </si>
  <si>
    <t>https://podminky.urs.cz/item/CS_URS_2024_02/465511123</t>
  </si>
  <si>
    <t>82</t>
  </si>
  <si>
    <t>465513211.1</t>
  </si>
  <si>
    <t>Dlažba z kamene suchá s vyk.,výplň spár kam. 20 cm</t>
  </si>
  <si>
    <t>1115858694</t>
  </si>
  <si>
    <t>Podkladní vrstvy komunikací, letišť a ploch</t>
  </si>
  <si>
    <t>83</t>
  </si>
  <si>
    <t>564851011</t>
  </si>
  <si>
    <t>Podklad ze štěrkodrtě ŠD plochy do 100 m2 tl 150 mm</t>
  </si>
  <si>
    <t>714398656</t>
  </si>
  <si>
    <t>https://podminky.urs.cz/item/CS_URS_2024_02/564851011</t>
  </si>
  <si>
    <t>84</t>
  </si>
  <si>
    <t>561121111</t>
  </si>
  <si>
    <t>Zřízení podkladu nebo ochranné vrstvy vozovky z mechanicky zpevněné zeminy MZ tl 150 mm</t>
  </si>
  <si>
    <t>670332373</t>
  </si>
  <si>
    <t>https://podminky.urs.cz/item/CS_URS_2024_02/561121111</t>
  </si>
  <si>
    <t>85</t>
  </si>
  <si>
    <t>58333688</t>
  </si>
  <si>
    <t>kamenivo těžené hrubé frakce 32/63</t>
  </si>
  <si>
    <t>-317419699</t>
  </si>
  <si>
    <t>90,74*0,27 'Přepočtené koeficientem množství</t>
  </si>
  <si>
    <t>86</t>
  </si>
  <si>
    <t>564761111</t>
  </si>
  <si>
    <t>Podklad z kameniva hrubého drceného vel. 32-63 mm plochy přes 100 m2 tl 200 mm</t>
  </si>
  <si>
    <t>1478868377</t>
  </si>
  <si>
    <t>https://podminky.urs.cz/item/CS_URS_2024_02/564761111</t>
  </si>
  <si>
    <t>Kryty pozemních komunikací letišť a ploch z kameniva nebo živičné</t>
  </si>
  <si>
    <t>87</t>
  </si>
  <si>
    <t>577155131</t>
  </si>
  <si>
    <t>Asfaltový beton vrstva obrusná ACO 16 (ABH) tl 60 mm š do 3 m z modifikovaného asfaltu</t>
  </si>
  <si>
    <t>-1267139233</t>
  </si>
  <si>
    <t>https://podminky.urs.cz/item/CS_URS_2024_02/577155131</t>
  </si>
  <si>
    <t>88</t>
  </si>
  <si>
    <t>577134141</t>
  </si>
  <si>
    <t>Asfaltový beton vrstva obrusná ACO 11 (ABS) tl 40 mm š přes 3 m z modifikovaného asfaltu</t>
  </si>
  <si>
    <t>69940405</t>
  </si>
  <si>
    <t>https://podminky.urs.cz/item/CS_URS_2024_02/577134141</t>
  </si>
  <si>
    <t>89</t>
  </si>
  <si>
    <t>573231108</t>
  </si>
  <si>
    <t>Postřik živičný spojovací ze silniční emulze v množství 0,50 kg/m2</t>
  </si>
  <si>
    <t>278170395</t>
  </si>
  <si>
    <t>https://podminky.urs.cz/item/CS_URS_2024_02/573231108</t>
  </si>
  <si>
    <t>90</t>
  </si>
  <si>
    <t>573231111</t>
  </si>
  <si>
    <t>Postřik živičný spojovací ze silniční emulze v množství 0,70 kg/m2</t>
  </si>
  <si>
    <t>-545360641</t>
  </si>
  <si>
    <t>https://podminky.urs.cz/item/CS_URS_2024_02/573231111</t>
  </si>
  <si>
    <t>91</t>
  </si>
  <si>
    <t>571907111</t>
  </si>
  <si>
    <t>Posyp krytu kamenivem drceným nebo těženým přes 30 do 35 kg/m2</t>
  </si>
  <si>
    <t>-1327511335</t>
  </si>
  <si>
    <t>https://podminky.urs.cz/item/CS_URS_2024_02/571907111</t>
  </si>
  <si>
    <t>Kryty pozemních komunikací, letišť a ploch dlážděné</t>
  </si>
  <si>
    <t>92</t>
  </si>
  <si>
    <t>594111112</t>
  </si>
  <si>
    <t>Kladení dlažby z lomového kamene tl do 100 mm s provedením lože z kameniva těženého</t>
  </si>
  <si>
    <t>-166737131</t>
  </si>
  <si>
    <t>https://podminky.urs.cz/item/CS_URS_2024_02/594111112</t>
  </si>
  <si>
    <t>93</t>
  </si>
  <si>
    <t>58381086</t>
  </si>
  <si>
    <t>kámen lomový upravený štípaný (80, 40, 20 cm) pískovec</t>
  </si>
  <si>
    <t>-1670530849</t>
  </si>
  <si>
    <t>32,56*2,1 'Přepočtené koeficientem množství</t>
  </si>
  <si>
    <t>94</t>
  </si>
  <si>
    <t>599632111</t>
  </si>
  <si>
    <t>Vyplnění spár dlažby z lomového kamene MC se zatřením</t>
  </si>
  <si>
    <t>1607931209</t>
  </si>
  <si>
    <t>https://podminky.urs.cz/item/CS_URS_2024_02/599632111</t>
  </si>
  <si>
    <t>95</t>
  </si>
  <si>
    <t>597661111</t>
  </si>
  <si>
    <t>Rigol dlážděný do lože z betonu tl 100 mm z dlažebních kostek drobných</t>
  </si>
  <si>
    <t>-1591175999</t>
  </si>
  <si>
    <t>https://podminky.urs.cz/item/CS_URS_2024_02/597661111</t>
  </si>
  <si>
    <t>711</t>
  </si>
  <si>
    <t>Izolace proti vodě, vlhkosti a plynům</t>
  </si>
  <si>
    <t>96</t>
  </si>
  <si>
    <t>711321132</t>
  </si>
  <si>
    <t>Provedení hydroizolace mostovek za horka nátěr asfaltem modifikovaným</t>
  </si>
  <si>
    <t>-1001446640</t>
  </si>
  <si>
    <t>https://podminky.urs.cz/item/CS_URS_2024_02/711321132</t>
  </si>
  <si>
    <t>97</t>
  </si>
  <si>
    <t>11163155</t>
  </si>
  <si>
    <t>lak hydroizolační z modifikovaného asfaltu</t>
  </si>
  <si>
    <t>195511541</t>
  </si>
  <si>
    <t>63,5*0,00263 'Přepočtené koeficientem množství</t>
  </si>
  <si>
    <t>98</t>
  </si>
  <si>
    <t>711341564</t>
  </si>
  <si>
    <t>Provedení hydroizolace mostovek pásy přitavením NAIP</t>
  </si>
  <si>
    <t>930328375</t>
  </si>
  <si>
    <t>https://podminky.urs.cz/item/CS_URS_2024_02/711341564</t>
  </si>
  <si>
    <t>99</t>
  </si>
  <si>
    <t>62853004</t>
  </si>
  <si>
    <t>pás asfaltový natavitelný modifikovaný SBS s vložkou ze skleněné tkaniny a spalitelnou PE fólií nebo jemnozrnným minerálním posypem na horním povrchu tl 4,0mm</t>
  </si>
  <si>
    <t>-1666488816</t>
  </si>
  <si>
    <t>100</t>
  </si>
  <si>
    <t>62833158</t>
  </si>
  <si>
    <t>pás asfaltový natavitelný oxidovaný s vložkou ze skleněné tkaniny typu G200, s jemnozrnným minerálním posypem tl 4,0mm</t>
  </si>
  <si>
    <t>147227438</t>
  </si>
  <si>
    <t>101</t>
  </si>
  <si>
    <t>711311001</t>
  </si>
  <si>
    <t>Provedení hydroizolace mostovek za studena lakem asfaltovým penetračním</t>
  </si>
  <si>
    <t>-966820453</t>
  </si>
  <si>
    <t>https://podminky.urs.cz/item/CS_URS_2024_02/711311001</t>
  </si>
  <si>
    <t>102</t>
  </si>
  <si>
    <t>11163152</t>
  </si>
  <si>
    <t>lak hydroizolační asfaltový</t>
  </si>
  <si>
    <t>-2117156408</t>
  </si>
  <si>
    <t>192,5*0,00032 'Přepočtené koeficientem množství</t>
  </si>
  <si>
    <t>728</t>
  </si>
  <si>
    <t>Vzduchotechnika</t>
  </si>
  <si>
    <t>103</t>
  </si>
  <si>
    <t>871475811</t>
  </si>
  <si>
    <t>Bourání stávajícího potrubí z PVC nebo PP DN přes 600 do 800</t>
  </si>
  <si>
    <t>-1450895050</t>
  </si>
  <si>
    <t>https://podminky.urs.cz/item/CS_URS_2024_02/871475811</t>
  </si>
  <si>
    <t>Poznámka k položce:_x000D_
vtaženo na kanalizaci</t>
  </si>
  <si>
    <t>767</t>
  </si>
  <si>
    <t>Konstrukce doplňkové stavební (zámečnické)</t>
  </si>
  <si>
    <t>104</t>
  </si>
  <si>
    <t>767996704</t>
  </si>
  <si>
    <t>Demontáž atypických zámečnických konstrukcí řezáním hm jednotlivých dílů přes 250 do 500 kg</t>
  </si>
  <si>
    <t>kg</t>
  </si>
  <si>
    <t>1633613891</t>
  </si>
  <si>
    <t>https://podminky.urs.cz/item/CS_URS_2024_02/767996704</t>
  </si>
  <si>
    <t>stávající zábradlí a doplňky</t>
  </si>
  <si>
    <t>328,60</t>
  </si>
  <si>
    <t>105</t>
  </si>
  <si>
    <t>767996705</t>
  </si>
  <si>
    <t>Demontáž atypických zámečnických konstrukcí řezáním hm jednotlivých dílů přes 500 kg</t>
  </si>
  <si>
    <t>-423875260</t>
  </si>
  <si>
    <t>https://podminky.urs.cz/item/CS_URS_2024_02/767996705</t>
  </si>
  <si>
    <t>STÁVAJÍCÍ MOSTNÍ PROVIZÓRIUM</t>
  </si>
  <si>
    <t>10500,00</t>
  </si>
  <si>
    <t>106</t>
  </si>
  <si>
    <t>767996703</t>
  </si>
  <si>
    <t>Demontáž atypických zámečnických konstrukcí řezáním hm jednotlivých dílů přes 100 do 250 kg</t>
  </si>
  <si>
    <t>93581097</t>
  </si>
  <si>
    <t>https://podminky.urs.cz/item/CS_URS_2024_02/767996703</t>
  </si>
  <si>
    <t>stavidlo</t>
  </si>
  <si>
    <t>516,80</t>
  </si>
  <si>
    <t>107</t>
  </si>
  <si>
    <t>767211313.1</t>
  </si>
  <si>
    <t>Atypické ocelové konstrukce - zábradlí</t>
  </si>
  <si>
    <t>-139052940</t>
  </si>
  <si>
    <t>https://podminky.urs.cz/item/CS_URS_2024_02/767211313.1</t>
  </si>
  <si>
    <t>782</t>
  </si>
  <si>
    <t>Dokončovací práce - obklady z kamene</t>
  </si>
  <si>
    <t>108</t>
  </si>
  <si>
    <t>715191003</t>
  </si>
  <si>
    <t>Provedení izolace proti chemickým vlivům dilatační spára obkladů a dlažeb elastický tmel</t>
  </si>
  <si>
    <t>-1642505727</t>
  </si>
  <si>
    <t>https://podminky.urs.cz/item/CS_URS_2024_02/715191003</t>
  </si>
  <si>
    <t>109</t>
  </si>
  <si>
    <t>23152210</t>
  </si>
  <si>
    <t>tmel silikonový trvale pružný</t>
  </si>
  <si>
    <t>-1443296558</t>
  </si>
  <si>
    <t>11,8*1,3 'Přepočtené koeficientem množství</t>
  </si>
  <si>
    <t>Potrubí z trub plastických a skleněných</t>
  </si>
  <si>
    <t>110</t>
  </si>
  <si>
    <t>871353121.1</t>
  </si>
  <si>
    <t>Montáž trub z plastu, gumový kroužek, DN 200</t>
  </si>
  <si>
    <t>-1587303399</t>
  </si>
  <si>
    <t>111</t>
  </si>
  <si>
    <t>871393121.1</t>
  </si>
  <si>
    <t>Montáž trub z plastu, gumový kroužek, DN 400</t>
  </si>
  <si>
    <t>-845390131</t>
  </si>
  <si>
    <t>Ostatní konstrukce</t>
  </si>
  <si>
    <t>112</t>
  </si>
  <si>
    <t>894411111.1</t>
  </si>
  <si>
    <t>Šachta z betonových dílců pro DN 200</t>
  </si>
  <si>
    <t>-148039473</t>
  </si>
  <si>
    <t>Doplňující konstrukce a práce pozemních komunikací, letišť a ploch</t>
  </si>
  <si>
    <t>113</t>
  </si>
  <si>
    <t>916131213</t>
  </si>
  <si>
    <t>Osazení silničního obrubníku betonového stojatého s boční opěrou do lože z betonu prostého</t>
  </si>
  <si>
    <t>-1290521705</t>
  </si>
  <si>
    <t>https://podminky.urs.cz/item/CS_URS_2024_02/916131213</t>
  </si>
  <si>
    <t>114</t>
  </si>
  <si>
    <t>59217034</t>
  </si>
  <si>
    <t>obrubník silniční betonový 1000x150x300mm</t>
  </si>
  <si>
    <t>439694472</t>
  </si>
  <si>
    <t>31,5*1,02 'Přepočtené koeficientem množství</t>
  </si>
  <si>
    <t>115</t>
  </si>
  <si>
    <t>916991121</t>
  </si>
  <si>
    <t>Lože pod obrubníky, krajníky nebo obruby z dlažebních kostek z betonu prostého</t>
  </si>
  <si>
    <t>-1039498090</t>
  </si>
  <si>
    <t>https://podminky.urs.cz/item/CS_URS_2024_02/916991121</t>
  </si>
  <si>
    <t>116</t>
  </si>
  <si>
    <t>919111111</t>
  </si>
  <si>
    <t>Řezání dilatačních spár š 4 mm hl do 60 mm příčných nebo podélných v čerstvém CB krytu</t>
  </si>
  <si>
    <t>1103829213</t>
  </si>
  <si>
    <t>https://podminky.urs.cz/item/CS_URS_2024_02/919111111</t>
  </si>
  <si>
    <t>Různé dokončovací konstrukce a práce inženýrských staveb</t>
  </si>
  <si>
    <t>117</t>
  </si>
  <si>
    <t>935112111</t>
  </si>
  <si>
    <t>Osazení příkopového žlabu do betonu tl 100 mm z betonových tvárnic š 500 mm</t>
  </si>
  <si>
    <t>-541601487</t>
  </si>
  <si>
    <t>https://podminky.urs.cz/item/CS_URS_2024_02/935112111</t>
  </si>
  <si>
    <t>118</t>
  </si>
  <si>
    <t>59227054.1</t>
  </si>
  <si>
    <t>žlabovka příkopová betonová 155x295,5x665 mm přírodní</t>
  </si>
  <si>
    <t>801681472</t>
  </si>
  <si>
    <t>26*1,05 'Přepočtené koeficientem množství</t>
  </si>
  <si>
    <t>119</t>
  </si>
  <si>
    <t>935112911</t>
  </si>
  <si>
    <t>Příplatek ZKD tl 10 mm lože přes 100 mm u příkopového žlabu osazeného do betonu</t>
  </si>
  <si>
    <t>923536655</t>
  </si>
  <si>
    <t>https://podminky.urs.cz/item/CS_URS_2024_02/935112911</t>
  </si>
  <si>
    <t>120</t>
  </si>
  <si>
    <t>938902111</t>
  </si>
  <si>
    <t>Čištění příkopů komunikací příkopovým rypadlem objem nánosu do 0,15 m3/m</t>
  </si>
  <si>
    <t>889597483</t>
  </si>
  <si>
    <t>https://podminky.urs.cz/item/CS_URS_2024_02/938902111</t>
  </si>
  <si>
    <t>121</t>
  </si>
  <si>
    <t>938903111</t>
  </si>
  <si>
    <t>Vysekání spár hl do 70 mm v dlažbě z lomového kamene</t>
  </si>
  <si>
    <t>-1994113477</t>
  </si>
  <si>
    <t>https://podminky.urs.cz/item/CS_URS_2024_02/938903111</t>
  </si>
  <si>
    <t>122</t>
  </si>
  <si>
    <t>936561111</t>
  </si>
  <si>
    <t>Podkladní a krycí vrstvy trubních propustků nebo překopů cest z kameniva</t>
  </si>
  <si>
    <t>1044996718</t>
  </si>
  <si>
    <t>https://podminky.urs.cz/item/CS_URS_2024_02/936561111</t>
  </si>
  <si>
    <t>Lešení a stavební výtahy</t>
  </si>
  <si>
    <t>123</t>
  </si>
  <si>
    <t>946231111</t>
  </si>
  <si>
    <t>Montáž zavěšeného lešení pod bednění mostních říms s vyložením do 0,9 m</t>
  </si>
  <si>
    <t>-191883608</t>
  </si>
  <si>
    <t>https://podminky.urs.cz/item/CS_URS_2024_02/946231111</t>
  </si>
  <si>
    <t>124</t>
  </si>
  <si>
    <t>946231121</t>
  </si>
  <si>
    <t>Demontáž zavěšeného lešení podpěrného pod bednění mostní římsy</t>
  </si>
  <si>
    <t>1393816179</t>
  </si>
  <si>
    <t>https://podminky.urs.cz/item/CS_URS_2024_02/946231121</t>
  </si>
  <si>
    <t>Bourání konstrukcí</t>
  </si>
  <si>
    <t>125</t>
  </si>
  <si>
    <t>963041211</t>
  </si>
  <si>
    <t>Bourání mostní nosné konstrukce z betonu prostého</t>
  </si>
  <si>
    <t>1918258256</t>
  </si>
  <si>
    <t>https://podminky.urs.cz/item/CS_URS_2024_02/963041211</t>
  </si>
  <si>
    <t>126</t>
  </si>
  <si>
    <t>960211251</t>
  </si>
  <si>
    <t>Bourání vodních staveb zděných z kamene nebo z cihel, z vodní hladiny</t>
  </si>
  <si>
    <t>-1959296246</t>
  </si>
  <si>
    <t>https://podminky.urs.cz/item/CS_URS_2024_02/960211251</t>
  </si>
  <si>
    <t>127</t>
  </si>
  <si>
    <t>966006132</t>
  </si>
  <si>
    <t>Odstranění značek dopravních nebo orientačních se sloupky s betonovými patkami</t>
  </si>
  <si>
    <t>-101270886</t>
  </si>
  <si>
    <t>https://podminky.urs.cz/item/CS_URS_2024_02/966006132</t>
  </si>
  <si>
    <t>128</t>
  </si>
  <si>
    <t>961021112</t>
  </si>
  <si>
    <t>Bourání mostních základů z kamene</t>
  </si>
  <si>
    <t>1915461378</t>
  </si>
  <si>
    <t>https://podminky.urs.cz/item/CS_URS_2024_02/961021112</t>
  </si>
  <si>
    <t>129</t>
  </si>
  <si>
    <t>966075141</t>
  </si>
  <si>
    <t>Odstranění kovového zábradlí vcelku</t>
  </si>
  <si>
    <t>106447058</t>
  </si>
  <si>
    <t>https://podminky.urs.cz/item/CS_URS_2024_02/966075141</t>
  </si>
  <si>
    <t>130</t>
  </si>
  <si>
    <t>963051111</t>
  </si>
  <si>
    <t>Bourání mostní nosné konstrukce z ŽB</t>
  </si>
  <si>
    <t>-702137906</t>
  </si>
  <si>
    <t>https://podminky.urs.cz/item/CS_URS_2024_02/963051111</t>
  </si>
  <si>
    <t>131</t>
  </si>
  <si>
    <t>239111113</t>
  </si>
  <si>
    <t>Odbourání vrchní části znehodnocené výplně pilot D piloty přes 650 do 1250 mm</t>
  </si>
  <si>
    <t>-2018363296</t>
  </si>
  <si>
    <t>https://podminky.urs.cz/item/CS_URS_2024_02/239111113</t>
  </si>
  <si>
    <t>Prorážení otvorů a ostatní bourací práce</t>
  </si>
  <si>
    <t>132</t>
  </si>
  <si>
    <t>1270176838</t>
  </si>
  <si>
    <t>133</t>
  </si>
  <si>
    <t>997006002</t>
  </si>
  <si>
    <t>Strojové třídění stavebního odpadu</t>
  </si>
  <si>
    <t>853319635</t>
  </si>
  <si>
    <t>https://podminky.urs.cz/item/CS_URS_2024_02/997006002</t>
  </si>
  <si>
    <t>134</t>
  </si>
  <si>
    <t>1599061960</t>
  </si>
  <si>
    <t>135</t>
  </si>
  <si>
    <t>997013501</t>
  </si>
  <si>
    <t>Odvoz suti a vybouraných hmot na skládku nebo meziskládku do 1 km se složením</t>
  </si>
  <si>
    <t>-1825472451</t>
  </si>
  <si>
    <t>https://podminky.urs.cz/item/CS_URS_2024_02/997013501</t>
  </si>
  <si>
    <t>136</t>
  </si>
  <si>
    <t>997013509</t>
  </si>
  <si>
    <t>Příplatek k odvozu suti a vybouraných hmot na skládku ZKD 1 km přes 1 km</t>
  </si>
  <si>
    <t>-883311392</t>
  </si>
  <si>
    <t>https://podminky.urs.cz/item/CS_URS_2024_02/997013509</t>
  </si>
  <si>
    <t>odvoz do 20 km</t>
  </si>
  <si>
    <t>332,480*(20,00-1,00)</t>
  </si>
  <si>
    <t>M22</t>
  </si>
  <si>
    <t>Montáže sdělovací a zabezpečovací techniky</t>
  </si>
  <si>
    <t>137</t>
  </si>
  <si>
    <t>220261104.1</t>
  </si>
  <si>
    <t>Konstrukce ocelová pro zařízení do 100 kg - žárově zinkovaná + nátěr</t>
  </si>
  <si>
    <t>227065464</t>
  </si>
  <si>
    <t>M46</t>
  </si>
  <si>
    <t>Zemní práce při montážích</t>
  </si>
  <si>
    <t>138</t>
  </si>
  <si>
    <t>919112111</t>
  </si>
  <si>
    <t>Řezání dilatačních spár š 4 mm hl do 60 mm příčných nebo podélných v živičném krytu</t>
  </si>
  <si>
    <t>721444789</t>
  </si>
  <si>
    <t>https://podminky.urs.cz/item/CS_URS_2024_02/919112111</t>
  </si>
  <si>
    <t>S</t>
  </si>
  <si>
    <t>Přesuny sutí</t>
  </si>
  <si>
    <t>139</t>
  </si>
  <si>
    <t>997013631</t>
  </si>
  <si>
    <t>Poplatek za uložení na skládce (skládkovné) stavebního odpadu směsného kód odpadu 17 09 04</t>
  </si>
  <si>
    <t>-689682492</t>
  </si>
  <si>
    <t>https://podminky.urs.cz/item/CS_URS_2024_02/997013631</t>
  </si>
  <si>
    <t>140</t>
  </si>
  <si>
    <t>997013655</t>
  </si>
  <si>
    <t>Poplatek za uložení na skládce (skládkovné) zeminy a kamení kód odpadu 17 05 04</t>
  </si>
  <si>
    <t>1523376980</t>
  </si>
  <si>
    <t>https://podminky.urs.cz/item/CS_URS_2024_02/997013655</t>
  </si>
  <si>
    <t>Poznámka k položce:_x000D_
zemina a kamení s příměsí 10 % (cihla, beton)</t>
  </si>
  <si>
    <t>141</t>
  </si>
  <si>
    <t>997013602</t>
  </si>
  <si>
    <t>Poplatek za uložení na skládce (skládkovné) stavebního odpadu železobetonového kód odpadu 17 01 01</t>
  </si>
  <si>
    <t>-902566937</t>
  </si>
  <si>
    <t>https://podminky.urs.cz/item/CS_URS_2024_02/997013602</t>
  </si>
  <si>
    <t>Poznámka k položce:_x000D_
beton lehce vyztužený, kusovost do 1600 cm2</t>
  </si>
  <si>
    <t>Ostatní materiál</t>
  </si>
  <si>
    <t>142</t>
  </si>
  <si>
    <t>11163166</t>
  </si>
  <si>
    <t>zálivka asfaltová elastická pro mostní závěry</t>
  </si>
  <si>
    <t>256</t>
  </si>
  <si>
    <t>741133649</t>
  </si>
  <si>
    <t>143</t>
  </si>
  <si>
    <t>13384340.1</t>
  </si>
  <si>
    <t>Tyč průřezu U 160, střední, jakost oceli S235</t>
  </si>
  <si>
    <t>-1827405416</t>
  </si>
  <si>
    <t>144</t>
  </si>
  <si>
    <t>998212195</t>
  </si>
  <si>
    <t>Příplatek k přesunu hmot pro mosty zděné nebo monolitické za zvětšený přesun do 5000 m</t>
  </si>
  <si>
    <t>347746042</t>
  </si>
  <si>
    <t>https://podminky.urs.cz/item/CS_URS_2024_02/998212195</t>
  </si>
  <si>
    <t>145</t>
  </si>
  <si>
    <t>998212111</t>
  </si>
  <si>
    <t>Přesun hmot pro mosty zděné, monolitické betonové nebo ocelové v do 20 m</t>
  </si>
  <si>
    <t>-612333572</t>
  </si>
  <si>
    <t>https://podminky.urs.cz/item/CS_URS_2024_02/998212111</t>
  </si>
  <si>
    <t>146</t>
  </si>
  <si>
    <t>28611146</t>
  </si>
  <si>
    <t>trubka kanalizační PVC DN 400x1000mm SN4</t>
  </si>
  <si>
    <t>-167444944</t>
  </si>
  <si>
    <t>OST - Ostatní a vedlejší náklady</t>
  </si>
  <si>
    <t>VRN - Vedlejší rozpočtové náklady</t>
  </si>
  <si>
    <t xml:space="preserve">    VRN1 - Doplňkové náklady DN</t>
  </si>
  <si>
    <t xml:space="preserve">    VRN2 - Příprava staveniště</t>
  </si>
  <si>
    <t xml:space="preserve">    VRN3 - Ostatní rozpočtové náklady (ORN)</t>
  </si>
  <si>
    <t>VRN</t>
  </si>
  <si>
    <t>Vedlejší rozpočtové náklady</t>
  </si>
  <si>
    <t>VRN1</t>
  </si>
  <si>
    <t>Doplňkové náklady DN</t>
  </si>
  <si>
    <t>VRN1.1</t>
  </si>
  <si>
    <t>Práce přesčas</t>
  </si>
  <si>
    <t>kpl</t>
  </si>
  <si>
    <t>253918450</t>
  </si>
  <si>
    <t>VRN1.2</t>
  </si>
  <si>
    <t>Bez pevné podl.</t>
  </si>
  <si>
    <t>972989308</t>
  </si>
  <si>
    <t>091403000</t>
  </si>
  <si>
    <t>Práce na památkovém objektu</t>
  </si>
  <si>
    <t>1024</t>
  </si>
  <si>
    <t>-442610581</t>
  </si>
  <si>
    <t>https://podminky.urs.cz/item/CS_URS_2024_02/091403000</t>
  </si>
  <si>
    <t>VRN2</t>
  </si>
  <si>
    <t>Příprava staveniště</t>
  </si>
  <si>
    <t>030001000</t>
  </si>
  <si>
    <t>Zařízení staveniště</t>
  </si>
  <si>
    <t>844610357</t>
  </si>
  <si>
    <t>https://podminky.urs.cz/item/CS_URS_2024_02/030001000</t>
  </si>
  <si>
    <t>065002000</t>
  </si>
  <si>
    <t>Mimostaveništní doprava materiálů, výrobků a strojů</t>
  </si>
  <si>
    <t>-864668736</t>
  </si>
  <si>
    <t>https://podminky.urs.cz/item/CS_URS_2024_02/065002000</t>
  </si>
  <si>
    <t>060001000</t>
  </si>
  <si>
    <t>Územní vlivy</t>
  </si>
  <si>
    <t>-1952743429</t>
  </si>
  <si>
    <t>https://podminky.urs.cz/item/CS_URS_2024_02/060001000</t>
  </si>
  <si>
    <t>070001000</t>
  </si>
  <si>
    <t>Provozní vlivy</t>
  </si>
  <si>
    <t>372272184</t>
  </si>
  <si>
    <t>https://podminky.urs.cz/item/CS_URS_2024_02/070001000</t>
  </si>
  <si>
    <t>090001000</t>
  </si>
  <si>
    <t>Ostatní náklady</t>
  </si>
  <si>
    <t>1530246569</t>
  </si>
  <si>
    <t>https://podminky.urs.cz/item/CS_URS_2024_02/090001000</t>
  </si>
  <si>
    <t>VRN2.1</t>
  </si>
  <si>
    <t>NUS z rozpočtu</t>
  </si>
  <si>
    <t>-1834349866</t>
  </si>
  <si>
    <t>VRN3</t>
  </si>
  <si>
    <t>Ostatní rozpočtové náklady (ORN)</t>
  </si>
  <si>
    <t>013203000</t>
  </si>
  <si>
    <t>Realizační projektová dokumentace stavby</t>
  </si>
  <si>
    <t>1725056466</t>
  </si>
  <si>
    <t>https://podminky.urs.cz/item/CS_URS_2024_02/013203000</t>
  </si>
  <si>
    <t>013254000</t>
  </si>
  <si>
    <t>Dokumentace skutečného provedení stavby včetně ML a HMP</t>
  </si>
  <si>
    <t>-873522382</t>
  </si>
  <si>
    <t>https://podminky.urs.cz/item/CS_URS_2024_02/013254000</t>
  </si>
  <si>
    <t>011103000</t>
  </si>
  <si>
    <t>Geodetická měření</t>
  </si>
  <si>
    <t>341241358</t>
  </si>
  <si>
    <t>https://podminky.urs.cz/item/CS_URS_2024_02/011103000</t>
  </si>
  <si>
    <t>071002000</t>
  </si>
  <si>
    <t>DIO včetně projednání</t>
  </si>
  <si>
    <t>573650886</t>
  </si>
  <si>
    <t>https://podminky.urs.cz/item/CS_URS_2024_02/071002000</t>
  </si>
  <si>
    <t>013274000</t>
  </si>
  <si>
    <t>Pasportizace sousedních objektů a objízdných tras</t>
  </si>
  <si>
    <t>-1776564180</t>
  </si>
  <si>
    <t>https://podminky.urs.cz/item/CS_URS_2024_02/013274000</t>
  </si>
  <si>
    <t>VRN3.1</t>
  </si>
  <si>
    <t>Fotodokumentace průběhu výstavby</t>
  </si>
  <si>
    <t>-1192735998</t>
  </si>
  <si>
    <t>VRN3.2</t>
  </si>
  <si>
    <t>Povodňový a havarijní plán</t>
  </si>
  <si>
    <t>1122366898</t>
  </si>
  <si>
    <t>VRN3.3</t>
  </si>
  <si>
    <t>Úpravy a následné opravy objízdných tras</t>
  </si>
  <si>
    <t>-2074838010</t>
  </si>
  <si>
    <t>VRN3.4</t>
  </si>
  <si>
    <t>Ochrana inženýrských sítí</t>
  </si>
  <si>
    <t>-1292601471</t>
  </si>
  <si>
    <t>VRN3.5</t>
  </si>
  <si>
    <t>Přeložka a vyvěšení sítí SO401</t>
  </si>
  <si>
    <t>1299201578</t>
  </si>
  <si>
    <t>Pokyny pro případné zpracování  “Cenové nabídky”</t>
  </si>
  <si>
    <r>
      <t xml:space="preserve">Zpracovatel nabídky je povinen podrobně prostudovat PD a porovnat ji s předloženým výkazem výměr. </t>
    </r>
    <r>
      <rPr>
        <sz val="10"/>
        <color rgb="FF000000"/>
        <rFont val="Arial"/>
        <family val="2"/>
        <charset val="238"/>
      </rPr>
      <t xml:space="preserve">Souhrnný výkaz výměr poskytuje ucelený přehled o rozsahu a ceně dodávek a prací. Dle tohoto výkazu bude stanovena celková a nejvýše přípustná cena dodávky a prací ve smlouvě o Dílo. </t>
    </r>
    <r>
      <rPr>
        <sz val="10"/>
        <color theme="1"/>
        <rFont val="Arial"/>
        <family val="2"/>
        <charset val="238"/>
      </rPr>
      <t xml:space="preserve">Pro všechny položky platí, že rozhodujícím dokumentem pro jejich množství, typ a kvalitu je Projektová dokumentace a specifikace standardů. Pro rozsah díla je určující projektová dokumentace. Výkaz výměr má pouze informativní a orientační povahu. Uchazeč se zavazuje prověřit výkaz výměr a na případně rozdílnosti upozornit zadavatele výběrového řízení. V případě nesrovnalostí je nutné kontaktovat projektanta a zadavatele VŘ.  </t>
    </r>
  </si>
  <si>
    <t>Cena Díla zahrnuje vždy:</t>
  </si>
  <si>
    <t xml:space="preserve">- veškeré vlivy předepsané zejména ustanoveními obsaženými ve smlouvě o dílo,
- kompletní přípravu včetně zpracování potřebné dílenské dokumentace a vzorkování, 
- dodávku, dopravu, montáž a veškeré související náklady spojené s realizací od zadání po předání stavby do užívání, včetně nákladů na koordinaci, uvedení do provozu, potřebné zkoušky a atesty,
- dokončovací práce, údržbu do doby dle smlouvy o dílo,
- odstranění závad, předání dokladů o skutečném provedení, revizní knihy a další nutné režie pro dílo,
- zajištění kolaudačních souhlasů včetně veškerých dokladů nutných pro úspěšné kolaudační řízení,
- náklady související s průběžným úklidem staveniště a přilehlých komunikací, likvidaci odpadů, 
- dočasná dopravní omezení, přesuny hmot atd.
- ostatní a vedlejší rozpočtové náklady (OST), zejména – projektové práce dokumentace skutečného provedení, zařízení staveniště, atd. </t>
  </si>
  <si>
    <t>Výše uvedené náklady, které jsou vykázány zvláštní položkou (např. zařízení staveniště, provozní vlivy, územní vlivy, atd.), jsou obsaženy v listě „OST - Vedlejší a ostatní ...“ a mají zahrnovat náklady v součtu pro celou stavbu. V jiných listech se tyto položky již neopakují. Další náklady, které nejsou vykázány zvláštní položkou, musí být součástí jednotlivých jednotkových cen.</t>
  </si>
  <si>
    <t xml:space="preserve">Popis, výměry ani struktura položek nesmí být uchazečem měněny. Části, které jsou ponechány pro doplnění, jsou označeny barevně. Jsou to pole jednotkových cen, která musí být v rámci podání cenové nabídky kompletně vyplněna. </t>
  </si>
  <si>
    <t xml:space="preserve">Jednotkové ceny nebudou obsahovat DPH. </t>
  </si>
  <si>
    <t>Při stanovení jednotkových cen je bezpodmínečně nutné, aby byly zakalkulovány veškeré konstrukce a jejich části dle dostupných výkresů a popisu standardů výrobků. Pokud tak uchazeč neučiní, nebude v průběhu provádění stavby brán zřetel na jeho event. požadavky na uznání víceprací vyplývajících z údajů a požadavků ve výše zmíněných projektových dokumentacích.</t>
  </si>
  <si>
    <t>Ceny jednotlivých položek výkazu výměr obsahují vždy:</t>
  </si>
  <si>
    <t>- dodávku a montáž není-li v popisu položky uvedeno jinak, 
- veškeré náklady související s dodávkou a montáží, tak aby byla zajištěn plná funkčnost Díla,
- pomocné lešení a dočasné pomocné konstrukce, v případě nutnosti jejich použití.</t>
  </si>
  <si>
    <t>Rozpočet stavby</t>
  </si>
  <si>
    <t>Rekonstrukce mostu NB04 v Nymburce</t>
  </si>
  <si>
    <t>Pokud se ve stavebním rozpočtu vyskytují obchodní názvy materiálů, slouží pouze pro vyjádření vlastností materiálů a mohou být nahrazeny materiály se stejnými nebo lepšími vlastnostmi. Při naceňování je nutné brát v úvahu celkovou projektovou dokumentaci. Jedná se o orientační výkazy výměr, které je nutno ověřit dodavatelskou firmou. V případě nesrovnalostí je nutné kontaktovat projektanta. Součástí nabídkové ceny musí být veškeré náklady, aby cena byla konečná. Každým uchazečem vyplněná položka musí obsahovat veškeré technicky a logicky dovoditélné součásti dodávky a montáže. Označení výrobků konkrétním výrobcem v projektu stavby vyjadřuje standard požadované kvality.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 Položky níže vykázané je nutné nacenit včetně přívozu, složení, naložení, manipulace, montáže, napojení, kotvení, kování, spojovacího materiálu, povrchové úpravy,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</si>
</sst>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Trebuchet MS"/>
      <family val="2"/>
    </font>
    <font>
      <b/>
      <sz val="48"/>
      <color theme="1"/>
      <name val="Arial"/>
      <family val="2"/>
      <charset val="238"/>
    </font>
    <font>
      <b/>
      <sz val="28"/>
      <name val="Arial"/>
      <family val="2"/>
      <charset val="238"/>
    </font>
    <font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1" fillId="0" borderId="0" applyNumberFormat="0" applyFill="0" applyBorder="0" applyAlignment="0" applyProtection="0"/>
    <xf numFmtId="0" fontId="1" fillId="0" borderId="0"/>
    <xf numFmtId="0" fontId="47" fillId="0" borderId="0"/>
  </cellStyleXfs>
  <cellXfs count="26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42" fillId="6" borderId="23" xfId="2" applyFont="1" applyFill="1" applyBorder="1"/>
    <xf numFmtId="0" fontId="43" fillId="6" borderId="24" xfId="2" applyFont="1" applyFill="1" applyBorder="1"/>
    <xf numFmtId="0" fontId="1" fillId="6" borderId="24" xfId="2" applyFill="1" applyBorder="1"/>
    <xf numFmtId="0" fontId="1" fillId="6" borderId="25" xfId="2" applyFill="1" applyBorder="1"/>
    <xf numFmtId="0" fontId="43" fillId="0" borderId="26" xfId="2" applyFont="1" applyBorder="1"/>
    <xf numFmtId="0" fontId="43" fillId="0" borderId="0" xfId="2" applyFont="1"/>
    <xf numFmtId="0" fontId="1" fillId="0" borderId="0" xfId="2"/>
    <xf numFmtId="0" fontId="1" fillId="0" borderId="27" xfId="2" applyBorder="1"/>
    <xf numFmtId="0" fontId="44" fillId="0" borderId="26" xfId="2" applyFont="1" applyBorder="1" applyAlignment="1">
      <alignment horizontal="left" vertical="center" wrapText="1"/>
    </xf>
    <xf numFmtId="0" fontId="44" fillId="0" borderId="0" xfId="2" applyFont="1" applyAlignment="1">
      <alignment horizontal="left" vertical="center" wrapText="1"/>
    </xf>
    <xf numFmtId="0" fontId="1" fillId="0" borderId="26" xfId="2" applyBorder="1"/>
    <xf numFmtId="0" fontId="47" fillId="0" borderId="0" xfId="3"/>
    <xf numFmtId="14" fontId="51" fillId="0" borderId="0" xfId="2" applyNumberFormat="1" applyFont="1"/>
    <xf numFmtId="14" fontId="3" fillId="3" borderId="0" xfId="0" applyNumberFormat="1" applyFont="1" applyFill="1" applyAlignment="1" applyProtection="1">
      <alignment horizontal="left" vertical="center"/>
      <protection locked="0"/>
    </xf>
    <xf numFmtId="0" fontId="48" fillId="0" borderId="0" xfId="2" applyFont="1" applyAlignment="1">
      <alignment horizontal="center" vertical="top"/>
    </xf>
    <xf numFmtId="0" fontId="49" fillId="0" borderId="0" xfId="3" applyFont="1" applyAlignment="1">
      <alignment horizontal="center" vertical="center" wrapText="1"/>
    </xf>
    <xf numFmtId="49" fontId="50" fillId="0" borderId="0" xfId="2" applyNumberFormat="1" applyFont="1" applyAlignment="1">
      <alignment horizontal="center" wrapText="1"/>
    </xf>
    <xf numFmtId="14" fontId="1" fillId="0" borderId="0" xfId="2" applyNumberFormat="1" applyAlignment="1">
      <alignment horizontal="center"/>
    </xf>
    <xf numFmtId="0" fontId="44" fillId="0" borderId="26" xfId="2" applyFont="1" applyBorder="1" applyAlignment="1">
      <alignment horizontal="left" vertical="center" wrapText="1"/>
    </xf>
    <xf numFmtId="0" fontId="44" fillId="0" borderId="0" xfId="2" applyFont="1" applyAlignment="1">
      <alignment horizontal="left" vertical="center" wrapText="1"/>
    </xf>
    <xf numFmtId="0" fontId="44" fillId="0" borderId="27" xfId="2" applyFont="1" applyBorder="1" applyAlignment="1">
      <alignment horizontal="left" vertical="center" wrapText="1"/>
    </xf>
    <xf numFmtId="0" fontId="46" fillId="0" borderId="26" xfId="2" applyFont="1" applyBorder="1" applyAlignment="1">
      <alignment horizontal="left" vertical="center" wrapText="1"/>
    </xf>
    <xf numFmtId="0" fontId="46" fillId="0" borderId="0" xfId="2" applyFont="1" applyAlignment="1">
      <alignment horizontal="left" vertical="center" wrapText="1"/>
    </xf>
    <xf numFmtId="0" fontId="46" fillId="0" borderId="27" xfId="2" applyFont="1" applyBorder="1" applyAlignment="1">
      <alignment horizontal="left" vertical="center" wrapText="1"/>
    </xf>
    <xf numFmtId="49" fontId="44" fillId="0" borderId="26" xfId="2" applyNumberFormat="1" applyFont="1" applyBorder="1" applyAlignment="1">
      <alignment horizontal="left" vertical="center" wrapText="1"/>
    </xf>
    <xf numFmtId="49" fontId="44" fillId="0" borderId="0" xfId="2" applyNumberFormat="1" applyFont="1" applyAlignment="1">
      <alignment horizontal="left" vertical="center" wrapText="1"/>
    </xf>
    <xf numFmtId="49" fontId="44" fillId="0" borderId="27" xfId="2" applyNumberFormat="1" applyFont="1" applyBorder="1" applyAlignment="1">
      <alignment horizontal="left" vertical="center" wrapText="1"/>
    </xf>
    <xf numFmtId="0" fontId="44" fillId="0" borderId="28" xfId="2" applyFont="1" applyBorder="1" applyAlignment="1">
      <alignment horizontal="left" vertical="center" wrapText="1"/>
    </xf>
    <xf numFmtId="0" fontId="44" fillId="0" borderId="29" xfId="2" applyFont="1" applyBorder="1" applyAlignment="1">
      <alignment horizontal="left" vertical="center" wrapText="1"/>
    </xf>
    <xf numFmtId="0" fontId="44" fillId="0" borderId="30" xfId="2" applyFont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</cellXfs>
  <cellStyles count="4">
    <cellStyle name="Hypertextový odkaz" xfId="1" builtinId="8"/>
    <cellStyle name="Normální" xfId="0" builtinId="0" customBuiltin="1"/>
    <cellStyle name="Normální 2 2" xfId="2" xr:uid="{3F5AC8D1-2CBA-451B-8645-CA4C40CF5240}"/>
    <cellStyle name="Normální 3" xfId="3" xr:uid="{72FDFB7C-B759-474C-89F4-D219A9EBE7C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997211511" TargetMode="External"/><Relationship Id="rId117" Type="http://schemas.openxmlformats.org/officeDocument/2006/relationships/hyperlink" Target="https://podminky.urs.cz/item/CS_URS_2024_02/998212195" TargetMode="External"/><Relationship Id="rId21" Type="http://schemas.openxmlformats.org/officeDocument/2006/relationships/hyperlink" Target="https://podminky.urs.cz/item/CS_URS_2024_02/132351102" TargetMode="External"/><Relationship Id="rId42" Type="http://schemas.openxmlformats.org/officeDocument/2006/relationships/hyperlink" Target="https://podminky.urs.cz/item/CS_URS_2024_02/275354111" TargetMode="External"/><Relationship Id="rId47" Type="http://schemas.openxmlformats.org/officeDocument/2006/relationships/hyperlink" Target="https://podminky.urs.cz/item/CS_URS_2024_02/317353121" TargetMode="External"/><Relationship Id="rId63" Type="http://schemas.openxmlformats.org/officeDocument/2006/relationships/hyperlink" Target="https://podminky.urs.cz/item/CS_URS_2024_02/423952111" TargetMode="External"/><Relationship Id="rId68" Type="http://schemas.openxmlformats.org/officeDocument/2006/relationships/hyperlink" Target="https://podminky.urs.cz/item/CS_URS_2024_02/465928121" TargetMode="External"/><Relationship Id="rId84" Type="http://schemas.openxmlformats.org/officeDocument/2006/relationships/hyperlink" Target="https://podminky.urs.cz/item/CS_URS_2024_02/711311001" TargetMode="External"/><Relationship Id="rId89" Type="http://schemas.openxmlformats.org/officeDocument/2006/relationships/hyperlink" Target="https://podminky.urs.cz/item/CS_URS_2024_02/767211313.1" TargetMode="External"/><Relationship Id="rId112" Type="http://schemas.openxmlformats.org/officeDocument/2006/relationships/hyperlink" Target="https://podminky.urs.cz/item/CS_URS_2024_02/997013509" TargetMode="External"/><Relationship Id="rId16" Type="http://schemas.openxmlformats.org/officeDocument/2006/relationships/hyperlink" Target="https://podminky.urs.cz/item/CS_URS_2024_02/122351103" TargetMode="External"/><Relationship Id="rId107" Type="http://schemas.openxmlformats.org/officeDocument/2006/relationships/hyperlink" Target="https://podminky.urs.cz/item/CS_URS_2024_02/239111113" TargetMode="External"/><Relationship Id="rId11" Type="http://schemas.openxmlformats.org/officeDocument/2006/relationships/hyperlink" Target="https://podminky.urs.cz/item/CS_URS_2024_02/119001402" TargetMode="External"/><Relationship Id="rId32" Type="http://schemas.openxmlformats.org/officeDocument/2006/relationships/hyperlink" Target="https://podminky.urs.cz/item/CS_URS_2024_02/231112113" TargetMode="External"/><Relationship Id="rId37" Type="http://schemas.openxmlformats.org/officeDocument/2006/relationships/hyperlink" Target="https://podminky.urs.cz/item/CS_URS_2024_02/153111136" TargetMode="External"/><Relationship Id="rId53" Type="http://schemas.openxmlformats.org/officeDocument/2006/relationships/hyperlink" Target="https://podminky.urs.cz/item/CS_URS_2024_02/334323418" TargetMode="External"/><Relationship Id="rId58" Type="http://schemas.openxmlformats.org/officeDocument/2006/relationships/hyperlink" Target="https://podminky.urs.cz/item/CS_URS_2024_02/421321108" TargetMode="External"/><Relationship Id="rId74" Type="http://schemas.openxmlformats.org/officeDocument/2006/relationships/hyperlink" Target="https://podminky.urs.cz/item/CS_URS_2024_02/577155131" TargetMode="External"/><Relationship Id="rId79" Type="http://schemas.openxmlformats.org/officeDocument/2006/relationships/hyperlink" Target="https://podminky.urs.cz/item/CS_URS_2024_02/594111112" TargetMode="External"/><Relationship Id="rId102" Type="http://schemas.openxmlformats.org/officeDocument/2006/relationships/hyperlink" Target="https://podminky.urs.cz/item/CS_URS_2024_02/960211251" TargetMode="External"/><Relationship Id="rId5" Type="http://schemas.openxmlformats.org/officeDocument/2006/relationships/hyperlink" Target="https://podminky.urs.cz/item/CS_URS_2024_02/115001103" TargetMode="External"/><Relationship Id="rId90" Type="http://schemas.openxmlformats.org/officeDocument/2006/relationships/hyperlink" Target="https://podminky.urs.cz/item/CS_URS_2024_02/715191003" TargetMode="External"/><Relationship Id="rId95" Type="http://schemas.openxmlformats.org/officeDocument/2006/relationships/hyperlink" Target="https://podminky.urs.cz/item/CS_URS_2024_02/935112911" TargetMode="External"/><Relationship Id="rId22" Type="http://schemas.openxmlformats.org/officeDocument/2006/relationships/hyperlink" Target="https://podminky.urs.cz/item/CS_URS_2024_02/162251102" TargetMode="External"/><Relationship Id="rId27" Type="http://schemas.openxmlformats.org/officeDocument/2006/relationships/hyperlink" Target="https://podminky.urs.cz/item/CS_URS_2024_02/997211111" TargetMode="External"/><Relationship Id="rId43" Type="http://schemas.openxmlformats.org/officeDocument/2006/relationships/hyperlink" Target="https://podminky.urs.cz/item/CS_URS_2024_02/275354211" TargetMode="External"/><Relationship Id="rId48" Type="http://schemas.openxmlformats.org/officeDocument/2006/relationships/hyperlink" Target="https://podminky.urs.cz/item/CS_URS_2024_02/317353221" TargetMode="External"/><Relationship Id="rId64" Type="http://schemas.openxmlformats.org/officeDocument/2006/relationships/hyperlink" Target="https://podminky.urs.cz/item/CS_URS_2024_02/327501111" TargetMode="External"/><Relationship Id="rId69" Type="http://schemas.openxmlformats.org/officeDocument/2006/relationships/hyperlink" Target="https://podminky.urs.cz/item/CS_URS_2024_02/465511511" TargetMode="External"/><Relationship Id="rId113" Type="http://schemas.openxmlformats.org/officeDocument/2006/relationships/hyperlink" Target="https://podminky.urs.cz/item/CS_URS_2024_02/919112111" TargetMode="External"/><Relationship Id="rId118" Type="http://schemas.openxmlformats.org/officeDocument/2006/relationships/hyperlink" Target="https://podminky.urs.cz/item/CS_URS_2024_02/998212111" TargetMode="External"/><Relationship Id="rId80" Type="http://schemas.openxmlformats.org/officeDocument/2006/relationships/hyperlink" Target="https://podminky.urs.cz/item/CS_URS_2024_02/599632111" TargetMode="External"/><Relationship Id="rId85" Type="http://schemas.openxmlformats.org/officeDocument/2006/relationships/hyperlink" Target="https://podminky.urs.cz/item/CS_URS_2024_02/871475811" TargetMode="External"/><Relationship Id="rId12" Type="http://schemas.openxmlformats.org/officeDocument/2006/relationships/hyperlink" Target="https://podminky.urs.cz/item/CS_URS_2024_02/119001421" TargetMode="External"/><Relationship Id="rId17" Type="http://schemas.openxmlformats.org/officeDocument/2006/relationships/hyperlink" Target="https://podminky.urs.cz/item/CS_URS_2024_02/122451103" TargetMode="External"/><Relationship Id="rId33" Type="http://schemas.openxmlformats.org/officeDocument/2006/relationships/hyperlink" Target="https://podminky.urs.cz/item/CS_URS_2024_02/153126131" TargetMode="External"/><Relationship Id="rId38" Type="http://schemas.openxmlformats.org/officeDocument/2006/relationships/hyperlink" Target="https://podminky.urs.cz/item/CS_URS_2024_02/153111115" TargetMode="External"/><Relationship Id="rId59" Type="http://schemas.openxmlformats.org/officeDocument/2006/relationships/hyperlink" Target="https://podminky.urs.cz/item/CS_URS_2024_02/421361226" TargetMode="External"/><Relationship Id="rId103" Type="http://schemas.openxmlformats.org/officeDocument/2006/relationships/hyperlink" Target="https://podminky.urs.cz/item/CS_URS_2024_02/966006132" TargetMode="External"/><Relationship Id="rId108" Type="http://schemas.openxmlformats.org/officeDocument/2006/relationships/hyperlink" Target="https://podminky.urs.cz/item/CS_URS_2024_02/997211111" TargetMode="External"/><Relationship Id="rId54" Type="http://schemas.openxmlformats.org/officeDocument/2006/relationships/hyperlink" Target="https://podminky.urs.cz/item/CS_URS_2024_02/348185121" TargetMode="External"/><Relationship Id="rId70" Type="http://schemas.openxmlformats.org/officeDocument/2006/relationships/hyperlink" Target="https://podminky.urs.cz/item/CS_URS_2024_02/465511123" TargetMode="External"/><Relationship Id="rId75" Type="http://schemas.openxmlformats.org/officeDocument/2006/relationships/hyperlink" Target="https://podminky.urs.cz/item/CS_URS_2024_02/577134141" TargetMode="External"/><Relationship Id="rId91" Type="http://schemas.openxmlformats.org/officeDocument/2006/relationships/hyperlink" Target="https://podminky.urs.cz/item/CS_URS_2024_02/916131213" TargetMode="External"/><Relationship Id="rId96" Type="http://schemas.openxmlformats.org/officeDocument/2006/relationships/hyperlink" Target="https://podminky.urs.cz/item/CS_URS_2024_02/938902111" TargetMode="External"/><Relationship Id="rId1" Type="http://schemas.openxmlformats.org/officeDocument/2006/relationships/hyperlink" Target="https://podminky.urs.cz/item/CS_URS_2024_02/111251103" TargetMode="External"/><Relationship Id="rId6" Type="http://schemas.openxmlformats.org/officeDocument/2006/relationships/hyperlink" Target="https://podminky.urs.cz/item/CS_URS_2024_02/115101321" TargetMode="External"/><Relationship Id="rId23" Type="http://schemas.openxmlformats.org/officeDocument/2006/relationships/hyperlink" Target="https://podminky.urs.cz/item/CS_URS_2024_02/175151101" TargetMode="External"/><Relationship Id="rId28" Type="http://schemas.openxmlformats.org/officeDocument/2006/relationships/hyperlink" Target="https://podminky.urs.cz/item/CS_URS_2024_02/184818234" TargetMode="External"/><Relationship Id="rId49" Type="http://schemas.openxmlformats.org/officeDocument/2006/relationships/hyperlink" Target="https://podminky.urs.cz/item/CS_URS_2024_02/317321118" TargetMode="External"/><Relationship Id="rId114" Type="http://schemas.openxmlformats.org/officeDocument/2006/relationships/hyperlink" Target="https://podminky.urs.cz/item/CS_URS_2024_02/997013631" TargetMode="External"/><Relationship Id="rId119" Type="http://schemas.openxmlformats.org/officeDocument/2006/relationships/printerSettings" Target="../printerSettings/printerSettings4.bin"/><Relationship Id="rId10" Type="http://schemas.openxmlformats.org/officeDocument/2006/relationships/hyperlink" Target="https://podminky.urs.cz/item/CS_URS_2024_02/115001105" TargetMode="External"/><Relationship Id="rId31" Type="http://schemas.openxmlformats.org/officeDocument/2006/relationships/hyperlink" Target="https://podminky.urs.cz/item/CS_URS_2024_02/231611117" TargetMode="External"/><Relationship Id="rId44" Type="http://schemas.openxmlformats.org/officeDocument/2006/relationships/hyperlink" Target="https://podminky.urs.cz/item/CS_URS_2024_02/275361116" TargetMode="External"/><Relationship Id="rId52" Type="http://schemas.openxmlformats.org/officeDocument/2006/relationships/hyperlink" Target="https://podminky.urs.cz/item/CS_URS_2024_02/334351214" TargetMode="External"/><Relationship Id="rId60" Type="http://schemas.openxmlformats.org/officeDocument/2006/relationships/hyperlink" Target="https://podminky.urs.cz/item/CS_URS_2024_02/421351141" TargetMode="External"/><Relationship Id="rId65" Type="http://schemas.openxmlformats.org/officeDocument/2006/relationships/hyperlink" Target="https://podminky.urs.cz/item/CS_URS_2024_02/327591111" TargetMode="External"/><Relationship Id="rId73" Type="http://schemas.openxmlformats.org/officeDocument/2006/relationships/hyperlink" Target="https://podminky.urs.cz/item/CS_URS_2024_02/564761111" TargetMode="External"/><Relationship Id="rId78" Type="http://schemas.openxmlformats.org/officeDocument/2006/relationships/hyperlink" Target="https://podminky.urs.cz/item/CS_URS_2024_02/571907111" TargetMode="External"/><Relationship Id="rId81" Type="http://schemas.openxmlformats.org/officeDocument/2006/relationships/hyperlink" Target="https://podminky.urs.cz/item/CS_URS_2024_02/597661111" TargetMode="External"/><Relationship Id="rId86" Type="http://schemas.openxmlformats.org/officeDocument/2006/relationships/hyperlink" Target="https://podminky.urs.cz/item/CS_URS_2024_02/767996704" TargetMode="External"/><Relationship Id="rId94" Type="http://schemas.openxmlformats.org/officeDocument/2006/relationships/hyperlink" Target="https://podminky.urs.cz/item/CS_URS_2024_02/935112111" TargetMode="External"/><Relationship Id="rId99" Type="http://schemas.openxmlformats.org/officeDocument/2006/relationships/hyperlink" Target="https://podminky.urs.cz/item/CS_URS_2024_02/946231111" TargetMode="External"/><Relationship Id="rId101" Type="http://schemas.openxmlformats.org/officeDocument/2006/relationships/hyperlink" Target="https://podminky.urs.cz/item/CS_URS_2024_02/963041211" TargetMode="External"/><Relationship Id="rId4" Type="http://schemas.openxmlformats.org/officeDocument/2006/relationships/hyperlink" Target="https://podminky.urs.cz/item/CS_URS_2024_02/115101201" TargetMode="External"/><Relationship Id="rId9" Type="http://schemas.openxmlformats.org/officeDocument/2006/relationships/hyperlink" Target="https://podminky.urs.cz/item/CS_URS_2024_02/113107152" TargetMode="External"/><Relationship Id="rId13" Type="http://schemas.openxmlformats.org/officeDocument/2006/relationships/hyperlink" Target="https://podminky.urs.cz/item/CS_URS_2024_02/119001422" TargetMode="External"/><Relationship Id="rId18" Type="http://schemas.openxmlformats.org/officeDocument/2006/relationships/hyperlink" Target="https://podminky.urs.cz/item/CS_URS_2024_02/122551103" TargetMode="External"/><Relationship Id="rId39" Type="http://schemas.openxmlformats.org/officeDocument/2006/relationships/hyperlink" Target="https://podminky.urs.cz/item/CS_URS_2024_02/153111137" TargetMode="External"/><Relationship Id="rId109" Type="http://schemas.openxmlformats.org/officeDocument/2006/relationships/hyperlink" Target="https://podminky.urs.cz/item/CS_URS_2024_02/997006002" TargetMode="External"/><Relationship Id="rId34" Type="http://schemas.openxmlformats.org/officeDocument/2006/relationships/hyperlink" Target="https://podminky.urs.cz/item/CS_URS_2024_02/153112121" TargetMode="External"/><Relationship Id="rId50" Type="http://schemas.openxmlformats.org/officeDocument/2006/relationships/hyperlink" Target="https://podminky.urs.cz/item/CS_URS_2024_02/317361116" TargetMode="External"/><Relationship Id="rId55" Type="http://schemas.openxmlformats.org/officeDocument/2006/relationships/hyperlink" Target="https://podminky.urs.cz/item/CS_URS_2024_02/348185131" TargetMode="External"/><Relationship Id="rId76" Type="http://schemas.openxmlformats.org/officeDocument/2006/relationships/hyperlink" Target="https://podminky.urs.cz/item/CS_URS_2024_02/573231108" TargetMode="External"/><Relationship Id="rId97" Type="http://schemas.openxmlformats.org/officeDocument/2006/relationships/hyperlink" Target="https://podminky.urs.cz/item/CS_URS_2024_02/938903111" TargetMode="External"/><Relationship Id="rId104" Type="http://schemas.openxmlformats.org/officeDocument/2006/relationships/hyperlink" Target="https://podminky.urs.cz/item/CS_URS_2024_02/961021112" TargetMode="External"/><Relationship Id="rId120" Type="http://schemas.openxmlformats.org/officeDocument/2006/relationships/drawing" Target="../drawings/drawing2.xml"/><Relationship Id="rId7" Type="http://schemas.openxmlformats.org/officeDocument/2006/relationships/hyperlink" Target="https://podminky.urs.cz/item/CS_URS_2024_02/113105111" TargetMode="External"/><Relationship Id="rId71" Type="http://schemas.openxmlformats.org/officeDocument/2006/relationships/hyperlink" Target="https://podminky.urs.cz/item/CS_URS_2024_02/564851011" TargetMode="External"/><Relationship Id="rId92" Type="http://schemas.openxmlformats.org/officeDocument/2006/relationships/hyperlink" Target="https://podminky.urs.cz/item/CS_URS_2024_02/916991121" TargetMode="External"/><Relationship Id="rId2" Type="http://schemas.openxmlformats.org/officeDocument/2006/relationships/hyperlink" Target="https://podminky.urs.cz/item/CS_URS_2024_02/112101104" TargetMode="External"/><Relationship Id="rId29" Type="http://schemas.openxmlformats.org/officeDocument/2006/relationships/hyperlink" Target="https://podminky.urs.cz/item/CS_URS_2024_02/182112121" TargetMode="External"/><Relationship Id="rId24" Type="http://schemas.openxmlformats.org/officeDocument/2006/relationships/hyperlink" Target="https://podminky.urs.cz/item/CS_URS_2024_02/171152101" TargetMode="External"/><Relationship Id="rId40" Type="http://schemas.openxmlformats.org/officeDocument/2006/relationships/hyperlink" Target="https://podminky.urs.cz/item/CS_URS_2024_02/226213213" TargetMode="External"/><Relationship Id="rId45" Type="http://schemas.openxmlformats.org/officeDocument/2006/relationships/hyperlink" Target="https://podminky.urs.cz/item/CS_URS_2024_02/278381146" TargetMode="External"/><Relationship Id="rId66" Type="http://schemas.openxmlformats.org/officeDocument/2006/relationships/hyperlink" Target="https://podminky.urs.cz/item/CS_URS_2024_02/451315117" TargetMode="External"/><Relationship Id="rId87" Type="http://schemas.openxmlformats.org/officeDocument/2006/relationships/hyperlink" Target="https://podminky.urs.cz/item/CS_URS_2024_02/767996705" TargetMode="External"/><Relationship Id="rId110" Type="http://schemas.openxmlformats.org/officeDocument/2006/relationships/hyperlink" Target="https://podminky.urs.cz/item/CS_URS_2024_02/997211611" TargetMode="External"/><Relationship Id="rId115" Type="http://schemas.openxmlformats.org/officeDocument/2006/relationships/hyperlink" Target="https://podminky.urs.cz/item/CS_URS_2024_02/997013655" TargetMode="External"/><Relationship Id="rId61" Type="http://schemas.openxmlformats.org/officeDocument/2006/relationships/hyperlink" Target="https://podminky.urs.cz/item/CS_URS_2024_02/421351241" TargetMode="External"/><Relationship Id="rId82" Type="http://schemas.openxmlformats.org/officeDocument/2006/relationships/hyperlink" Target="https://podminky.urs.cz/item/CS_URS_2024_02/711321132" TargetMode="External"/><Relationship Id="rId19" Type="http://schemas.openxmlformats.org/officeDocument/2006/relationships/hyperlink" Target="https://podminky.urs.cz/item/CS_URS_2024_02/133554101" TargetMode="External"/><Relationship Id="rId14" Type="http://schemas.openxmlformats.org/officeDocument/2006/relationships/hyperlink" Target="https://podminky.urs.cz/item/CS_URS_2024_02/121103111" TargetMode="External"/><Relationship Id="rId30" Type="http://schemas.openxmlformats.org/officeDocument/2006/relationships/hyperlink" Target="https://podminky.urs.cz/item/CS_URS_2024_02/212752701" TargetMode="External"/><Relationship Id="rId35" Type="http://schemas.openxmlformats.org/officeDocument/2006/relationships/hyperlink" Target="https://podminky.urs.cz/item/CS_URS_2024_02/153113111" TargetMode="External"/><Relationship Id="rId56" Type="http://schemas.openxmlformats.org/officeDocument/2006/relationships/hyperlink" Target="https://podminky.urs.cz/item/CS_URS_2024_02/348185211" TargetMode="External"/><Relationship Id="rId77" Type="http://schemas.openxmlformats.org/officeDocument/2006/relationships/hyperlink" Target="https://podminky.urs.cz/item/CS_URS_2024_02/573231111" TargetMode="External"/><Relationship Id="rId100" Type="http://schemas.openxmlformats.org/officeDocument/2006/relationships/hyperlink" Target="https://podminky.urs.cz/item/CS_URS_2024_02/946231121" TargetMode="External"/><Relationship Id="rId105" Type="http://schemas.openxmlformats.org/officeDocument/2006/relationships/hyperlink" Target="https://podminky.urs.cz/item/CS_URS_2024_02/966075141" TargetMode="External"/><Relationship Id="rId8" Type="http://schemas.openxmlformats.org/officeDocument/2006/relationships/hyperlink" Target="https://podminky.urs.cz/item/CS_URS_2024_02/113107151" TargetMode="External"/><Relationship Id="rId51" Type="http://schemas.openxmlformats.org/officeDocument/2006/relationships/hyperlink" Target="https://podminky.urs.cz/item/CS_URS_2024_02/334351115" TargetMode="External"/><Relationship Id="rId72" Type="http://schemas.openxmlformats.org/officeDocument/2006/relationships/hyperlink" Target="https://podminky.urs.cz/item/CS_URS_2024_02/561121111" TargetMode="External"/><Relationship Id="rId93" Type="http://schemas.openxmlformats.org/officeDocument/2006/relationships/hyperlink" Target="https://podminky.urs.cz/item/CS_URS_2024_02/919111111" TargetMode="External"/><Relationship Id="rId98" Type="http://schemas.openxmlformats.org/officeDocument/2006/relationships/hyperlink" Target="https://podminky.urs.cz/item/CS_URS_2024_02/936561111" TargetMode="External"/><Relationship Id="rId3" Type="http://schemas.openxmlformats.org/officeDocument/2006/relationships/hyperlink" Target="https://podminky.urs.cz/item/CS_URS_2024_02/112101122" TargetMode="External"/><Relationship Id="rId25" Type="http://schemas.openxmlformats.org/officeDocument/2006/relationships/hyperlink" Target="https://podminky.urs.cz/item/CS_URS_2024_02/997211611" TargetMode="External"/><Relationship Id="rId46" Type="http://schemas.openxmlformats.org/officeDocument/2006/relationships/hyperlink" Target="https://podminky.urs.cz/item/CS_URS_2024_02/919726122" TargetMode="External"/><Relationship Id="rId67" Type="http://schemas.openxmlformats.org/officeDocument/2006/relationships/hyperlink" Target="https://podminky.urs.cz/item/CS_URS_2024_02/464451114" TargetMode="External"/><Relationship Id="rId116" Type="http://schemas.openxmlformats.org/officeDocument/2006/relationships/hyperlink" Target="https://podminky.urs.cz/item/CS_URS_2024_02/997013602" TargetMode="External"/><Relationship Id="rId20" Type="http://schemas.openxmlformats.org/officeDocument/2006/relationships/hyperlink" Target="https://podminky.urs.cz/item/CS_URS_2024_02/133354101" TargetMode="External"/><Relationship Id="rId41" Type="http://schemas.openxmlformats.org/officeDocument/2006/relationships/hyperlink" Target="https://podminky.urs.cz/item/CS_URS_2024_02/275321118" TargetMode="External"/><Relationship Id="rId62" Type="http://schemas.openxmlformats.org/officeDocument/2006/relationships/hyperlink" Target="https://podminky.urs.cz/item/CS_URS_2024_02/423951111" TargetMode="External"/><Relationship Id="rId83" Type="http://schemas.openxmlformats.org/officeDocument/2006/relationships/hyperlink" Target="https://podminky.urs.cz/item/CS_URS_2024_02/711341564" TargetMode="External"/><Relationship Id="rId88" Type="http://schemas.openxmlformats.org/officeDocument/2006/relationships/hyperlink" Target="https://podminky.urs.cz/item/CS_URS_2024_02/767996703" TargetMode="External"/><Relationship Id="rId111" Type="http://schemas.openxmlformats.org/officeDocument/2006/relationships/hyperlink" Target="https://podminky.urs.cz/item/CS_URS_2024_02/997013501" TargetMode="External"/><Relationship Id="rId15" Type="http://schemas.openxmlformats.org/officeDocument/2006/relationships/hyperlink" Target="https://podminky.urs.cz/item/CS_URS_2024_02/122251103" TargetMode="External"/><Relationship Id="rId36" Type="http://schemas.openxmlformats.org/officeDocument/2006/relationships/hyperlink" Target="https://podminky.urs.cz/item/CS_URS_2024_02/153111114" TargetMode="External"/><Relationship Id="rId57" Type="http://schemas.openxmlformats.org/officeDocument/2006/relationships/hyperlink" Target="https://podminky.urs.cz/item/CS_URS_2024_02/348171111" TargetMode="External"/><Relationship Id="rId106" Type="http://schemas.openxmlformats.org/officeDocument/2006/relationships/hyperlink" Target="https://podminky.urs.cz/item/CS_URS_2024_02/9630511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13254000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podminky.urs.cz/item/CS_URS_2024_02/065002000" TargetMode="External"/><Relationship Id="rId7" Type="http://schemas.openxmlformats.org/officeDocument/2006/relationships/hyperlink" Target="https://podminky.urs.cz/item/CS_URS_2024_02/013203000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https://podminky.urs.cz/item/CS_URS_2024_02/030001000" TargetMode="External"/><Relationship Id="rId1" Type="http://schemas.openxmlformats.org/officeDocument/2006/relationships/hyperlink" Target="https://podminky.urs.cz/item/CS_URS_2024_02/091403000" TargetMode="External"/><Relationship Id="rId6" Type="http://schemas.openxmlformats.org/officeDocument/2006/relationships/hyperlink" Target="https://podminky.urs.cz/item/CS_URS_2024_02/090001000" TargetMode="External"/><Relationship Id="rId11" Type="http://schemas.openxmlformats.org/officeDocument/2006/relationships/hyperlink" Target="https://podminky.urs.cz/item/CS_URS_2024_02/013274000" TargetMode="External"/><Relationship Id="rId5" Type="http://schemas.openxmlformats.org/officeDocument/2006/relationships/hyperlink" Target="https://podminky.urs.cz/item/CS_URS_2024_02/070001000" TargetMode="External"/><Relationship Id="rId10" Type="http://schemas.openxmlformats.org/officeDocument/2006/relationships/hyperlink" Target="https://podminky.urs.cz/item/CS_URS_2024_02/071002000" TargetMode="External"/><Relationship Id="rId4" Type="http://schemas.openxmlformats.org/officeDocument/2006/relationships/hyperlink" Target="https://podminky.urs.cz/item/CS_URS_2024_02/060001000" TargetMode="External"/><Relationship Id="rId9" Type="http://schemas.openxmlformats.org/officeDocument/2006/relationships/hyperlink" Target="https://podminky.urs.cz/item/CS_URS_2024_02/011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DD8C8-0928-436E-8DF0-CD1151DC0C99}">
  <dimension ref="A6:AG62"/>
  <sheetViews>
    <sheetView showGridLines="0" zoomScale="70" zoomScaleNormal="70" zoomScaleSheetLayoutView="70" workbookViewId="0"/>
  </sheetViews>
  <sheetFormatPr defaultColWidth="9.33203125" defaultRowHeight="15"/>
  <cols>
    <col min="1" max="1" width="4.5" style="195" customWidth="1"/>
    <col min="2" max="10" width="9.33203125" style="195"/>
    <col min="11" max="11" width="11.33203125" style="195" bestFit="1" customWidth="1"/>
    <col min="12" max="12" width="15.6640625" style="195" bestFit="1" customWidth="1"/>
    <col min="13" max="16384" width="9.33203125" style="195"/>
  </cols>
  <sheetData>
    <row r="6" spans="1:33" ht="15.75" customHeight="1"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</row>
    <row r="12" spans="1:33" ht="21" customHeight="1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</row>
    <row r="13" spans="1:33" ht="68.25" customHeight="1">
      <c r="A13" s="203" t="s">
        <v>1044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  <row r="14" spans="1:33" ht="15" customHeight="1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</row>
    <row r="15" spans="1:33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</row>
    <row r="16" spans="1:33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</row>
    <row r="17" spans="1:13" ht="15" customHeight="1">
      <c r="A17" s="204" t="s">
        <v>1045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</row>
    <row r="18" spans="1:13" ht="35.25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</row>
    <row r="19" spans="1:13" ht="44.25" customHeight="1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</row>
    <row r="20" spans="1:13" ht="18" customHeight="1">
      <c r="A20" s="194"/>
      <c r="B20" s="194"/>
      <c r="C20" s="194"/>
      <c r="D20" s="205"/>
      <c r="E20" s="205"/>
      <c r="F20" s="205"/>
      <c r="G20" s="205"/>
      <c r="H20" s="205"/>
      <c r="I20" s="205"/>
      <c r="J20" s="205"/>
      <c r="K20" s="205"/>
      <c r="L20" s="194"/>
    </row>
    <row r="21" spans="1:13" ht="32.25" customHeight="1">
      <c r="A21" s="194"/>
      <c r="B21" s="194"/>
      <c r="C21" s="194"/>
      <c r="D21" s="205"/>
      <c r="E21" s="205"/>
      <c r="F21" s="205"/>
      <c r="G21" s="205"/>
      <c r="H21" s="205"/>
      <c r="I21" s="205"/>
      <c r="J21" s="205"/>
      <c r="K21" s="205"/>
      <c r="L21" s="194"/>
    </row>
    <row r="22" spans="1:13">
      <c r="A22" s="194"/>
      <c r="B22" s="194"/>
      <c r="C22" s="194"/>
      <c r="D22" s="194"/>
      <c r="E22" s="194"/>
      <c r="J22" s="194"/>
      <c r="K22" s="194"/>
      <c r="L22" s="194"/>
    </row>
    <row r="23" spans="1:13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</row>
    <row r="24" spans="1:13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</row>
    <row r="25" spans="1:13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13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</row>
    <row r="27" spans="1:13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</row>
    <row r="28" spans="1:13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</row>
    <row r="29" spans="1:13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</row>
    <row r="30" spans="1:13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</row>
    <row r="31" spans="1:13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</row>
    <row r="32" spans="1:13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</row>
    <row r="33" spans="1:12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</row>
    <row r="34" spans="1:12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</row>
    <row r="35" spans="1:12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</row>
    <row r="36" spans="1:12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</row>
    <row r="37" spans="1:12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</row>
    <row r="38" spans="1:12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</row>
    <row r="39" spans="1:12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</row>
    <row r="40" spans="1:12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</row>
    <row r="41" spans="1:12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</row>
    <row r="42" spans="1:12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</row>
    <row r="43" spans="1:12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</row>
    <row r="44" spans="1:12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</row>
    <row r="45" spans="1:12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</row>
    <row r="46" spans="1:12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</row>
    <row r="47" spans="1:1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</row>
    <row r="48" spans="1:12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</row>
    <row r="49" spans="1:13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</row>
    <row r="50" spans="1:13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</row>
    <row r="51" spans="1:13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</row>
    <row r="52" spans="1:13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</row>
    <row r="53" spans="1:13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</row>
    <row r="54" spans="1:13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</row>
    <row r="55" spans="1:13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</row>
    <row r="56" spans="1:13" ht="15.7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201"/>
    </row>
    <row r="62" spans="1:13">
      <c r="L62" s="206"/>
      <c r="M62" s="206"/>
    </row>
  </sheetData>
  <mergeCells count="4">
    <mergeCell ref="A13:M13"/>
    <mergeCell ref="A17:M19"/>
    <mergeCell ref="D20:K21"/>
    <mergeCell ref="L62:M62"/>
  </mergeCells>
  <printOptions horizontalCentered="1" verticalCentered="1"/>
  <pageMargins left="0" right="0" top="0" bottom="0" header="0" footer="0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D82E-BEE4-4B86-93F5-5B6F41C2ED70}">
  <sheetPr>
    <pageSetUpPr fitToPage="1"/>
  </sheetPr>
  <dimension ref="A1:V20"/>
  <sheetViews>
    <sheetView showGridLines="0" zoomScale="85" zoomScaleNormal="85" workbookViewId="0"/>
  </sheetViews>
  <sheetFormatPr defaultColWidth="9.33203125" defaultRowHeight="11.25"/>
  <sheetData>
    <row r="1" spans="1:22" ht="18">
      <c r="A1" s="189" t="s">
        <v>1034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1"/>
      <c r="O1" s="191"/>
      <c r="P1" s="191"/>
      <c r="Q1" s="191"/>
      <c r="R1" s="191"/>
      <c r="S1" s="191"/>
      <c r="T1" s="191"/>
      <c r="U1" s="191"/>
      <c r="V1" s="192"/>
    </row>
    <row r="2" spans="1:22" ht="6.75" customHeight="1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  <c r="O2" s="195"/>
      <c r="P2" s="195"/>
      <c r="Q2" s="195"/>
      <c r="R2" s="195"/>
      <c r="S2" s="195"/>
      <c r="T2" s="195"/>
      <c r="U2" s="195"/>
      <c r="V2" s="196"/>
    </row>
    <row r="3" spans="1:22" ht="54.75" customHeight="1">
      <c r="A3" s="207" t="s">
        <v>1035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9"/>
    </row>
    <row r="4" spans="1:22" ht="8.25" customHeight="1">
      <c r="A4" s="197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5"/>
      <c r="O4" s="195"/>
      <c r="P4" s="195"/>
      <c r="Q4" s="195"/>
      <c r="R4" s="195"/>
      <c r="S4" s="195"/>
      <c r="T4" s="195"/>
      <c r="U4" s="195"/>
      <c r="V4" s="196"/>
    </row>
    <row r="5" spans="1:22" ht="12.75">
      <c r="A5" s="210" t="s">
        <v>1036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2"/>
    </row>
    <row r="6" spans="1:22" ht="5.25" customHeight="1">
      <c r="A6" s="193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5"/>
      <c r="O6" s="195"/>
      <c r="P6" s="195"/>
      <c r="Q6" s="195"/>
      <c r="R6" s="195"/>
      <c r="S6" s="195"/>
      <c r="T6" s="195"/>
      <c r="U6" s="195"/>
      <c r="V6" s="196"/>
    </row>
    <row r="7" spans="1:22" ht="157.5" customHeight="1">
      <c r="A7" s="213" t="s">
        <v>1037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5"/>
    </row>
    <row r="8" spans="1:22" ht="5.25" customHeight="1">
      <c r="A8" s="193"/>
      <c r="B8" s="195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5"/>
      <c r="O8" s="195"/>
      <c r="P8" s="195"/>
      <c r="Q8" s="195"/>
      <c r="R8" s="195"/>
      <c r="S8" s="195"/>
      <c r="T8" s="195"/>
      <c r="U8" s="195"/>
      <c r="V8" s="196"/>
    </row>
    <row r="9" spans="1:22" ht="48.75" customHeight="1">
      <c r="A9" s="207" t="s">
        <v>1038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9"/>
    </row>
    <row r="10" spans="1:22" ht="4.5" customHeight="1">
      <c r="A10" s="199"/>
      <c r="B10" s="195"/>
      <c r="C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6"/>
    </row>
    <row r="11" spans="1:22" ht="27.75" customHeight="1">
      <c r="A11" s="207" t="s">
        <v>1039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9"/>
    </row>
    <row r="12" spans="1:22" ht="5.25" customHeight="1">
      <c r="A12" s="199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6"/>
    </row>
    <row r="13" spans="1:22" ht="12.75">
      <c r="A13" s="207" t="s">
        <v>1040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9"/>
    </row>
    <row r="14" spans="1:22" ht="5.25" customHeight="1">
      <c r="A14" s="199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6"/>
    </row>
    <row r="15" spans="1:22" ht="46.9" customHeight="1">
      <c r="A15" s="207" t="s">
        <v>1041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9"/>
    </row>
    <row r="16" spans="1:22" ht="15">
      <c r="A16" s="199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6"/>
    </row>
    <row r="17" spans="1:22" ht="12.75">
      <c r="A17" s="210" t="s">
        <v>1042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2"/>
    </row>
    <row r="18" spans="1:22" ht="7.5" customHeight="1">
      <c r="A18" s="199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6"/>
    </row>
    <row r="19" spans="1:22" ht="45.75" customHeight="1">
      <c r="A19" s="213" t="s">
        <v>1043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5"/>
    </row>
    <row r="20" spans="1:22" ht="13.5" customHeight="1">
      <c r="A20" s="216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8"/>
    </row>
  </sheetData>
  <mergeCells count="10">
    <mergeCell ref="A15:V15"/>
    <mergeCell ref="A17:V17"/>
    <mergeCell ref="A19:V19"/>
    <mergeCell ref="A20:V20"/>
    <mergeCell ref="A3:V3"/>
    <mergeCell ref="A5:V5"/>
    <mergeCell ref="A7:V7"/>
    <mergeCell ref="A9:V9"/>
    <mergeCell ref="A11:V11"/>
    <mergeCell ref="A13:V13"/>
  </mergeCells>
  <printOptions horizontalCentered="1"/>
  <pageMargins left="0" right="0" top="0" bottom="0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19" t="s">
        <v>5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50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R5" s="19"/>
      <c r="BE5" s="24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51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R6" s="19"/>
      <c r="BE6" s="248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21</v>
      </c>
      <c r="AR7" s="19"/>
      <c r="BE7" s="248"/>
      <c r="BS7" s="16" t="s">
        <v>6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02">
        <v>45637</v>
      </c>
      <c r="AR8" s="19"/>
      <c r="BE8" s="248"/>
      <c r="BS8" s="16" t="s">
        <v>6</v>
      </c>
    </row>
    <row r="9" spans="1:74" ht="29.25" customHeight="1">
      <c r="B9" s="19"/>
      <c r="D9" s="23" t="s">
        <v>25</v>
      </c>
      <c r="K9" s="28" t="s">
        <v>26</v>
      </c>
      <c r="AK9" s="23" t="s">
        <v>27</v>
      </c>
      <c r="AN9" s="28" t="s">
        <v>28</v>
      </c>
      <c r="AR9" s="19"/>
      <c r="BE9" s="248"/>
      <c r="BS9" s="16" t="s">
        <v>6</v>
      </c>
    </row>
    <row r="10" spans="1:74" ht="12" customHeight="1">
      <c r="B10" s="19"/>
      <c r="D10" s="26" t="s">
        <v>29</v>
      </c>
      <c r="AK10" s="26" t="s">
        <v>30</v>
      </c>
      <c r="AN10" s="24" t="s">
        <v>1</v>
      </c>
      <c r="AR10" s="19"/>
      <c r="BE10" s="248"/>
      <c r="BS10" s="16" t="s">
        <v>6</v>
      </c>
    </row>
    <row r="11" spans="1:74" ht="18.399999999999999" customHeight="1">
      <c r="B11" s="19"/>
      <c r="E11" s="24" t="s">
        <v>31</v>
      </c>
      <c r="AK11" s="26" t="s">
        <v>32</v>
      </c>
      <c r="AN11" s="24" t="s">
        <v>1</v>
      </c>
      <c r="AR11" s="19"/>
      <c r="BE11" s="248"/>
      <c r="BS11" s="16" t="s">
        <v>6</v>
      </c>
    </row>
    <row r="12" spans="1:74" ht="6.95" customHeight="1">
      <c r="B12" s="19"/>
      <c r="AR12" s="19"/>
      <c r="BE12" s="248"/>
      <c r="BS12" s="16" t="s">
        <v>6</v>
      </c>
    </row>
    <row r="13" spans="1:74" ht="12" customHeight="1">
      <c r="B13" s="19"/>
      <c r="D13" s="26" t="s">
        <v>33</v>
      </c>
      <c r="AK13" s="26" t="s">
        <v>30</v>
      </c>
      <c r="AN13" s="29" t="s">
        <v>34</v>
      </c>
      <c r="AR13" s="19"/>
      <c r="BE13" s="248"/>
      <c r="BS13" s="16" t="s">
        <v>6</v>
      </c>
    </row>
    <row r="14" spans="1:74" ht="12.75">
      <c r="B14" s="19"/>
      <c r="E14" s="252" t="s">
        <v>34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6" t="s">
        <v>32</v>
      </c>
      <c r="AN14" s="29" t="s">
        <v>34</v>
      </c>
      <c r="AR14" s="19"/>
      <c r="BE14" s="248"/>
      <c r="BS14" s="16" t="s">
        <v>6</v>
      </c>
    </row>
    <row r="15" spans="1:74" ht="6.95" customHeight="1">
      <c r="B15" s="19"/>
      <c r="AR15" s="19"/>
      <c r="BE15" s="248"/>
      <c r="BS15" s="16" t="s">
        <v>3</v>
      </c>
    </row>
    <row r="16" spans="1:74" ht="12" customHeight="1">
      <c r="B16" s="19"/>
      <c r="D16" s="26" t="s">
        <v>35</v>
      </c>
      <c r="AK16" s="26" t="s">
        <v>30</v>
      </c>
      <c r="AN16" s="24" t="s">
        <v>1</v>
      </c>
      <c r="AR16" s="19"/>
      <c r="BE16" s="248"/>
      <c r="BS16" s="16" t="s">
        <v>3</v>
      </c>
    </row>
    <row r="17" spans="2:71" ht="18.399999999999999" customHeight="1">
      <c r="B17" s="19"/>
      <c r="E17" s="24" t="s">
        <v>36</v>
      </c>
      <c r="AK17" s="26" t="s">
        <v>32</v>
      </c>
      <c r="AN17" s="24" t="s">
        <v>1</v>
      </c>
      <c r="AR17" s="19"/>
      <c r="BE17" s="248"/>
      <c r="BS17" s="16" t="s">
        <v>37</v>
      </c>
    </row>
    <row r="18" spans="2:71" ht="6.95" customHeight="1">
      <c r="B18" s="19"/>
      <c r="AR18" s="19"/>
      <c r="BE18" s="248"/>
      <c r="BS18" s="16" t="s">
        <v>6</v>
      </c>
    </row>
    <row r="19" spans="2:71" ht="12" customHeight="1">
      <c r="B19" s="19"/>
      <c r="D19" s="26" t="s">
        <v>38</v>
      </c>
      <c r="AK19" s="26" t="s">
        <v>30</v>
      </c>
      <c r="AN19" s="24" t="s">
        <v>1</v>
      </c>
      <c r="AR19" s="19"/>
      <c r="BE19" s="248"/>
      <c r="BS19" s="16" t="s">
        <v>6</v>
      </c>
    </row>
    <row r="20" spans="2:71" ht="18.399999999999999" customHeight="1">
      <c r="B20" s="19"/>
      <c r="E20" s="24" t="s">
        <v>39</v>
      </c>
      <c r="AK20" s="26" t="s">
        <v>32</v>
      </c>
      <c r="AN20" s="24" t="s">
        <v>1</v>
      </c>
      <c r="AR20" s="19"/>
      <c r="BE20" s="248"/>
      <c r="BS20" s="16" t="s">
        <v>37</v>
      </c>
    </row>
    <row r="21" spans="2:71" ht="6.95" customHeight="1">
      <c r="B21" s="19"/>
      <c r="AR21" s="19"/>
      <c r="BE21" s="248"/>
    </row>
    <row r="22" spans="2:71" ht="12" customHeight="1">
      <c r="B22" s="19"/>
      <c r="D22" s="26" t="s">
        <v>40</v>
      </c>
      <c r="AR22" s="19"/>
      <c r="BE22" s="248"/>
    </row>
    <row r="23" spans="2:71" ht="16.5" customHeight="1">
      <c r="B23" s="19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R23" s="19"/>
      <c r="BE23" s="248"/>
    </row>
    <row r="24" spans="2:71" ht="6.95" customHeight="1">
      <c r="B24" s="19"/>
      <c r="AR24" s="19"/>
      <c r="BE24" s="248"/>
    </row>
    <row r="25" spans="2:71" ht="6.95" customHeight="1">
      <c r="B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9"/>
      <c r="BE25" s="248"/>
    </row>
    <row r="26" spans="2:71" s="1" customFormat="1" ht="25.9" customHeight="1">
      <c r="B26" s="32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5">
        <f>ROUND(AG94,2)</f>
        <v>0</v>
      </c>
      <c r="AL26" s="256"/>
      <c r="AM26" s="256"/>
      <c r="AN26" s="256"/>
      <c r="AO26" s="256"/>
      <c r="AR26" s="32"/>
      <c r="BE26" s="248"/>
    </row>
    <row r="27" spans="2:71" s="1" customFormat="1" ht="6.95" customHeight="1">
      <c r="B27" s="32"/>
      <c r="AR27" s="32"/>
      <c r="BE27" s="248"/>
    </row>
    <row r="28" spans="2:71" s="1" customFormat="1" ht="12.75">
      <c r="B28" s="32"/>
      <c r="L28" s="257" t="s">
        <v>42</v>
      </c>
      <c r="M28" s="257"/>
      <c r="N28" s="257"/>
      <c r="O28" s="257"/>
      <c r="P28" s="257"/>
      <c r="W28" s="257" t="s">
        <v>43</v>
      </c>
      <c r="X28" s="257"/>
      <c r="Y28" s="257"/>
      <c r="Z28" s="257"/>
      <c r="AA28" s="257"/>
      <c r="AB28" s="257"/>
      <c r="AC28" s="257"/>
      <c r="AD28" s="257"/>
      <c r="AE28" s="257"/>
      <c r="AK28" s="257" t="s">
        <v>44</v>
      </c>
      <c r="AL28" s="257"/>
      <c r="AM28" s="257"/>
      <c r="AN28" s="257"/>
      <c r="AO28" s="257"/>
      <c r="AR28" s="32"/>
      <c r="BE28" s="248"/>
    </row>
    <row r="29" spans="2:71" s="2" customFormat="1" ht="14.45" customHeight="1">
      <c r="B29" s="36"/>
      <c r="D29" s="26" t="s">
        <v>45</v>
      </c>
      <c r="F29" s="26" t="s">
        <v>46</v>
      </c>
      <c r="L29" s="242">
        <v>0.21</v>
      </c>
      <c r="M29" s="241"/>
      <c r="N29" s="241"/>
      <c r="O29" s="241"/>
      <c r="P29" s="241"/>
      <c r="W29" s="240">
        <f>ROUND(AZ94, 2)</f>
        <v>0</v>
      </c>
      <c r="X29" s="241"/>
      <c r="Y29" s="241"/>
      <c r="Z29" s="241"/>
      <c r="AA29" s="241"/>
      <c r="AB29" s="241"/>
      <c r="AC29" s="241"/>
      <c r="AD29" s="241"/>
      <c r="AE29" s="241"/>
      <c r="AK29" s="240">
        <f>ROUND(AV94, 2)</f>
        <v>0</v>
      </c>
      <c r="AL29" s="241"/>
      <c r="AM29" s="241"/>
      <c r="AN29" s="241"/>
      <c r="AO29" s="241"/>
      <c r="AR29" s="36"/>
      <c r="BE29" s="249"/>
    </row>
    <row r="30" spans="2:71" s="2" customFormat="1" ht="14.45" customHeight="1">
      <c r="B30" s="36"/>
      <c r="F30" s="26" t="s">
        <v>47</v>
      </c>
      <c r="L30" s="242">
        <v>0.12</v>
      </c>
      <c r="M30" s="241"/>
      <c r="N30" s="241"/>
      <c r="O30" s="241"/>
      <c r="P30" s="241"/>
      <c r="W30" s="240">
        <f>ROUND(BA94, 2)</f>
        <v>0</v>
      </c>
      <c r="X30" s="241"/>
      <c r="Y30" s="241"/>
      <c r="Z30" s="241"/>
      <c r="AA30" s="241"/>
      <c r="AB30" s="241"/>
      <c r="AC30" s="241"/>
      <c r="AD30" s="241"/>
      <c r="AE30" s="241"/>
      <c r="AK30" s="240">
        <f>ROUND(AW94, 2)</f>
        <v>0</v>
      </c>
      <c r="AL30" s="241"/>
      <c r="AM30" s="241"/>
      <c r="AN30" s="241"/>
      <c r="AO30" s="241"/>
      <c r="AR30" s="36"/>
      <c r="BE30" s="249"/>
    </row>
    <row r="31" spans="2:71" s="2" customFormat="1" ht="14.45" hidden="1" customHeight="1">
      <c r="B31" s="36"/>
      <c r="F31" s="26" t="s">
        <v>48</v>
      </c>
      <c r="L31" s="242">
        <v>0.21</v>
      </c>
      <c r="M31" s="241"/>
      <c r="N31" s="241"/>
      <c r="O31" s="241"/>
      <c r="P31" s="241"/>
      <c r="W31" s="240">
        <f>ROUND(BB94, 2)</f>
        <v>0</v>
      </c>
      <c r="X31" s="241"/>
      <c r="Y31" s="241"/>
      <c r="Z31" s="241"/>
      <c r="AA31" s="241"/>
      <c r="AB31" s="241"/>
      <c r="AC31" s="241"/>
      <c r="AD31" s="241"/>
      <c r="AE31" s="241"/>
      <c r="AK31" s="240">
        <v>0</v>
      </c>
      <c r="AL31" s="241"/>
      <c r="AM31" s="241"/>
      <c r="AN31" s="241"/>
      <c r="AO31" s="241"/>
      <c r="AR31" s="36"/>
      <c r="BE31" s="249"/>
    </row>
    <row r="32" spans="2:71" s="2" customFormat="1" ht="14.45" hidden="1" customHeight="1">
      <c r="B32" s="36"/>
      <c r="F32" s="26" t="s">
        <v>49</v>
      </c>
      <c r="L32" s="242">
        <v>0.12</v>
      </c>
      <c r="M32" s="241"/>
      <c r="N32" s="241"/>
      <c r="O32" s="241"/>
      <c r="P32" s="241"/>
      <c r="W32" s="240">
        <f>ROUND(BC94, 2)</f>
        <v>0</v>
      </c>
      <c r="X32" s="241"/>
      <c r="Y32" s="241"/>
      <c r="Z32" s="241"/>
      <c r="AA32" s="241"/>
      <c r="AB32" s="241"/>
      <c r="AC32" s="241"/>
      <c r="AD32" s="241"/>
      <c r="AE32" s="241"/>
      <c r="AK32" s="240">
        <v>0</v>
      </c>
      <c r="AL32" s="241"/>
      <c r="AM32" s="241"/>
      <c r="AN32" s="241"/>
      <c r="AO32" s="241"/>
      <c r="AR32" s="36"/>
      <c r="BE32" s="249"/>
    </row>
    <row r="33" spans="2:57" s="2" customFormat="1" ht="14.45" hidden="1" customHeight="1">
      <c r="B33" s="36"/>
      <c r="F33" s="26" t="s">
        <v>50</v>
      </c>
      <c r="L33" s="242">
        <v>0</v>
      </c>
      <c r="M33" s="241"/>
      <c r="N33" s="241"/>
      <c r="O33" s="241"/>
      <c r="P33" s="241"/>
      <c r="W33" s="240">
        <f>ROUND(BD94, 2)</f>
        <v>0</v>
      </c>
      <c r="X33" s="241"/>
      <c r="Y33" s="241"/>
      <c r="Z33" s="241"/>
      <c r="AA33" s="241"/>
      <c r="AB33" s="241"/>
      <c r="AC33" s="241"/>
      <c r="AD33" s="241"/>
      <c r="AE33" s="241"/>
      <c r="AK33" s="240">
        <v>0</v>
      </c>
      <c r="AL33" s="241"/>
      <c r="AM33" s="241"/>
      <c r="AN33" s="241"/>
      <c r="AO33" s="241"/>
      <c r="AR33" s="36"/>
      <c r="BE33" s="249"/>
    </row>
    <row r="34" spans="2:57" s="1" customFormat="1" ht="6.95" customHeight="1">
      <c r="B34" s="32"/>
      <c r="AR34" s="32"/>
      <c r="BE34" s="248"/>
    </row>
    <row r="35" spans="2:57" s="1" customFormat="1" ht="25.9" customHeight="1">
      <c r="B35" s="32"/>
      <c r="C35" s="37"/>
      <c r="D35" s="38" t="s">
        <v>51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52</v>
      </c>
      <c r="U35" s="39"/>
      <c r="V35" s="39"/>
      <c r="W35" s="39"/>
      <c r="X35" s="243" t="s">
        <v>53</v>
      </c>
      <c r="Y35" s="244"/>
      <c r="Z35" s="244"/>
      <c r="AA35" s="244"/>
      <c r="AB35" s="244"/>
      <c r="AC35" s="39"/>
      <c r="AD35" s="39"/>
      <c r="AE35" s="39"/>
      <c r="AF35" s="39"/>
      <c r="AG35" s="39"/>
      <c r="AH35" s="39"/>
      <c r="AI35" s="39"/>
      <c r="AJ35" s="39"/>
      <c r="AK35" s="245">
        <f>SUM(AK26:AK33)</f>
        <v>0</v>
      </c>
      <c r="AL35" s="244"/>
      <c r="AM35" s="244"/>
      <c r="AN35" s="244"/>
      <c r="AO35" s="246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2"/>
      <c r="D49" s="41" t="s">
        <v>54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55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2"/>
      <c r="D60" s="43" t="s">
        <v>56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56</v>
      </c>
      <c r="AI60" s="34"/>
      <c r="AJ60" s="34"/>
      <c r="AK60" s="34"/>
      <c r="AL60" s="34"/>
      <c r="AM60" s="43" t="s">
        <v>57</v>
      </c>
      <c r="AN60" s="34"/>
      <c r="AO60" s="34"/>
      <c r="AR60" s="32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2"/>
      <c r="D64" s="41" t="s">
        <v>58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59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2"/>
      <c r="D75" s="43" t="s">
        <v>56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56</v>
      </c>
      <c r="AI75" s="34"/>
      <c r="AJ75" s="34"/>
      <c r="AK75" s="34"/>
      <c r="AL75" s="34"/>
      <c r="AM75" s="43" t="s">
        <v>57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0" t="s">
        <v>60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6" t="s">
        <v>13</v>
      </c>
      <c r="L84" s="3" t="str">
        <f>K5</f>
        <v>2024-12-11</v>
      </c>
      <c r="AR84" s="48"/>
    </row>
    <row r="85" spans="1:91" s="4" customFormat="1" ht="36.950000000000003" customHeight="1">
      <c r="B85" s="49"/>
      <c r="C85" s="50" t="s">
        <v>16</v>
      </c>
      <c r="L85" s="231" t="str">
        <f>K6</f>
        <v>rekonstrukce mostu NB04 v Nymburce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6" t="s">
        <v>22</v>
      </c>
      <c r="L87" s="51" t="str">
        <f>IF(K8="","",K8)</f>
        <v>Město Nymburk</v>
      </c>
      <c r="AI87" s="26" t="s">
        <v>24</v>
      </c>
      <c r="AM87" s="233">
        <f>IF(AN8= "","",AN8)</f>
        <v>45637</v>
      </c>
      <c r="AN87" s="233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6" t="s">
        <v>29</v>
      </c>
      <c r="L89" s="3" t="str">
        <f>IF(E11= "","",E11)</f>
        <v>Město Nymburk</v>
      </c>
      <c r="AI89" s="26" t="s">
        <v>35</v>
      </c>
      <c r="AM89" s="234" t="str">
        <f>IF(E17="","",E17)</f>
        <v>KUCIÁN statika s.r.o.</v>
      </c>
      <c r="AN89" s="235"/>
      <c r="AO89" s="235"/>
      <c r="AP89" s="235"/>
      <c r="AR89" s="32"/>
      <c r="AS89" s="236" t="s">
        <v>61</v>
      </c>
      <c r="AT89" s="23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6" t="s">
        <v>33</v>
      </c>
      <c r="L90" s="3" t="str">
        <f>IF(E14= "Vyplň údaj","",E14)</f>
        <v/>
      </c>
      <c r="AI90" s="26" t="s">
        <v>38</v>
      </c>
      <c r="AM90" s="234" t="str">
        <f>IF(E20="","",E20)</f>
        <v>Ing. Jaromír Kucián</v>
      </c>
      <c r="AN90" s="235"/>
      <c r="AO90" s="235"/>
      <c r="AP90" s="235"/>
      <c r="AR90" s="32"/>
      <c r="AS90" s="238"/>
      <c r="AT90" s="239"/>
      <c r="BD90" s="56"/>
    </row>
    <row r="91" spans="1:91" s="1" customFormat="1" ht="10.9" customHeight="1">
      <c r="B91" s="32"/>
      <c r="AR91" s="32"/>
      <c r="AS91" s="238"/>
      <c r="AT91" s="239"/>
      <c r="BD91" s="56"/>
    </row>
    <row r="92" spans="1:91" s="1" customFormat="1" ht="29.25" customHeight="1">
      <c r="B92" s="32"/>
      <c r="C92" s="226" t="s">
        <v>62</v>
      </c>
      <c r="D92" s="227"/>
      <c r="E92" s="227"/>
      <c r="F92" s="227"/>
      <c r="G92" s="227"/>
      <c r="H92" s="57"/>
      <c r="I92" s="228" t="s">
        <v>63</v>
      </c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9" t="s">
        <v>64</v>
      </c>
      <c r="AH92" s="227"/>
      <c r="AI92" s="227"/>
      <c r="AJ92" s="227"/>
      <c r="AK92" s="227"/>
      <c r="AL92" s="227"/>
      <c r="AM92" s="227"/>
      <c r="AN92" s="228" t="s">
        <v>65</v>
      </c>
      <c r="AO92" s="227"/>
      <c r="AP92" s="230"/>
      <c r="AQ92" s="58" t="s">
        <v>66</v>
      </c>
      <c r="AR92" s="32"/>
      <c r="AS92" s="59" t="s">
        <v>67</v>
      </c>
      <c r="AT92" s="60" t="s">
        <v>68</v>
      </c>
      <c r="AU92" s="60" t="s">
        <v>69</v>
      </c>
      <c r="AV92" s="60" t="s">
        <v>70</v>
      </c>
      <c r="AW92" s="60" t="s">
        <v>71</v>
      </c>
      <c r="AX92" s="60" t="s">
        <v>72</v>
      </c>
      <c r="AY92" s="60" t="s">
        <v>73</v>
      </c>
      <c r="AZ92" s="60" t="s">
        <v>74</v>
      </c>
      <c r="BA92" s="60" t="s">
        <v>75</v>
      </c>
      <c r="BB92" s="60" t="s">
        <v>76</v>
      </c>
      <c r="BC92" s="60" t="s">
        <v>77</v>
      </c>
      <c r="BD92" s="61" t="s">
        <v>78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4">
        <f>ROUND(SUM(AG95:AG96),2)</f>
        <v>0</v>
      </c>
      <c r="AH94" s="224"/>
      <c r="AI94" s="224"/>
      <c r="AJ94" s="224"/>
      <c r="AK94" s="224"/>
      <c r="AL94" s="224"/>
      <c r="AM94" s="224"/>
      <c r="AN94" s="225">
        <f>SUM(AG94,AT94)</f>
        <v>0</v>
      </c>
      <c r="AO94" s="225"/>
      <c r="AP94" s="225"/>
      <c r="AQ94" s="67" t="s">
        <v>1</v>
      </c>
      <c r="AR94" s="63"/>
      <c r="AS94" s="68">
        <f>ROUND(SUM(AS95:AS96),2)</f>
        <v>0</v>
      </c>
      <c r="AT94" s="69">
        <f>ROUND(SUM(AV94:AW94),2)</f>
        <v>0</v>
      </c>
      <c r="AU94" s="70">
        <f>ROUND(SUM(AU95:AU96),5)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ROUND(SUM(AZ95:AZ96),2)</f>
        <v>0</v>
      </c>
      <c r="BA94" s="69">
        <f>ROUND(SUM(BA95:BA96),2)</f>
        <v>0</v>
      </c>
      <c r="BB94" s="69">
        <f>ROUND(SUM(BB95:BB96),2)</f>
        <v>0</v>
      </c>
      <c r="BC94" s="69">
        <f>ROUND(SUM(BC95:BC96),2)</f>
        <v>0</v>
      </c>
      <c r="BD94" s="71">
        <f>ROUND(SUM(BD95:BD96),2)</f>
        <v>0</v>
      </c>
      <c r="BS94" s="72" t="s">
        <v>80</v>
      </c>
      <c r="BT94" s="72" t="s">
        <v>81</v>
      </c>
      <c r="BU94" s="73" t="s">
        <v>82</v>
      </c>
      <c r="BV94" s="72" t="s">
        <v>83</v>
      </c>
      <c r="BW94" s="72" t="s">
        <v>4</v>
      </c>
      <c r="BX94" s="72" t="s">
        <v>84</v>
      </c>
      <c r="CL94" s="72" t="s">
        <v>19</v>
      </c>
    </row>
    <row r="95" spans="1:91" s="6" customFormat="1" ht="16.5" customHeight="1">
      <c r="A95" s="74" t="s">
        <v>85</v>
      </c>
      <c r="B95" s="75"/>
      <c r="C95" s="76"/>
      <c r="D95" s="223" t="s">
        <v>86</v>
      </c>
      <c r="E95" s="223"/>
      <c r="F95" s="223"/>
      <c r="G95" s="223"/>
      <c r="H95" s="223"/>
      <c r="I95" s="77"/>
      <c r="J95" s="223" t="s">
        <v>87</v>
      </c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1">
        <f>'SO 01 - Stavební a konstr...'!J30</f>
        <v>0</v>
      </c>
      <c r="AH95" s="222"/>
      <c r="AI95" s="222"/>
      <c r="AJ95" s="222"/>
      <c r="AK95" s="222"/>
      <c r="AL95" s="222"/>
      <c r="AM95" s="222"/>
      <c r="AN95" s="221">
        <f>SUM(AG95,AT95)</f>
        <v>0</v>
      </c>
      <c r="AO95" s="222"/>
      <c r="AP95" s="222"/>
      <c r="AQ95" s="78" t="s">
        <v>88</v>
      </c>
      <c r="AR95" s="75"/>
      <c r="AS95" s="79">
        <v>0</v>
      </c>
      <c r="AT95" s="80">
        <f>ROUND(SUM(AV95:AW95),2)</f>
        <v>0</v>
      </c>
      <c r="AU95" s="81">
        <f>'SO 01 - Stavební a konstr...'!P154</f>
        <v>0</v>
      </c>
      <c r="AV95" s="80">
        <f>'SO 01 - Stavební a konstr...'!J33</f>
        <v>0</v>
      </c>
      <c r="AW95" s="80">
        <f>'SO 01 - Stavební a konstr...'!J34</f>
        <v>0</v>
      </c>
      <c r="AX95" s="80">
        <f>'SO 01 - Stavební a konstr...'!J35</f>
        <v>0</v>
      </c>
      <c r="AY95" s="80">
        <f>'SO 01 - Stavební a konstr...'!J36</f>
        <v>0</v>
      </c>
      <c r="AZ95" s="80">
        <f>'SO 01 - Stavební a konstr...'!F33</f>
        <v>0</v>
      </c>
      <c r="BA95" s="80">
        <f>'SO 01 - Stavební a konstr...'!F34</f>
        <v>0</v>
      </c>
      <c r="BB95" s="80">
        <f>'SO 01 - Stavební a konstr...'!F35</f>
        <v>0</v>
      </c>
      <c r="BC95" s="80">
        <f>'SO 01 - Stavební a konstr...'!F36</f>
        <v>0</v>
      </c>
      <c r="BD95" s="82">
        <f>'SO 01 - Stavební a konstr...'!F37</f>
        <v>0</v>
      </c>
      <c r="BT95" s="83" t="s">
        <v>89</v>
      </c>
      <c r="BV95" s="83" t="s">
        <v>83</v>
      </c>
      <c r="BW95" s="83" t="s">
        <v>90</v>
      </c>
      <c r="BX95" s="83" t="s">
        <v>4</v>
      </c>
      <c r="CL95" s="83" t="s">
        <v>1</v>
      </c>
      <c r="CM95" s="83" t="s">
        <v>91</v>
      </c>
    </row>
    <row r="96" spans="1:91" s="6" customFormat="1" ht="16.5" customHeight="1">
      <c r="A96" s="74" t="s">
        <v>85</v>
      </c>
      <c r="B96" s="75"/>
      <c r="C96" s="76"/>
      <c r="D96" s="223" t="s">
        <v>92</v>
      </c>
      <c r="E96" s="223"/>
      <c r="F96" s="223"/>
      <c r="G96" s="223"/>
      <c r="H96" s="223"/>
      <c r="I96" s="77"/>
      <c r="J96" s="223" t="s">
        <v>93</v>
      </c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1">
        <f>'OST - Ostatní a vedlejší ...'!J30</f>
        <v>0</v>
      </c>
      <c r="AH96" s="222"/>
      <c r="AI96" s="222"/>
      <c r="AJ96" s="222"/>
      <c r="AK96" s="222"/>
      <c r="AL96" s="222"/>
      <c r="AM96" s="222"/>
      <c r="AN96" s="221">
        <f>SUM(AG96,AT96)</f>
        <v>0</v>
      </c>
      <c r="AO96" s="222"/>
      <c r="AP96" s="222"/>
      <c r="AQ96" s="78" t="s">
        <v>88</v>
      </c>
      <c r="AR96" s="75"/>
      <c r="AS96" s="84">
        <v>0</v>
      </c>
      <c r="AT96" s="85">
        <f>ROUND(SUM(AV96:AW96),2)</f>
        <v>0</v>
      </c>
      <c r="AU96" s="86">
        <f>'OST - Ostatní a vedlejší ...'!P120</f>
        <v>0</v>
      </c>
      <c r="AV96" s="85">
        <f>'OST - Ostatní a vedlejší ...'!J33</f>
        <v>0</v>
      </c>
      <c r="AW96" s="85">
        <f>'OST - Ostatní a vedlejší ...'!J34</f>
        <v>0</v>
      </c>
      <c r="AX96" s="85">
        <f>'OST - Ostatní a vedlejší ...'!J35</f>
        <v>0</v>
      </c>
      <c r="AY96" s="85">
        <f>'OST - Ostatní a vedlejší ...'!J36</f>
        <v>0</v>
      </c>
      <c r="AZ96" s="85">
        <f>'OST - Ostatní a vedlejší ...'!F33</f>
        <v>0</v>
      </c>
      <c r="BA96" s="85">
        <f>'OST - Ostatní a vedlejší ...'!F34</f>
        <v>0</v>
      </c>
      <c r="BB96" s="85">
        <f>'OST - Ostatní a vedlejší ...'!F35</f>
        <v>0</v>
      </c>
      <c r="BC96" s="85">
        <f>'OST - Ostatní a vedlejší ...'!F36</f>
        <v>0</v>
      </c>
      <c r="BD96" s="87">
        <f>'OST - Ostatní a vedlejší ...'!F37</f>
        <v>0</v>
      </c>
      <c r="BT96" s="83" t="s">
        <v>89</v>
      </c>
      <c r="BV96" s="83" t="s">
        <v>83</v>
      </c>
      <c r="BW96" s="83" t="s">
        <v>94</v>
      </c>
      <c r="BX96" s="83" t="s">
        <v>4</v>
      </c>
      <c r="CL96" s="83" t="s">
        <v>1</v>
      </c>
      <c r="CM96" s="83" t="s">
        <v>91</v>
      </c>
    </row>
    <row r="97" spans="2:44" s="1" customFormat="1" ht="30" customHeight="1">
      <c r="B97" s="32"/>
      <c r="AR97" s="32"/>
    </row>
    <row r="98" spans="2:44" s="1" customFormat="1" ht="6.95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2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SO 01 - Stavební a konstr...'!C2" display="/" xr:uid="{00000000-0004-0000-0000-000000000000}"/>
    <hyperlink ref="A96" location="'OST - Ostatní a vedlejší ...'!C2" display="/" xr:uid="{00000000-0004-0000-0000-000001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18"/>
  <sheetViews>
    <sheetView showGridLines="0" workbookViewId="0">
      <selection activeCell="J27" sqref="J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91</v>
      </c>
    </row>
    <row r="4" spans="2:46" ht="24.95" customHeight="1">
      <c r="B4" s="19"/>
      <c r="D4" s="20" t="s">
        <v>95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59" t="str">
        <f>'Rekapitulace stavby'!K6</f>
        <v>rekonstrukce mostu NB04 v Nymburce</v>
      </c>
      <c r="F7" s="260"/>
      <c r="G7" s="260"/>
      <c r="H7" s="260"/>
      <c r="L7" s="19"/>
    </row>
    <row r="8" spans="2:46" s="1" customFormat="1" ht="12" customHeight="1">
      <c r="B8" s="32"/>
      <c r="D8" s="26" t="s">
        <v>96</v>
      </c>
      <c r="L8" s="32"/>
    </row>
    <row r="9" spans="2:46" s="1" customFormat="1" ht="16.5" customHeight="1">
      <c r="B9" s="32"/>
      <c r="E9" s="231" t="s">
        <v>97</v>
      </c>
      <c r="F9" s="258"/>
      <c r="G9" s="258"/>
      <c r="H9" s="25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23</v>
      </c>
      <c r="I12" s="26" t="s">
        <v>24</v>
      </c>
      <c r="J12" s="52">
        <f>'Rekapitulace stavby'!AN8</f>
        <v>45637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29</v>
      </c>
      <c r="I14" s="26" t="s">
        <v>30</v>
      </c>
      <c r="J14" s="24" t="s">
        <v>1</v>
      </c>
      <c r="L14" s="32"/>
    </row>
    <row r="15" spans="2:46" s="1" customFormat="1" ht="18" customHeight="1">
      <c r="B15" s="32"/>
      <c r="E15" s="24" t="s">
        <v>31</v>
      </c>
      <c r="I15" s="26" t="s">
        <v>32</v>
      </c>
      <c r="J15" s="24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33</v>
      </c>
      <c r="I17" s="26" t="s">
        <v>30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61" t="str">
        <f>'Rekapitulace stavby'!E14</f>
        <v>Vyplň údaj</v>
      </c>
      <c r="F18" s="250"/>
      <c r="G18" s="250"/>
      <c r="H18" s="250"/>
      <c r="I18" s="26" t="s">
        <v>32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35</v>
      </c>
      <c r="I20" s="26" t="s">
        <v>30</v>
      </c>
      <c r="J20" s="24" t="s">
        <v>1</v>
      </c>
      <c r="L20" s="32"/>
    </row>
    <row r="21" spans="2:12" s="1" customFormat="1" ht="18" customHeight="1">
      <c r="B21" s="32"/>
      <c r="E21" s="24" t="s">
        <v>36</v>
      </c>
      <c r="I21" s="26" t="s">
        <v>32</v>
      </c>
      <c r="J21" s="24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38</v>
      </c>
      <c r="I23" s="26" t="s">
        <v>30</v>
      </c>
      <c r="J23" s="24" t="s">
        <v>1</v>
      </c>
      <c r="L23" s="32"/>
    </row>
    <row r="24" spans="2:12" s="1" customFormat="1" ht="18" customHeight="1">
      <c r="B24" s="32"/>
      <c r="E24" s="24" t="s">
        <v>39</v>
      </c>
      <c r="I24" s="26" t="s">
        <v>32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40</v>
      </c>
      <c r="L26" s="32"/>
    </row>
    <row r="27" spans="2:12" s="7" customFormat="1" ht="214.5" customHeight="1">
      <c r="B27" s="89"/>
      <c r="E27" s="254" t="s">
        <v>1046</v>
      </c>
      <c r="F27" s="254"/>
      <c r="G27" s="254"/>
      <c r="H27" s="25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41</v>
      </c>
      <c r="J30" s="66">
        <f>ROUND(J154,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5" t="s">
        <v>45</v>
      </c>
      <c r="E33" s="26" t="s">
        <v>46</v>
      </c>
      <c r="F33" s="91">
        <f>ROUND((SUM(BE154:BE517)),  2)</f>
        <v>0</v>
      </c>
      <c r="I33" s="92">
        <v>0.21</v>
      </c>
      <c r="J33" s="91">
        <f>ROUND(((SUM(BE154:BE517))*I33),  2)</f>
        <v>0</v>
      </c>
      <c r="L33" s="32"/>
    </row>
    <row r="34" spans="2:12" s="1" customFormat="1" ht="14.45" customHeight="1">
      <c r="B34" s="32"/>
      <c r="E34" s="26" t="s">
        <v>47</v>
      </c>
      <c r="F34" s="91">
        <f>ROUND((SUM(BF154:BF517)),  2)</f>
        <v>0</v>
      </c>
      <c r="I34" s="92">
        <v>0.12</v>
      </c>
      <c r="J34" s="91">
        <f>ROUND(((SUM(BF154:BF517))*I34),  2)</f>
        <v>0</v>
      </c>
      <c r="L34" s="32"/>
    </row>
    <row r="35" spans="2:12" s="1" customFormat="1" ht="14.45" hidden="1" customHeight="1">
      <c r="B35" s="32"/>
      <c r="E35" s="26" t="s">
        <v>48</v>
      </c>
      <c r="F35" s="91">
        <f>ROUND((SUM(BG154:BG517)),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6" t="s">
        <v>49</v>
      </c>
      <c r="F36" s="91">
        <f>ROUND((SUM(BH154:BH517)),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6" t="s">
        <v>50</v>
      </c>
      <c r="F37" s="91">
        <f>ROUND((SUM(BI154:BI517)),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51</v>
      </c>
      <c r="E39" s="57"/>
      <c r="F39" s="57"/>
      <c r="G39" s="95" t="s">
        <v>52</v>
      </c>
      <c r="H39" s="96" t="s">
        <v>53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2"/>
      <c r="D61" s="43" t="s">
        <v>56</v>
      </c>
      <c r="E61" s="34"/>
      <c r="F61" s="99" t="s">
        <v>57</v>
      </c>
      <c r="G61" s="43" t="s">
        <v>56</v>
      </c>
      <c r="H61" s="34"/>
      <c r="I61" s="34"/>
      <c r="J61" s="100" t="s">
        <v>57</v>
      </c>
      <c r="K61" s="34"/>
      <c r="L61" s="32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2"/>
      <c r="D76" s="43" t="s">
        <v>56</v>
      </c>
      <c r="E76" s="34"/>
      <c r="F76" s="99" t="s">
        <v>57</v>
      </c>
      <c r="G76" s="43" t="s">
        <v>56</v>
      </c>
      <c r="H76" s="34"/>
      <c r="I76" s="34"/>
      <c r="J76" s="100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98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16.5" customHeight="1">
      <c r="B85" s="32"/>
      <c r="E85" s="259" t="str">
        <f>E7</f>
        <v>rekonstrukce mostu NB04 v Nymburce</v>
      </c>
      <c r="F85" s="260"/>
      <c r="G85" s="260"/>
      <c r="H85" s="260"/>
      <c r="L85" s="32"/>
    </row>
    <row r="86" spans="2:47" s="1" customFormat="1" ht="12" customHeight="1">
      <c r="B86" s="32"/>
      <c r="C86" s="26" t="s">
        <v>96</v>
      </c>
      <c r="L86" s="32"/>
    </row>
    <row r="87" spans="2:47" s="1" customFormat="1" ht="16.5" customHeight="1">
      <c r="B87" s="32"/>
      <c r="E87" s="231" t="str">
        <f>E9</f>
        <v>SO 01 - Stavební a konstrukční část</v>
      </c>
      <c r="F87" s="258"/>
      <c r="G87" s="258"/>
      <c r="H87" s="25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>Město Nymburk</v>
      </c>
      <c r="I89" s="26" t="s">
        <v>24</v>
      </c>
      <c r="J89" s="52">
        <f>IF(J12="","",J12)</f>
        <v>45637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6" t="s">
        <v>29</v>
      </c>
      <c r="F91" s="24" t="str">
        <f>E15</f>
        <v>Město Nymburk</v>
      </c>
      <c r="I91" s="26" t="s">
        <v>35</v>
      </c>
      <c r="J91" s="30" t="str">
        <f>E21</f>
        <v>KUCIÁN statika s.r.o.</v>
      </c>
      <c r="L91" s="32"/>
    </row>
    <row r="92" spans="2:47" s="1" customFormat="1" ht="15.2" customHeight="1">
      <c r="B92" s="32"/>
      <c r="C92" s="26" t="s">
        <v>33</v>
      </c>
      <c r="F92" s="24" t="str">
        <f>IF(E18="","",E18)</f>
        <v>Vyplň údaj</v>
      </c>
      <c r="I92" s="26" t="s">
        <v>38</v>
      </c>
      <c r="J92" s="30" t="str">
        <f>E24</f>
        <v>Ing. Jaromír Kucián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99</v>
      </c>
      <c r="D94" s="93"/>
      <c r="E94" s="93"/>
      <c r="F94" s="93"/>
      <c r="G94" s="93"/>
      <c r="H94" s="93"/>
      <c r="I94" s="93"/>
      <c r="J94" s="102" t="s">
        <v>100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101</v>
      </c>
      <c r="J96" s="66">
        <f>J154</f>
        <v>0</v>
      </c>
      <c r="L96" s="32"/>
      <c r="AU96" s="16" t="s">
        <v>102</v>
      </c>
    </row>
    <row r="97" spans="2:12" s="8" customFormat="1" ht="24.95" customHeight="1">
      <c r="B97" s="104"/>
      <c r="D97" s="105" t="s">
        <v>103</v>
      </c>
      <c r="E97" s="106"/>
      <c r="F97" s="106"/>
      <c r="G97" s="106"/>
      <c r="H97" s="106"/>
      <c r="I97" s="106"/>
      <c r="J97" s="107">
        <f>J155</f>
        <v>0</v>
      </c>
      <c r="L97" s="104"/>
    </row>
    <row r="98" spans="2:12" s="9" customFormat="1" ht="19.899999999999999" customHeight="1">
      <c r="B98" s="108"/>
      <c r="D98" s="109" t="s">
        <v>104</v>
      </c>
      <c r="E98" s="110"/>
      <c r="F98" s="110"/>
      <c r="G98" s="110"/>
      <c r="H98" s="110"/>
      <c r="I98" s="110"/>
      <c r="J98" s="111">
        <f>J156</f>
        <v>0</v>
      </c>
      <c r="L98" s="108"/>
    </row>
    <row r="99" spans="2:12" s="9" customFormat="1" ht="19.899999999999999" customHeight="1">
      <c r="B99" s="108"/>
      <c r="D99" s="109" t="s">
        <v>105</v>
      </c>
      <c r="E99" s="110"/>
      <c r="F99" s="110"/>
      <c r="G99" s="110"/>
      <c r="H99" s="110"/>
      <c r="I99" s="110"/>
      <c r="J99" s="111">
        <f>J186</f>
        <v>0</v>
      </c>
      <c r="L99" s="108"/>
    </row>
    <row r="100" spans="2:12" s="9" customFormat="1" ht="19.899999999999999" customHeight="1">
      <c r="B100" s="108"/>
      <c r="D100" s="109" t="s">
        <v>106</v>
      </c>
      <c r="E100" s="110"/>
      <c r="F100" s="110"/>
      <c r="G100" s="110"/>
      <c r="H100" s="110"/>
      <c r="I100" s="110"/>
      <c r="J100" s="111">
        <f>J197</f>
        <v>0</v>
      </c>
      <c r="L100" s="108"/>
    </row>
    <row r="101" spans="2:12" s="9" customFormat="1" ht="19.899999999999999" customHeight="1">
      <c r="B101" s="108"/>
      <c r="D101" s="109" t="s">
        <v>107</v>
      </c>
      <c r="E101" s="110"/>
      <c r="F101" s="110"/>
      <c r="G101" s="110"/>
      <c r="H101" s="110"/>
      <c r="I101" s="110"/>
      <c r="J101" s="111">
        <f>J207</f>
        <v>0</v>
      </c>
      <c r="L101" s="108"/>
    </row>
    <row r="102" spans="2:12" s="9" customFormat="1" ht="19.899999999999999" customHeight="1">
      <c r="B102" s="108"/>
      <c r="D102" s="109" t="s">
        <v>108</v>
      </c>
      <c r="E102" s="110"/>
      <c r="F102" s="110"/>
      <c r="G102" s="110"/>
      <c r="H102" s="110"/>
      <c r="I102" s="110"/>
      <c r="J102" s="111">
        <f>J210</f>
        <v>0</v>
      </c>
      <c r="L102" s="108"/>
    </row>
    <row r="103" spans="2:12" s="9" customFormat="1" ht="19.899999999999999" customHeight="1">
      <c r="B103" s="108"/>
      <c r="D103" s="109" t="s">
        <v>109</v>
      </c>
      <c r="E103" s="110"/>
      <c r="F103" s="110"/>
      <c r="G103" s="110"/>
      <c r="H103" s="110"/>
      <c r="I103" s="110"/>
      <c r="J103" s="111">
        <f>J226</f>
        <v>0</v>
      </c>
      <c r="L103" s="108"/>
    </row>
    <row r="104" spans="2:12" s="9" customFormat="1" ht="19.899999999999999" customHeight="1">
      <c r="B104" s="108"/>
      <c r="D104" s="109" t="s">
        <v>110</v>
      </c>
      <c r="E104" s="110"/>
      <c r="F104" s="110"/>
      <c r="G104" s="110"/>
      <c r="H104" s="110"/>
      <c r="I104" s="110"/>
      <c r="J104" s="111">
        <f>J231</f>
        <v>0</v>
      </c>
      <c r="L104" s="108"/>
    </row>
    <row r="105" spans="2:12" s="9" customFormat="1" ht="19.899999999999999" customHeight="1">
      <c r="B105" s="108"/>
      <c r="D105" s="109" t="s">
        <v>111</v>
      </c>
      <c r="E105" s="110"/>
      <c r="F105" s="110"/>
      <c r="G105" s="110"/>
      <c r="H105" s="110"/>
      <c r="I105" s="110"/>
      <c r="J105" s="111">
        <f>J234</f>
        <v>0</v>
      </c>
      <c r="L105" s="108"/>
    </row>
    <row r="106" spans="2:12" s="9" customFormat="1" ht="19.899999999999999" customHeight="1">
      <c r="B106" s="108"/>
      <c r="D106" s="109" t="s">
        <v>112</v>
      </c>
      <c r="E106" s="110"/>
      <c r="F106" s="110"/>
      <c r="G106" s="110"/>
      <c r="H106" s="110"/>
      <c r="I106" s="110"/>
      <c r="J106" s="111">
        <f>J241</f>
        <v>0</v>
      </c>
      <c r="L106" s="108"/>
    </row>
    <row r="107" spans="2:12" s="9" customFormat="1" ht="19.899999999999999" customHeight="1">
      <c r="B107" s="108"/>
      <c r="D107" s="109" t="s">
        <v>113</v>
      </c>
      <c r="E107" s="110"/>
      <c r="F107" s="110"/>
      <c r="G107" s="110"/>
      <c r="H107" s="110"/>
      <c r="I107" s="110"/>
      <c r="J107" s="111">
        <f>J260</f>
        <v>0</v>
      </c>
      <c r="L107" s="108"/>
    </row>
    <row r="108" spans="2:12" s="9" customFormat="1" ht="19.899999999999999" customHeight="1">
      <c r="B108" s="108"/>
      <c r="D108" s="109" t="s">
        <v>114</v>
      </c>
      <c r="E108" s="110"/>
      <c r="F108" s="110"/>
      <c r="G108" s="110"/>
      <c r="H108" s="110"/>
      <c r="I108" s="110"/>
      <c r="J108" s="111">
        <f>J263</f>
        <v>0</v>
      </c>
      <c r="L108" s="108"/>
    </row>
    <row r="109" spans="2:12" s="9" customFormat="1" ht="19.899999999999999" customHeight="1">
      <c r="B109" s="108"/>
      <c r="D109" s="109" t="s">
        <v>115</v>
      </c>
      <c r="E109" s="110"/>
      <c r="F109" s="110"/>
      <c r="G109" s="110"/>
      <c r="H109" s="110"/>
      <c r="I109" s="110"/>
      <c r="J109" s="111">
        <f>J295</f>
        <v>0</v>
      </c>
      <c r="L109" s="108"/>
    </row>
    <row r="110" spans="2:12" s="9" customFormat="1" ht="19.899999999999999" customHeight="1">
      <c r="B110" s="108"/>
      <c r="D110" s="109" t="s">
        <v>116</v>
      </c>
      <c r="E110" s="110"/>
      <c r="F110" s="110"/>
      <c r="G110" s="110"/>
      <c r="H110" s="110"/>
      <c r="I110" s="110"/>
      <c r="J110" s="111">
        <f>J298</f>
        <v>0</v>
      </c>
      <c r="L110" s="108"/>
    </row>
    <row r="111" spans="2:12" s="9" customFormat="1" ht="19.899999999999999" customHeight="1">
      <c r="B111" s="108"/>
      <c r="D111" s="109" t="s">
        <v>117</v>
      </c>
      <c r="E111" s="110"/>
      <c r="F111" s="110"/>
      <c r="G111" s="110"/>
      <c r="H111" s="110"/>
      <c r="I111" s="110"/>
      <c r="J111" s="111">
        <f>J307</f>
        <v>0</v>
      </c>
      <c r="L111" s="108"/>
    </row>
    <row r="112" spans="2:12" s="9" customFormat="1" ht="19.899999999999999" customHeight="1">
      <c r="B112" s="108"/>
      <c r="D112" s="109" t="s">
        <v>118</v>
      </c>
      <c r="E112" s="110"/>
      <c r="F112" s="110"/>
      <c r="G112" s="110"/>
      <c r="H112" s="110"/>
      <c r="I112" s="110"/>
      <c r="J112" s="111">
        <f>J316</f>
        <v>0</v>
      </c>
      <c r="L112" s="108"/>
    </row>
    <row r="113" spans="2:12" s="9" customFormat="1" ht="19.899999999999999" customHeight="1">
      <c r="B113" s="108"/>
      <c r="D113" s="109" t="s">
        <v>119</v>
      </c>
      <c r="E113" s="110"/>
      <c r="F113" s="110"/>
      <c r="G113" s="110"/>
      <c r="H113" s="110"/>
      <c r="I113" s="110"/>
      <c r="J113" s="111">
        <f>J328</f>
        <v>0</v>
      </c>
      <c r="L113" s="108"/>
    </row>
    <row r="114" spans="2:12" s="9" customFormat="1" ht="19.899999999999999" customHeight="1">
      <c r="B114" s="108"/>
      <c r="D114" s="109" t="s">
        <v>120</v>
      </c>
      <c r="E114" s="110"/>
      <c r="F114" s="110"/>
      <c r="G114" s="110"/>
      <c r="H114" s="110"/>
      <c r="I114" s="110"/>
      <c r="J114" s="111">
        <f>J330</f>
        <v>0</v>
      </c>
      <c r="L114" s="108"/>
    </row>
    <row r="115" spans="2:12" s="9" customFormat="1" ht="19.899999999999999" customHeight="1">
      <c r="B115" s="108"/>
      <c r="D115" s="109" t="s">
        <v>121</v>
      </c>
      <c r="E115" s="110"/>
      <c r="F115" s="110"/>
      <c r="G115" s="110"/>
      <c r="H115" s="110"/>
      <c r="I115" s="110"/>
      <c r="J115" s="111">
        <f>J349</f>
        <v>0</v>
      </c>
      <c r="L115" s="108"/>
    </row>
    <row r="116" spans="2:12" s="9" customFormat="1" ht="19.899999999999999" customHeight="1">
      <c r="B116" s="108"/>
      <c r="D116" s="109" t="s">
        <v>122</v>
      </c>
      <c r="E116" s="110"/>
      <c r="F116" s="110"/>
      <c r="G116" s="110"/>
      <c r="H116" s="110"/>
      <c r="I116" s="110"/>
      <c r="J116" s="111">
        <f>J356</f>
        <v>0</v>
      </c>
      <c r="L116" s="108"/>
    </row>
    <row r="117" spans="2:12" s="9" customFormat="1" ht="19.899999999999999" customHeight="1">
      <c r="B117" s="108"/>
      <c r="D117" s="109" t="s">
        <v>123</v>
      </c>
      <c r="E117" s="110"/>
      <c r="F117" s="110"/>
      <c r="G117" s="110"/>
      <c r="H117" s="110"/>
      <c r="I117" s="110"/>
      <c r="J117" s="111">
        <f>J366</f>
        <v>0</v>
      </c>
      <c r="L117" s="108"/>
    </row>
    <row r="118" spans="2:12" s="9" customFormat="1" ht="19.899999999999999" customHeight="1">
      <c r="B118" s="108"/>
      <c r="D118" s="109" t="s">
        <v>124</v>
      </c>
      <c r="E118" s="110"/>
      <c r="F118" s="110"/>
      <c r="G118" s="110"/>
      <c r="H118" s="110"/>
      <c r="I118" s="110"/>
      <c r="J118" s="111">
        <f>J375</f>
        <v>0</v>
      </c>
      <c r="L118" s="108"/>
    </row>
    <row r="119" spans="2:12" s="9" customFormat="1" ht="19.899999999999999" customHeight="1">
      <c r="B119" s="108"/>
      <c r="D119" s="109" t="s">
        <v>125</v>
      </c>
      <c r="E119" s="110"/>
      <c r="F119" s="110"/>
      <c r="G119" s="110"/>
      <c r="H119" s="110"/>
      <c r="I119" s="110"/>
      <c r="J119" s="111">
        <f>J386</f>
        <v>0</v>
      </c>
      <c r="L119" s="108"/>
    </row>
    <row r="120" spans="2:12" s="9" customFormat="1" ht="19.899999999999999" customHeight="1">
      <c r="B120" s="108"/>
      <c r="D120" s="109" t="s">
        <v>126</v>
      </c>
      <c r="E120" s="110"/>
      <c r="F120" s="110"/>
      <c r="G120" s="110"/>
      <c r="H120" s="110"/>
      <c r="I120" s="110"/>
      <c r="J120" s="111">
        <f>J395</f>
        <v>0</v>
      </c>
      <c r="L120" s="108"/>
    </row>
    <row r="121" spans="2:12" s="9" customFormat="1" ht="19.899999999999999" customHeight="1">
      <c r="B121" s="108"/>
      <c r="D121" s="109" t="s">
        <v>127</v>
      </c>
      <c r="E121" s="110"/>
      <c r="F121" s="110"/>
      <c r="G121" s="110"/>
      <c r="H121" s="110"/>
      <c r="I121" s="110"/>
      <c r="J121" s="111">
        <f>J408</f>
        <v>0</v>
      </c>
      <c r="L121" s="108"/>
    </row>
    <row r="122" spans="2:12" s="9" customFormat="1" ht="19.899999999999999" customHeight="1">
      <c r="B122" s="108"/>
      <c r="D122" s="109" t="s">
        <v>128</v>
      </c>
      <c r="E122" s="110"/>
      <c r="F122" s="110"/>
      <c r="G122" s="110"/>
      <c r="H122" s="110"/>
      <c r="I122" s="110"/>
      <c r="J122" s="111">
        <f>J412</f>
        <v>0</v>
      </c>
      <c r="L122" s="108"/>
    </row>
    <row r="123" spans="2:12" s="9" customFormat="1" ht="19.899999999999999" customHeight="1">
      <c r="B123" s="108"/>
      <c r="D123" s="109" t="s">
        <v>129</v>
      </c>
      <c r="E123" s="110"/>
      <c r="F123" s="110"/>
      <c r="G123" s="110"/>
      <c r="H123" s="110"/>
      <c r="I123" s="110"/>
      <c r="J123" s="111">
        <f>J430</f>
        <v>0</v>
      </c>
      <c r="L123" s="108"/>
    </row>
    <row r="124" spans="2:12" s="9" customFormat="1" ht="19.899999999999999" customHeight="1">
      <c r="B124" s="108"/>
      <c r="D124" s="109" t="s">
        <v>130</v>
      </c>
      <c r="E124" s="110"/>
      <c r="F124" s="110"/>
      <c r="G124" s="110"/>
      <c r="H124" s="110"/>
      <c r="I124" s="110"/>
      <c r="J124" s="111">
        <f>J435</f>
        <v>0</v>
      </c>
      <c r="L124" s="108"/>
    </row>
    <row r="125" spans="2:12" s="9" customFormat="1" ht="19.899999999999999" customHeight="1">
      <c r="B125" s="108"/>
      <c r="D125" s="109" t="s">
        <v>131</v>
      </c>
      <c r="E125" s="110"/>
      <c r="F125" s="110"/>
      <c r="G125" s="110"/>
      <c r="H125" s="110"/>
      <c r="I125" s="110"/>
      <c r="J125" s="111">
        <f>J438</f>
        <v>0</v>
      </c>
      <c r="L125" s="108"/>
    </row>
    <row r="126" spans="2:12" s="9" customFormat="1" ht="19.899999999999999" customHeight="1">
      <c r="B126" s="108"/>
      <c r="D126" s="109" t="s">
        <v>132</v>
      </c>
      <c r="E126" s="110"/>
      <c r="F126" s="110"/>
      <c r="G126" s="110"/>
      <c r="H126" s="110"/>
      <c r="I126" s="110"/>
      <c r="J126" s="111">
        <f>J440</f>
        <v>0</v>
      </c>
      <c r="L126" s="108"/>
    </row>
    <row r="127" spans="2:12" s="9" customFormat="1" ht="19.899999999999999" customHeight="1">
      <c r="B127" s="108"/>
      <c r="D127" s="109" t="s">
        <v>133</v>
      </c>
      <c r="E127" s="110"/>
      <c r="F127" s="110"/>
      <c r="G127" s="110"/>
      <c r="H127" s="110"/>
      <c r="I127" s="110"/>
      <c r="J127" s="111">
        <f>J449</f>
        <v>0</v>
      </c>
      <c r="L127" s="108"/>
    </row>
    <row r="128" spans="2:12" s="9" customFormat="1" ht="19.899999999999999" customHeight="1">
      <c r="B128" s="108"/>
      <c r="D128" s="109" t="s">
        <v>134</v>
      </c>
      <c r="E128" s="110"/>
      <c r="F128" s="110"/>
      <c r="G128" s="110"/>
      <c r="H128" s="110"/>
      <c r="I128" s="110"/>
      <c r="J128" s="111">
        <f>J462</f>
        <v>0</v>
      </c>
      <c r="L128" s="108"/>
    </row>
    <row r="129" spans="2:12" s="9" customFormat="1" ht="19.899999999999999" customHeight="1">
      <c r="B129" s="108"/>
      <c r="D129" s="109" t="s">
        <v>135</v>
      </c>
      <c r="E129" s="110"/>
      <c r="F129" s="110"/>
      <c r="G129" s="110"/>
      <c r="H129" s="110"/>
      <c r="I129" s="110"/>
      <c r="J129" s="111">
        <f>J467</f>
        <v>0</v>
      </c>
      <c r="L129" s="108"/>
    </row>
    <row r="130" spans="2:12" s="9" customFormat="1" ht="19.899999999999999" customHeight="1">
      <c r="B130" s="108"/>
      <c r="D130" s="109" t="s">
        <v>136</v>
      </c>
      <c r="E130" s="110"/>
      <c r="F130" s="110"/>
      <c r="G130" s="110"/>
      <c r="H130" s="110"/>
      <c r="I130" s="110"/>
      <c r="J130" s="111">
        <f>J482</f>
        <v>0</v>
      </c>
      <c r="L130" s="108"/>
    </row>
    <row r="131" spans="2:12" s="9" customFormat="1" ht="19.899999999999999" customHeight="1">
      <c r="B131" s="108"/>
      <c r="D131" s="109" t="s">
        <v>137</v>
      </c>
      <c r="E131" s="110"/>
      <c r="F131" s="110"/>
      <c r="G131" s="110"/>
      <c r="H131" s="110"/>
      <c r="I131" s="110"/>
      <c r="J131" s="111">
        <f>J496</f>
        <v>0</v>
      </c>
      <c r="L131" s="108"/>
    </row>
    <row r="132" spans="2:12" s="9" customFormat="1" ht="19.899999999999999" customHeight="1">
      <c r="B132" s="108"/>
      <c r="D132" s="109" t="s">
        <v>138</v>
      </c>
      <c r="E132" s="110"/>
      <c r="F132" s="110"/>
      <c r="G132" s="110"/>
      <c r="H132" s="110"/>
      <c r="I132" s="110"/>
      <c r="J132" s="111">
        <f>J498</f>
        <v>0</v>
      </c>
      <c r="L132" s="108"/>
    </row>
    <row r="133" spans="2:12" s="9" customFormat="1" ht="19.899999999999999" customHeight="1">
      <c r="B133" s="108"/>
      <c r="D133" s="109" t="s">
        <v>139</v>
      </c>
      <c r="E133" s="110"/>
      <c r="F133" s="110"/>
      <c r="G133" s="110"/>
      <c r="H133" s="110"/>
      <c r="I133" s="110"/>
      <c r="J133" s="111">
        <f>J501</f>
        <v>0</v>
      </c>
      <c r="L133" s="108"/>
    </row>
    <row r="134" spans="2:12" s="9" customFormat="1" ht="19.899999999999999" customHeight="1">
      <c r="B134" s="108"/>
      <c r="D134" s="109" t="s">
        <v>140</v>
      </c>
      <c r="E134" s="110"/>
      <c r="F134" s="110"/>
      <c r="G134" s="110"/>
      <c r="H134" s="110"/>
      <c r="I134" s="110"/>
      <c r="J134" s="111">
        <f>J510</f>
        <v>0</v>
      </c>
      <c r="L134" s="108"/>
    </row>
    <row r="135" spans="2:12" s="1" customFormat="1" ht="21.75" customHeight="1">
      <c r="B135" s="32"/>
      <c r="L135" s="32"/>
    </row>
    <row r="136" spans="2:12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  <row r="140" spans="2:12" s="1" customFormat="1" ht="6.95" customHeight="1">
      <c r="B140" s="46"/>
      <c r="C140" s="47"/>
      <c r="D140" s="47"/>
      <c r="E140" s="47"/>
      <c r="F140" s="47"/>
      <c r="G140" s="47"/>
      <c r="H140" s="47"/>
      <c r="I140" s="47"/>
      <c r="J140" s="47"/>
      <c r="K140" s="47"/>
      <c r="L140" s="32"/>
    </row>
    <row r="141" spans="2:12" s="1" customFormat="1" ht="24.95" customHeight="1">
      <c r="B141" s="32"/>
      <c r="C141" s="20" t="s">
        <v>141</v>
      </c>
      <c r="L141" s="32"/>
    </row>
    <row r="142" spans="2:12" s="1" customFormat="1" ht="6.95" customHeight="1">
      <c r="B142" s="32"/>
      <c r="L142" s="32"/>
    </row>
    <row r="143" spans="2:12" s="1" customFormat="1" ht="12" customHeight="1">
      <c r="B143" s="32"/>
      <c r="C143" s="26" t="s">
        <v>16</v>
      </c>
      <c r="L143" s="32"/>
    </row>
    <row r="144" spans="2:12" s="1" customFormat="1" ht="16.5" customHeight="1">
      <c r="B144" s="32"/>
      <c r="E144" s="259" t="str">
        <f>E7</f>
        <v>rekonstrukce mostu NB04 v Nymburce</v>
      </c>
      <c r="F144" s="260"/>
      <c r="G144" s="260"/>
      <c r="H144" s="260"/>
      <c r="L144" s="32"/>
    </row>
    <row r="145" spans="2:65" s="1" customFormat="1" ht="12" customHeight="1">
      <c r="B145" s="32"/>
      <c r="C145" s="26" t="s">
        <v>96</v>
      </c>
      <c r="L145" s="32"/>
    </row>
    <row r="146" spans="2:65" s="1" customFormat="1" ht="16.5" customHeight="1">
      <c r="B146" s="32"/>
      <c r="E146" s="231" t="str">
        <f>E9</f>
        <v>SO 01 - Stavební a konstrukční část</v>
      </c>
      <c r="F146" s="258"/>
      <c r="G146" s="258"/>
      <c r="H146" s="258"/>
      <c r="L146" s="32"/>
    </row>
    <row r="147" spans="2:65" s="1" customFormat="1" ht="6.95" customHeight="1">
      <c r="B147" s="32"/>
      <c r="L147" s="32"/>
    </row>
    <row r="148" spans="2:65" s="1" customFormat="1" ht="12" customHeight="1">
      <c r="B148" s="32"/>
      <c r="C148" s="26" t="s">
        <v>22</v>
      </c>
      <c r="F148" s="24" t="str">
        <f>F12</f>
        <v>Město Nymburk</v>
      </c>
      <c r="I148" s="26" t="s">
        <v>24</v>
      </c>
      <c r="J148" s="52">
        <f>IF(J12="","",J12)</f>
        <v>45637</v>
      </c>
      <c r="L148" s="32"/>
    </row>
    <row r="149" spans="2:65" s="1" customFormat="1" ht="6.95" customHeight="1">
      <c r="B149" s="32"/>
      <c r="L149" s="32"/>
    </row>
    <row r="150" spans="2:65" s="1" customFormat="1" ht="15.2" customHeight="1">
      <c r="B150" s="32"/>
      <c r="C150" s="26" t="s">
        <v>29</v>
      </c>
      <c r="F150" s="24" t="str">
        <f>E15</f>
        <v>Město Nymburk</v>
      </c>
      <c r="I150" s="26" t="s">
        <v>35</v>
      </c>
      <c r="J150" s="30" t="str">
        <f>E21</f>
        <v>KUCIÁN statika s.r.o.</v>
      </c>
      <c r="L150" s="32"/>
    </row>
    <row r="151" spans="2:65" s="1" customFormat="1" ht="15.2" customHeight="1">
      <c r="B151" s="32"/>
      <c r="C151" s="26" t="s">
        <v>33</v>
      </c>
      <c r="F151" s="24" t="str">
        <f>IF(E18="","",E18)</f>
        <v>Vyplň údaj</v>
      </c>
      <c r="I151" s="26" t="s">
        <v>38</v>
      </c>
      <c r="J151" s="30" t="str">
        <f>E24</f>
        <v>Ing. Jaromír Kucián</v>
      </c>
      <c r="L151" s="32"/>
    </row>
    <row r="152" spans="2:65" s="1" customFormat="1" ht="10.35" customHeight="1">
      <c r="B152" s="32"/>
      <c r="L152" s="32"/>
    </row>
    <row r="153" spans="2:65" s="10" customFormat="1" ht="29.25" customHeight="1">
      <c r="B153" s="112"/>
      <c r="C153" s="113" t="s">
        <v>142</v>
      </c>
      <c r="D153" s="114" t="s">
        <v>66</v>
      </c>
      <c r="E153" s="114" t="s">
        <v>62</v>
      </c>
      <c r="F153" s="114" t="s">
        <v>63</v>
      </c>
      <c r="G153" s="114" t="s">
        <v>143</v>
      </c>
      <c r="H153" s="114" t="s">
        <v>144</v>
      </c>
      <c r="I153" s="114" t="s">
        <v>145</v>
      </c>
      <c r="J153" s="114" t="s">
        <v>100</v>
      </c>
      <c r="K153" s="115" t="s">
        <v>146</v>
      </c>
      <c r="L153" s="112"/>
      <c r="M153" s="59" t="s">
        <v>1</v>
      </c>
      <c r="N153" s="60" t="s">
        <v>45</v>
      </c>
      <c r="O153" s="60" t="s">
        <v>147</v>
      </c>
      <c r="P153" s="60" t="s">
        <v>148</v>
      </c>
      <c r="Q153" s="60" t="s">
        <v>149</v>
      </c>
      <c r="R153" s="60" t="s">
        <v>150</v>
      </c>
      <c r="S153" s="60" t="s">
        <v>151</v>
      </c>
      <c r="T153" s="61" t="s">
        <v>152</v>
      </c>
    </row>
    <row r="154" spans="2:65" s="1" customFormat="1" ht="22.9" customHeight="1">
      <c r="B154" s="32"/>
      <c r="C154" s="64" t="s">
        <v>153</v>
      </c>
      <c r="J154" s="116">
        <f>BK154</f>
        <v>0</v>
      </c>
      <c r="L154" s="32"/>
      <c r="M154" s="62"/>
      <c r="N154" s="53"/>
      <c r="O154" s="53"/>
      <c r="P154" s="117">
        <f>P155</f>
        <v>0</v>
      </c>
      <c r="Q154" s="53"/>
      <c r="R154" s="117">
        <f>R155</f>
        <v>992.79954069999997</v>
      </c>
      <c r="S154" s="53"/>
      <c r="T154" s="118">
        <f>T155</f>
        <v>306.79300000000001</v>
      </c>
      <c r="AT154" s="16" t="s">
        <v>80</v>
      </c>
      <c r="AU154" s="16" t="s">
        <v>102</v>
      </c>
      <c r="BK154" s="119">
        <f>BK155</f>
        <v>0</v>
      </c>
    </row>
    <row r="155" spans="2:65" s="11" customFormat="1" ht="25.9" customHeight="1">
      <c r="B155" s="120"/>
      <c r="D155" s="121" t="s">
        <v>80</v>
      </c>
      <c r="E155" s="122" t="s">
        <v>154</v>
      </c>
      <c r="F155" s="122" t="s">
        <v>155</v>
      </c>
      <c r="I155" s="123"/>
      <c r="J155" s="124">
        <f>BK155</f>
        <v>0</v>
      </c>
      <c r="L155" s="120"/>
      <c r="M155" s="125"/>
      <c r="P155" s="126">
        <f>P156+P186+P197+P207+P210+P226+P231+P234+P241+P260+P263+P295+P298+P307+P316+P328+P330+P349+P356+P366+P375+P386+P395+P408+P412+P430+P435+P438+P440+P449+P462+P467+P482+P496+P498+P501+P510</f>
        <v>0</v>
      </c>
      <c r="R155" s="126">
        <f>R156+R186+R197+R207+R210+R226+R231+R234+R241+R260+R263+R295+R298+R307+R316+R328+R330+R349+R356+R366+R375+R386+R395+R408+R412+R430+R435+R438+R440+R449+R462+R467+R482+R496+R498+R501+R510</f>
        <v>992.79954069999997</v>
      </c>
      <c r="T155" s="127">
        <f>T156+T186+T197+T207+T210+T226+T231+T234+T241+T260+T263+T295+T298+T307+T316+T328+T330+T349+T356+T366+T375+T386+T395+T408+T412+T430+T435+T438+T440+T449+T462+T467+T482+T496+T498+T501+T510</f>
        <v>306.79300000000001</v>
      </c>
      <c r="AR155" s="121" t="s">
        <v>89</v>
      </c>
      <c r="AT155" s="128" t="s">
        <v>80</v>
      </c>
      <c r="AU155" s="128" t="s">
        <v>81</v>
      </c>
      <c r="AY155" s="121" t="s">
        <v>156</v>
      </c>
      <c r="BK155" s="129">
        <f>BK156+BK186+BK197+BK207+BK210+BK226+BK231+BK234+BK241+BK260+BK263+BK295+BK298+BK307+BK316+BK328+BK330+BK349+BK356+BK366+BK375+BK386+BK395+BK408+BK412+BK430+BK435+BK438+BK440+BK449+BK462+BK467+BK482+BK496+BK498+BK501+BK510</f>
        <v>0</v>
      </c>
    </row>
    <row r="156" spans="2:65" s="11" customFormat="1" ht="22.9" customHeight="1">
      <c r="B156" s="120"/>
      <c r="D156" s="121" t="s">
        <v>80</v>
      </c>
      <c r="E156" s="130" t="s">
        <v>157</v>
      </c>
      <c r="F156" s="130" t="s">
        <v>158</v>
      </c>
      <c r="I156" s="123"/>
      <c r="J156" s="131">
        <f>BK156</f>
        <v>0</v>
      </c>
      <c r="L156" s="120"/>
      <c r="M156" s="125"/>
      <c r="P156" s="126">
        <f>SUM(P157:P185)</f>
        <v>0</v>
      </c>
      <c r="R156" s="126">
        <f>SUM(R157:R185)</f>
        <v>5.2189300000000003</v>
      </c>
      <c r="T156" s="127">
        <f>SUM(T157:T185)</f>
        <v>101.70599999999999</v>
      </c>
      <c r="AR156" s="121" t="s">
        <v>89</v>
      </c>
      <c r="AT156" s="128" t="s">
        <v>80</v>
      </c>
      <c r="AU156" s="128" t="s">
        <v>89</v>
      </c>
      <c r="AY156" s="121" t="s">
        <v>156</v>
      </c>
      <c r="BK156" s="129">
        <f>SUM(BK157:BK185)</f>
        <v>0</v>
      </c>
    </row>
    <row r="157" spans="2:65" s="1" customFormat="1" ht="37.9" customHeight="1">
      <c r="B157" s="132"/>
      <c r="C157" s="133" t="s">
        <v>89</v>
      </c>
      <c r="D157" s="133" t="s">
        <v>159</v>
      </c>
      <c r="E157" s="134" t="s">
        <v>160</v>
      </c>
      <c r="F157" s="135" t="s">
        <v>161</v>
      </c>
      <c r="G157" s="136" t="s">
        <v>162</v>
      </c>
      <c r="H157" s="137">
        <v>126.8</v>
      </c>
      <c r="I157" s="138"/>
      <c r="J157" s="139">
        <f>ROUND(I157*H157,2)</f>
        <v>0</v>
      </c>
      <c r="K157" s="135" t="s">
        <v>163</v>
      </c>
      <c r="L157" s="32"/>
      <c r="M157" s="140" t="s">
        <v>1</v>
      </c>
      <c r="N157" s="141" t="s">
        <v>46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164</v>
      </c>
      <c r="AT157" s="144" t="s">
        <v>159</v>
      </c>
      <c r="AU157" s="144" t="s">
        <v>91</v>
      </c>
      <c r="AY157" s="16" t="s">
        <v>156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89</v>
      </c>
      <c r="BK157" s="145">
        <f>ROUND(I157*H157,2)</f>
        <v>0</v>
      </c>
      <c r="BL157" s="16" t="s">
        <v>164</v>
      </c>
      <c r="BM157" s="144" t="s">
        <v>165</v>
      </c>
    </row>
    <row r="158" spans="2:65" s="1" customFormat="1">
      <c r="B158" s="32"/>
      <c r="D158" s="146" t="s">
        <v>166</v>
      </c>
      <c r="F158" s="147" t="s">
        <v>167</v>
      </c>
      <c r="I158" s="148"/>
      <c r="L158" s="32"/>
      <c r="M158" s="149"/>
      <c r="T158" s="56"/>
      <c r="AT158" s="16" t="s">
        <v>166</v>
      </c>
      <c r="AU158" s="16" t="s">
        <v>91</v>
      </c>
    </row>
    <row r="159" spans="2:65" s="1" customFormat="1" ht="24.2" customHeight="1">
      <c r="B159" s="132"/>
      <c r="C159" s="133" t="s">
        <v>91</v>
      </c>
      <c r="D159" s="133" t="s">
        <v>159</v>
      </c>
      <c r="E159" s="134" t="s">
        <v>168</v>
      </c>
      <c r="F159" s="135" t="s">
        <v>169</v>
      </c>
      <c r="G159" s="136" t="s">
        <v>170</v>
      </c>
      <c r="H159" s="137">
        <v>1</v>
      </c>
      <c r="I159" s="138"/>
      <c r="J159" s="139">
        <f>ROUND(I159*H159,2)</f>
        <v>0</v>
      </c>
      <c r="K159" s="135" t="s">
        <v>163</v>
      </c>
      <c r="L159" s="32"/>
      <c r="M159" s="140" t="s">
        <v>1</v>
      </c>
      <c r="N159" s="141" t="s">
        <v>46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164</v>
      </c>
      <c r="AT159" s="144" t="s">
        <v>159</v>
      </c>
      <c r="AU159" s="144" t="s">
        <v>91</v>
      </c>
      <c r="AY159" s="16" t="s">
        <v>156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89</v>
      </c>
      <c r="BK159" s="145">
        <f>ROUND(I159*H159,2)</f>
        <v>0</v>
      </c>
      <c r="BL159" s="16" t="s">
        <v>164</v>
      </c>
      <c r="BM159" s="144" t="s">
        <v>171</v>
      </c>
    </row>
    <row r="160" spans="2:65" s="1" customFormat="1">
      <c r="B160" s="32"/>
      <c r="D160" s="146" t="s">
        <v>166</v>
      </c>
      <c r="F160" s="147" t="s">
        <v>172</v>
      </c>
      <c r="I160" s="148"/>
      <c r="L160" s="32"/>
      <c r="M160" s="149"/>
      <c r="T160" s="56"/>
      <c r="AT160" s="16" t="s">
        <v>166</v>
      </c>
      <c r="AU160" s="16" t="s">
        <v>91</v>
      </c>
    </row>
    <row r="161" spans="2:65" s="1" customFormat="1" ht="24.2" customHeight="1">
      <c r="B161" s="132"/>
      <c r="C161" s="133" t="s">
        <v>173</v>
      </c>
      <c r="D161" s="133" t="s">
        <v>159</v>
      </c>
      <c r="E161" s="134" t="s">
        <v>174</v>
      </c>
      <c r="F161" s="135" t="s">
        <v>175</v>
      </c>
      <c r="G161" s="136" t="s">
        <v>170</v>
      </c>
      <c r="H161" s="137">
        <v>1</v>
      </c>
      <c r="I161" s="138"/>
      <c r="J161" s="139">
        <f>ROUND(I161*H161,2)</f>
        <v>0</v>
      </c>
      <c r="K161" s="135" t="s">
        <v>163</v>
      </c>
      <c r="L161" s="32"/>
      <c r="M161" s="140" t="s">
        <v>1</v>
      </c>
      <c r="N161" s="141" t="s">
        <v>46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164</v>
      </c>
      <c r="AT161" s="144" t="s">
        <v>159</v>
      </c>
      <c r="AU161" s="144" t="s">
        <v>91</v>
      </c>
      <c r="AY161" s="16" t="s">
        <v>156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89</v>
      </c>
      <c r="BK161" s="145">
        <f>ROUND(I161*H161,2)</f>
        <v>0</v>
      </c>
      <c r="BL161" s="16" t="s">
        <v>164</v>
      </c>
      <c r="BM161" s="144" t="s">
        <v>176</v>
      </c>
    </row>
    <row r="162" spans="2:65" s="1" customFormat="1">
      <c r="B162" s="32"/>
      <c r="D162" s="146" t="s">
        <v>166</v>
      </c>
      <c r="F162" s="147" t="s">
        <v>177</v>
      </c>
      <c r="I162" s="148"/>
      <c r="L162" s="32"/>
      <c r="M162" s="149"/>
      <c r="T162" s="56"/>
      <c r="AT162" s="16" t="s">
        <v>166</v>
      </c>
      <c r="AU162" s="16" t="s">
        <v>91</v>
      </c>
    </row>
    <row r="163" spans="2:65" s="1" customFormat="1" ht="24.2" customHeight="1">
      <c r="B163" s="132"/>
      <c r="C163" s="133" t="s">
        <v>164</v>
      </c>
      <c r="D163" s="133" t="s">
        <v>159</v>
      </c>
      <c r="E163" s="134" t="s">
        <v>178</v>
      </c>
      <c r="F163" s="135" t="s">
        <v>179</v>
      </c>
      <c r="G163" s="136" t="s">
        <v>180</v>
      </c>
      <c r="H163" s="137">
        <v>840</v>
      </c>
      <c r="I163" s="138"/>
      <c r="J163" s="139">
        <f>ROUND(I163*H163,2)</f>
        <v>0</v>
      </c>
      <c r="K163" s="135" t="s">
        <v>163</v>
      </c>
      <c r="L163" s="32"/>
      <c r="M163" s="140" t="s">
        <v>1</v>
      </c>
      <c r="N163" s="141" t="s">
        <v>46</v>
      </c>
      <c r="P163" s="142">
        <f>O163*H163</f>
        <v>0</v>
      </c>
      <c r="Q163" s="142">
        <v>3.0000000000000001E-5</v>
      </c>
      <c r="R163" s="142">
        <f>Q163*H163</f>
        <v>2.52E-2</v>
      </c>
      <c r="S163" s="142">
        <v>0</v>
      </c>
      <c r="T163" s="143">
        <f>S163*H163</f>
        <v>0</v>
      </c>
      <c r="AR163" s="144" t="s">
        <v>164</v>
      </c>
      <c r="AT163" s="144" t="s">
        <v>159</v>
      </c>
      <c r="AU163" s="144" t="s">
        <v>91</v>
      </c>
      <c r="AY163" s="16" t="s">
        <v>156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89</v>
      </c>
      <c r="BK163" s="145">
        <f>ROUND(I163*H163,2)</f>
        <v>0</v>
      </c>
      <c r="BL163" s="16" t="s">
        <v>164</v>
      </c>
      <c r="BM163" s="144" t="s">
        <v>181</v>
      </c>
    </row>
    <row r="164" spans="2:65" s="1" customFormat="1">
      <c r="B164" s="32"/>
      <c r="D164" s="146" t="s">
        <v>166</v>
      </c>
      <c r="F164" s="147" t="s">
        <v>182</v>
      </c>
      <c r="I164" s="148"/>
      <c r="L164" s="32"/>
      <c r="M164" s="149"/>
      <c r="T164" s="56"/>
      <c r="AT164" s="16" t="s">
        <v>166</v>
      </c>
      <c r="AU164" s="16" t="s">
        <v>91</v>
      </c>
    </row>
    <row r="165" spans="2:65" s="1" customFormat="1" ht="16.5" customHeight="1">
      <c r="B165" s="132"/>
      <c r="C165" s="133" t="s">
        <v>183</v>
      </c>
      <c r="D165" s="133" t="s">
        <v>159</v>
      </c>
      <c r="E165" s="134" t="s">
        <v>184</v>
      </c>
      <c r="F165" s="135" t="s">
        <v>185</v>
      </c>
      <c r="G165" s="136" t="s">
        <v>186</v>
      </c>
      <c r="H165" s="137">
        <v>35</v>
      </c>
      <c r="I165" s="138"/>
      <c r="J165" s="139">
        <f>ROUND(I165*H165,2)</f>
        <v>0</v>
      </c>
      <c r="K165" s="135" t="s">
        <v>163</v>
      </c>
      <c r="L165" s="32"/>
      <c r="M165" s="140" t="s">
        <v>1</v>
      </c>
      <c r="N165" s="141" t="s">
        <v>46</v>
      </c>
      <c r="P165" s="142">
        <f>O165*H165</f>
        <v>0</v>
      </c>
      <c r="Q165" s="142">
        <v>1.004E-2</v>
      </c>
      <c r="R165" s="142">
        <f>Q165*H165</f>
        <v>0.35139999999999999</v>
      </c>
      <c r="S165" s="142">
        <v>0</v>
      </c>
      <c r="T165" s="143">
        <f>S165*H165</f>
        <v>0</v>
      </c>
      <c r="AR165" s="144" t="s">
        <v>164</v>
      </c>
      <c r="AT165" s="144" t="s">
        <v>159</v>
      </c>
      <c r="AU165" s="144" t="s">
        <v>91</v>
      </c>
      <c r="AY165" s="16" t="s">
        <v>156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89</v>
      </c>
      <c r="BK165" s="145">
        <f>ROUND(I165*H165,2)</f>
        <v>0</v>
      </c>
      <c r="BL165" s="16" t="s">
        <v>164</v>
      </c>
      <c r="BM165" s="144" t="s">
        <v>187</v>
      </c>
    </row>
    <row r="166" spans="2:65" s="1" customFormat="1">
      <c r="B166" s="32"/>
      <c r="D166" s="146" t="s">
        <v>166</v>
      </c>
      <c r="F166" s="147" t="s">
        <v>188</v>
      </c>
      <c r="I166" s="148"/>
      <c r="L166" s="32"/>
      <c r="M166" s="149"/>
      <c r="T166" s="56"/>
      <c r="AT166" s="16" t="s">
        <v>166</v>
      </c>
      <c r="AU166" s="16" t="s">
        <v>91</v>
      </c>
    </row>
    <row r="167" spans="2:65" s="1" customFormat="1" ht="24.2" customHeight="1">
      <c r="B167" s="132"/>
      <c r="C167" s="133" t="s">
        <v>189</v>
      </c>
      <c r="D167" s="133" t="s">
        <v>159</v>
      </c>
      <c r="E167" s="134" t="s">
        <v>190</v>
      </c>
      <c r="F167" s="135" t="s">
        <v>191</v>
      </c>
      <c r="G167" s="136" t="s">
        <v>192</v>
      </c>
      <c r="H167" s="137">
        <v>35</v>
      </c>
      <c r="I167" s="138"/>
      <c r="J167" s="139">
        <f>ROUND(I167*H167,2)</f>
        <v>0</v>
      </c>
      <c r="K167" s="135" t="s">
        <v>163</v>
      </c>
      <c r="L167" s="32"/>
      <c r="M167" s="140" t="s">
        <v>1</v>
      </c>
      <c r="N167" s="141" t="s">
        <v>46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164</v>
      </c>
      <c r="AT167" s="144" t="s">
        <v>159</v>
      </c>
      <c r="AU167" s="144" t="s">
        <v>91</v>
      </c>
      <c r="AY167" s="16" t="s">
        <v>156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89</v>
      </c>
      <c r="BK167" s="145">
        <f>ROUND(I167*H167,2)</f>
        <v>0</v>
      </c>
      <c r="BL167" s="16" t="s">
        <v>164</v>
      </c>
      <c r="BM167" s="144" t="s">
        <v>193</v>
      </c>
    </row>
    <row r="168" spans="2:65" s="1" customFormat="1">
      <c r="B168" s="32"/>
      <c r="D168" s="146" t="s">
        <v>166</v>
      </c>
      <c r="F168" s="147" t="s">
        <v>194</v>
      </c>
      <c r="I168" s="148"/>
      <c r="L168" s="32"/>
      <c r="M168" s="149"/>
      <c r="T168" s="56"/>
      <c r="AT168" s="16" t="s">
        <v>166</v>
      </c>
      <c r="AU168" s="16" t="s">
        <v>91</v>
      </c>
    </row>
    <row r="169" spans="2:65" s="1" customFormat="1" ht="24.2" customHeight="1">
      <c r="B169" s="132"/>
      <c r="C169" s="133" t="s">
        <v>195</v>
      </c>
      <c r="D169" s="133" t="s">
        <v>159</v>
      </c>
      <c r="E169" s="134" t="s">
        <v>196</v>
      </c>
      <c r="F169" s="135" t="s">
        <v>197</v>
      </c>
      <c r="G169" s="136" t="s">
        <v>162</v>
      </c>
      <c r="H169" s="137">
        <v>98.45</v>
      </c>
      <c r="I169" s="138"/>
      <c r="J169" s="139">
        <f>ROUND(I169*H169,2)</f>
        <v>0</v>
      </c>
      <c r="K169" s="135" t="s">
        <v>163</v>
      </c>
      <c r="L169" s="32"/>
      <c r="M169" s="140" t="s">
        <v>1</v>
      </c>
      <c r="N169" s="141" t="s">
        <v>46</v>
      </c>
      <c r="P169" s="142">
        <f>O169*H169</f>
        <v>0</v>
      </c>
      <c r="Q169" s="142">
        <v>0</v>
      </c>
      <c r="R169" s="142">
        <f>Q169*H169</f>
        <v>0</v>
      </c>
      <c r="S169" s="142">
        <v>0.48</v>
      </c>
      <c r="T169" s="143">
        <f>S169*H169</f>
        <v>47.256</v>
      </c>
      <c r="AR169" s="144" t="s">
        <v>164</v>
      </c>
      <c r="AT169" s="144" t="s">
        <v>159</v>
      </c>
      <c r="AU169" s="144" t="s">
        <v>91</v>
      </c>
      <c r="AY169" s="16" t="s">
        <v>156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89</v>
      </c>
      <c r="BK169" s="145">
        <f>ROUND(I169*H169,2)</f>
        <v>0</v>
      </c>
      <c r="BL169" s="16" t="s">
        <v>164</v>
      </c>
      <c r="BM169" s="144" t="s">
        <v>198</v>
      </c>
    </row>
    <row r="170" spans="2:65" s="1" customFormat="1">
      <c r="B170" s="32"/>
      <c r="D170" s="146" t="s">
        <v>166</v>
      </c>
      <c r="F170" s="147" t="s">
        <v>199</v>
      </c>
      <c r="I170" s="148"/>
      <c r="L170" s="32"/>
      <c r="M170" s="149"/>
      <c r="T170" s="56"/>
      <c r="AT170" s="16" t="s">
        <v>166</v>
      </c>
      <c r="AU170" s="16" t="s">
        <v>91</v>
      </c>
    </row>
    <row r="171" spans="2:65" s="1" customFormat="1" ht="24.2" customHeight="1">
      <c r="B171" s="132"/>
      <c r="C171" s="133" t="s">
        <v>200</v>
      </c>
      <c r="D171" s="133" t="s">
        <v>159</v>
      </c>
      <c r="E171" s="134" t="s">
        <v>201</v>
      </c>
      <c r="F171" s="135" t="s">
        <v>202</v>
      </c>
      <c r="G171" s="136" t="s">
        <v>162</v>
      </c>
      <c r="H171" s="137">
        <v>95</v>
      </c>
      <c r="I171" s="138"/>
      <c r="J171" s="139">
        <f>ROUND(I171*H171,2)</f>
        <v>0</v>
      </c>
      <c r="K171" s="135" t="s">
        <v>163</v>
      </c>
      <c r="L171" s="32"/>
      <c r="M171" s="140" t="s">
        <v>1</v>
      </c>
      <c r="N171" s="141" t="s">
        <v>46</v>
      </c>
      <c r="P171" s="142">
        <f>O171*H171</f>
        <v>0</v>
      </c>
      <c r="Q171" s="142">
        <v>0</v>
      </c>
      <c r="R171" s="142">
        <f>Q171*H171</f>
        <v>0</v>
      </c>
      <c r="S171" s="142">
        <v>0.18</v>
      </c>
      <c r="T171" s="143">
        <f>S171*H171</f>
        <v>17.099999999999998</v>
      </c>
      <c r="AR171" s="144" t="s">
        <v>164</v>
      </c>
      <c r="AT171" s="144" t="s">
        <v>159</v>
      </c>
      <c r="AU171" s="144" t="s">
        <v>91</v>
      </c>
      <c r="AY171" s="16" t="s">
        <v>156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89</v>
      </c>
      <c r="BK171" s="145">
        <f>ROUND(I171*H171,2)</f>
        <v>0</v>
      </c>
      <c r="BL171" s="16" t="s">
        <v>164</v>
      </c>
      <c r="BM171" s="144" t="s">
        <v>203</v>
      </c>
    </row>
    <row r="172" spans="2:65" s="1" customFormat="1">
      <c r="B172" s="32"/>
      <c r="D172" s="146" t="s">
        <v>166</v>
      </c>
      <c r="F172" s="147" t="s">
        <v>204</v>
      </c>
      <c r="I172" s="148"/>
      <c r="L172" s="32"/>
      <c r="M172" s="149"/>
      <c r="T172" s="56"/>
      <c r="AT172" s="16" t="s">
        <v>166</v>
      </c>
      <c r="AU172" s="16" t="s">
        <v>91</v>
      </c>
    </row>
    <row r="173" spans="2:65" s="1" customFormat="1" ht="33" customHeight="1">
      <c r="B173" s="132"/>
      <c r="C173" s="133" t="s">
        <v>205</v>
      </c>
      <c r="D173" s="133" t="s">
        <v>159</v>
      </c>
      <c r="E173" s="134" t="s">
        <v>206</v>
      </c>
      <c r="F173" s="135" t="s">
        <v>207</v>
      </c>
      <c r="G173" s="136" t="s">
        <v>162</v>
      </c>
      <c r="H173" s="137">
        <v>124.5</v>
      </c>
      <c r="I173" s="138"/>
      <c r="J173" s="139">
        <f>ROUND(I173*H173,2)</f>
        <v>0</v>
      </c>
      <c r="K173" s="135" t="s">
        <v>163</v>
      </c>
      <c r="L173" s="32"/>
      <c r="M173" s="140" t="s">
        <v>1</v>
      </c>
      <c r="N173" s="141" t="s">
        <v>46</v>
      </c>
      <c r="P173" s="142">
        <f>O173*H173</f>
        <v>0</v>
      </c>
      <c r="Q173" s="142">
        <v>0</v>
      </c>
      <c r="R173" s="142">
        <f>Q173*H173</f>
        <v>0</v>
      </c>
      <c r="S173" s="142">
        <v>0.3</v>
      </c>
      <c r="T173" s="143">
        <f>S173*H173</f>
        <v>37.35</v>
      </c>
      <c r="AR173" s="144" t="s">
        <v>164</v>
      </c>
      <c r="AT173" s="144" t="s">
        <v>159</v>
      </c>
      <c r="AU173" s="144" t="s">
        <v>91</v>
      </c>
      <c r="AY173" s="16" t="s">
        <v>156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89</v>
      </c>
      <c r="BK173" s="145">
        <f>ROUND(I173*H173,2)</f>
        <v>0</v>
      </c>
      <c r="BL173" s="16" t="s">
        <v>164</v>
      </c>
      <c r="BM173" s="144" t="s">
        <v>208</v>
      </c>
    </row>
    <row r="174" spans="2:65" s="1" customFormat="1">
      <c r="B174" s="32"/>
      <c r="D174" s="146" t="s">
        <v>166</v>
      </c>
      <c r="F174" s="147" t="s">
        <v>209</v>
      </c>
      <c r="I174" s="148"/>
      <c r="L174" s="32"/>
      <c r="M174" s="149"/>
      <c r="T174" s="56"/>
      <c r="AT174" s="16" t="s">
        <v>166</v>
      </c>
      <c r="AU174" s="16" t="s">
        <v>91</v>
      </c>
    </row>
    <row r="175" spans="2:65" s="1" customFormat="1" ht="16.5" customHeight="1">
      <c r="B175" s="132"/>
      <c r="C175" s="133" t="s">
        <v>210</v>
      </c>
      <c r="D175" s="133" t="s">
        <v>159</v>
      </c>
      <c r="E175" s="134" t="s">
        <v>211</v>
      </c>
      <c r="F175" s="135" t="s">
        <v>212</v>
      </c>
      <c r="G175" s="136" t="s">
        <v>186</v>
      </c>
      <c r="H175" s="137">
        <v>23</v>
      </c>
      <c r="I175" s="138"/>
      <c r="J175" s="139">
        <f>ROUND(I175*H175,2)</f>
        <v>0</v>
      </c>
      <c r="K175" s="135" t="s">
        <v>163</v>
      </c>
      <c r="L175" s="32"/>
      <c r="M175" s="140" t="s">
        <v>1</v>
      </c>
      <c r="N175" s="141" t="s">
        <v>46</v>
      </c>
      <c r="P175" s="142">
        <f>O175*H175</f>
        <v>0</v>
      </c>
      <c r="Q175" s="142">
        <v>2.1930000000000002E-2</v>
      </c>
      <c r="R175" s="142">
        <f>Q175*H175</f>
        <v>0.50439000000000001</v>
      </c>
      <c r="S175" s="142">
        <v>0</v>
      </c>
      <c r="T175" s="143">
        <f>S175*H175</f>
        <v>0</v>
      </c>
      <c r="AR175" s="144" t="s">
        <v>164</v>
      </c>
      <c r="AT175" s="144" t="s">
        <v>159</v>
      </c>
      <c r="AU175" s="144" t="s">
        <v>91</v>
      </c>
      <c r="AY175" s="16" t="s">
        <v>156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89</v>
      </c>
      <c r="BK175" s="145">
        <f>ROUND(I175*H175,2)</f>
        <v>0</v>
      </c>
      <c r="BL175" s="16" t="s">
        <v>164</v>
      </c>
      <c r="BM175" s="144" t="s">
        <v>213</v>
      </c>
    </row>
    <row r="176" spans="2:65" s="1" customFormat="1">
      <c r="B176" s="32"/>
      <c r="D176" s="146" t="s">
        <v>166</v>
      </c>
      <c r="F176" s="147" t="s">
        <v>214</v>
      </c>
      <c r="I176" s="148"/>
      <c r="L176" s="32"/>
      <c r="M176" s="149"/>
      <c r="T176" s="56"/>
      <c r="AT176" s="16" t="s">
        <v>166</v>
      </c>
      <c r="AU176" s="16" t="s">
        <v>91</v>
      </c>
    </row>
    <row r="177" spans="2:65" s="1" customFormat="1" ht="24.2" customHeight="1">
      <c r="B177" s="132"/>
      <c r="C177" s="133" t="s">
        <v>157</v>
      </c>
      <c r="D177" s="133" t="s">
        <v>159</v>
      </c>
      <c r="E177" s="134" t="s">
        <v>215</v>
      </c>
      <c r="F177" s="135" t="s">
        <v>216</v>
      </c>
      <c r="G177" s="136" t="s">
        <v>186</v>
      </c>
      <c r="H177" s="137">
        <v>18</v>
      </c>
      <c r="I177" s="138"/>
      <c r="J177" s="139">
        <f>ROUND(I177*H177,2)</f>
        <v>0</v>
      </c>
      <c r="K177" s="135" t="s">
        <v>163</v>
      </c>
      <c r="L177" s="32"/>
      <c r="M177" s="140" t="s">
        <v>1</v>
      </c>
      <c r="N177" s="141" t="s">
        <v>46</v>
      </c>
      <c r="P177" s="142">
        <f>O177*H177</f>
        <v>0</v>
      </c>
      <c r="Q177" s="142">
        <v>1.269E-2</v>
      </c>
      <c r="R177" s="142">
        <f>Q177*H177</f>
        <v>0.22842000000000001</v>
      </c>
      <c r="S177" s="142">
        <v>0</v>
      </c>
      <c r="T177" s="143">
        <f>S177*H177</f>
        <v>0</v>
      </c>
      <c r="AR177" s="144" t="s">
        <v>164</v>
      </c>
      <c r="AT177" s="144" t="s">
        <v>159</v>
      </c>
      <c r="AU177" s="144" t="s">
        <v>91</v>
      </c>
      <c r="AY177" s="16" t="s">
        <v>156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6" t="s">
        <v>89</v>
      </c>
      <c r="BK177" s="145">
        <f>ROUND(I177*H177,2)</f>
        <v>0</v>
      </c>
      <c r="BL177" s="16" t="s">
        <v>164</v>
      </c>
      <c r="BM177" s="144" t="s">
        <v>217</v>
      </c>
    </row>
    <row r="178" spans="2:65" s="1" customFormat="1">
      <c r="B178" s="32"/>
      <c r="D178" s="146" t="s">
        <v>166</v>
      </c>
      <c r="F178" s="147" t="s">
        <v>218</v>
      </c>
      <c r="I178" s="148"/>
      <c r="L178" s="32"/>
      <c r="M178" s="149"/>
      <c r="T178" s="56"/>
      <c r="AT178" s="16" t="s">
        <v>166</v>
      </c>
      <c r="AU178" s="16" t="s">
        <v>91</v>
      </c>
    </row>
    <row r="179" spans="2:65" s="1" customFormat="1" ht="19.5">
      <c r="B179" s="32"/>
      <c r="D179" s="150" t="s">
        <v>219</v>
      </c>
      <c r="F179" s="151" t="s">
        <v>220</v>
      </c>
      <c r="I179" s="148"/>
      <c r="L179" s="32"/>
      <c r="M179" s="149"/>
      <c r="T179" s="56"/>
      <c r="AT179" s="16" t="s">
        <v>219</v>
      </c>
      <c r="AU179" s="16" t="s">
        <v>91</v>
      </c>
    </row>
    <row r="180" spans="2:65" s="1" customFormat="1" ht="24.2" customHeight="1">
      <c r="B180" s="132"/>
      <c r="C180" s="133" t="s">
        <v>8</v>
      </c>
      <c r="D180" s="133" t="s">
        <v>159</v>
      </c>
      <c r="E180" s="134" t="s">
        <v>221</v>
      </c>
      <c r="F180" s="135" t="s">
        <v>222</v>
      </c>
      <c r="G180" s="136" t="s">
        <v>186</v>
      </c>
      <c r="H180" s="137">
        <v>72</v>
      </c>
      <c r="I180" s="138"/>
      <c r="J180" s="139">
        <f>ROUND(I180*H180,2)</f>
        <v>0</v>
      </c>
      <c r="K180" s="135" t="s">
        <v>163</v>
      </c>
      <c r="L180" s="32"/>
      <c r="M180" s="140" t="s">
        <v>1</v>
      </c>
      <c r="N180" s="141" t="s">
        <v>46</v>
      </c>
      <c r="P180" s="142">
        <f>O180*H180</f>
        <v>0</v>
      </c>
      <c r="Q180" s="142">
        <v>3.6900000000000002E-2</v>
      </c>
      <c r="R180" s="142">
        <f>Q180*H180</f>
        <v>2.6568000000000001</v>
      </c>
      <c r="S180" s="142">
        <v>0</v>
      </c>
      <c r="T180" s="143">
        <f>S180*H180</f>
        <v>0</v>
      </c>
      <c r="AR180" s="144" t="s">
        <v>164</v>
      </c>
      <c r="AT180" s="144" t="s">
        <v>159</v>
      </c>
      <c r="AU180" s="144" t="s">
        <v>91</v>
      </c>
      <c r="AY180" s="16" t="s">
        <v>156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89</v>
      </c>
      <c r="BK180" s="145">
        <f>ROUND(I180*H180,2)</f>
        <v>0</v>
      </c>
      <c r="BL180" s="16" t="s">
        <v>164</v>
      </c>
      <c r="BM180" s="144" t="s">
        <v>223</v>
      </c>
    </row>
    <row r="181" spans="2:65" s="1" customFormat="1">
      <c r="B181" s="32"/>
      <c r="D181" s="146" t="s">
        <v>166</v>
      </c>
      <c r="F181" s="147" t="s">
        <v>224</v>
      </c>
      <c r="I181" s="148"/>
      <c r="L181" s="32"/>
      <c r="M181" s="149"/>
      <c r="T181" s="56"/>
      <c r="AT181" s="16" t="s">
        <v>166</v>
      </c>
      <c r="AU181" s="16" t="s">
        <v>91</v>
      </c>
    </row>
    <row r="182" spans="2:65" s="1" customFormat="1" ht="19.5">
      <c r="B182" s="32"/>
      <c r="D182" s="150" t="s">
        <v>219</v>
      </c>
      <c r="F182" s="151" t="s">
        <v>225</v>
      </c>
      <c r="I182" s="148"/>
      <c r="L182" s="32"/>
      <c r="M182" s="149"/>
      <c r="T182" s="56"/>
      <c r="AT182" s="16" t="s">
        <v>219</v>
      </c>
      <c r="AU182" s="16" t="s">
        <v>91</v>
      </c>
    </row>
    <row r="183" spans="2:65" s="1" customFormat="1" ht="24.2" customHeight="1">
      <c r="B183" s="132"/>
      <c r="C183" s="133" t="s">
        <v>226</v>
      </c>
      <c r="D183" s="133" t="s">
        <v>159</v>
      </c>
      <c r="E183" s="134" t="s">
        <v>227</v>
      </c>
      <c r="F183" s="135" t="s">
        <v>228</v>
      </c>
      <c r="G183" s="136" t="s">
        <v>186</v>
      </c>
      <c r="H183" s="137">
        <v>24</v>
      </c>
      <c r="I183" s="138"/>
      <c r="J183" s="139">
        <f>ROUND(I183*H183,2)</f>
        <v>0</v>
      </c>
      <c r="K183" s="135" t="s">
        <v>163</v>
      </c>
      <c r="L183" s="32"/>
      <c r="M183" s="140" t="s">
        <v>1</v>
      </c>
      <c r="N183" s="141" t="s">
        <v>46</v>
      </c>
      <c r="P183" s="142">
        <f>O183*H183</f>
        <v>0</v>
      </c>
      <c r="Q183" s="142">
        <v>6.053E-2</v>
      </c>
      <c r="R183" s="142">
        <f>Q183*H183</f>
        <v>1.45272</v>
      </c>
      <c r="S183" s="142">
        <v>0</v>
      </c>
      <c r="T183" s="143">
        <f>S183*H183</f>
        <v>0</v>
      </c>
      <c r="AR183" s="144" t="s">
        <v>164</v>
      </c>
      <c r="AT183" s="144" t="s">
        <v>159</v>
      </c>
      <c r="AU183" s="144" t="s">
        <v>91</v>
      </c>
      <c r="AY183" s="16" t="s">
        <v>156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89</v>
      </c>
      <c r="BK183" s="145">
        <f>ROUND(I183*H183,2)</f>
        <v>0</v>
      </c>
      <c r="BL183" s="16" t="s">
        <v>164</v>
      </c>
      <c r="BM183" s="144" t="s">
        <v>229</v>
      </c>
    </row>
    <row r="184" spans="2:65" s="1" customFormat="1">
      <c r="B184" s="32"/>
      <c r="D184" s="146" t="s">
        <v>166</v>
      </c>
      <c r="F184" s="147" t="s">
        <v>230</v>
      </c>
      <c r="I184" s="148"/>
      <c r="L184" s="32"/>
      <c r="M184" s="149"/>
      <c r="T184" s="56"/>
      <c r="AT184" s="16" t="s">
        <v>166</v>
      </c>
      <c r="AU184" s="16" t="s">
        <v>91</v>
      </c>
    </row>
    <row r="185" spans="2:65" s="1" customFormat="1" ht="19.5">
      <c r="B185" s="32"/>
      <c r="D185" s="150" t="s">
        <v>219</v>
      </c>
      <c r="F185" s="151" t="s">
        <v>231</v>
      </c>
      <c r="I185" s="148"/>
      <c r="L185" s="32"/>
      <c r="M185" s="149"/>
      <c r="T185" s="56"/>
      <c r="AT185" s="16" t="s">
        <v>219</v>
      </c>
      <c r="AU185" s="16" t="s">
        <v>91</v>
      </c>
    </row>
    <row r="186" spans="2:65" s="11" customFormat="1" ht="22.9" customHeight="1">
      <c r="B186" s="120"/>
      <c r="D186" s="121" t="s">
        <v>80</v>
      </c>
      <c r="E186" s="130" t="s">
        <v>8</v>
      </c>
      <c r="F186" s="130" t="s">
        <v>232</v>
      </c>
      <c r="I186" s="123"/>
      <c r="J186" s="131">
        <f>BK186</f>
        <v>0</v>
      </c>
      <c r="L186" s="120"/>
      <c r="M186" s="125"/>
      <c r="P186" s="126">
        <f>SUM(P187:P196)</f>
        <v>0</v>
      </c>
      <c r="R186" s="126">
        <f>SUM(R187:R196)</f>
        <v>0</v>
      </c>
      <c r="T186" s="127">
        <f>SUM(T187:T196)</f>
        <v>0</v>
      </c>
      <c r="AR186" s="121" t="s">
        <v>89</v>
      </c>
      <c r="AT186" s="128" t="s">
        <v>80</v>
      </c>
      <c r="AU186" s="128" t="s">
        <v>89</v>
      </c>
      <c r="AY186" s="121" t="s">
        <v>156</v>
      </c>
      <c r="BK186" s="129">
        <f>SUM(BK187:BK196)</f>
        <v>0</v>
      </c>
    </row>
    <row r="187" spans="2:65" s="1" customFormat="1" ht="24.2" customHeight="1">
      <c r="B187" s="132"/>
      <c r="C187" s="133" t="s">
        <v>233</v>
      </c>
      <c r="D187" s="133" t="s">
        <v>159</v>
      </c>
      <c r="E187" s="134" t="s">
        <v>234</v>
      </c>
      <c r="F187" s="135" t="s">
        <v>235</v>
      </c>
      <c r="G187" s="136" t="s">
        <v>236</v>
      </c>
      <c r="H187" s="137">
        <v>15.68</v>
      </c>
      <c r="I187" s="138"/>
      <c r="J187" s="139">
        <f>ROUND(I187*H187,2)</f>
        <v>0</v>
      </c>
      <c r="K187" s="135" t="s">
        <v>163</v>
      </c>
      <c r="L187" s="32"/>
      <c r="M187" s="140" t="s">
        <v>1</v>
      </c>
      <c r="N187" s="141" t="s">
        <v>46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164</v>
      </c>
      <c r="AT187" s="144" t="s">
        <v>159</v>
      </c>
      <c r="AU187" s="144" t="s">
        <v>91</v>
      </c>
      <c r="AY187" s="16" t="s">
        <v>156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89</v>
      </c>
      <c r="BK187" s="145">
        <f>ROUND(I187*H187,2)</f>
        <v>0</v>
      </c>
      <c r="BL187" s="16" t="s">
        <v>164</v>
      </c>
      <c r="BM187" s="144" t="s">
        <v>237</v>
      </c>
    </row>
    <row r="188" spans="2:65" s="1" customFormat="1">
      <c r="B188" s="32"/>
      <c r="D188" s="146" t="s">
        <v>166</v>
      </c>
      <c r="F188" s="147" t="s">
        <v>238</v>
      </c>
      <c r="I188" s="148"/>
      <c r="L188" s="32"/>
      <c r="M188" s="149"/>
      <c r="T188" s="56"/>
      <c r="AT188" s="16" t="s">
        <v>166</v>
      </c>
      <c r="AU188" s="16" t="s">
        <v>91</v>
      </c>
    </row>
    <row r="189" spans="2:65" s="1" customFormat="1" ht="33" customHeight="1">
      <c r="B189" s="132"/>
      <c r="C189" s="133" t="s">
        <v>239</v>
      </c>
      <c r="D189" s="133" t="s">
        <v>159</v>
      </c>
      <c r="E189" s="134" t="s">
        <v>240</v>
      </c>
      <c r="F189" s="135" t="s">
        <v>241</v>
      </c>
      <c r="G189" s="136" t="s">
        <v>236</v>
      </c>
      <c r="H189" s="137">
        <v>86.8</v>
      </c>
      <c r="I189" s="138"/>
      <c r="J189" s="139">
        <f>ROUND(I189*H189,2)</f>
        <v>0</v>
      </c>
      <c r="K189" s="135" t="s">
        <v>163</v>
      </c>
      <c r="L189" s="32"/>
      <c r="M189" s="140" t="s">
        <v>1</v>
      </c>
      <c r="N189" s="141" t="s">
        <v>46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164</v>
      </c>
      <c r="AT189" s="144" t="s">
        <v>159</v>
      </c>
      <c r="AU189" s="144" t="s">
        <v>91</v>
      </c>
      <c r="AY189" s="16" t="s">
        <v>156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89</v>
      </c>
      <c r="BK189" s="145">
        <f>ROUND(I189*H189,2)</f>
        <v>0</v>
      </c>
      <c r="BL189" s="16" t="s">
        <v>164</v>
      </c>
      <c r="BM189" s="144" t="s">
        <v>242</v>
      </c>
    </row>
    <row r="190" spans="2:65" s="1" customFormat="1">
      <c r="B190" s="32"/>
      <c r="D190" s="146" t="s">
        <v>166</v>
      </c>
      <c r="F190" s="147" t="s">
        <v>243</v>
      </c>
      <c r="I190" s="148"/>
      <c r="L190" s="32"/>
      <c r="M190" s="149"/>
      <c r="T190" s="56"/>
      <c r="AT190" s="16" t="s">
        <v>166</v>
      </c>
      <c r="AU190" s="16" t="s">
        <v>91</v>
      </c>
    </row>
    <row r="191" spans="2:65" s="1" customFormat="1" ht="33" customHeight="1">
      <c r="B191" s="132"/>
      <c r="C191" s="133" t="s">
        <v>244</v>
      </c>
      <c r="D191" s="133" t="s">
        <v>159</v>
      </c>
      <c r="E191" s="134" t="s">
        <v>245</v>
      </c>
      <c r="F191" s="135" t="s">
        <v>246</v>
      </c>
      <c r="G191" s="136" t="s">
        <v>236</v>
      </c>
      <c r="H191" s="137">
        <v>27.65</v>
      </c>
      <c r="I191" s="138"/>
      <c r="J191" s="139">
        <f>ROUND(I191*H191,2)</f>
        <v>0</v>
      </c>
      <c r="K191" s="135" t="s">
        <v>163</v>
      </c>
      <c r="L191" s="32"/>
      <c r="M191" s="140" t="s">
        <v>1</v>
      </c>
      <c r="N191" s="141" t="s">
        <v>46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164</v>
      </c>
      <c r="AT191" s="144" t="s">
        <v>159</v>
      </c>
      <c r="AU191" s="144" t="s">
        <v>91</v>
      </c>
      <c r="AY191" s="16" t="s">
        <v>156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89</v>
      </c>
      <c r="BK191" s="145">
        <f>ROUND(I191*H191,2)</f>
        <v>0</v>
      </c>
      <c r="BL191" s="16" t="s">
        <v>164</v>
      </c>
      <c r="BM191" s="144" t="s">
        <v>247</v>
      </c>
    </row>
    <row r="192" spans="2:65" s="1" customFormat="1">
      <c r="B192" s="32"/>
      <c r="D192" s="146" t="s">
        <v>166</v>
      </c>
      <c r="F192" s="147" t="s">
        <v>248</v>
      </c>
      <c r="I192" s="148"/>
      <c r="L192" s="32"/>
      <c r="M192" s="149"/>
      <c r="T192" s="56"/>
      <c r="AT192" s="16" t="s">
        <v>166</v>
      </c>
      <c r="AU192" s="16" t="s">
        <v>91</v>
      </c>
    </row>
    <row r="193" spans="2:65" s="1" customFormat="1" ht="33" customHeight="1">
      <c r="B193" s="132"/>
      <c r="C193" s="133" t="s">
        <v>249</v>
      </c>
      <c r="D193" s="133" t="s">
        <v>159</v>
      </c>
      <c r="E193" s="134" t="s">
        <v>250</v>
      </c>
      <c r="F193" s="135" t="s">
        <v>251</v>
      </c>
      <c r="G193" s="136" t="s">
        <v>236</v>
      </c>
      <c r="H193" s="137">
        <v>21.65</v>
      </c>
      <c r="I193" s="138"/>
      <c r="J193" s="139">
        <f>ROUND(I193*H193,2)</f>
        <v>0</v>
      </c>
      <c r="K193" s="135" t="s">
        <v>163</v>
      </c>
      <c r="L193" s="32"/>
      <c r="M193" s="140" t="s">
        <v>1</v>
      </c>
      <c r="N193" s="141" t="s">
        <v>46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164</v>
      </c>
      <c r="AT193" s="144" t="s">
        <v>159</v>
      </c>
      <c r="AU193" s="144" t="s">
        <v>91</v>
      </c>
      <c r="AY193" s="16" t="s">
        <v>156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6" t="s">
        <v>89</v>
      </c>
      <c r="BK193" s="145">
        <f>ROUND(I193*H193,2)</f>
        <v>0</v>
      </c>
      <c r="BL193" s="16" t="s">
        <v>164</v>
      </c>
      <c r="BM193" s="144" t="s">
        <v>252</v>
      </c>
    </row>
    <row r="194" spans="2:65" s="1" customFormat="1">
      <c r="B194" s="32"/>
      <c r="D194" s="146" t="s">
        <v>166</v>
      </c>
      <c r="F194" s="147" t="s">
        <v>253</v>
      </c>
      <c r="I194" s="148"/>
      <c r="L194" s="32"/>
      <c r="M194" s="149"/>
      <c r="T194" s="56"/>
      <c r="AT194" s="16" t="s">
        <v>166</v>
      </c>
      <c r="AU194" s="16" t="s">
        <v>91</v>
      </c>
    </row>
    <row r="195" spans="2:65" s="1" customFormat="1" ht="33" customHeight="1">
      <c r="B195" s="132"/>
      <c r="C195" s="133" t="s">
        <v>254</v>
      </c>
      <c r="D195" s="133" t="s">
        <v>159</v>
      </c>
      <c r="E195" s="134" t="s">
        <v>255</v>
      </c>
      <c r="F195" s="135" t="s">
        <v>256</v>
      </c>
      <c r="G195" s="136" t="s">
        <v>236</v>
      </c>
      <c r="H195" s="137">
        <v>16.32</v>
      </c>
      <c r="I195" s="138"/>
      <c r="J195" s="139">
        <f>ROUND(I195*H195,2)</f>
        <v>0</v>
      </c>
      <c r="K195" s="135" t="s">
        <v>163</v>
      </c>
      <c r="L195" s="32"/>
      <c r="M195" s="140" t="s">
        <v>1</v>
      </c>
      <c r="N195" s="141" t="s">
        <v>46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164</v>
      </c>
      <c r="AT195" s="144" t="s">
        <v>159</v>
      </c>
      <c r="AU195" s="144" t="s">
        <v>91</v>
      </c>
      <c r="AY195" s="16" t="s">
        <v>156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89</v>
      </c>
      <c r="BK195" s="145">
        <f>ROUND(I195*H195,2)</f>
        <v>0</v>
      </c>
      <c r="BL195" s="16" t="s">
        <v>164</v>
      </c>
      <c r="BM195" s="144" t="s">
        <v>257</v>
      </c>
    </row>
    <row r="196" spans="2:65" s="1" customFormat="1">
      <c r="B196" s="32"/>
      <c r="D196" s="146" t="s">
        <v>166</v>
      </c>
      <c r="F196" s="147" t="s">
        <v>258</v>
      </c>
      <c r="I196" s="148"/>
      <c r="L196" s="32"/>
      <c r="M196" s="149"/>
      <c r="T196" s="56"/>
      <c r="AT196" s="16" t="s">
        <v>166</v>
      </c>
      <c r="AU196" s="16" t="s">
        <v>91</v>
      </c>
    </row>
    <row r="197" spans="2:65" s="11" customFormat="1" ht="22.9" customHeight="1">
      <c r="B197" s="120"/>
      <c r="D197" s="121" t="s">
        <v>80</v>
      </c>
      <c r="E197" s="130" t="s">
        <v>226</v>
      </c>
      <c r="F197" s="130" t="s">
        <v>259</v>
      </c>
      <c r="I197" s="123"/>
      <c r="J197" s="131">
        <f>BK197</f>
        <v>0</v>
      </c>
      <c r="L197" s="120"/>
      <c r="M197" s="125"/>
      <c r="P197" s="126">
        <f>SUM(P198:P206)</f>
        <v>0</v>
      </c>
      <c r="R197" s="126">
        <f>SUM(R198:R206)</f>
        <v>0</v>
      </c>
      <c r="T197" s="127">
        <f>SUM(T198:T206)</f>
        <v>0</v>
      </c>
      <c r="AR197" s="121" t="s">
        <v>89</v>
      </c>
      <c r="AT197" s="128" t="s">
        <v>80</v>
      </c>
      <c r="AU197" s="128" t="s">
        <v>89</v>
      </c>
      <c r="AY197" s="121" t="s">
        <v>156</v>
      </c>
      <c r="BK197" s="129">
        <f>SUM(BK198:BK206)</f>
        <v>0</v>
      </c>
    </row>
    <row r="198" spans="2:65" s="1" customFormat="1" ht="24.2" customHeight="1">
      <c r="B198" s="132"/>
      <c r="C198" s="133" t="s">
        <v>260</v>
      </c>
      <c r="D198" s="133" t="s">
        <v>159</v>
      </c>
      <c r="E198" s="134" t="s">
        <v>261</v>
      </c>
      <c r="F198" s="135" t="s">
        <v>262</v>
      </c>
      <c r="G198" s="136" t="s">
        <v>236</v>
      </c>
      <c r="H198" s="137">
        <v>11.85</v>
      </c>
      <c r="I198" s="138"/>
      <c r="J198" s="139">
        <f>ROUND(I198*H198,2)</f>
        <v>0</v>
      </c>
      <c r="K198" s="135" t="s">
        <v>163</v>
      </c>
      <c r="L198" s="32"/>
      <c r="M198" s="140" t="s">
        <v>1</v>
      </c>
      <c r="N198" s="141" t="s">
        <v>46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164</v>
      </c>
      <c r="AT198" s="144" t="s">
        <v>159</v>
      </c>
      <c r="AU198" s="144" t="s">
        <v>91</v>
      </c>
      <c r="AY198" s="16" t="s">
        <v>156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89</v>
      </c>
      <c r="BK198" s="145">
        <f>ROUND(I198*H198,2)</f>
        <v>0</v>
      </c>
      <c r="BL198" s="16" t="s">
        <v>164</v>
      </c>
      <c r="BM198" s="144" t="s">
        <v>263</v>
      </c>
    </row>
    <row r="199" spans="2:65" s="1" customFormat="1">
      <c r="B199" s="32"/>
      <c r="D199" s="146" t="s">
        <v>166</v>
      </c>
      <c r="F199" s="147" t="s">
        <v>264</v>
      </c>
      <c r="I199" s="148"/>
      <c r="L199" s="32"/>
      <c r="M199" s="149"/>
      <c r="T199" s="56"/>
      <c r="AT199" s="16" t="s">
        <v>166</v>
      </c>
      <c r="AU199" s="16" t="s">
        <v>91</v>
      </c>
    </row>
    <row r="200" spans="2:65" s="1" customFormat="1" ht="19.5">
      <c r="B200" s="32"/>
      <c r="D200" s="150" t="s">
        <v>219</v>
      </c>
      <c r="F200" s="151" t="s">
        <v>265</v>
      </c>
      <c r="I200" s="148"/>
      <c r="L200" s="32"/>
      <c r="M200" s="149"/>
      <c r="T200" s="56"/>
      <c r="AT200" s="16" t="s">
        <v>219</v>
      </c>
      <c r="AU200" s="16" t="s">
        <v>91</v>
      </c>
    </row>
    <row r="201" spans="2:65" s="1" customFormat="1" ht="24.2" customHeight="1">
      <c r="B201" s="132"/>
      <c r="C201" s="133" t="s">
        <v>266</v>
      </c>
      <c r="D201" s="133" t="s">
        <v>159</v>
      </c>
      <c r="E201" s="134" t="s">
        <v>267</v>
      </c>
      <c r="F201" s="135" t="s">
        <v>268</v>
      </c>
      <c r="G201" s="136" t="s">
        <v>236</v>
      </c>
      <c r="H201" s="137">
        <v>12.65</v>
      </c>
      <c r="I201" s="138"/>
      <c r="J201" s="139">
        <f>ROUND(I201*H201,2)</f>
        <v>0</v>
      </c>
      <c r="K201" s="135" t="s">
        <v>163</v>
      </c>
      <c r="L201" s="32"/>
      <c r="M201" s="140" t="s">
        <v>1</v>
      </c>
      <c r="N201" s="141" t="s">
        <v>46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164</v>
      </c>
      <c r="AT201" s="144" t="s">
        <v>159</v>
      </c>
      <c r="AU201" s="144" t="s">
        <v>91</v>
      </c>
      <c r="AY201" s="16" t="s">
        <v>156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89</v>
      </c>
      <c r="BK201" s="145">
        <f>ROUND(I201*H201,2)</f>
        <v>0</v>
      </c>
      <c r="BL201" s="16" t="s">
        <v>164</v>
      </c>
      <c r="BM201" s="144" t="s">
        <v>269</v>
      </c>
    </row>
    <row r="202" spans="2:65" s="1" customFormat="1">
      <c r="B202" s="32"/>
      <c r="D202" s="146" t="s">
        <v>166</v>
      </c>
      <c r="F202" s="147" t="s">
        <v>270</v>
      </c>
      <c r="I202" s="148"/>
      <c r="L202" s="32"/>
      <c r="M202" s="149"/>
      <c r="T202" s="56"/>
      <c r="AT202" s="16" t="s">
        <v>166</v>
      </c>
      <c r="AU202" s="16" t="s">
        <v>91</v>
      </c>
    </row>
    <row r="203" spans="2:65" s="1" customFormat="1" ht="19.5">
      <c r="B203" s="32"/>
      <c r="D203" s="150" t="s">
        <v>219</v>
      </c>
      <c r="F203" s="151" t="s">
        <v>265</v>
      </c>
      <c r="I203" s="148"/>
      <c r="L203" s="32"/>
      <c r="M203" s="149"/>
      <c r="T203" s="56"/>
      <c r="AT203" s="16" t="s">
        <v>219</v>
      </c>
      <c r="AU203" s="16" t="s">
        <v>91</v>
      </c>
    </row>
    <row r="204" spans="2:65" s="1" customFormat="1" ht="33" customHeight="1">
      <c r="B204" s="132"/>
      <c r="C204" s="133" t="s">
        <v>7</v>
      </c>
      <c r="D204" s="133" t="s">
        <v>159</v>
      </c>
      <c r="E204" s="134" t="s">
        <v>271</v>
      </c>
      <c r="F204" s="135" t="s">
        <v>272</v>
      </c>
      <c r="G204" s="136" t="s">
        <v>236</v>
      </c>
      <c r="H204" s="137">
        <v>14.6</v>
      </c>
      <c r="I204" s="138"/>
      <c r="J204" s="139">
        <f>ROUND(I204*H204,2)</f>
        <v>0</v>
      </c>
      <c r="K204" s="135" t="s">
        <v>163</v>
      </c>
      <c r="L204" s="32"/>
      <c r="M204" s="140" t="s">
        <v>1</v>
      </c>
      <c r="N204" s="141" t="s">
        <v>46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164</v>
      </c>
      <c r="AT204" s="144" t="s">
        <v>159</v>
      </c>
      <c r="AU204" s="144" t="s">
        <v>91</v>
      </c>
      <c r="AY204" s="16" t="s">
        <v>156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89</v>
      </c>
      <c r="BK204" s="145">
        <f>ROUND(I204*H204,2)</f>
        <v>0</v>
      </c>
      <c r="BL204" s="16" t="s">
        <v>164</v>
      </c>
      <c r="BM204" s="144" t="s">
        <v>273</v>
      </c>
    </row>
    <row r="205" spans="2:65" s="1" customFormat="1">
      <c r="B205" s="32"/>
      <c r="D205" s="146" t="s">
        <v>166</v>
      </c>
      <c r="F205" s="147" t="s">
        <v>274</v>
      </c>
      <c r="I205" s="148"/>
      <c r="L205" s="32"/>
      <c r="M205" s="149"/>
      <c r="T205" s="56"/>
      <c r="AT205" s="16" t="s">
        <v>166</v>
      </c>
      <c r="AU205" s="16" t="s">
        <v>91</v>
      </c>
    </row>
    <row r="206" spans="2:65" s="1" customFormat="1" ht="19.5">
      <c r="B206" s="32"/>
      <c r="D206" s="150" t="s">
        <v>219</v>
      </c>
      <c r="F206" s="151" t="s">
        <v>275</v>
      </c>
      <c r="I206" s="148"/>
      <c r="L206" s="32"/>
      <c r="M206" s="149"/>
      <c r="T206" s="56"/>
      <c r="AT206" s="16" t="s">
        <v>219</v>
      </c>
      <c r="AU206" s="16" t="s">
        <v>91</v>
      </c>
    </row>
    <row r="207" spans="2:65" s="11" customFormat="1" ht="22.9" customHeight="1">
      <c r="B207" s="120"/>
      <c r="D207" s="121" t="s">
        <v>80</v>
      </c>
      <c r="E207" s="130" t="s">
        <v>244</v>
      </c>
      <c r="F207" s="130" t="s">
        <v>276</v>
      </c>
      <c r="I207" s="123"/>
      <c r="J207" s="131">
        <f>BK207</f>
        <v>0</v>
      </c>
      <c r="L207" s="120"/>
      <c r="M207" s="125"/>
      <c r="P207" s="126">
        <f>SUM(P208:P209)</f>
        <v>0</v>
      </c>
      <c r="R207" s="126">
        <f>SUM(R208:R209)</f>
        <v>0</v>
      </c>
      <c r="T207" s="127">
        <f>SUM(T208:T209)</f>
        <v>0</v>
      </c>
      <c r="AR207" s="121" t="s">
        <v>89</v>
      </c>
      <c r="AT207" s="128" t="s">
        <v>80</v>
      </c>
      <c r="AU207" s="128" t="s">
        <v>89</v>
      </c>
      <c r="AY207" s="121" t="s">
        <v>156</v>
      </c>
      <c r="BK207" s="129">
        <f>SUM(BK208:BK209)</f>
        <v>0</v>
      </c>
    </row>
    <row r="208" spans="2:65" s="1" customFormat="1" ht="37.9" customHeight="1">
      <c r="B208" s="132"/>
      <c r="C208" s="133" t="s">
        <v>277</v>
      </c>
      <c r="D208" s="133" t="s">
        <v>159</v>
      </c>
      <c r="E208" s="134" t="s">
        <v>278</v>
      </c>
      <c r="F208" s="135" t="s">
        <v>279</v>
      </c>
      <c r="G208" s="136" t="s">
        <v>236</v>
      </c>
      <c r="H208" s="137">
        <v>241.55</v>
      </c>
      <c r="I208" s="138"/>
      <c r="J208" s="139">
        <f>ROUND(I208*H208,2)</f>
        <v>0</v>
      </c>
      <c r="K208" s="135" t="s">
        <v>163</v>
      </c>
      <c r="L208" s="32"/>
      <c r="M208" s="140" t="s">
        <v>1</v>
      </c>
      <c r="N208" s="141" t="s">
        <v>46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164</v>
      </c>
      <c r="AT208" s="144" t="s">
        <v>159</v>
      </c>
      <c r="AU208" s="144" t="s">
        <v>91</v>
      </c>
      <c r="AY208" s="16" t="s">
        <v>156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89</v>
      </c>
      <c r="BK208" s="145">
        <f>ROUND(I208*H208,2)</f>
        <v>0</v>
      </c>
      <c r="BL208" s="16" t="s">
        <v>164</v>
      </c>
      <c r="BM208" s="144" t="s">
        <v>280</v>
      </c>
    </row>
    <row r="209" spans="2:65" s="1" customFormat="1">
      <c r="B209" s="32"/>
      <c r="D209" s="146" t="s">
        <v>166</v>
      </c>
      <c r="F209" s="147" t="s">
        <v>281</v>
      </c>
      <c r="I209" s="148"/>
      <c r="L209" s="32"/>
      <c r="M209" s="149"/>
      <c r="T209" s="56"/>
      <c r="AT209" s="16" t="s">
        <v>166</v>
      </c>
      <c r="AU209" s="16" t="s">
        <v>91</v>
      </c>
    </row>
    <row r="210" spans="2:65" s="11" customFormat="1" ht="22.9" customHeight="1">
      <c r="B210" s="120"/>
      <c r="D210" s="121" t="s">
        <v>80</v>
      </c>
      <c r="E210" s="130" t="s">
        <v>249</v>
      </c>
      <c r="F210" s="130" t="s">
        <v>282</v>
      </c>
      <c r="I210" s="123"/>
      <c r="J210" s="131">
        <f>BK210</f>
        <v>0</v>
      </c>
      <c r="L210" s="120"/>
      <c r="M210" s="125"/>
      <c r="P210" s="126">
        <f>SUM(P211:P225)</f>
        <v>0</v>
      </c>
      <c r="R210" s="126">
        <f>SUM(R211:R225)</f>
        <v>40.299999999999997</v>
      </c>
      <c r="T210" s="127">
        <f>SUM(T211:T225)</f>
        <v>0</v>
      </c>
      <c r="AR210" s="121" t="s">
        <v>89</v>
      </c>
      <c r="AT210" s="128" t="s">
        <v>80</v>
      </c>
      <c r="AU210" s="128" t="s">
        <v>89</v>
      </c>
      <c r="AY210" s="121" t="s">
        <v>156</v>
      </c>
      <c r="BK210" s="129">
        <f>SUM(BK211:BK225)</f>
        <v>0</v>
      </c>
    </row>
    <row r="211" spans="2:65" s="1" customFormat="1" ht="24.2" customHeight="1">
      <c r="B211" s="132"/>
      <c r="C211" s="133" t="s">
        <v>283</v>
      </c>
      <c r="D211" s="133" t="s">
        <v>159</v>
      </c>
      <c r="E211" s="134" t="s">
        <v>284</v>
      </c>
      <c r="F211" s="135" t="s">
        <v>285</v>
      </c>
      <c r="G211" s="136" t="s">
        <v>236</v>
      </c>
      <c r="H211" s="137">
        <v>20.149999999999999</v>
      </c>
      <c r="I211" s="138"/>
      <c r="J211" s="139">
        <f>ROUND(I211*H211,2)</f>
        <v>0</v>
      </c>
      <c r="K211" s="135" t="s">
        <v>163</v>
      </c>
      <c r="L211" s="32"/>
      <c r="M211" s="140" t="s">
        <v>1</v>
      </c>
      <c r="N211" s="141" t="s">
        <v>46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164</v>
      </c>
      <c r="AT211" s="144" t="s">
        <v>159</v>
      </c>
      <c r="AU211" s="144" t="s">
        <v>91</v>
      </c>
      <c r="AY211" s="16" t="s">
        <v>156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89</v>
      </c>
      <c r="BK211" s="145">
        <f>ROUND(I211*H211,2)</f>
        <v>0</v>
      </c>
      <c r="BL211" s="16" t="s">
        <v>164</v>
      </c>
      <c r="BM211" s="144" t="s">
        <v>286</v>
      </c>
    </row>
    <row r="212" spans="2:65" s="1" customFormat="1">
      <c r="B212" s="32"/>
      <c r="D212" s="146" t="s">
        <v>166</v>
      </c>
      <c r="F212" s="147" t="s">
        <v>287</v>
      </c>
      <c r="I212" s="148"/>
      <c r="L212" s="32"/>
      <c r="M212" s="149"/>
      <c r="T212" s="56"/>
      <c r="AT212" s="16" t="s">
        <v>166</v>
      </c>
      <c r="AU212" s="16" t="s">
        <v>91</v>
      </c>
    </row>
    <row r="213" spans="2:65" s="12" customFormat="1">
      <c r="B213" s="152"/>
      <c r="D213" s="150" t="s">
        <v>288</v>
      </c>
      <c r="E213" s="153" t="s">
        <v>1</v>
      </c>
      <c r="F213" s="154" t="s">
        <v>289</v>
      </c>
      <c r="H213" s="155">
        <v>20.149999999999999</v>
      </c>
      <c r="I213" s="156"/>
      <c r="L213" s="152"/>
      <c r="M213" s="157"/>
      <c r="T213" s="158"/>
      <c r="AT213" s="153" t="s">
        <v>288</v>
      </c>
      <c r="AU213" s="153" t="s">
        <v>91</v>
      </c>
      <c r="AV213" s="12" t="s">
        <v>91</v>
      </c>
      <c r="AW213" s="12" t="s">
        <v>37</v>
      </c>
      <c r="AX213" s="12" t="s">
        <v>81</v>
      </c>
      <c r="AY213" s="153" t="s">
        <v>156</v>
      </c>
    </row>
    <row r="214" spans="2:65" s="13" customFormat="1">
      <c r="B214" s="159"/>
      <c r="D214" s="150" t="s">
        <v>288</v>
      </c>
      <c r="E214" s="160" t="s">
        <v>1</v>
      </c>
      <c r="F214" s="161" t="s">
        <v>290</v>
      </c>
      <c r="H214" s="162">
        <v>20.149999999999999</v>
      </c>
      <c r="I214" s="163"/>
      <c r="L214" s="159"/>
      <c r="M214" s="164"/>
      <c r="T214" s="165"/>
      <c r="AT214" s="160" t="s">
        <v>288</v>
      </c>
      <c r="AU214" s="160" t="s">
        <v>91</v>
      </c>
      <c r="AV214" s="13" t="s">
        <v>164</v>
      </c>
      <c r="AW214" s="13" t="s">
        <v>37</v>
      </c>
      <c r="AX214" s="13" t="s">
        <v>89</v>
      </c>
      <c r="AY214" s="160" t="s">
        <v>156</v>
      </c>
    </row>
    <row r="215" spans="2:65" s="1" customFormat="1" ht="16.5" customHeight="1">
      <c r="B215" s="132"/>
      <c r="C215" s="166" t="s">
        <v>291</v>
      </c>
      <c r="D215" s="166" t="s">
        <v>292</v>
      </c>
      <c r="E215" s="167" t="s">
        <v>293</v>
      </c>
      <c r="F215" s="168" t="s">
        <v>294</v>
      </c>
      <c r="G215" s="169" t="s">
        <v>295</v>
      </c>
      <c r="H215" s="170">
        <v>40.299999999999997</v>
      </c>
      <c r="I215" s="171"/>
      <c r="J215" s="172">
        <f>ROUND(I215*H215,2)</f>
        <v>0</v>
      </c>
      <c r="K215" s="168" t="s">
        <v>163</v>
      </c>
      <c r="L215" s="173"/>
      <c r="M215" s="174" t="s">
        <v>1</v>
      </c>
      <c r="N215" s="175" t="s">
        <v>46</v>
      </c>
      <c r="P215" s="142">
        <f>O215*H215</f>
        <v>0</v>
      </c>
      <c r="Q215" s="142">
        <v>1</v>
      </c>
      <c r="R215" s="142">
        <f>Q215*H215</f>
        <v>40.299999999999997</v>
      </c>
      <c r="S215" s="142">
        <v>0</v>
      </c>
      <c r="T215" s="143">
        <f>S215*H215</f>
        <v>0</v>
      </c>
      <c r="AR215" s="144" t="s">
        <v>200</v>
      </c>
      <c r="AT215" s="144" t="s">
        <v>292</v>
      </c>
      <c r="AU215" s="144" t="s">
        <v>91</v>
      </c>
      <c r="AY215" s="16" t="s">
        <v>156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6" t="s">
        <v>89</v>
      </c>
      <c r="BK215" s="145">
        <f>ROUND(I215*H215,2)</f>
        <v>0</v>
      </c>
      <c r="BL215" s="16" t="s">
        <v>164</v>
      </c>
      <c r="BM215" s="144" t="s">
        <v>296</v>
      </c>
    </row>
    <row r="216" spans="2:65" s="12" customFormat="1">
      <c r="B216" s="152"/>
      <c r="D216" s="150" t="s">
        <v>288</v>
      </c>
      <c r="F216" s="154" t="s">
        <v>297</v>
      </c>
      <c r="H216" s="155">
        <v>40.299999999999997</v>
      </c>
      <c r="I216" s="156"/>
      <c r="L216" s="152"/>
      <c r="M216" s="157"/>
      <c r="T216" s="158"/>
      <c r="AT216" s="153" t="s">
        <v>288</v>
      </c>
      <c r="AU216" s="153" t="s">
        <v>91</v>
      </c>
      <c r="AV216" s="12" t="s">
        <v>91</v>
      </c>
      <c r="AW216" s="12" t="s">
        <v>3</v>
      </c>
      <c r="AX216" s="12" t="s">
        <v>89</v>
      </c>
      <c r="AY216" s="153" t="s">
        <v>156</v>
      </c>
    </row>
    <row r="217" spans="2:65" s="1" customFormat="1" ht="24.2" customHeight="1">
      <c r="B217" s="132"/>
      <c r="C217" s="133" t="s">
        <v>298</v>
      </c>
      <c r="D217" s="133" t="s">
        <v>159</v>
      </c>
      <c r="E217" s="134" t="s">
        <v>299</v>
      </c>
      <c r="F217" s="135" t="s">
        <v>300</v>
      </c>
      <c r="G217" s="136" t="s">
        <v>236</v>
      </c>
      <c r="H217" s="137">
        <v>138.65</v>
      </c>
      <c r="I217" s="138"/>
      <c r="J217" s="139">
        <f>ROUND(I217*H217,2)</f>
        <v>0</v>
      </c>
      <c r="K217" s="135" t="s">
        <v>163</v>
      </c>
      <c r="L217" s="32"/>
      <c r="M217" s="140" t="s">
        <v>1</v>
      </c>
      <c r="N217" s="141" t="s">
        <v>46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164</v>
      </c>
      <c r="AT217" s="144" t="s">
        <v>159</v>
      </c>
      <c r="AU217" s="144" t="s">
        <v>91</v>
      </c>
      <c r="AY217" s="16" t="s">
        <v>156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89</v>
      </c>
      <c r="BK217" s="145">
        <f>ROUND(I217*H217,2)</f>
        <v>0</v>
      </c>
      <c r="BL217" s="16" t="s">
        <v>164</v>
      </c>
      <c r="BM217" s="144" t="s">
        <v>301</v>
      </c>
    </row>
    <row r="218" spans="2:65" s="1" customFormat="1">
      <c r="B218" s="32"/>
      <c r="D218" s="146" t="s">
        <v>166</v>
      </c>
      <c r="F218" s="147" t="s">
        <v>302</v>
      </c>
      <c r="I218" s="148"/>
      <c r="L218" s="32"/>
      <c r="M218" s="149"/>
      <c r="T218" s="56"/>
      <c r="AT218" s="16" t="s">
        <v>166</v>
      </c>
      <c r="AU218" s="16" t="s">
        <v>91</v>
      </c>
    </row>
    <row r="219" spans="2:65" s="1" customFormat="1" ht="29.25">
      <c r="B219" s="32"/>
      <c r="D219" s="150" t="s">
        <v>219</v>
      </c>
      <c r="F219" s="151" t="s">
        <v>303</v>
      </c>
      <c r="I219" s="148"/>
      <c r="L219" s="32"/>
      <c r="M219" s="149"/>
      <c r="T219" s="56"/>
      <c r="AT219" s="16" t="s">
        <v>219</v>
      </c>
      <c r="AU219" s="16" t="s">
        <v>91</v>
      </c>
    </row>
    <row r="220" spans="2:65" s="1" customFormat="1" ht="24.2" customHeight="1">
      <c r="B220" s="132"/>
      <c r="C220" s="133" t="s">
        <v>304</v>
      </c>
      <c r="D220" s="133" t="s">
        <v>159</v>
      </c>
      <c r="E220" s="134" t="s">
        <v>305</v>
      </c>
      <c r="F220" s="135" t="s">
        <v>306</v>
      </c>
      <c r="G220" s="136" t="s">
        <v>295</v>
      </c>
      <c r="H220" s="137">
        <v>65.38</v>
      </c>
      <c r="I220" s="138"/>
      <c r="J220" s="139">
        <f>ROUND(I220*H220,2)</f>
        <v>0</v>
      </c>
      <c r="K220" s="135" t="s">
        <v>163</v>
      </c>
      <c r="L220" s="32"/>
      <c r="M220" s="140" t="s">
        <v>1</v>
      </c>
      <c r="N220" s="141" t="s">
        <v>46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164</v>
      </c>
      <c r="AT220" s="144" t="s">
        <v>159</v>
      </c>
      <c r="AU220" s="144" t="s">
        <v>91</v>
      </c>
      <c r="AY220" s="16" t="s">
        <v>156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89</v>
      </c>
      <c r="BK220" s="145">
        <f>ROUND(I220*H220,2)</f>
        <v>0</v>
      </c>
      <c r="BL220" s="16" t="s">
        <v>164</v>
      </c>
      <c r="BM220" s="144" t="s">
        <v>307</v>
      </c>
    </row>
    <row r="221" spans="2:65" s="1" customFormat="1">
      <c r="B221" s="32"/>
      <c r="D221" s="146" t="s">
        <v>166</v>
      </c>
      <c r="F221" s="147" t="s">
        <v>308</v>
      </c>
      <c r="I221" s="148"/>
      <c r="L221" s="32"/>
      <c r="M221" s="149"/>
      <c r="T221" s="56"/>
      <c r="AT221" s="16" t="s">
        <v>166</v>
      </c>
      <c r="AU221" s="16" t="s">
        <v>91</v>
      </c>
    </row>
    <row r="222" spans="2:65" s="1" customFormat="1" ht="24.2" customHeight="1">
      <c r="B222" s="132"/>
      <c r="C222" s="133" t="s">
        <v>309</v>
      </c>
      <c r="D222" s="133" t="s">
        <v>159</v>
      </c>
      <c r="E222" s="134" t="s">
        <v>310</v>
      </c>
      <c r="F222" s="135" t="s">
        <v>311</v>
      </c>
      <c r="G222" s="136" t="s">
        <v>295</v>
      </c>
      <c r="H222" s="137">
        <v>65.38</v>
      </c>
      <c r="I222" s="138"/>
      <c r="J222" s="139">
        <f>ROUND(I222*H222,2)</f>
        <v>0</v>
      </c>
      <c r="K222" s="135" t="s">
        <v>163</v>
      </c>
      <c r="L222" s="32"/>
      <c r="M222" s="140" t="s">
        <v>1</v>
      </c>
      <c r="N222" s="141" t="s">
        <v>46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164</v>
      </c>
      <c r="AT222" s="144" t="s">
        <v>159</v>
      </c>
      <c r="AU222" s="144" t="s">
        <v>91</v>
      </c>
      <c r="AY222" s="16" t="s">
        <v>156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89</v>
      </c>
      <c r="BK222" s="145">
        <f>ROUND(I222*H222,2)</f>
        <v>0</v>
      </c>
      <c r="BL222" s="16" t="s">
        <v>164</v>
      </c>
      <c r="BM222" s="144" t="s">
        <v>312</v>
      </c>
    </row>
    <row r="223" spans="2:65" s="1" customFormat="1">
      <c r="B223" s="32"/>
      <c r="D223" s="146" t="s">
        <v>166</v>
      </c>
      <c r="F223" s="147" t="s">
        <v>313</v>
      </c>
      <c r="I223" s="148"/>
      <c r="L223" s="32"/>
      <c r="M223" s="149"/>
      <c r="T223" s="56"/>
      <c r="AT223" s="16" t="s">
        <v>166</v>
      </c>
      <c r="AU223" s="16" t="s">
        <v>91</v>
      </c>
    </row>
    <row r="224" spans="2:65" s="1" customFormat="1" ht="16.5" customHeight="1">
      <c r="B224" s="132"/>
      <c r="C224" s="133" t="s">
        <v>314</v>
      </c>
      <c r="D224" s="133" t="s">
        <v>159</v>
      </c>
      <c r="E224" s="134" t="s">
        <v>315</v>
      </c>
      <c r="F224" s="135" t="s">
        <v>316</v>
      </c>
      <c r="G224" s="136" t="s">
        <v>295</v>
      </c>
      <c r="H224" s="137">
        <v>65.38</v>
      </c>
      <c r="I224" s="138"/>
      <c r="J224" s="139">
        <f>ROUND(I224*H224,2)</f>
        <v>0</v>
      </c>
      <c r="K224" s="135" t="s">
        <v>163</v>
      </c>
      <c r="L224" s="32"/>
      <c r="M224" s="140" t="s">
        <v>1</v>
      </c>
      <c r="N224" s="141" t="s">
        <v>46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164</v>
      </c>
      <c r="AT224" s="144" t="s">
        <v>159</v>
      </c>
      <c r="AU224" s="144" t="s">
        <v>91</v>
      </c>
      <c r="AY224" s="16" t="s">
        <v>156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89</v>
      </c>
      <c r="BK224" s="145">
        <f>ROUND(I224*H224,2)</f>
        <v>0</v>
      </c>
      <c r="BL224" s="16" t="s">
        <v>164</v>
      </c>
      <c r="BM224" s="144" t="s">
        <v>317</v>
      </c>
    </row>
    <row r="225" spans="2:65" s="1" customFormat="1">
      <c r="B225" s="32"/>
      <c r="D225" s="146" t="s">
        <v>166</v>
      </c>
      <c r="F225" s="147" t="s">
        <v>318</v>
      </c>
      <c r="I225" s="148"/>
      <c r="L225" s="32"/>
      <c r="M225" s="149"/>
      <c r="T225" s="56"/>
      <c r="AT225" s="16" t="s">
        <v>166</v>
      </c>
      <c r="AU225" s="16" t="s">
        <v>91</v>
      </c>
    </row>
    <row r="226" spans="2:65" s="11" customFormat="1" ht="22.9" customHeight="1">
      <c r="B226" s="120"/>
      <c r="D226" s="121" t="s">
        <v>80</v>
      </c>
      <c r="E226" s="130" t="s">
        <v>254</v>
      </c>
      <c r="F226" s="130" t="s">
        <v>319</v>
      </c>
      <c r="I226" s="123"/>
      <c r="J226" s="131">
        <f>BK226</f>
        <v>0</v>
      </c>
      <c r="L226" s="120"/>
      <c r="M226" s="125"/>
      <c r="P226" s="126">
        <f>SUM(P227:P230)</f>
        <v>0</v>
      </c>
      <c r="R226" s="126">
        <f>SUM(R227:R230)</f>
        <v>0.11529</v>
      </c>
      <c r="T226" s="127">
        <f>SUM(T227:T230)</f>
        <v>0</v>
      </c>
      <c r="AR226" s="121" t="s">
        <v>89</v>
      </c>
      <c r="AT226" s="128" t="s">
        <v>80</v>
      </c>
      <c r="AU226" s="128" t="s">
        <v>89</v>
      </c>
      <c r="AY226" s="121" t="s">
        <v>156</v>
      </c>
      <c r="BK226" s="129">
        <f>SUM(BK227:BK230)</f>
        <v>0</v>
      </c>
    </row>
    <row r="227" spans="2:65" s="1" customFormat="1" ht="24.2" customHeight="1">
      <c r="B227" s="132"/>
      <c r="C227" s="133" t="s">
        <v>320</v>
      </c>
      <c r="D227" s="133" t="s">
        <v>159</v>
      </c>
      <c r="E227" s="134" t="s">
        <v>321</v>
      </c>
      <c r="F227" s="135" t="s">
        <v>322</v>
      </c>
      <c r="G227" s="136" t="s">
        <v>170</v>
      </c>
      <c r="H227" s="137">
        <v>3</v>
      </c>
      <c r="I227" s="138"/>
      <c r="J227" s="139">
        <f>ROUND(I227*H227,2)</f>
        <v>0</v>
      </c>
      <c r="K227" s="135" t="s">
        <v>163</v>
      </c>
      <c r="L227" s="32"/>
      <c r="M227" s="140" t="s">
        <v>1</v>
      </c>
      <c r="N227" s="141" t="s">
        <v>46</v>
      </c>
      <c r="P227" s="142">
        <f>O227*H227</f>
        <v>0</v>
      </c>
      <c r="Q227" s="142">
        <v>3.8429999999999999E-2</v>
      </c>
      <c r="R227" s="142">
        <f>Q227*H227</f>
        <v>0.11529</v>
      </c>
      <c r="S227" s="142">
        <v>0</v>
      </c>
      <c r="T227" s="143">
        <f>S227*H227</f>
        <v>0</v>
      </c>
      <c r="AR227" s="144" t="s">
        <v>164</v>
      </c>
      <c r="AT227" s="144" t="s">
        <v>159</v>
      </c>
      <c r="AU227" s="144" t="s">
        <v>91</v>
      </c>
      <c r="AY227" s="16" t="s">
        <v>156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6" t="s">
        <v>89</v>
      </c>
      <c r="BK227" s="145">
        <f>ROUND(I227*H227,2)</f>
        <v>0</v>
      </c>
      <c r="BL227" s="16" t="s">
        <v>164</v>
      </c>
      <c r="BM227" s="144" t="s">
        <v>323</v>
      </c>
    </row>
    <row r="228" spans="2:65" s="1" customFormat="1">
      <c r="B228" s="32"/>
      <c r="D228" s="146" t="s">
        <v>166</v>
      </c>
      <c r="F228" s="147" t="s">
        <v>324</v>
      </c>
      <c r="I228" s="148"/>
      <c r="L228" s="32"/>
      <c r="M228" s="149"/>
      <c r="T228" s="56"/>
      <c r="AT228" s="16" t="s">
        <v>166</v>
      </c>
      <c r="AU228" s="16" t="s">
        <v>91</v>
      </c>
    </row>
    <row r="229" spans="2:65" s="1" customFormat="1" ht="24.2" customHeight="1">
      <c r="B229" s="132"/>
      <c r="C229" s="133" t="s">
        <v>325</v>
      </c>
      <c r="D229" s="133" t="s">
        <v>159</v>
      </c>
      <c r="E229" s="134" t="s">
        <v>326</v>
      </c>
      <c r="F229" s="135" t="s">
        <v>327</v>
      </c>
      <c r="G229" s="136" t="s">
        <v>162</v>
      </c>
      <c r="H229" s="137">
        <v>126.4</v>
      </c>
      <c r="I229" s="138"/>
      <c r="J229" s="139">
        <f>ROUND(I229*H229,2)</f>
        <v>0</v>
      </c>
      <c r="K229" s="135" t="s">
        <v>163</v>
      </c>
      <c r="L229" s="32"/>
      <c r="M229" s="140" t="s">
        <v>1</v>
      </c>
      <c r="N229" s="141" t="s">
        <v>46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164</v>
      </c>
      <c r="AT229" s="144" t="s">
        <v>159</v>
      </c>
      <c r="AU229" s="144" t="s">
        <v>91</v>
      </c>
      <c r="AY229" s="16" t="s">
        <v>156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6" t="s">
        <v>89</v>
      </c>
      <c r="BK229" s="145">
        <f>ROUND(I229*H229,2)</f>
        <v>0</v>
      </c>
      <c r="BL229" s="16" t="s">
        <v>164</v>
      </c>
      <c r="BM229" s="144" t="s">
        <v>328</v>
      </c>
    </row>
    <row r="230" spans="2:65" s="1" customFormat="1">
      <c r="B230" s="32"/>
      <c r="D230" s="146" t="s">
        <v>166</v>
      </c>
      <c r="F230" s="147" t="s">
        <v>329</v>
      </c>
      <c r="I230" s="148"/>
      <c r="L230" s="32"/>
      <c r="M230" s="149"/>
      <c r="T230" s="56"/>
      <c r="AT230" s="16" t="s">
        <v>166</v>
      </c>
      <c r="AU230" s="16" t="s">
        <v>91</v>
      </c>
    </row>
    <row r="231" spans="2:65" s="11" customFormat="1" ht="22.9" customHeight="1">
      <c r="B231" s="120"/>
      <c r="D231" s="121" t="s">
        <v>80</v>
      </c>
      <c r="E231" s="130" t="s">
        <v>7</v>
      </c>
      <c r="F231" s="130" t="s">
        <v>330</v>
      </c>
      <c r="I231" s="123"/>
      <c r="J231" s="131">
        <f>BK231</f>
        <v>0</v>
      </c>
      <c r="L231" s="120"/>
      <c r="M231" s="125"/>
      <c r="P231" s="126">
        <f>SUM(P232:P233)</f>
        <v>0</v>
      </c>
      <c r="R231" s="126">
        <f>SUM(R232:R233)</f>
        <v>8.7112740000000013</v>
      </c>
      <c r="T231" s="127">
        <f>SUM(T232:T233)</f>
        <v>0</v>
      </c>
      <c r="AR231" s="121" t="s">
        <v>89</v>
      </c>
      <c r="AT231" s="128" t="s">
        <v>80</v>
      </c>
      <c r="AU231" s="128" t="s">
        <v>89</v>
      </c>
      <c r="AY231" s="121" t="s">
        <v>156</v>
      </c>
      <c r="BK231" s="129">
        <f>SUM(BK232:BK233)</f>
        <v>0</v>
      </c>
    </row>
    <row r="232" spans="2:65" s="1" customFormat="1" ht="37.9" customHeight="1">
      <c r="B232" s="132"/>
      <c r="C232" s="133" t="s">
        <v>331</v>
      </c>
      <c r="D232" s="133" t="s">
        <v>159</v>
      </c>
      <c r="E232" s="134" t="s">
        <v>332</v>
      </c>
      <c r="F232" s="135" t="s">
        <v>333</v>
      </c>
      <c r="G232" s="136" t="s">
        <v>186</v>
      </c>
      <c r="H232" s="137">
        <v>42.6</v>
      </c>
      <c r="I232" s="138"/>
      <c r="J232" s="139">
        <f>ROUND(I232*H232,2)</f>
        <v>0</v>
      </c>
      <c r="K232" s="135" t="s">
        <v>163</v>
      </c>
      <c r="L232" s="32"/>
      <c r="M232" s="140" t="s">
        <v>1</v>
      </c>
      <c r="N232" s="141" t="s">
        <v>46</v>
      </c>
      <c r="P232" s="142">
        <f>O232*H232</f>
        <v>0</v>
      </c>
      <c r="Q232" s="142">
        <v>0.20449000000000001</v>
      </c>
      <c r="R232" s="142">
        <f>Q232*H232</f>
        <v>8.7112740000000013</v>
      </c>
      <c r="S232" s="142">
        <v>0</v>
      </c>
      <c r="T232" s="143">
        <f>S232*H232</f>
        <v>0</v>
      </c>
      <c r="AR232" s="144" t="s">
        <v>164</v>
      </c>
      <c r="AT232" s="144" t="s">
        <v>159</v>
      </c>
      <c r="AU232" s="144" t="s">
        <v>91</v>
      </c>
      <c r="AY232" s="16" t="s">
        <v>156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89</v>
      </c>
      <c r="BK232" s="145">
        <f>ROUND(I232*H232,2)</f>
        <v>0</v>
      </c>
      <c r="BL232" s="16" t="s">
        <v>164</v>
      </c>
      <c r="BM232" s="144" t="s">
        <v>334</v>
      </c>
    </row>
    <row r="233" spans="2:65" s="1" customFormat="1">
      <c r="B233" s="32"/>
      <c r="D233" s="146" t="s">
        <v>166</v>
      </c>
      <c r="F233" s="147" t="s">
        <v>335</v>
      </c>
      <c r="I233" s="148"/>
      <c r="L233" s="32"/>
      <c r="M233" s="149"/>
      <c r="T233" s="56"/>
      <c r="AT233" s="16" t="s">
        <v>166</v>
      </c>
      <c r="AU233" s="16" t="s">
        <v>91</v>
      </c>
    </row>
    <row r="234" spans="2:65" s="11" customFormat="1" ht="22.9" customHeight="1">
      <c r="B234" s="120"/>
      <c r="D234" s="121" t="s">
        <v>80</v>
      </c>
      <c r="E234" s="130" t="s">
        <v>277</v>
      </c>
      <c r="F234" s="130" t="s">
        <v>336</v>
      </c>
      <c r="I234" s="123"/>
      <c r="J234" s="131">
        <f>BK234</f>
        <v>0</v>
      </c>
      <c r="L234" s="120"/>
      <c r="M234" s="125"/>
      <c r="P234" s="126">
        <f>SUM(P235:P240)</f>
        <v>0</v>
      </c>
      <c r="R234" s="126">
        <f>SUM(R235:R240)</f>
        <v>85.734263999999996</v>
      </c>
      <c r="T234" s="127">
        <f>SUM(T235:T240)</f>
        <v>0</v>
      </c>
      <c r="AR234" s="121" t="s">
        <v>89</v>
      </c>
      <c r="AT234" s="128" t="s">
        <v>80</v>
      </c>
      <c r="AU234" s="128" t="s">
        <v>89</v>
      </c>
      <c r="AY234" s="121" t="s">
        <v>156</v>
      </c>
      <c r="BK234" s="129">
        <f>SUM(BK235:BK240)</f>
        <v>0</v>
      </c>
    </row>
    <row r="235" spans="2:65" s="1" customFormat="1" ht="21.75" customHeight="1">
      <c r="B235" s="132"/>
      <c r="C235" s="166" t="s">
        <v>337</v>
      </c>
      <c r="D235" s="166" t="s">
        <v>292</v>
      </c>
      <c r="E235" s="167" t="s">
        <v>338</v>
      </c>
      <c r="F235" s="168" t="s">
        <v>339</v>
      </c>
      <c r="G235" s="169" t="s">
        <v>236</v>
      </c>
      <c r="H235" s="170">
        <v>34.35</v>
      </c>
      <c r="I235" s="171"/>
      <c r="J235" s="172">
        <f>ROUND(I235*H235,2)</f>
        <v>0</v>
      </c>
      <c r="K235" s="168" t="s">
        <v>1</v>
      </c>
      <c r="L235" s="173"/>
      <c r="M235" s="174" t="s">
        <v>1</v>
      </c>
      <c r="N235" s="175" t="s">
        <v>46</v>
      </c>
      <c r="P235" s="142">
        <f>O235*H235</f>
        <v>0</v>
      </c>
      <c r="Q235" s="142">
        <v>2.4289999999999998</v>
      </c>
      <c r="R235" s="142">
        <f>Q235*H235</f>
        <v>83.436149999999998</v>
      </c>
      <c r="S235" s="142">
        <v>0</v>
      </c>
      <c r="T235" s="143">
        <f>S235*H235</f>
        <v>0</v>
      </c>
      <c r="AR235" s="144" t="s">
        <v>200</v>
      </c>
      <c r="AT235" s="144" t="s">
        <v>292</v>
      </c>
      <c r="AU235" s="144" t="s">
        <v>91</v>
      </c>
      <c r="AY235" s="16" t="s">
        <v>156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6" t="s">
        <v>89</v>
      </c>
      <c r="BK235" s="145">
        <f>ROUND(I235*H235,2)</f>
        <v>0</v>
      </c>
      <c r="BL235" s="16" t="s">
        <v>164</v>
      </c>
      <c r="BM235" s="144" t="s">
        <v>340</v>
      </c>
    </row>
    <row r="236" spans="2:65" s="1" customFormat="1" ht="24.2" customHeight="1">
      <c r="B236" s="132"/>
      <c r="C236" s="133" t="s">
        <v>341</v>
      </c>
      <c r="D236" s="133" t="s">
        <v>159</v>
      </c>
      <c r="E236" s="134" t="s">
        <v>342</v>
      </c>
      <c r="F236" s="135" t="s">
        <v>343</v>
      </c>
      <c r="G236" s="136" t="s">
        <v>295</v>
      </c>
      <c r="H236" s="137">
        <v>2.0699999999999998</v>
      </c>
      <c r="I236" s="138"/>
      <c r="J236" s="139">
        <f>ROUND(I236*H236,2)</f>
        <v>0</v>
      </c>
      <c r="K236" s="135" t="s">
        <v>163</v>
      </c>
      <c r="L236" s="32"/>
      <c r="M236" s="140" t="s">
        <v>1</v>
      </c>
      <c r="N236" s="141" t="s">
        <v>46</v>
      </c>
      <c r="P236" s="142">
        <f>O236*H236</f>
        <v>0</v>
      </c>
      <c r="Q236" s="142">
        <v>1.1102000000000001</v>
      </c>
      <c r="R236" s="142">
        <f>Q236*H236</f>
        <v>2.298114</v>
      </c>
      <c r="S236" s="142">
        <v>0</v>
      </c>
      <c r="T236" s="143">
        <f>S236*H236</f>
        <v>0</v>
      </c>
      <c r="AR236" s="144" t="s">
        <v>164</v>
      </c>
      <c r="AT236" s="144" t="s">
        <v>159</v>
      </c>
      <c r="AU236" s="144" t="s">
        <v>91</v>
      </c>
      <c r="AY236" s="16" t="s">
        <v>156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89</v>
      </c>
      <c r="BK236" s="145">
        <f>ROUND(I236*H236,2)</f>
        <v>0</v>
      </c>
      <c r="BL236" s="16" t="s">
        <v>164</v>
      </c>
      <c r="BM236" s="144" t="s">
        <v>344</v>
      </c>
    </row>
    <row r="237" spans="2:65" s="1" customFormat="1">
      <c r="B237" s="32"/>
      <c r="D237" s="146" t="s">
        <v>166</v>
      </c>
      <c r="F237" s="147" t="s">
        <v>345</v>
      </c>
      <c r="I237" s="148"/>
      <c r="L237" s="32"/>
      <c r="M237" s="149"/>
      <c r="T237" s="56"/>
      <c r="AT237" s="16" t="s">
        <v>166</v>
      </c>
      <c r="AU237" s="16" t="s">
        <v>91</v>
      </c>
    </row>
    <row r="238" spans="2:65" s="1" customFormat="1" ht="33" customHeight="1">
      <c r="B238" s="132"/>
      <c r="C238" s="133" t="s">
        <v>346</v>
      </c>
      <c r="D238" s="133" t="s">
        <v>159</v>
      </c>
      <c r="E238" s="134" t="s">
        <v>347</v>
      </c>
      <c r="F238" s="135" t="s">
        <v>348</v>
      </c>
      <c r="G238" s="136" t="s">
        <v>186</v>
      </c>
      <c r="H238" s="137">
        <v>54</v>
      </c>
      <c r="I238" s="138"/>
      <c r="J238" s="139">
        <f>ROUND(I238*H238,2)</f>
        <v>0</v>
      </c>
      <c r="K238" s="135" t="s">
        <v>163</v>
      </c>
      <c r="L238" s="32"/>
      <c r="M238" s="140" t="s">
        <v>1</v>
      </c>
      <c r="N238" s="141" t="s">
        <v>46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164</v>
      </c>
      <c r="AT238" s="144" t="s">
        <v>159</v>
      </c>
      <c r="AU238" s="144" t="s">
        <v>91</v>
      </c>
      <c r="AY238" s="16" t="s">
        <v>156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89</v>
      </c>
      <c r="BK238" s="145">
        <f>ROUND(I238*H238,2)</f>
        <v>0</v>
      </c>
      <c r="BL238" s="16" t="s">
        <v>164</v>
      </c>
      <c r="BM238" s="144" t="s">
        <v>349</v>
      </c>
    </row>
    <row r="239" spans="2:65" s="1" customFormat="1">
      <c r="B239" s="32"/>
      <c r="D239" s="146" t="s">
        <v>166</v>
      </c>
      <c r="F239" s="147" t="s">
        <v>350</v>
      </c>
      <c r="I239" s="148"/>
      <c r="L239" s="32"/>
      <c r="M239" s="149"/>
      <c r="T239" s="56"/>
      <c r="AT239" s="16" t="s">
        <v>166</v>
      </c>
      <c r="AU239" s="16" t="s">
        <v>91</v>
      </c>
    </row>
    <row r="240" spans="2:65" s="1" customFormat="1" ht="19.5">
      <c r="B240" s="32"/>
      <c r="D240" s="150" t="s">
        <v>219</v>
      </c>
      <c r="F240" s="151" t="s">
        <v>351</v>
      </c>
      <c r="I240" s="148"/>
      <c r="L240" s="32"/>
      <c r="M240" s="149"/>
      <c r="T240" s="56"/>
      <c r="AT240" s="16" t="s">
        <v>219</v>
      </c>
      <c r="AU240" s="16" t="s">
        <v>91</v>
      </c>
    </row>
    <row r="241" spans="2:65" s="11" customFormat="1" ht="22.9" customHeight="1">
      <c r="B241" s="120"/>
      <c r="D241" s="121" t="s">
        <v>80</v>
      </c>
      <c r="E241" s="130" t="s">
        <v>283</v>
      </c>
      <c r="F241" s="130" t="s">
        <v>352</v>
      </c>
      <c r="I241" s="123"/>
      <c r="J241" s="131">
        <f>BK241</f>
        <v>0</v>
      </c>
      <c r="L241" s="120"/>
      <c r="M241" s="125"/>
      <c r="P241" s="126">
        <f>SUM(P242:P259)</f>
        <v>0</v>
      </c>
      <c r="R241" s="126">
        <f>SUM(R242:R259)</f>
        <v>7.771875500000001</v>
      </c>
      <c r="T241" s="127">
        <f>SUM(T242:T259)</f>
        <v>0</v>
      </c>
      <c r="AR241" s="121" t="s">
        <v>89</v>
      </c>
      <c r="AT241" s="128" t="s">
        <v>80</v>
      </c>
      <c r="AU241" s="128" t="s">
        <v>89</v>
      </c>
      <c r="AY241" s="121" t="s">
        <v>156</v>
      </c>
      <c r="BK241" s="129">
        <f>SUM(BK242:BK259)</f>
        <v>0</v>
      </c>
    </row>
    <row r="242" spans="2:65" s="1" customFormat="1" ht="24.2" customHeight="1">
      <c r="B242" s="132"/>
      <c r="C242" s="133" t="s">
        <v>353</v>
      </c>
      <c r="D242" s="133" t="s">
        <v>159</v>
      </c>
      <c r="E242" s="134" t="s">
        <v>354</v>
      </c>
      <c r="F242" s="135" t="s">
        <v>355</v>
      </c>
      <c r="G242" s="136" t="s">
        <v>236</v>
      </c>
      <c r="H242" s="137">
        <v>2.11</v>
      </c>
      <c r="I242" s="138"/>
      <c r="J242" s="139">
        <f>ROUND(I242*H242,2)</f>
        <v>0</v>
      </c>
      <c r="K242" s="135" t="s">
        <v>163</v>
      </c>
      <c r="L242" s="32"/>
      <c r="M242" s="140" t="s">
        <v>1</v>
      </c>
      <c r="N242" s="141" t="s">
        <v>46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164</v>
      </c>
      <c r="AT242" s="144" t="s">
        <v>159</v>
      </c>
      <c r="AU242" s="144" t="s">
        <v>91</v>
      </c>
      <c r="AY242" s="16" t="s">
        <v>156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89</v>
      </c>
      <c r="BK242" s="145">
        <f>ROUND(I242*H242,2)</f>
        <v>0</v>
      </c>
      <c r="BL242" s="16" t="s">
        <v>164</v>
      </c>
      <c r="BM242" s="144" t="s">
        <v>356</v>
      </c>
    </row>
    <row r="243" spans="2:65" s="1" customFormat="1">
      <c r="B243" s="32"/>
      <c r="D243" s="146" t="s">
        <v>166</v>
      </c>
      <c r="F243" s="147" t="s">
        <v>357</v>
      </c>
      <c r="I243" s="148"/>
      <c r="L243" s="32"/>
      <c r="M243" s="149"/>
      <c r="T243" s="56"/>
      <c r="AT243" s="16" t="s">
        <v>166</v>
      </c>
      <c r="AU243" s="16" t="s">
        <v>91</v>
      </c>
    </row>
    <row r="244" spans="2:65" s="1" customFormat="1" ht="24.2" customHeight="1">
      <c r="B244" s="132"/>
      <c r="C244" s="133" t="s">
        <v>358</v>
      </c>
      <c r="D244" s="133" t="s">
        <v>159</v>
      </c>
      <c r="E244" s="134" t="s">
        <v>359</v>
      </c>
      <c r="F244" s="135" t="s">
        <v>360</v>
      </c>
      <c r="G244" s="136" t="s">
        <v>162</v>
      </c>
      <c r="H244" s="137">
        <v>47.2</v>
      </c>
      <c r="I244" s="138"/>
      <c r="J244" s="139">
        <f>ROUND(I244*H244,2)</f>
        <v>0</v>
      </c>
      <c r="K244" s="135" t="s">
        <v>163</v>
      </c>
      <c r="L244" s="32"/>
      <c r="M244" s="140" t="s">
        <v>1</v>
      </c>
      <c r="N244" s="141" t="s">
        <v>46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164</v>
      </c>
      <c r="AT244" s="144" t="s">
        <v>159</v>
      </c>
      <c r="AU244" s="144" t="s">
        <v>91</v>
      </c>
      <c r="AY244" s="16" t="s">
        <v>156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89</v>
      </c>
      <c r="BK244" s="145">
        <f>ROUND(I244*H244,2)</f>
        <v>0</v>
      </c>
      <c r="BL244" s="16" t="s">
        <v>164</v>
      </c>
      <c r="BM244" s="144" t="s">
        <v>361</v>
      </c>
    </row>
    <row r="245" spans="2:65" s="1" customFormat="1">
      <c r="B245" s="32"/>
      <c r="D245" s="146" t="s">
        <v>166</v>
      </c>
      <c r="F245" s="147" t="s">
        <v>362</v>
      </c>
      <c r="I245" s="148"/>
      <c r="L245" s="32"/>
      <c r="M245" s="149"/>
      <c r="T245" s="56"/>
      <c r="AT245" s="16" t="s">
        <v>166</v>
      </c>
      <c r="AU245" s="16" t="s">
        <v>91</v>
      </c>
    </row>
    <row r="246" spans="2:65" s="1" customFormat="1" ht="16.5" customHeight="1">
      <c r="B246" s="132"/>
      <c r="C246" s="166" t="s">
        <v>363</v>
      </c>
      <c r="D246" s="166" t="s">
        <v>292</v>
      </c>
      <c r="E246" s="167" t="s">
        <v>364</v>
      </c>
      <c r="F246" s="168" t="s">
        <v>365</v>
      </c>
      <c r="G246" s="169" t="s">
        <v>295</v>
      </c>
      <c r="H246" s="170">
        <v>7.6820000000000004</v>
      </c>
      <c r="I246" s="171"/>
      <c r="J246" s="172">
        <f>ROUND(I246*H246,2)</f>
        <v>0</v>
      </c>
      <c r="K246" s="168" t="s">
        <v>163</v>
      </c>
      <c r="L246" s="173"/>
      <c r="M246" s="174" t="s">
        <v>1</v>
      </c>
      <c r="N246" s="175" t="s">
        <v>46</v>
      </c>
      <c r="P246" s="142">
        <f>O246*H246</f>
        <v>0</v>
      </c>
      <c r="Q246" s="142">
        <v>1</v>
      </c>
      <c r="R246" s="142">
        <f>Q246*H246</f>
        <v>7.6820000000000004</v>
      </c>
      <c r="S246" s="142">
        <v>0</v>
      </c>
      <c r="T246" s="143">
        <f>S246*H246</f>
        <v>0</v>
      </c>
      <c r="AR246" s="144" t="s">
        <v>200</v>
      </c>
      <c r="AT246" s="144" t="s">
        <v>292</v>
      </c>
      <c r="AU246" s="144" t="s">
        <v>91</v>
      </c>
      <c r="AY246" s="16" t="s">
        <v>156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6" t="s">
        <v>89</v>
      </c>
      <c r="BK246" s="145">
        <f>ROUND(I246*H246,2)</f>
        <v>0</v>
      </c>
      <c r="BL246" s="16" t="s">
        <v>164</v>
      </c>
      <c r="BM246" s="144" t="s">
        <v>366</v>
      </c>
    </row>
    <row r="247" spans="2:65" s="12" customFormat="1">
      <c r="B247" s="152"/>
      <c r="D247" s="150" t="s">
        <v>288</v>
      </c>
      <c r="F247" s="154" t="s">
        <v>367</v>
      </c>
      <c r="H247" s="155">
        <v>7.6820000000000004</v>
      </c>
      <c r="I247" s="156"/>
      <c r="L247" s="152"/>
      <c r="M247" s="157"/>
      <c r="T247" s="158"/>
      <c r="AT247" s="153" t="s">
        <v>288</v>
      </c>
      <c r="AU247" s="153" t="s">
        <v>91</v>
      </c>
      <c r="AV247" s="12" t="s">
        <v>91</v>
      </c>
      <c r="AW247" s="12" t="s">
        <v>3</v>
      </c>
      <c r="AX247" s="12" t="s">
        <v>89</v>
      </c>
      <c r="AY247" s="153" t="s">
        <v>156</v>
      </c>
    </row>
    <row r="248" spans="2:65" s="1" customFormat="1" ht="33" customHeight="1">
      <c r="B248" s="132"/>
      <c r="C248" s="133" t="s">
        <v>368</v>
      </c>
      <c r="D248" s="133" t="s">
        <v>159</v>
      </c>
      <c r="E248" s="134" t="s">
        <v>369</v>
      </c>
      <c r="F248" s="135" t="s">
        <v>370</v>
      </c>
      <c r="G248" s="136" t="s">
        <v>162</v>
      </c>
      <c r="H248" s="137">
        <v>47.2</v>
      </c>
      <c r="I248" s="138"/>
      <c r="J248" s="139">
        <f>ROUND(I248*H248,2)</f>
        <v>0</v>
      </c>
      <c r="K248" s="135" t="s">
        <v>163</v>
      </c>
      <c r="L248" s="32"/>
      <c r="M248" s="140" t="s">
        <v>1</v>
      </c>
      <c r="N248" s="141" t="s">
        <v>46</v>
      </c>
      <c r="P248" s="142">
        <f>O248*H248</f>
        <v>0</v>
      </c>
      <c r="Q248" s="142">
        <v>0</v>
      </c>
      <c r="R248" s="142">
        <f>Q248*H248</f>
        <v>0</v>
      </c>
      <c r="S248" s="142">
        <v>0</v>
      </c>
      <c r="T248" s="143">
        <f>S248*H248</f>
        <v>0</v>
      </c>
      <c r="AR248" s="144" t="s">
        <v>164</v>
      </c>
      <c r="AT248" s="144" t="s">
        <v>159</v>
      </c>
      <c r="AU248" s="144" t="s">
        <v>91</v>
      </c>
      <c r="AY248" s="16" t="s">
        <v>156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6" t="s">
        <v>89</v>
      </c>
      <c r="BK248" s="145">
        <f>ROUND(I248*H248,2)</f>
        <v>0</v>
      </c>
      <c r="BL248" s="16" t="s">
        <v>164</v>
      </c>
      <c r="BM248" s="144" t="s">
        <v>371</v>
      </c>
    </row>
    <row r="249" spans="2:65" s="1" customFormat="1">
      <c r="B249" s="32"/>
      <c r="D249" s="146" t="s">
        <v>166</v>
      </c>
      <c r="F249" s="147" t="s">
        <v>372</v>
      </c>
      <c r="I249" s="148"/>
      <c r="L249" s="32"/>
      <c r="M249" s="149"/>
      <c r="T249" s="56"/>
      <c r="AT249" s="16" t="s">
        <v>166</v>
      </c>
      <c r="AU249" s="16" t="s">
        <v>91</v>
      </c>
    </row>
    <row r="250" spans="2:65" s="1" customFormat="1" ht="19.5">
      <c r="B250" s="32"/>
      <c r="D250" s="150" t="s">
        <v>219</v>
      </c>
      <c r="F250" s="151" t="s">
        <v>373</v>
      </c>
      <c r="I250" s="148"/>
      <c r="L250" s="32"/>
      <c r="M250" s="149"/>
      <c r="T250" s="56"/>
      <c r="AT250" s="16" t="s">
        <v>219</v>
      </c>
      <c r="AU250" s="16" t="s">
        <v>91</v>
      </c>
    </row>
    <row r="251" spans="2:65" s="1" customFormat="1" ht="24.2" customHeight="1">
      <c r="B251" s="132"/>
      <c r="C251" s="133" t="s">
        <v>374</v>
      </c>
      <c r="D251" s="133" t="s">
        <v>159</v>
      </c>
      <c r="E251" s="134" t="s">
        <v>375</v>
      </c>
      <c r="F251" s="135" t="s">
        <v>376</v>
      </c>
      <c r="G251" s="136" t="s">
        <v>170</v>
      </c>
      <c r="H251" s="137">
        <v>22</v>
      </c>
      <c r="I251" s="138"/>
      <c r="J251" s="139">
        <f>ROUND(I251*H251,2)</f>
        <v>0</v>
      </c>
      <c r="K251" s="135" t="s">
        <v>163</v>
      </c>
      <c r="L251" s="32"/>
      <c r="M251" s="140" t="s">
        <v>1</v>
      </c>
      <c r="N251" s="141" t="s">
        <v>46</v>
      </c>
      <c r="P251" s="142">
        <f>O251*H251</f>
        <v>0</v>
      </c>
      <c r="Q251" s="142">
        <v>2.0000000000000001E-4</v>
      </c>
      <c r="R251" s="142">
        <f>Q251*H251</f>
        <v>4.4000000000000003E-3</v>
      </c>
      <c r="S251" s="142">
        <v>0</v>
      </c>
      <c r="T251" s="143">
        <f>S251*H251</f>
        <v>0</v>
      </c>
      <c r="AR251" s="144" t="s">
        <v>164</v>
      </c>
      <c r="AT251" s="144" t="s">
        <v>159</v>
      </c>
      <c r="AU251" s="144" t="s">
        <v>91</v>
      </c>
      <c r="AY251" s="16" t="s">
        <v>156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6" t="s">
        <v>89</v>
      </c>
      <c r="BK251" s="145">
        <f>ROUND(I251*H251,2)</f>
        <v>0</v>
      </c>
      <c r="BL251" s="16" t="s">
        <v>164</v>
      </c>
      <c r="BM251" s="144" t="s">
        <v>377</v>
      </c>
    </row>
    <row r="252" spans="2:65" s="1" customFormat="1">
      <c r="B252" s="32"/>
      <c r="D252" s="146" t="s">
        <v>166</v>
      </c>
      <c r="F252" s="147" t="s">
        <v>378</v>
      </c>
      <c r="I252" s="148"/>
      <c r="L252" s="32"/>
      <c r="M252" s="149"/>
      <c r="T252" s="56"/>
      <c r="AT252" s="16" t="s">
        <v>166</v>
      </c>
      <c r="AU252" s="16" t="s">
        <v>91</v>
      </c>
    </row>
    <row r="253" spans="2:65" s="1" customFormat="1" ht="24.2" customHeight="1">
      <c r="B253" s="132"/>
      <c r="C253" s="133" t="s">
        <v>379</v>
      </c>
      <c r="D253" s="133" t="s">
        <v>159</v>
      </c>
      <c r="E253" s="134" t="s">
        <v>380</v>
      </c>
      <c r="F253" s="135" t="s">
        <v>381</v>
      </c>
      <c r="G253" s="136" t="s">
        <v>170</v>
      </c>
      <c r="H253" s="137">
        <v>12</v>
      </c>
      <c r="I253" s="138"/>
      <c r="J253" s="139">
        <f>ROUND(I253*H253,2)</f>
        <v>0</v>
      </c>
      <c r="K253" s="135" t="s">
        <v>163</v>
      </c>
      <c r="L253" s="32"/>
      <c r="M253" s="140" t="s">
        <v>1</v>
      </c>
      <c r="N253" s="141" t="s">
        <v>46</v>
      </c>
      <c r="P253" s="142">
        <f>O253*H253</f>
        <v>0</v>
      </c>
      <c r="Q253" s="142">
        <v>6.2599999999999999E-3</v>
      </c>
      <c r="R253" s="142">
        <f>Q253*H253</f>
        <v>7.5119999999999992E-2</v>
      </c>
      <c r="S253" s="142">
        <v>0</v>
      </c>
      <c r="T253" s="143">
        <f>S253*H253</f>
        <v>0</v>
      </c>
      <c r="AR253" s="144" t="s">
        <v>164</v>
      </c>
      <c r="AT253" s="144" t="s">
        <v>159</v>
      </c>
      <c r="AU253" s="144" t="s">
        <v>91</v>
      </c>
      <c r="AY253" s="16" t="s">
        <v>156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6" t="s">
        <v>89</v>
      </c>
      <c r="BK253" s="145">
        <f>ROUND(I253*H253,2)</f>
        <v>0</v>
      </c>
      <c r="BL253" s="16" t="s">
        <v>164</v>
      </c>
      <c r="BM253" s="144" t="s">
        <v>382</v>
      </c>
    </row>
    <row r="254" spans="2:65" s="1" customFormat="1">
      <c r="B254" s="32"/>
      <c r="D254" s="146" t="s">
        <v>166</v>
      </c>
      <c r="F254" s="147" t="s">
        <v>383</v>
      </c>
      <c r="I254" s="148"/>
      <c r="L254" s="32"/>
      <c r="M254" s="149"/>
      <c r="T254" s="56"/>
      <c r="AT254" s="16" t="s">
        <v>166</v>
      </c>
      <c r="AU254" s="16" t="s">
        <v>91</v>
      </c>
    </row>
    <row r="255" spans="2:65" s="1" customFormat="1" ht="24.2" customHeight="1">
      <c r="B255" s="132"/>
      <c r="C255" s="133" t="s">
        <v>384</v>
      </c>
      <c r="D255" s="133" t="s">
        <v>159</v>
      </c>
      <c r="E255" s="134" t="s">
        <v>385</v>
      </c>
      <c r="F255" s="135" t="s">
        <v>386</v>
      </c>
      <c r="G255" s="136" t="s">
        <v>186</v>
      </c>
      <c r="H255" s="137">
        <v>4.5999999999999996</v>
      </c>
      <c r="I255" s="138"/>
      <c r="J255" s="139">
        <f>ROUND(I255*H255,2)</f>
        <v>0</v>
      </c>
      <c r="K255" s="135" t="s">
        <v>163</v>
      </c>
      <c r="L255" s="32"/>
      <c r="M255" s="140" t="s">
        <v>1</v>
      </c>
      <c r="N255" s="141" t="s">
        <v>46</v>
      </c>
      <c r="P255" s="142">
        <f>O255*H255</f>
        <v>0</v>
      </c>
      <c r="Q255" s="142">
        <v>3.3E-4</v>
      </c>
      <c r="R255" s="142">
        <f>Q255*H255</f>
        <v>1.5179999999999998E-3</v>
      </c>
      <c r="S255" s="142">
        <v>0</v>
      </c>
      <c r="T255" s="143">
        <f>S255*H255</f>
        <v>0</v>
      </c>
      <c r="AR255" s="144" t="s">
        <v>164</v>
      </c>
      <c r="AT255" s="144" t="s">
        <v>159</v>
      </c>
      <c r="AU255" s="144" t="s">
        <v>91</v>
      </c>
      <c r="AY255" s="16" t="s">
        <v>156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89</v>
      </c>
      <c r="BK255" s="145">
        <f>ROUND(I255*H255,2)</f>
        <v>0</v>
      </c>
      <c r="BL255" s="16" t="s">
        <v>164</v>
      </c>
      <c r="BM255" s="144" t="s">
        <v>387</v>
      </c>
    </row>
    <row r="256" spans="2:65" s="1" customFormat="1">
      <c r="B256" s="32"/>
      <c r="D256" s="146" t="s">
        <v>166</v>
      </c>
      <c r="F256" s="147" t="s">
        <v>388</v>
      </c>
      <c r="I256" s="148"/>
      <c r="L256" s="32"/>
      <c r="M256" s="149"/>
      <c r="T256" s="56"/>
      <c r="AT256" s="16" t="s">
        <v>166</v>
      </c>
      <c r="AU256" s="16" t="s">
        <v>91</v>
      </c>
    </row>
    <row r="257" spans="2:65" s="1" customFormat="1" ht="19.5">
      <c r="B257" s="32"/>
      <c r="D257" s="150" t="s">
        <v>219</v>
      </c>
      <c r="F257" s="151" t="s">
        <v>389</v>
      </c>
      <c r="I257" s="148"/>
      <c r="L257" s="32"/>
      <c r="M257" s="149"/>
      <c r="T257" s="56"/>
      <c r="AT257" s="16" t="s">
        <v>219</v>
      </c>
      <c r="AU257" s="16" t="s">
        <v>91</v>
      </c>
    </row>
    <row r="258" spans="2:65" s="1" customFormat="1" ht="24.2" customHeight="1">
      <c r="B258" s="132"/>
      <c r="C258" s="133" t="s">
        <v>390</v>
      </c>
      <c r="D258" s="133" t="s">
        <v>159</v>
      </c>
      <c r="E258" s="134" t="s">
        <v>391</v>
      </c>
      <c r="F258" s="135" t="s">
        <v>392</v>
      </c>
      <c r="G258" s="136" t="s">
        <v>186</v>
      </c>
      <c r="H258" s="137">
        <v>8.75</v>
      </c>
      <c r="I258" s="138"/>
      <c r="J258" s="139">
        <f>ROUND(I258*H258,2)</f>
        <v>0</v>
      </c>
      <c r="K258" s="135" t="s">
        <v>163</v>
      </c>
      <c r="L258" s="32"/>
      <c r="M258" s="140" t="s">
        <v>1</v>
      </c>
      <c r="N258" s="141" t="s">
        <v>46</v>
      </c>
      <c r="P258" s="142">
        <f>O258*H258</f>
        <v>0</v>
      </c>
      <c r="Q258" s="142">
        <v>1.01E-3</v>
      </c>
      <c r="R258" s="142">
        <f>Q258*H258</f>
        <v>8.8374999999999999E-3</v>
      </c>
      <c r="S258" s="142">
        <v>0</v>
      </c>
      <c r="T258" s="143">
        <f>S258*H258</f>
        <v>0</v>
      </c>
      <c r="AR258" s="144" t="s">
        <v>164</v>
      </c>
      <c r="AT258" s="144" t="s">
        <v>159</v>
      </c>
      <c r="AU258" s="144" t="s">
        <v>91</v>
      </c>
      <c r="AY258" s="16" t="s">
        <v>156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6" t="s">
        <v>89</v>
      </c>
      <c r="BK258" s="145">
        <f>ROUND(I258*H258,2)</f>
        <v>0</v>
      </c>
      <c r="BL258" s="16" t="s">
        <v>164</v>
      </c>
      <c r="BM258" s="144" t="s">
        <v>393</v>
      </c>
    </row>
    <row r="259" spans="2:65" s="1" customFormat="1">
      <c r="B259" s="32"/>
      <c r="D259" s="146" t="s">
        <v>166</v>
      </c>
      <c r="F259" s="147" t="s">
        <v>394</v>
      </c>
      <c r="I259" s="148"/>
      <c r="L259" s="32"/>
      <c r="M259" s="149"/>
      <c r="T259" s="56"/>
      <c r="AT259" s="16" t="s">
        <v>166</v>
      </c>
      <c r="AU259" s="16" t="s">
        <v>91</v>
      </c>
    </row>
    <row r="260" spans="2:65" s="11" customFormat="1" ht="22.9" customHeight="1">
      <c r="B260" s="120"/>
      <c r="D260" s="121" t="s">
        <v>80</v>
      </c>
      <c r="E260" s="130" t="s">
        <v>304</v>
      </c>
      <c r="F260" s="130" t="s">
        <v>395</v>
      </c>
      <c r="I260" s="123"/>
      <c r="J260" s="131">
        <f>BK260</f>
        <v>0</v>
      </c>
      <c r="L260" s="120"/>
      <c r="M260" s="125"/>
      <c r="P260" s="126">
        <f>SUM(P261:P262)</f>
        <v>0</v>
      </c>
      <c r="R260" s="126">
        <f>SUM(R261:R262)</f>
        <v>8.0999999999999996E-3</v>
      </c>
      <c r="T260" s="127">
        <f>SUM(T261:T262)</f>
        <v>0</v>
      </c>
      <c r="AR260" s="121" t="s">
        <v>89</v>
      </c>
      <c r="AT260" s="128" t="s">
        <v>80</v>
      </c>
      <c r="AU260" s="128" t="s">
        <v>89</v>
      </c>
      <c r="AY260" s="121" t="s">
        <v>156</v>
      </c>
      <c r="BK260" s="129">
        <f>SUM(BK261:BK262)</f>
        <v>0</v>
      </c>
    </row>
    <row r="261" spans="2:65" s="1" customFormat="1" ht="24.2" customHeight="1">
      <c r="B261" s="132"/>
      <c r="C261" s="133" t="s">
        <v>396</v>
      </c>
      <c r="D261" s="133" t="s">
        <v>159</v>
      </c>
      <c r="E261" s="134" t="s">
        <v>397</v>
      </c>
      <c r="F261" s="135" t="s">
        <v>398</v>
      </c>
      <c r="G261" s="136" t="s">
        <v>186</v>
      </c>
      <c r="H261" s="137">
        <v>54</v>
      </c>
      <c r="I261" s="138"/>
      <c r="J261" s="139">
        <f>ROUND(I261*H261,2)</f>
        <v>0</v>
      </c>
      <c r="K261" s="135" t="s">
        <v>163</v>
      </c>
      <c r="L261" s="32"/>
      <c r="M261" s="140" t="s">
        <v>1</v>
      </c>
      <c r="N261" s="141" t="s">
        <v>46</v>
      </c>
      <c r="P261" s="142">
        <f>O261*H261</f>
        <v>0</v>
      </c>
      <c r="Q261" s="142">
        <v>1.4999999999999999E-4</v>
      </c>
      <c r="R261" s="142">
        <f>Q261*H261</f>
        <v>8.0999999999999996E-3</v>
      </c>
      <c r="S261" s="142">
        <v>0</v>
      </c>
      <c r="T261" s="143">
        <f>S261*H261</f>
        <v>0</v>
      </c>
      <c r="AR261" s="144" t="s">
        <v>164</v>
      </c>
      <c r="AT261" s="144" t="s">
        <v>159</v>
      </c>
      <c r="AU261" s="144" t="s">
        <v>91</v>
      </c>
      <c r="AY261" s="16" t="s">
        <v>156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6" t="s">
        <v>89</v>
      </c>
      <c r="BK261" s="145">
        <f>ROUND(I261*H261,2)</f>
        <v>0</v>
      </c>
      <c r="BL261" s="16" t="s">
        <v>164</v>
      </c>
      <c r="BM261" s="144" t="s">
        <v>399</v>
      </c>
    </row>
    <row r="262" spans="2:65" s="1" customFormat="1">
      <c r="B262" s="32"/>
      <c r="D262" s="146" t="s">
        <v>166</v>
      </c>
      <c r="F262" s="147" t="s">
        <v>400</v>
      </c>
      <c r="I262" s="148"/>
      <c r="L262" s="32"/>
      <c r="M262" s="149"/>
      <c r="T262" s="56"/>
      <c r="AT262" s="16" t="s">
        <v>166</v>
      </c>
      <c r="AU262" s="16" t="s">
        <v>91</v>
      </c>
    </row>
    <row r="263" spans="2:65" s="11" customFormat="1" ht="22.9" customHeight="1">
      <c r="B263" s="120"/>
      <c r="D263" s="121" t="s">
        <v>80</v>
      </c>
      <c r="E263" s="130" t="s">
        <v>309</v>
      </c>
      <c r="F263" s="130" t="s">
        <v>401</v>
      </c>
      <c r="I263" s="123"/>
      <c r="J263" s="131">
        <f>BK263</f>
        <v>0</v>
      </c>
      <c r="L263" s="120"/>
      <c r="M263" s="125"/>
      <c r="P263" s="126">
        <f>SUM(P264:P294)</f>
        <v>0</v>
      </c>
      <c r="R263" s="126">
        <f>SUM(R264:R294)</f>
        <v>12.306887700000001</v>
      </c>
      <c r="T263" s="127">
        <f>SUM(T264:T294)</f>
        <v>0</v>
      </c>
      <c r="AR263" s="121" t="s">
        <v>89</v>
      </c>
      <c r="AT263" s="128" t="s">
        <v>80</v>
      </c>
      <c r="AU263" s="128" t="s">
        <v>89</v>
      </c>
      <c r="AY263" s="121" t="s">
        <v>156</v>
      </c>
      <c r="BK263" s="129">
        <f>SUM(BK264:BK294)</f>
        <v>0</v>
      </c>
    </row>
    <row r="264" spans="2:65" s="1" customFormat="1" ht="24.2" customHeight="1">
      <c r="B264" s="132"/>
      <c r="C264" s="133" t="s">
        <v>402</v>
      </c>
      <c r="D264" s="133" t="s">
        <v>159</v>
      </c>
      <c r="E264" s="134" t="s">
        <v>403</v>
      </c>
      <c r="F264" s="135" t="s">
        <v>404</v>
      </c>
      <c r="G264" s="136" t="s">
        <v>236</v>
      </c>
      <c r="H264" s="137">
        <v>35.18</v>
      </c>
      <c r="I264" s="138"/>
      <c r="J264" s="139">
        <f>ROUND(I264*H264,2)</f>
        <v>0</v>
      </c>
      <c r="K264" s="135" t="s">
        <v>163</v>
      </c>
      <c r="L264" s="32"/>
      <c r="M264" s="140" t="s">
        <v>1</v>
      </c>
      <c r="N264" s="141" t="s">
        <v>46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164</v>
      </c>
      <c r="AT264" s="144" t="s">
        <v>159</v>
      </c>
      <c r="AU264" s="144" t="s">
        <v>91</v>
      </c>
      <c r="AY264" s="16" t="s">
        <v>156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6" t="s">
        <v>89</v>
      </c>
      <c r="BK264" s="145">
        <f>ROUND(I264*H264,2)</f>
        <v>0</v>
      </c>
      <c r="BL264" s="16" t="s">
        <v>164</v>
      </c>
      <c r="BM264" s="144" t="s">
        <v>405</v>
      </c>
    </row>
    <row r="265" spans="2:65" s="1" customFormat="1">
      <c r="B265" s="32"/>
      <c r="D265" s="146" t="s">
        <v>166</v>
      </c>
      <c r="F265" s="147" t="s">
        <v>406</v>
      </c>
      <c r="I265" s="148"/>
      <c r="L265" s="32"/>
      <c r="M265" s="149"/>
      <c r="T265" s="56"/>
      <c r="AT265" s="16" t="s">
        <v>166</v>
      </c>
      <c r="AU265" s="16" t="s">
        <v>91</v>
      </c>
    </row>
    <row r="266" spans="2:65" s="14" customFormat="1">
      <c r="B266" s="176"/>
      <c r="D266" s="150" t="s">
        <v>288</v>
      </c>
      <c r="E266" s="177" t="s">
        <v>1</v>
      </c>
      <c r="F266" s="178" t="s">
        <v>407</v>
      </c>
      <c r="H266" s="177" t="s">
        <v>1</v>
      </c>
      <c r="I266" s="179"/>
      <c r="L266" s="176"/>
      <c r="M266" s="180"/>
      <c r="T266" s="181"/>
      <c r="AT266" s="177" t="s">
        <v>288</v>
      </c>
      <c r="AU266" s="177" t="s">
        <v>91</v>
      </c>
      <c r="AV266" s="14" t="s">
        <v>89</v>
      </c>
      <c r="AW266" s="14" t="s">
        <v>37</v>
      </c>
      <c r="AX266" s="14" t="s">
        <v>81</v>
      </c>
      <c r="AY266" s="177" t="s">
        <v>156</v>
      </c>
    </row>
    <row r="267" spans="2:65" s="12" customFormat="1">
      <c r="B267" s="152"/>
      <c r="D267" s="150" t="s">
        <v>288</v>
      </c>
      <c r="E267" s="153" t="s">
        <v>1</v>
      </c>
      <c r="F267" s="154" t="s">
        <v>408</v>
      </c>
      <c r="H267" s="155">
        <v>13.51</v>
      </c>
      <c r="I267" s="156"/>
      <c r="L267" s="152"/>
      <c r="M267" s="157"/>
      <c r="T267" s="158"/>
      <c r="AT267" s="153" t="s">
        <v>288</v>
      </c>
      <c r="AU267" s="153" t="s">
        <v>91</v>
      </c>
      <c r="AV267" s="12" t="s">
        <v>91</v>
      </c>
      <c r="AW267" s="12" t="s">
        <v>37</v>
      </c>
      <c r="AX267" s="12" t="s">
        <v>81</v>
      </c>
      <c r="AY267" s="153" t="s">
        <v>156</v>
      </c>
    </row>
    <row r="268" spans="2:65" s="14" customFormat="1">
      <c r="B268" s="176"/>
      <c r="D268" s="150" t="s">
        <v>288</v>
      </c>
      <c r="E268" s="177" t="s">
        <v>1</v>
      </c>
      <c r="F268" s="178" t="s">
        <v>409</v>
      </c>
      <c r="H268" s="177" t="s">
        <v>1</v>
      </c>
      <c r="I268" s="179"/>
      <c r="L268" s="176"/>
      <c r="M268" s="180"/>
      <c r="T268" s="181"/>
      <c r="AT268" s="177" t="s">
        <v>288</v>
      </c>
      <c r="AU268" s="177" t="s">
        <v>91</v>
      </c>
      <c r="AV268" s="14" t="s">
        <v>89</v>
      </c>
      <c r="AW268" s="14" t="s">
        <v>37</v>
      </c>
      <c r="AX268" s="14" t="s">
        <v>81</v>
      </c>
      <c r="AY268" s="177" t="s">
        <v>156</v>
      </c>
    </row>
    <row r="269" spans="2:65" s="12" customFormat="1">
      <c r="B269" s="152"/>
      <c r="D269" s="150" t="s">
        <v>288</v>
      </c>
      <c r="E269" s="153" t="s">
        <v>1</v>
      </c>
      <c r="F269" s="154" t="s">
        <v>410</v>
      </c>
      <c r="H269" s="155">
        <v>21.67</v>
      </c>
      <c r="I269" s="156"/>
      <c r="L269" s="152"/>
      <c r="M269" s="157"/>
      <c r="T269" s="158"/>
      <c r="AT269" s="153" t="s">
        <v>288</v>
      </c>
      <c r="AU269" s="153" t="s">
        <v>91</v>
      </c>
      <c r="AV269" s="12" t="s">
        <v>91</v>
      </c>
      <c r="AW269" s="12" t="s">
        <v>37</v>
      </c>
      <c r="AX269" s="12" t="s">
        <v>81</v>
      </c>
      <c r="AY269" s="153" t="s">
        <v>156</v>
      </c>
    </row>
    <row r="270" spans="2:65" s="13" customFormat="1">
      <c r="B270" s="159"/>
      <c r="D270" s="150" t="s">
        <v>288</v>
      </c>
      <c r="E270" s="160" t="s">
        <v>1</v>
      </c>
      <c r="F270" s="161" t="s">
        <v>290</v>
      </c>
      <c r="H270" s="162">
        <v>35.18</v>
      </c>
      <c r="I270" s="163"/>
      <c r="L270" s="159"/>
      <c r="M270" s="164"/>
      <c r="T270" s="165"/>
      <c r="AT270" s="160" t="s">
        <v>288</v>
      </c>
      <c r="AU270" s="160" t="s">
        <v>91</v>
      </c>
      <c r="AV270" s="13" t="s">
        <v>164</v>
      </c>
      <c r="AW270" s="13" t="s">
        <v>37</v>
      </c>
      <c r="AX270" s="13" t="s">
        <v>89</v>
      </c>
      <c r="AY270" s="160" t="s">
        <v>156</v>
      </c>
    </row>
    <row r="271" spans="2:65" s="1" customFormat="1" ht="16.5" customHeight="1">
      <c r="B271" s="132"/>
      <c r="C271" s="133" t="s">
        <v>411</v>
      </c>
      <c r="D271" s="133" t="s">
        <v>159</v>
      </c>
      <c r="E271" s="134" t="s">
        <v>412</v>
      </c>
      <c r="F271" s="135" t="s">
        <v>413</v>
      </c>
      <c r="G271" s="136" t="s">
        <v>162</v>
      </c>
      <c r="H271" s="137">
        <v>149.24</v>
      </c>
      <c r="I271" s="138"/>
      <c r="J271" s="139">
        <f>ROUND(I271*H271,2)</f>
        <v>0</v>
      </c>
      <c r="K271" s="135" t="s">
        <v>163</v>
      </c>
      <c r="L271" s="32"/>
      <c r="M271" s="140" t="s">
        <v>1</v>
      </c>
      <c r="N271" s="141" t="s">
        <v>46</v>
      </c>
      <c r="P271" s="142">
        <f>O271*H271</f>
        <v>0</v>
      </c>
      <c r="Q271" s="142">
        <v>1.2999999999999999E-3</v>
      </c>
      <c r="R271" s="142">
        <f>Q271*H271</f>
        <v>0.19401199999999999</v>
      </c>
      <c r="S271" s="142">
        <v>0</v>
      </c>
      <c r="T271" s="143">
        <f>S271*H271</f>
        <v>0</v>
      </c>
      <c r="AR271" s="144" t="s">
        <v>164</v>
      </c>
      <c r="AT271" s="144" t="s">
        <v>159</v>
      </c>
      <c r="AU271" s="144" t="s">
        <v>91</v>
      </c>
      <c r="AY271" s="16" t="s">
        <v>156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6" t="s">
        <v>89</v>
      </c>
      <c r="BK271" s="145">
        <f>ROUND(I271*H271,2)</f>
        <v>0</v>
      </c>
      <c r="BL271" s="16" t="s">
        <v>164</v>
      </c>
      <c r="BM271" s="144" t="s">
        <v>414</v>
      </c>
    </row>
    <row r="272" spans="2:65" s="1" customFormat="1">
      <c r="B272" s="32"/>
      <c r="D272" s="146" t="s">
        <v>166</v>
      </c>
      <c r="F272" s="147" t="s">
        <v>415</v>
      </c>
      <c r="I272" s="148"/>
      <c r="L272" s="32"/>
      <c r="M272" s="149"/>
      <c r="T272" s="56"/>
      <c r="AT272" s="16" t="s">
        <v>166</v>
      </c>
      <c r="AU272" s="16" t="s">
        <v>91</v>
      </c>
    </row>
    <row r="273" spans="2:65" s="14" customFormat="1">
      <c r="B273" s="176"/>
      <c r="D273" s="150" t="s">
        <v>288</v>
      </c>
      <c r="E273" s="177" t="s">
        <v>1</v>
      </c>
      <c r="F273" s="178" t="s">
        <v>407</v>
      </c>
      <c r="H273" s="177" t="s">
        <v>1</v>
      </c>
      <c r="I273" s="179"/>
      <c r="L273" s="176"/>
      <c r="M273" s="180"/>
      <c r="T273" s="181"/>
      <c r="AT273" s="177" t="s">
        <v>288</v>
      </c>
      <c r="AU273" s="177" t="s">
        <v>91</v>
      </c>
      <c r="AV273" s="14" t="s">
        <v>89</v>
      </c>
      <c r="AW273" s="14" t="s">
        <v>37</v>
      </c>
      <c r="AX273" s="14" t="s">
        <v>81</v>
      </c>
      <c r="AY273" s="177" t="s">
        <v>156</v>
      </c>
    </row>
    <row r="274" spans="2:65" s="12" customFormat="1">
      <c r="B274" s="152"/>
      <c r="D274" s="150" t="s">
        <v>288</v>
      </c>
      <c r="E274" s="153" t="s">
        <v>1</v>
      </c>
      <c r="F274" s="154" t="s">
        <v>416</v>
      </c>
      <c r="H274" s="155">
        <v>33.869999999999997</v>
      </c>
      <c r="I274" s="156"/>
      <c r="L274" s="152"/>
      <c r="M274" s="157"/>
      <c r="T274" s="158"/>
      <c r="AT274" s="153" t="s">
        <v>288</v>
      </c>
      <c r="AU274" s="153" t="s">
        <v>91</v>
      </c>
      <c r="AV274" s="12" t="s">
        <v>91</v>
      </c>
      <c r="AW274" s="12" t="s">
        <v>37</v>
      </c>
      <c r="AX274" s="12" t="s">
        <v>81</v>
      </c>
      <c r="AY274" s="153" t="s">
        <v>156</v>
      </c>
    </row>
    <row r="275" spans="2:65" s="14" customFormat="1">
      <c r="B275" s="176"/>
      <c r="D275" s="150" t="s">
        <v>288</v>
      </c>
      <c r="E275" s="177" t="s">
        <v>1</v>
      </c>
      <c r="F275" s="178" t="s">
        <v>409</v>
      </c>
      <c r="H275" s="177" t="s">
        <v>1</v>
      </c>
      <c r="I275" s="179"/>
      <c r="L275" s="176"/>
      <c r="M275" s="180"/>
      <c r="T275" s="181"/>
      <c r="AT275" s="177" t="s">
        <v>288</v>
      </c>
      <c r="AU275" s="177" t="s">
        <v>91</v>
      </c>
      <c r="AV275" s="14" t="s">
        <v>89</v>
      </c>
      <c r="AW275" s="14" t="s">
        <v>37</v>
      </c>
      <c r="AX275" s="14" t="s">
        <v>81</v>
      </c>
      <c r="AY275" s="177" t="s">
        <v>156</v>
      </c>
    </row>
    <row r="276" spans="2:65" s="12" customFormat="1">
      <c r="B276" s="152"/>
      <c r="D276" s="150" t="s">
        <v>288</v>
      </c>
      <c r="E276" s="153" t="s">
        <v>1</v>
      </c>
      <c r="F276" s="154" t="s">
        <v>417</v>
      </c>
      <c r="H276" s="155">
        <v>115.37</v>
      </c>
      <c r="I276" s="156"/>
      <c r="L276" s="152"/>
      <c r="M276" s="157"/>
      <c r="T276" s="158"/>
      <c r="AT276" s="153" t="s">
        <v>288</v>
      </c>
      <c r="AU276" s="153" t="s">
        <v>91</v>
      </c>
      <c r="AV276" s="12" t="s">
        <v>91</v>
      </c>
      <c r="AW276" s="12" t="s">
        <v>37</v>
      </c>
      <c r="AX276" s="12" t="s">
        <v>81</v>
      </c>
      <c r="AY276" s="153" t="s">
        <v>156</v>
      </c>
    </row>
    <row r="277" spans="2:65" s="13" customFormat="1">
      <c r="B277" s="159"/>
      <c r="D277" s="150" t="s">
        <v>288</v>
      </c>
      <c r="E277" s="160" t="s">
        <v>1</v>
      </c>
      <c r="F277" s="161" t="s">
        <v>290</v>
      </c>
      <c r="H277" s="162">
        <v>149.24</v>
      </c>
      <c r="I277" s="163"/>
      <c r="L277" s="159"/>
      <c r="M277" s="164"/>
      <c r="T277" s="165"/>
      <c r="AT277" s="160" t="s">
        <v>288</v>
      </c>
      <c r="AU277" s="160" t="s">
        <v>91</v>
      </c>
      <c r="AV277" s="13" t="s">
        <v>164</v>
      </c>
      <c r="AW277" s="13" t="s">
        <v>37</v>
      </c>
      <c r="AX277" s="13" t="s">
        <v>89</v>
      </c>
      <c r="AY277" s="160" t="s">
        <v>156</v>
      </c>
    </row>
    <row r="278" spans="2:65" s="1" customFormat="1" ht="16.5" customHeight="1">
      <c r="B278" s="132"/>
      <c r="C278" s="133" t="s">
        <v>418</v>
      </c>
      <c r="D278" s="133" t="s">
        <v>159</v>
      </c>
      <c r="E278" s="134" t="s">
        <v>419</v>
      </c>
      <c r="F278" s="135" t="s">
        <v>420</v>
      </c>
      <c r="G278" s="136" t="s">
        <v>162</v>
      </c>
      <c r="H278" s="137">
        <v>149.24</v>
      </c>
      <c r="I278" s="138"/>
      <c r="J278" s="139">
        <f>ROUND(I278*H278,2)</f>
        <v>0</v>
      </c>
      <c r="K278" s="135" t="s">
        <v>163</v>
      </c>
      <c r="L278" s="32"/>
      <c r="M278" s="140" t="s">
        <v>1</v>
      </c>
      <c r="N278" s="141" t="s">
        <v>46</v>
      </c>
      <c r="P278" s="142">
        <f>O278*H278</f>
        <v>0</v>
      </c>
      <c r="Q278" s="142">
        <v>4.0000000000000003E-5</v>
      </c>
      <c r="R278" s="142">
        <f>Q278*H278</f>
        <v>5.9696000000000011E-3</v>
      </c>
      <c r="S278" s="142">
        <v>0</v>
      </c>
      <c r="T278" s="143">
        <f>S278*H278</f>
        <v>0</v>
      </c>
      <c r="AR278" s="144" t="s">
        <v>164</v>
      </c>
      <c r="AT278" s="144" t="s">
        <v>159</v>
      </c>
      <c r="AU278" s="144" t="s">
        <v>91</v>
      </c>
      <c r="AY278" s="16" t="s">
        <v>156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6" t="s">
        <v>89</v>
      </c>
      <c r="BK278" s="145">
        <f>ROUND(I278*H278,2)</f>
        <v>0</v>
      </c>
      <c r="BL278" s="16" t="s">
        <v>164</v>
      </c>
      <c r="BM278" s="144" t="s">
        <v>421</v>
      </c>
    </row>
    <row r="279" spans="2:65" s="1" customFormat="1">
      <c r="B279" s="32"/>
      <c r="D279" s="146" t="s">
        <v>166</v>
      </c>
      <c r="F279" s="147" t="s">
        <v>422</v>
      </c>
      <c r="I279" s="148"/>
      <c r="L279" s="32"/>
      <c r="M279" s="149"/>
      <c r="T279" s="56"/>
      <c r="AT279" s="16" t="s">
        <v>166</v>
      </c>
      <c r="AU279" s="16" t="s">
        <v>91</v>
      </c>
    </row>
    <row r="280" spans="2:65" s="14" customFormat="1">
      <c r="B280" s="176"/>
      <c r="D280" s="150" t="s">
        <v>288</v>
      </c>
      <c r="E280" s="177" t="s">
        <v>1</v>
      </c>
      <c r="F280" s="178" t="s">
        <v>407</v>
      </c>
      <c r="H280" s="177" t="s">
        <v>1</v>
      </c>
      <c r="I280" s="179"/>
      <c r="L280" s="176"/>
      <c r="M280" s="180"/>
      <c r="T280" s="181"/>
      <c r="AT280" s="177" t="s">
        <v>288</v>
      </c>
      <c r="AU280" s="177" t="s">
        <v>91</v>
      </c>
      <c r="AV280" s="14" t="s">
        <v>89</v>
      </c>
      <c r="AW280" s="14" t="s">
        <v>37</v>
      </c>
      <c r="AX280" s="14" t="s">
        <v>81</v>
      </c>
      <c r="AY280" s="177" t="s">
        <v>156</v>
      </c>
    </row>
    <row r="281" spans="2:65" s="12" customFormat="1">
      <c r="B281" s="152"/>
      <c r="D281" s="150" t="s">
        <v>288</v>
      </c>
      <c r="E281" s="153" t="s">
        <v>1</v>
      </c>
      <c r="F281" s="154" t="s">
        <v>416</v>
      </c>
      <c r="H281" s="155">
        <v>33.869999999999997</v>
      </c>
      <c r="I281" s="156"/>
      <c r="L281" s="152"/>
      <c r="M281" s="157"/>
      <c r="T281" s="158"/>
      <c r="AT281" s="153" t="s">
        <v>288</v>
      </c>
      <c r="AU281" s="153" t="s">
        <v>91</v>
      </c>
      <c r="AV281" s="12" t="s">
        <v>91</v>
      </c>
      <c r="AW281" s="12" t="s">
        <v>37</v>
      </c>
      <c r="AX281" s="12" t="s">
        <v>81</v>
      </c>
      <c r="AY281" s="153" t="s">
        <v>156</v>
      </c>
    </row>
    <row r="282" spans="2:65" s="14" customFormat="1">
      <c r="B282" s="176"/>
      <c r="D282" s="150" t="s">
        <v>288</v>
      </c>
      <c r="E282" s="177" t="s">
        <v>1</v>
      </c>
      <c r="F282" s="178" t="s">
        <v>409</v>
      </c>
      <c r="H282" s="177" t="s">
        <v>1</v>
      </c>
      <c r="I282" s="179"/>
      <c r="L282" s="176"/>
      <c r="M282" s="180"/>
      <c r="T282" s="181"/>
      <c r="AT282" s="177" t="s">
        <v>288</v>
      </c>
      <c r="AU282" s="177" t="s">
        <v>91</v>
      </c>
      <c r="AV282" s="14" t="s">
        <v>89</v>
      </c>
      <c r="AW282" s="14" t="s">
        <v>37</v>
      </c>
      <c r="AX282" s="14" t="s">
        <v>81</v>
      </c>
      <c r="AY282" s="177" t="s">
        <v>156</v>
      </c>
    </row>
    <row r="283" spans="2:65" s="12" customFormat="1">
      <c r="B283" s="152"/>
      <c r="D283" s="150" t="s">
        <v>288</v>
      </c>
      <c r="E283" s="153" t="s">
        <v>1</v>
      </c>
      <c r="F283" s="154" t="s">
        <v>417</v>
      </c>
      <c r="H283" s="155">
        <v>115.37</v>
      </c>
      <c r="I283" s="156"/>
      <c r="L283" s="152"/>
      <c r="M283" s="157"/>
      <c r="T283" s="158"/>
      <c r="AT283" s="153" t="s">
        <v>288</v>
      </c>
      <c r="AU283" s="153" t="s">
        <v>91</v>
      </c>
      <c r="AV283" s="12" t="s">
        <v>91</v>
      </c>
      <c r="AW283" s="12" t="s">
        <v>37</v>
      </c>
      <c r="AX283" s="12" t="s">
        <v>81</v>
      </c>
      <c r="AY283" s="153" t="s">
        <v>156</v>
      </c>
    </row>
    <row r="284" spans="2:65" s="13" customFormat="1">
      <c r="B284" s="159"/>
      <c r="D284" s="150" t="s">
        <v>288</v>
      </c>
      <c r="E284" s="160" t="s">
        <v>1</v>
      </c>
      <c r="F284" s="161" t="s">
        <v>290</v>
      </c>
      <c r="H284" s="162">
        <v>149.24</v>
      </c>
      <c r="I284" s="163"/>
      <c r="L284" s="159"/>
      <c r="M284" s="164"/>
      <c r="T284" s="165"/>
      <c r="AT284" s="160" t="s">
        <v>288</v>
      </c>
      <c r="AU284" s="160" t="s">
        <v>91</v>
      </c>
      <c r="AV284" s="13" t="s">
        <v>164</v>
      </c>
      <c r="AW284" s="13" t="s">
        <v>37</v>
      </c>
      <c r="AX284" s="13" t="s">
        <v>89</v>
      </c>
      <c r="AY284" s="160" t="s">
        <v>156</v>
      </c>
    </row>
    <row r="285" spans="2:65" s="1" customFormat="1" ht="24.2" customHeight="1">
      <c r="B285" s="132"/>
      <c r="C285" s="133" t="s">
        <v>423</v>
      </c>
      <c r="D285" s="133" t="s">
        <v>159</v>
      </c>
      <c r="E285" s="134" t="s">
        <v>424</v>
      </c>
      <c r="F285" s="135" t="s">
        <v>425</v>
      </c>
      <c r="G285" s="136" t="s">
        <v>295</v>
      </c>
      <c r="H285" s="137">
        <v>5.09</v>
      </c>
      <c r="I285" s="138"/>
      <c r="J285" s="139">
        <f>ROUND(I285*H285,2)</f>
        <v>0</v>
      </c>
      <c r="K285" s="135" t="s">
        <v>163</v>
      </c>
      <c r="L285" s="32"/>
      <c r="M285" s="140" t="s">
        <v>1</v>
      </c>
      <c r="N285" s="141" t="s">
        <v>46</v>
      </c>
      <c r="P285" s="142">
        <f>O285*H285</f>
        <v>0</v>
      </c>
      <c r="Q285" s="142">
        <v>1.0383</v>
      </c>
      <c r="R285" s="142">
        <f>Q285*H285</f>
        <v>5.2849469999999998</v>
      </c>
      <c r="S285" s="142">
        <v>0</v>
      </c>
      <c r="T285" s="143">
        <f>S285*H285</f>
        <v>0</v>
      </c>
      <c r="AR285" s="144" t="s">
        <v>164</v>
      </c>
      <c r="AT285" s="144" t="s">
        <v>159</v>
      </c>
      <c r="AU285" s="144" t="s">
        <v>91</v>
      </c>
      <c r="AY285" s="16" t="s">
        <v>156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6" t="s">
        <v>89</v>
      </c>
      <c r="BK285" s="145">
        <f>ROUND(I285*H285,2)</f>
        <v>0</v>
      </c>
      <c r="BL285" s="16" t="s">
        <v>164</v>
      </c>
      <c r="BM285" s="144" t="s">
        <v>426</v>
      </c>
    </row>
    <row r="286" spans="2:65" s="1" customFormat="1">
      <c r="B286" s="32"/>
      <c r="D286" s="146" t="s">
        <v>166</v>
      </c>
      <c r="F286" s="147" t="s">
        <v>427</v>
      </c>
      <c r="I286" s="148"/>
      <c r="L286" s="32"/>
      <c r="M286" s="149"/>
      <c r="T286" s="56"/>
      <c r="AT286" s="16" t="s">
        <v>166</v>
      </c>
      <c r="AU286" s="16" t="s">
        <v>91</v>
      </c>
    </row>
    <row r="287" spans="2:65" s="12" customFormat="1">
      <c r="B287" s="152"/>
      <c r="D287" s="150" t="s">
        <v>288</v>
      </c>
      <c r="E287" s="153" t="s">
        <v>1</v>
      </c>
      <c r="F287" s="154" t="s">
        <v>428</v>
      </c>
      <c r="H287" s="155">
        <v>5.09</v>
      </c>
      <c r="I287" s="156"/>
      <c r="L287" s="152"/>
      <c r="M287" s="157"/>
      <c r="T287" s="158"/>
      <c r="AT287" s="153" t="s">
        <v>288</v>
      </c>
      <c r="AU287" s="153" t="s">
        <v>91</v>
      </c>
      <c r="AV287" s="12" t="s">
        <v>91</v>
      </c>
      <c r="AW287" s="12" t="s">
        <v>37</v>
      </c>
      <c r="AX287" s="12" t="s">
        <v>81</v>
      </c>
      <c r="AY287" s="153" t="s">
        <v>156</v>
      </c>
    </row>
    <row r="288" spans="2:65" s="13" customFormat="1">
      <c r="B288" s="159"/>
      <c r="D288" s="150" t="s">
        <v>288</v>
      </c>
      <c r="E288" s="160" t="s">
        <v>1</v>
      </c>
      <c r="F288" s="161" t="s">
        <v>290</v>
      </c>
      <c r="H288" s="162">
        <v>5.09</v>
      </c>
      <c r="I288" s="163"/>
      <c r="L288" s="159"/>
      <c r="M288" s="164"/>
      <c r="T288" s="165"/>
      <c r="AT288" s="160" t="s">
        <v>288</v>
      </c>
      <c r="AU288" s="160" t="s">
        <v>91</v>
      </c>
      <c r="AV288" s="13" t="s">
        <v>164</v>
      </c>
      <c r="AW288" s="13" t="s">
        <v>37</v>
      </c>
      <c r="AX288" s="13" t="s">
        <v>89</v>
      </c>
      <c r="AY288" s="160" t="s">
        <v>156</v>
      </c>
    </row>
    <row r="289" spans="2:65" s="1" customFormat="1" ht="21.75" customHeight="1">
      <c r="B289" s="132"/>
      <c r="C289" s="133" t="s">
        <v>429</v>
      </c>
      <c r="D289" s="133" t="s">
        <v>159</v>
      </c>
      <c r="E289" s="134" t="s">
        <v>430</v>
      </c>
      <c r="F289" s="135" t="s">
        <v>431</v>
      </c>
      <c r="G289" s="136" t="s">
        <v>186</v>
      </c>
      <c r="H289" s="137">
        <v>22</v>
      </c>
      <c r="I289" s="138"/>
      <c r="J289" s="139">
        <f>ROUND(I289*H289,2)</f>
        <v>0</v>
      </c>
      <c r="K289" s="135" t="s">
        <v>1</v>
      </c>
      <c r="L289" s="32"/>
      <c r="M289" s="140" t="s">
        <v>1</v>
      </c>
      <c r="N289" s="141" t="s">
        <v>46</v>
      </c>
      <c r="P289" s="142">
        <f>O289*H289</f>
        <v>0</v>
      </c>
      <c r="Q289" s="142">
        <v>4.3699999999999998E-3</v>
      </c>
      <c r="R289" s="142">
        <f>Q289*H289</f>
        <v>9.6139999999999989E-2</v>
      </c>
      <c r="S289" s="142">
        <v>0</v>
      </c>
      <c r="T289" s="143">
        <f>S289*H289</f>
        <v>0</v>
      </c>
      <c r="AR289" s="144" t="s">
        <v>164</v>
      </c>
      <c r="AT289" s="144" t="s">
        <v>159</v>
      </c>
      <c r="AU289" s="144" t="s">
        <v>91</v>
      </c>
      <c r="AY289" s="16" t="s">
        <v>156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6" t="s">
        <v>89</v>
      </c>
      <c r="BK289" s="145">
        <f>ROUND(I289*H289,2)</f>
        <v>0</v>
      </c>
      <c r="BL289" s="16" t="s">
        <v>164</v>
      </c>
      <c r="BM289" s="144" t="s">
        <v>432</v>
      </c>
    </row>
    <row r="290" spans="2:65" s="1" customFormat="1" ht="33" customHeight="1">
      <c r="B290" s="132"/>
      <c r="C290" s="133" t="s">
        <v>433</v>
      </c>
      <c r="D290" s="133" t="s">
        <v>159</v>
      </c>
      <c r="E290" s="134" t="s">
        <v>434</v>
      </c>
      <c r="F290" s="135" t="s">
        <v>435</v>
      </c>
      <c r="G290" s="136" t="s">
        <v>236</v>
      </c>
      <c r="H290" s="137">
        <v>2.31</v>
      </c>
      <c r="I290" s="138"/>
      <c r="J290" s="139">
        <f>ROUND(I290*H290,2)</f>
        <v>0</v>
      </c>
      <c r="K290" s="135" t="s">
        <v>163</v>
      </c>
      <c r="L290" s="32"/>
      <c r="M290" s="140" t="s">
        <v>1</v>
      </c>
      <c r="N290" s="141" t="s">
        <v>46</v>
      </c>
      <c r="P290" s="142">
        <f>O290*H290</f>
        <v>0</v>
      </c>
      <c r="Q290" s="142">
        <v>2.91161</v>
      </c>
      <c r="R290" s="142">
        <f>Q290*H290</f>
        <v>6.7258190999999998</v>
      </c>
      <c r="S290" s="142">
        <v>0</v>
      </c>
      <c r="T290" s="143">
        <f>S290*H290</f>
        <v>0</v>
      </c>
      <c r="AR290" s="144" t="s">
        <v>164</v>
      </c>
      <c r="AT290" s="144" t="s">
        <v>159</v>
      </c>
      <c r="AU290" s="144" t="s">
        <v>91</v>
      </c>
      <c r="AY290" s="16" t="s">
        <v>156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6" t="s">
        <v>89</v>
      </c>
      <c r="BK290" s="145">
        <f>ROUND(I290*H290,2)</f>
        <v>0</v>
      </c>
      <c r="BL290" s="16" t="s">
        <v>164</v>
      </c>
      <c r="BM290" s="144" t="s">
        <v>436</v>
      </c>
    </row>
    <row r="291" spans="2:65" s="1" customFormat="1">
      <c r="B291" s="32"/>
      <c r="D291" s="146" t="s">
        <v>166</v>
      </c>
      <c r="F291" s="147" t="s">
        <v>437</v>
      </c>
      <c r="I291" s="148"/>
      <c r="L291" s="32"/>
      <c r="M291" s="149"/>
      <c r="T291" s="56"/>
      <c r="AT291" s="16" t="s">
        <v>166</v>
      </c>
      <c r="AU291" s="16" t="s">
        <v>91</v>
      </c>
    </row>
    <row r="292" spans="2:65" s="14" customFormat="1">
      <c r="B292" s="176"/>
      <c r="D292" s="150" t="s">
        <v>288</v>
      </c>
      <c r="E292" s="177" t="s">
        <v>1</v>
      </c>
      <c r="F292" s="178" t="s">
        <v>438</v>
      </c>
      <c r="H292" s="177" t="s">
        <v>1</v>
      </c>
      <c r="I292" s="179"/>
      <c r="L292" s="176"/>
      <c r="M292" s="180"/>
      <c r="T292" s="181"/>
      <c r="AT292" s="177" t="s">
        <v>288</v>
      </c>
      <c r="AU292" s="177" t="s">
        <v>91</v>
      </c>
      <c r="AV292" s="14" t="s">
        <v>89</v>
      </c>
      <c r="AW292" s="14" t="s">
        <v>37</v>
      </c>
      <c r="AX292" s="14" t="s">
        <v>81</v>
      </c>
      <c r="AY292" s="177" t="s">
        <v>156</v>
      </c>
    </row>
    <row r="293" spans="2:65" s="12" customFormat="1">
      <c r="B293" s="152"/>
      <c r="D293" s="150" t="s">
        <v>288</v>
      </c>
      <c r="E293" s="153" t="s">
        <v>1</v>
      </c>
      <c r="F293" s="154" t="s">
        <v>439</v>
      </c>
      <c r="H293" s="155">
        <v>2.31</v>
      </c>
      <c r="I293" s="156"/>
      <c r="L293" s="152"/>
      <c r="M293" s="157"/>
      <c r="T293" s="158"/>
      <c r="AT293" s="153" t="s">
        <v>288</v>
      </c>
      <c r="AU293" s="153" t="s">
        <v>91</v>
      </c>
      <c r="AV293" s="12" t="s">
        <v>91</v>
      </c>
      <c r="AW293" s="12" t="s">
        <v>37</v>
      </c>
      <c r="AX293" s="12" t="s">
        <v>81</v>
      </c>
      <c r="AY293" s="153" t="s">
        <v>156</v>
      </c>
    </row>
    <row r="294" spans="2:65" s="13" customFormat="1">
      <c r="B294" s="159"/>
      <c r="D294" s="150" t="s">
        <v>288</v>
      </c>
      <c r="E294" s="160" t="s">
        <v>1</v>
      </c>
      <c r="F294" s="161" t="s">
        <v>290</v>
      </c>
      <c r="H294" s="162">
        <v>2.31</v>
      </c>
      <c r="I294" s="163"/>
      <c r="L294" s="159"/>
      <c r="M294" s="164"/>
      <c r="T294" s="165"/>
      <c r="AT294" s="160" t="s">
        <v>288</v>
      </c>
      <c r="AU294" s="160" t="s">
        <v>91</v>
      </c>
      <c r="AV294" s="13" t="s">
        <v>164</v>
      </c>
      <c r="AW294" s="13" t="s">
        <v>37</v>
      </c>
      <c r="AX294" s="13" t="s">
        <v>89</v>
      </c>
      <c r="AY294" s="160" t="s">
        <v>156</v>
      </c>
    </row>
    <row r="295" spans="2:65" s="11" customFormat="1" ht="22.9" customHeight="1">
      <c r="B295" s="120"/>
      <c r="D295" s="121" t="s">
        <v>80</v>
      </c>
      <c r="E295" s="130" t="s">
        <v>314</v>
      </c>
      <c r="F295" s="130" t="s">
        <v>440</v>
      </c>
      <c r="I295" s="123"/>
      <c r="J295" s="131">
        <f>BK295</f>
        <v>0</v>
      </c>
      <c r="L295" s="120"/>
      <c r="M295" s="125"/>
      <c r="P295" s="126">
        <f>SUM(P296:P297)</f>
        <v>0</v>
      </c>
      <c r="R295" s="126">
        <f>SUM(R296:R297)</f>
        <v>3.59738E-2</v>
      </c>
      <c r="T295" s="127">
        <f>SUM(T296:T297)</f>
        <v>0</v>
      </c>
      <c r="AR295" s="121" t="s">
        <v>89</v>
      </c>
      <c r="AT295" s="128" t="s">
        <v>80</v>
      </c>
      <c r="AU295" s="128" t="s">
        <v>89</v>
      </c>
      <c r="AY295" s="121" t="s">
        <v>156</v>
      </c>
      <c r="BK295" s="129">
        <f>SUM(BK296:BK297)</f>
        <v>0</v>
      </c>
    </row>
    <row r="296" spans="2:65" s="1" customFormat="1" ht="24.2" customHeight="1">
      <c r="B296" s="132"/>
      <c r="C296" s="133" t="s">
        <v>441</v>
      </c>
      <c r="D296" s="133" t="s">
        <v>159</v>
      </c>
      <c r="E296" s="134" t="s">
        <v>442</v>
      </c>
      <c r="F296" s="135" t="s">
        <v>443</v>
      </c>
      <c r="G296" s="136" t="s">
        <v>162</v>
      </c>
      <c r="H296" s="137">
        <v>76.540000000000006</v>
      </c>
      <c r="I296" s="138"/>
      <c r="J296" s="139">
        <f>ROUND(I296*H296,2)</f>
        <v>0</v>
      </c>
      <c r="K296" s="135" t="s">
        <v>163</v>
      </c>
      <c r="L296" s="32"/>
      <c r="M296" s="140" t="s">
        <v>1</v>
      </c>
      <c r="N296" s="141" t="s">
        <v>46</v>
      </c>
      <c r="P296" s="142">
        <f>O296*H296</f>
        <v>0</v>
      </c>
      <c r="Q296" s="142">
        <v>4.6999999999999999E-4</v>
      </c>
      <c r="R296" s="142">
        <f>Q296*H296</f>
        <v>3.59738E-2</v>
      </c>
      <c r="S296" s="142">
        <v>0</v>
      </c>
      <c r="T296" s="143">
        <f>S296*H296</f>
        <v>0</v>
      </c>
      <c r="AR296" s="144" t="s">
        <v>164</v>
      </c>
      <c r="AT296" s="144" t="s">
        <v>159</v>
      </c>
      <c r="AU296" s="144" t="s">
        <v>91</v>
      </c>
      <c r="AY296" s="16" t="s">
        <v>156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6" t="s">
        <v>89</v>
      </c>
      <c r="BK296" s="145">
        <f>ROUND(I296*H296,2)</f>
        <v>0</v>
      </c>
      <c r="BL296" s="16" t="s">
        <v>164</v>
      </c>
      <c r="BM296" s="144" t="s">
        <v>444</v>
      </c>
    </row>
    <row r="297" spans="2:65" s="1" customFormat="1">
      <c r="B297" s="32"/>
      <c r="D297" s="146" t="s">
        <v>166</v>
      </c>
      <c r="F297" s="147" t="s">
        <v>445</v>
      </c>
      <c r="I297" s="148"/>
      <c r="L297" s="32"/>
      <c r="M297" s="149"/>
      <c r="T297" s="56"/>
      <c r="AT297" s="16" t="s">
        <v>166</v>
      </c>
      <c r="AU297" s="16" t="s">
        <v>91</v>
      </c>
    </row>
    <row r="298" spans="2:65" s="11" customFormat="1" ht="22.9" customHeight="1">
      <c r="B298" s="120"/>
      <c r="D298" s="121" t="s">
        <v>80</v>
      </c>
      <c r="E298" s="130" t="s">
        <v>331</v>
      </c>
      <c r="F298" s="130" t="s">
        <v>446</v>
      </c>
      <c r="I298" s="123"/>
      <c r="J298" s="131">
        <f>BK298</f>
        <v>0</v>
      </c>
      <c r="L298" s="120"/>
      <c r="M298" s="125"/>
      <c r="P298" s="126">
        <f>SUM(P299:P306)</f>
        <v>0</v>
      </c>
      <c r="R298" s="126">
        <f>SUM(R299:R306)</f>
        <v>3.9089837999999997</v>
      </c>
      <c r="T298" s="127">
        <f>SUM(T299:T306)</f>
        <v>0</v>
      </c>
      <c r="AR298" s="121" t="s">
        <v>89</v>
      </c>
      <c r="AT298" s="128" t="s">
        <v>80</v>
      </c>
      <c r="AU298" s="128" t="s">
        <v>89</v>
      </c>
      <c r="AY298" s="121" t="s">
        <v>156</v>
      </c>
      <c r="BK298" s="129">
        <f>SUM(BK299:BK306)</f>
        <v>0</v>
      </c>
    </row>
    <row r="299" spans="2:65" s="1" customFormat="1" ht="16.5" customHeight="1">
      <c r="B299" s="132"/>
      <c r="C299" s="133" t="s">
        <v>447</v>
      </c>
      <c r="D299" s="133" t="s">
        <v>159</v>
      </c>
      <c r="E299" s="134" t="s">
        <v>448</v>
      </c>
      <c r="F299" s="135" t="s">
        <v>449</v>
      </c>
      <c r="G299" s="136" t="s">
        <v>162</v>
      </c>
      <c r="H299" s="137">
        <v>52.52</v>
      </c>
      <c r="I299" s="138"/>
      <c r="J299" s="139">
        <f>ROUND(I299*H299,2)</f>
        <v>0</v>
      </c>
      <c r="K299" s="135" t="s">
        <v>163</v>
      </c>
      <c r="L299" s="32"/>
      <c r="M299" s="140" t="s">
        <v>1</v>
      </c>
      <c r="N299" s="141" t="s">
        <v>46</v>
      </c>
      <c r="P299" s="142">
        <f>O299*H299</f>
        <v>0</v>
      </c>
      <c r="Q299" s="142">
        <v>4.1259999999999998E-2</v>
      </c>
      <c r="R299" s="142">
        <f>Q299*H299</f>
        <v>2.1669752</v>
      </c>
      <c r="S299" s="142">
        <v>0</v>
      </c>
      <c r="T299" s="143">
        <f>S299*H299</f>
        <v>0</v>
      </c>
      <c r="AR299" s="144" t="s">
        <v>164</v>
      </c>
      <c r="AT299" s="144" t="s">
        <v>159</v>
      </c>
      <c r="AU299" s="144" t="s">
        <v>91</v>
      </c>
      <c r="AY299" s="16" t="s">
        <v>156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6" t="s">
        <v>89</v>
      </c>
      <c r="BK299" s="145">
        <f>ROUND(I299*H299,2)</f>
        <v>0</v>
      </c>
      <c r="BL299" s="16" t="s">
        <v>164</v>
      </c>
      <c r="BM299" s="144" t="s">
        <v>450</v>
      </c>
    </row>
    <row r="300" spans="2:65" s="1" customFormat="1">
      <c r="B300" s="32"/>
      <c r="D300" s="146" t="s">
        <v>166</v>
      </c>
      <c r="F300" s="147" t="s">
        <v>451</v>
      </c>
      <c r="I300" s="148"/>
      <c r="L300" s="32"/>
      <c r="M300" s="149"/>
      <c r="T300" s="56"/>
      <c r="AT300" s="16" t="s">
        <v>166</v>
      </c>
      <c r="AU300" s="16" t="s">
        <v>91</v>
      </c>
    </row>
    <row r="301" spans="2:65" s="1" customFormat="1" ht="16.5" customHeight="1">
      <c r="B301" s="132"/>
      <c r="C301" s="133" t="s">
        <v>452</v>
      </c>
      <c r="D301" s="133" t="s">
        <v>159</v>
      </c>
      <c r="E301" s="134" t="s">
        <v>453</v>
      </c>
      <c r="F301" s="135" t="s">
        <v>454</v>
      </c>
      <c r="G301" s="136" t="s">
        <v>162</v>
      </c>
      <c r="H301" s="137">
        <v>52.52</v>
      </c>
      <c r="I301" s="138"/>
      <c r="J301" s="139">
        <f>ROUND(I301*H301,2)</f>
        <v>0</v>
      </c>
      <c r="K301" s="135" t="s">
        <v>163</v>
      </c>
      <c r="L301" s="32"/>
      <c r="M301" s="140" t="s">
        <v>1</v>
      </c>
      <c r="N301" s="141" t="s">
        <v>46</v>
      </c>
      <c r="P301" s="142">
        <f>O301*H301</f>
        <v>0</v>
      </c>
      <c r="Q301" s="142">
        <v>2.0000000000000002E-5</v>
      </c>
      <c r="R301" s="142">
        <f>Q301*H301</f>
        <v>1.0504000000000002E-3</v>
      </c>
      <c r="S301" s="142">
        <v>0</v>
      </c>
      <c r="T301" s="143">
        <f>S301*H301</f>
        <v>0</v>
      </c>
      <c r="AR301" s="144" t="s">
        <v>164</v>
      </c>
      <c r="AT301" s="144" t="s">
        <v>159</v>
      </c>
      <c r="AU301" s="144" t="s">
        <v>91</v>
      </c>
      <c r="AY301" s="16" t="s">
        <v>156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6" t="s">
        <v>89</v>
      </c>
      <c r="BK301" s="145">
        <f>ROUND(I301*H301,2)</f>
        <v>0</v>
      </c>
      <c r="BL301" s="16" t="s">
        <v>164</v>
      </c>
      <c r="BM301" s="144" t="s">
        <v>455</v>
      </c>
    </row>
    <row r="302" spans="2:65" s="1" customFormat="1">
      <c r="B302" s="32"/>
      <c r="D302" s="146" t="s">
        <v>166</v>
      </c>
      <c r="F302" s="147" t="s">
        <v>456</v>
      </c>
      <c r="I302" s="148"/>
      <c r="L302" s="32"/>
      <c r="M302" s="149"/>
      <c r="T302" s="56"/>
      <c r="AT302" s="16" t="s">
        <v>166</v>
      </c>
      <c r="AU302" s="16" t="s">
        <v>91</v>
      </c>
    </row>
    <row r="303" spans="2:65" s="1" customFormat="1" ht="16.5" customHeight="1">
      <c r="B303" s="132"/>
      <c r="C303" s="133" t="s">
        <v>457</v>
      </c>
      <c r="D303" s="133" t="s">
        <v>159</v>
      </c>
      <c r="E303" s="134" t="s">
        <v>458</v>
      </c>
      <c r="F303" s="135" t="s">
        <v>459</v>
      </c>
      <c r="G303" s="136" t="s">
        <v>236</v>
      </c>
      <c r="H303" s="137">
        <v>7.36</v>
      </c>
      <c r="I303" s="138"/>
      <c r="J303" s="139">
        <f>ROUND(I303*H303,2)</f>
        <v>0</v>
      </c>
      <c r="K303" s="135" t="s">
        <v>163</v>
      </c>
      <c r="L303" s="32"/>
      <c r="M303" s="140" t="s">
        <v>1</v>
      </c>
      <c r="N303" s="141" t="s">
        <v>46</v>
      </c>
      <c r="P303" s="142">
        <f>O303*H303</f>
        <v>0</v>
      </c>
      <c r="Q303" s="142">
        <v>0</v>
      </c>
      <c r="R303" s="142">
        <f>Q303*H303</f>
        <v>0</v>
      </c>
      <c r="S303" s="142">
        <v>0</v>
      </c>
      <c r="T303" s="143">
        <f>S303*H303</f>
        <v>0</v>
      </c>
      <c r="AR303" s="144" t="s">
        <v>164</v>
      </c>
      <c r="AT303" s="144" t="s">
        <v>159</v>
      </c>
      <c r="AU303" s="144" t="s">
        <v>91</v>
      </c>
      <c r="AY303" s="16" t="s">
        <v>156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6" t="s">
        <v>89</v>
      </c>
      <c r="BK303" s="145">
        <f>ROUND(I303*H303,2)</f>
        <v>0</v>
      </c>
      <c r="BL303" s="16" t="s">
        <v>164</v>
      </c>
      <c r="BM303" s="144" t="s">
        <v>460</v>
      </c>
    </row>
    <row r="304" spans="2:65" s="1" customFormat="1">
      <c r="B304" s="32"/>
      <c r="D304" s="146" t="s">
        <v>166</v>
      </c>
      <c r="F304" s="147" t="s">
        <v>461</v>
      </c>
      <c r="I304" s="148"/>
      <c r="L304" s="32"/>
      <c r="M304" s="149"/>
      <c r="T304" s="56"/>
      <c r="AT304" s="16" t="s">
        <v>166</v>
      </c>
      <c r="AU304" s="16" t="s">
        <v>91</v>
      </c>
    </row>
    <row r="305" spans="2:65" s="1" customFormat="1" ht="16.5" customHeight="1">
      <c r="B305" s="132"/>
      <c r="C305" s="133" t="s">
        <v>462</v>
      </c>
      <c r="D305" s="133" t="s">
        <v>159</v>
      </c>
      <c r="E305" s="134" t="s">
        <v>463</v>
      </c>
      <c r="F305" s="135" t="s">
        <v>464</v>
      </c>
      <c r="G305" s="136" t="s">
        <v>295</v>
      </c>
      <c r="H305" s="137">
        <v>1.66</v>
      </c>
      <c r="I305" s="138"/>
      <c r="J305" s="139">
        <f>ROUND(I305*H305,2)</f>
        <v>0</v>
      </c>
      <c r="K305" s="135" t="s">
        <v>163</v>
      </c>
      <c r="L305" s="32"/>
      <c r="M305" s="140" t="s">
        <v>1</v>
      </c>
      <c r="N305" s="141" t="s">
        <v>46</v>
      </c>
      <c r="P305" s="142">
        <f>O305*H305</f>
        <v>0</v>
      </c>
      <c r="Q305" s="142">
        <v>1.04877</v>
      </c>
      <c r="R305" s="142">
        <f>Q305*H305</f>
        <v>1.7409581999999999</v>
      </c>
      <c r="S305" s="142">
        <v>0</v>
      </c>
      <c r="T305" s="143">
        <f>S305*H305</f>
        <v>0</v>
      </c>
      <c r="AR305" s="144" t="s">
        <v>164</v>
      </c>
      <c r="AT305" s="144" t="s">
        <v>159</v>
      </c>
      <c r="AU305" s="144" t="s">
        <v>91</v>
      </c>
      <c r="AY305" s="16" t="s">
        <v>156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6" t="s">
        <v>89</v>
      </c>
      <c r="BK305" s="145">
        <f>ROUND(I305*H305,2)</f>
        <v>0</v>
      </c>
      <c r="BL305" s="16" t="s">
        <v>164</v>
      </c>
      <c r="BM305" s="144" t="s">
        <v>465</v>
      </c>
    </row>
    <row r="306" spans="2:65" s="1" customFormat="1">
      <c r="B306" s="32"/>
      <c r="D306" s="146" t="s">
        <v>166</v>
      </c>
      <c r="F306" s="147" t="s">
        <v>466</v>
      </c>
      <c r="I306" s="148"/>
      <c r="L306" s="32"/>
      <c r="M306" s="149"/>
      <c r="T306" s="56"/>
      <c r="AT306" s="16" t="s">
        <v>166</v>
      </c>
      <c r="AU306" s="16" t="s">
        <v>91</v>
      </c>
    </row>
    <row r="307" spans="2:65" s="11" customFormat="1" ht="22.9" customHeight="1">
      <c r="B307" s="120"/>
      <c r="D307" s="121" t="s">
        <v>80</v>
      </c>
      <c r="E307" s="130" t="s">
        <v>341</v>
      </c>
      <c r="F307" s="130" t="s">
        <v>467</v>
      </c>
      <c r="I307" s="123"/>
      <c r="J307" s="131">
        <f>BK307</f>
        <v>0</v>
      </c>
      <c r="L307" s="120"/>
      <c r="M307" s="125"/>
      <c r="P307" s="126">
        <f>SUM(P308:P315)</f>
        <v>0</v>
      </c>
      <c r="R307" s="126">
        <f>SUM(R308:R315)</f>
        <v>3.6082636000000008</v>
      </c>
      <c r="T307" s="127">
        <f>SUM(T308:T315)</f>
        <v>0</v>
      </c>
      <c r="AR307" s="121" t="s">
        <v>89</v>
      </c>
      <c r="AT307" s="128" t="s">
        <v>80</v>
      </c>
      <c r="AU307" s="128" t="s">
        <v>89</v>
      </c>
      <c r="AY307" s="121" t="s">
        <v>156</v>
      </c>
      <c r="BK307" s="129">
        <f>SUM(BK308:BK315)</f>
        <v>0</v>
      </c>
    </row>
    <row r="308" spans="2:65" s="1" customFormat="1" ht="21.75" customHeight="1">
      <c r="B308" s="132"/>
      <c r="C308" s="133" t="s">
        <v>468</v>
      </c>
      <c r="D308" s="133" t="s">
        <v>159</v>
      </c>
      <c r="E308" s="134" t="s">
        <v>469</v>
      </c>
      <c r="F308" s="135" t="s">
        <v>470</v>
      </c>
      <c r="G308" s="136" t="s">
        <v>295</v>
      </c>
      <c r="H308" s="137">
        <v>1.95</v>
      </c>
      <c r="I308" s="138"/>
      <c r="J308" s="139">
        <f>ROUND(I308*H308,2)</f>
        <v>0</v>
      </c>
      <c r="K308" s="135" t="s">
        <v>1</v>
      </c>
      <c r="L308" s="32"/>
      <c r="M308" s="140" t="s">
        <v>1</v>
      </c>
      <c r="N308" s="141" t="s">
        <v>46</v>
      </c>
      <c r="P308" s="142">
        <f>O308*H308</f>
        <v>0</v>
      </c>
      <c r="Q308" s="142">
        <v>1.0384500000000001</v>
      </c>
      <c r="R308" s="142">
        <f>Q308*H308</f>
        <v>2.0249775000000003</v>
      </c>
      <c r="S308" s="142">
        <v>0</v>
      </c>
      <c r="T308" s="143">
        <f>S308*H308</f>
        <v>0</v>
      </c>
      <c r="AR308" s="144" t="s">
        <v>164</v>
      </c>
      <c r="AT308" s="144" t="s">
        <v>159</v>
      </c>
      <c r="AU308" s="144" t="s">
        <v>91</v>
      </c>
      <c r="AY308" s="16" t="s">
        <v>156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6" t="s">
        <v>89</v>
      </c>
      <c r="BK308" s="145">
        <f>ROUND(I308*H308,2)</f>
        <v>0</v>
      </c>
      <c r="BL308" s="16" t="s">
        <v>164</v>
      </c>
      <c r="BM308" s="144" t="s">
        <v>471</v>
      </c>
    </row>
    <row r="309" spans="2:65" s="1" customFormat="1" ht="24.2" customHeight="1">
      <c r="B309" s="132"/>
      <c r="C309" s="133" t="s">
        <v>472</v>
      </c>
      <c r="D309" s="133" t="s">
        <v>159</v>
      </c>
      <c r="E309" s="134" t="s">
        <v>473</v>
      </c>
      <c r="F309" s="135" t="s">
        <v>474</v>
      </c>
      <c r="G309" s="136" t="s">
        <v>162</v>
      </c>
      <c r="H309" s="137">
        <v>64.81</v>
      </c>
      <c r="I309" s="138"/>
      <c r="J309" s="139">
        <f>ROUND(I309*H309,2)</f>
        <v>0</v>
      </c>
      <c r="K309" s="135" t="s">
        <v>163</v>
      </c>
      <c r="L309" s="32"/>
      <c r="M309" s="140" t="s">
        <v>1</v>
      </c>
      <c r="N309" s="141" t="s">
        <v>46</v>
      </c>
      <c r="P309" s="142">
        <f>O309*H309</f>
        <v>0</v>
      </c>
      <c r="Q309" s="142">
        <v>3.7200000000000002E-3</v>
      </c>
      <c r="R309" s="142">
        <f>Q309*H309</f>
        <v>0.24109320000000004</v>
      </c>
      <c r="S309" s="142">
        <v>0</v>
      </c>
      <c r="T309" s="143">
        <f>S309*H309</f>
        <v>0</v>
      </c>
      <c r="AR309" s="144" t="s">
        <v>164</v>
      </c>
      <c r="AT309" s="144" t="s">
        <v>159</v>
      </c>
      <c r="AU309" s="144" t="s">
        <v>91</v>
      </c>
      <c r="AY309" s="16" t="s">
        <v>156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6" t="s">
        <v>89</v>
      </c>
      <c r="BK309" s="145">
        <f>ROUND(I309*H309,2)</f>
        <v>0</v>
      </c>
      <c r="BL309" s="16" t="s">
        <v>164</v>
      </c>
      <c r="BM309" s="144" t="s">
        <v>475</v>
      </c>
    </row>
    <row r="310" spans="2:65" s="1" customFormat="1">
      <c r="B310" s="32"/>
      <c r="D310" s="146" t="s">
        <v>166</v>
      </c>
      <c r="F310" s="147" t="s">
        <v>476</v>
      </c>
      <c r="I310" s="148"/>
      <c r="L310" s="32"/>
      <c r="M310" s="149"/>
      <c r="T310" s="56"/>
      <c r="AT310" s="16" t="s">
        <v>166</v>
      </c>
      <c r="AU310" s="16" t="s">
        <v>91</v>
      </c>
    </row>
    <row r="311" spans="2:65" s="1" customFormat="1" ht="24.2" customHeight="1">
      <c r="B311" s="132"/>
      <c r="C311" s="133" t="s">
        <v>477</v>
      </c>
      <c r="D311" s="133" t="s">
        <v>159</v>
      </c>
      <c r="E311" s="134" t="s">
        <v>478</v>
      </c>
      <c r="F311" s="135" t="s">
        <v>479</v>
      </c>
      <c r="G311" s="136" t="s">
        <v>162</v>
      </c>
      <c r="H311" s="137">
        <v>64.81</v>
      </c>
      <c r="I311" s="138"/>
      <c r="J311" s="139">
        <f>ROUND(I311*H311,2)</f>
        <v>0</v>
      </c>
      <c r="K311" s="135" t="s">
        <v>163</v>
      </c>
      <c r="L311" s="32"/>
      <c r="M311" s="140" t="s">
        <v>1</v>
      </c>
      <c r="N311" s="141" t="s">
        <v>46</v>
      </c>
      <c r="P311" s="142">
        <f>O311*H311</f>
        <v>0</v>
      </c>
      <c r="Q311" s="142">
        <v>4.0000000000000003E-5</v>
      </c>
      <c r="R311" s="142">
        <f>Q311*H311</f>
        <v>2.5924000000000003E-3</v>
      </c>
      <c r="S311" s="142">
        <v>0</v>
      </c>
      <c r="T311" s="143">
        <f>S311*H311</f>
        <v>0</v>
      </c>
      <c r="AR311" s="144" t="s">
        <v>164</v>
      </c>
      <c r="AT311" s="144" t="s">
        <v>159</v>
      </c>
      <c r="AU311" s="144" t="s">
        <v>91</v>
      </c>
      <c r="AY311" s="16" t="s">
        <v>156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6" t="s">
        <v>89</v>
      </c>
      <c r="BK311" s="145">
        <f>ROUND(I311*H311,2)</f>
        <v>0</v>
      </c>
      <c r="BL311" s="16" t="s">
        <v>164</v>
      </c>
      <c r="BM311" s="144" t="s">
        <v>480</v>
      </c>
    </row>
    <row r="312" spans="2:65" s="1" customFormat="1">
      <c r="B312" s="32"/>
      <c r="D312" s="146" t="s">
        <v>166</v>
      </c>
      <c r="F312" s="147" t="s">
        <v>481</v>
      </c>
      <c r="I312" s="148"/>
      <c r="L312" s="32"/>
      <c r="M312" s="149"/>
      <c r="T312" s="56"/>
      <c r="AT312" s="16" t="s">
        <v>166</v>
      </c>
      <c r="AU312" s="16" t="s">
        <v>91</v>
      </c>
    </row>
    <row r="313" spans="2:65" s="1" customFormat="1" ht="16.5" customHeight="1">
      <c r="B313" s="132"/>
      <c r="C313" s="133" t="s">
        <v>482</v>
      </c>
      <c r="D313" s="133" t="s">
        <v>159</v>
      </c>
      <c r="E313" s="134" t="s">
        <v>483</v>
      </c>
      <c r="F313" s="135" t="s">
        <v>484</v>
      </c>
      <c r="G313" s="136" t="s">
        <v>236</v>
      </c>
      <c r="H313" s="137">
        <v>14.97</v>
      </c>
      <c r="I313" s="138"/>
      <c r="J313" s="139">
        <f>ROUND(I313*H313,2)</f>
        <v>0</v>
      </c>
      <c r="K313" s="135" t="s">
        <v>163</v>
      </c>
      <c r="L313" s="32"/>
      <c r="M313" s="140" t="s">
        <v>1</v>
      </c>
      <c r="N313" s="141" t="s">
        <v>46</v>
      </c>
      <c r="P313" s="142">
        <f>O313*H313</f>
        <v>0</v>
      </c>
      <c r="Q313" s="142">
        <v>0</v>
      </c>
      <c r="R313" s="142">
        <f>Q313*H313</f>
        <v>0</v>
      </c>
      <c r="S313" s="142">
        <v>0</v>
      </c>
      <c r="T313" s="143">
        <f>S313*H313</f>
        <v>0</v>
      </c>
      <c r="AR313" s="144" t="s">
        <v>164</v>
      </c>
      <c r="AT313" s="144" t="s">
        <v>159</v>
      </c>
      <c r="AU313" s="144" t="s">
        <v>91</v>
      </c>
      <c r="AY313" s="16" t="s">
        <v>156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6" t="s">
        <v>89</v>
      </c>
      <c r="BK313" s="145">
        <f>ROUND(I313*H313,2)</f>
        <v>0</v>
      </c>
      <c r="BL313" s="16" t="s">
        <v>164</v>
      </c>
      <c r="BM313" s="144" t="s">
        <v>485</v>
      </c>
    </row>
    <row r="314" spans="2:65" s="1" customFormat="1">
      <c r="B314" s="32"/>
      <c r="D314" s="146" t="s">
        <v>166</v>
      </c>
      <c r="F314" s="147" t="s">
        <v>486</v>
      </c>
      <c r="I314" s="148"/>
      <c r="L314" s="32"/>
      <c r="M314" s="149"/>
      <c r="T314" s="56"/>
      <c r="AT314" s="16" t="s">
        <v>166</v>
      </c>
      <c r="AU314" s="16" t="s">
        <v>91</v>
      </c>
    </row>
    <row r="315" spans="2:65" s="1" customFormat="1" ht="21.75" customHeight="1">
      <c r="B315" s="132"/>
      <c r="C315" s="133" t="s">
        <v>487</v>
      </c>
      <c r="D315" s="133" t="s">
        <v>159</v>
      </c>
      <c r="E315" s="134" t="s">
        <v>488</v>
      </c>
      <c r="F315" s="135" t="s">
        <v>489</v>
      </c>
      <c r="G315" s="136" t="s">
        <v>295</v>
      </c>
      <c r="H315" s="137">
        <v>1.29</v>
      </c>
      <c r="I315" s="138"/>
      <c r="J315" s="139">
        <f>ROUND(I315*H315,2)</f>
        <v>0</v>
      </c>
      <c r="K315" s="135" t="s">
        <v>1</v>
      </c>
      <c r="L315" s="32"/>
      <c r="M315" s="140" t="s">
        <v>1</v>
      </c>
      <c r="N315" s="141" t="s">
        <v>46</v>
      </c>
      <c r="P315" s="142">
        <f>O315*H315</f>
        <v>0</v>
      </c>
      <c r="Q315" s="142">
        <v>1.0384500000000001</v>
      </c>
      <c r="R315" s="142">
        <f>Q315*H315</f>
        <v>1.3396005000000002</v>
      </c>
      <c r="S315" s="142">
        <v>0</v>
      </c>
      <c r="T315" s="143">
        <f>S315*H315</f>
        <v>0</v>
      </c>
      <c r="AR315" s="144" t="s">
        <v>164</v>
      </c>
      <c r="AT315" s="144" t="s">
        <v>159</v>
      </c>
      <c r="AU315" s="144" t="s">
        <v>91</v>
      </c>
      <c r="AY315" s="16" t="s">
        <v>156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6" t="s">
        <v>89</v>
      </c>
      <c r="BK315" s="145">
        <f>ROUND(I315*H315,2)</f>
        <v>0</v>
      </c>
      <c r="BL315" s="16" t="s">
        <v>164</v>
      </c>
      <c r="BM315" s="144" t="s">
        <v>490</v>
      </c>
    </row>
    <row r="316" spans="2:65" s="11" customFormat="1" ht="22.9" customHeight="1">
      <c r="B316" s="120"/>
      <c r="D316" s="121" t="s">
        <v>80</v>
      </c>
      <c r="E316" s="130" t="s">
        <v>346</v>
      </c>
      <c r="F316" s="130" t="s">
        <v>491</v>
      </c>
      <c r="I316" s="123"/>
      <c r="J316" s="131">
        <f>BK316</f>
        <v>0</v>
      </c>
      <c r="L316" s="120"/>
      <c r="M316" s="125"/>
      <c r="P316" s="126">
        <f>SUM(P317:P327)</f>
        <v>0</v>
      </c>
      <c r="R316" s="126">
        <f>SUM(R317:R327)</f>
        <v>0.75038000000000005</v>
      </c>
      <c r="T316" s="127">
        <f>SUM(T317:T327)</f>
        <v>0</v>
      </c>
      <c r="AR316" s="121" t="s">
        <v>89</v>
      </c>
      <c r="AT316" s="128" t="s">
        <v>80</v>
      </c>
      <c r="AU316" s="128" t="s">
        <v>89</v>
      </c>
      <c r="AY316" s="121" t="s">
        <v>156</v>
      </c>
      <c r="BK316" s="129">
        <f>SUM(BK317:BK327)</f>
        <v>0</v>
      </c>
    </row>
    <row r="317" spans="2:65" s="1" customFormat="1" ht="21.75" customHeight="1">
      <c r="B317" s="132"/>
      <c r="C317" s="133" t="s">
        <v>492</v>
      </c>
      <c r="D317" s="133" t="s">
        <v>159</v>
      </c>
      <c r="E317" s="134" t="s">
        <v>493</v>
      </c>
      <c r="F317" s="135" t="s">
        <v>494</v>
      </c>
      <c r="G317" s="136" t="s">
        <v>186</v>
      </c>
      <c r="H317" s="137">
        <v>22</v>
      </c>
      <c r="I317" s="138"/>
      <c r="J317" s="139">
        <f>ROUND(I317*H317,2)</f>
        <v>0</v>
      </c>
      <c r="K317" s="135" t="s">
        <v>1</v>
      </c>
      <c r="L317" s="32"/>
      <c r="M317" s="140" t="s">
        <v>1</v>
      </c>
      <c r="N317" s="141" t="s">
        <v>46</v>
      </c>
      <c r="P317" s="142">
        <f>O317*H317</f>
        <v>0</v>
      </c>
      <c r="Q317" s="142">
        <v>4.3699999999999998E-3</v>
      </c>
      <c r="R317" s="142">
        <f>Q317*H317</f>
        <v>9.6139999999999989E-2</v>
      </c>
      <c r="S317" s="142">
        <v>0</v>
      </c>
      <c r="T317" s="143">
        <f>S317*H317</f>
        <v>0</v>
      </c>
      <c r="AR317" s="144" t="s">
        <v>164</v>
      </c>
      <c r="AT317" s="144" t="s">
        <v>159</v>
      </c>
      <c r="AU317" s="144" t="s">
        <v>91</v>
      </c>
      <c r="AY317" s="16" t="s">
        <v>156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6" t="s">
        <v>89</v>
      </c>
      <c r="BK317" s="145">
        <f>ROUND(I317*H317,2)</f>
        <v>0</v>
      </c>
      <c r="BL317" s="16" t="s">
        <v>164</v>
      </c>
      <c r="BM317" s="144" t="s">
        <v>495</v>
      </c>
    </row>
    <row r="318" spans="2:65" s="1" customFormat="1" ht="21.75" customHeight="1">
      <c r="B318" s="132"/>
      <c r="C318" s="133" t="s">
        <v>496</v>
      </c>
      <c r="D318" s="133" t="s">
        <v>159</v>
      </c>
      <c r="E318" s="134" t="s">
        <v>497</v>
      </c>
      <c r="F318" s="135" t="s">
        <v>498</v>
      </c>
      <c r="G318" s="136" t="s">
        <v>186</v>
      </c>
      <c r="H318" s="137">
        <v>19.600000000000001</v>
      </c>
      <c r="I318" s="138"/>
      <c r="J318" s="139">
        <f>ROUND(I318*H318,2)</f>
        <v>0</v>
      </c>
      <c r="K318" s="135" t="s">
        <v>1</v>
      </c>
      <c r="L318" s="32"/>
      <c r="M318" s="140" t="s">
        <v>1</v>
      </c>
      <c r="N318" s="141" t="s">
        <v>46</v>
      </c>
      <c r="P318" s="142">
        <f>O318*H318</f>
        <v>0</v>
      </c>
      <c r="Q318" s="142">
        <v>0</v>
      </c>
      <c r="R318" s="142">
        <f>Q318*H318</f>
        <v>0</v>
      </c>
      <c r="S318" s="142">
        <v>0</v>
      </c>
      <c r="T318" s="143">
        <f>S318*H318</f>
        <v>0</v>
      </c>
      <c r="AR318" s="144" t="s">
        <v>164</v>
      </c>
      <c r="AT318" s="144" t="s">
        <v>159</v>
      </c>
      <c r="AU318" s="144" t="s">
        <v>91</v>
      </c>
      <c r="AY318" s="16" t="s">
        <v>156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6" t="s">
        <v>89</v>
      </c>
      <c r="BK318" s="145">
        <f>ROUND(I318*H318,2)</f>
        <v>0</v>
      </c>
      <c r="BL318" s="16" t="s">
        <v>164</v>
      </c>
      <c r="BM318" s="144" t="s">
        <v>499</v>
      </c>
    </row>
    <row r="319" spans="2:65" s="1" customFormat="1" ht="24.2" customHeight="1">
      <c r="B319" s="132"/>
      <c r="C319" s="133" t="s">
        <v>500</v>
      </c>
      <c r="D319" s="133" t="s">
        <v>159</v>
      </c>
      <c r="E319" s="134" t="s">
        <v>501</v>
      </c>
      <c r="F319" s="135" t="s">
        <v>502</v>
      </c>
      <c r="G319" s="136" t="s">
        <v>186</v>
      </c>
      <c r="H319" s="137">
        <v>34</v>
      </c>
      <c r="I319" s="138"/>
      <c r="J319" s="139">
        <f>ROUND(I319*H319,2)</f>
        <v>0</v>
      </c>
      <c r="K319" s="135" t="s">
        <v>163</v>
      </c>
      <c r="L319" s="32"/>
      <c r="M319" s="140" t="s">
        <v>1</v>
      </c>
      <c r="N319" s="141" t="s">
        <v>46</v>
      </c>
      <c r="P319" s="142">
        <f>O319*H319</f>
        <v>0</v>
      </c>
      <c r="Q319" s="142">
        <v>1.8839999999999999E-2</v>
      </c>
      <c r="R319" s="142">
        <f>Q319*H319</f>
        <v>0.64056000000000002</v>
      </c>
      <c r="S319" s="142">
        <v>0</v>
      </c>
      <c r="T319" s="143">
        <f>S319*H319</f>
        <v>0</v>
      </c>
      <c r="AR319" s="144" t="s">
        <v>164</v>
      </c>
      <c r="AT319" s="144" t="s">
        <v>159</v>
      </c>
      <c r="AU319" s="144" t="s">
        <v>91</v>
      </c>
      <c r="AY319" s="16" t="s">
        <v>156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6" t="s">
        <v>89</v>
      </c>
      <c r="BK319" s="145">
        <f>ROUND(I319*H319,2)</f>
        <v>0</v>
      </c>
      <c r="BL319" s="16" t="s">
        <v>164</v>
      </c>
      <c r="BM319" s="144" t="s">
        <v>503</v>
      </c>
    </row>
    <row r="320" spans="2:65" s="1" customFormat="1">
      <c r="B320" s="32"/>
      <c r="D320" s="146" t="s">
        <v>166</v>
      </c>
      <c r="F320" s="147" t="s">
        <v>504</v>
      </c>
      <c r="I320" s="148"/>
      <c r="L320" s="32"/>
      <c r="M320" s="149"/>
      <c r="T320" s="56"/>
      <c r="AT320" s="16" t="s">
        <v>166</v>
      </c>
      <c r="AU320" s="16" t="s">
        <v>91</v>
      </c>
    </row>
    <row r="321" spans="2:65" s="1" customFormat="1" ht="24.2" customHeight="1">
      <c r="B321" s="132"/>
      <c r="C321" s="133" t="s">
        <v>505</v>
      </c>
      <c r="D321" s="133" t="s">
        <v>159</v>
      </c>
      <c r="E321" s="134" t="s">
        <v>506</v>
      </c>
      <c r="F321" s="135" t="s">
        <v>507</v>
      </c>
      <c r="G321" s="136" t="s">
        <v>186</v>
      </c>
      <c r="H321" s="137">
        <v>34</v>
      </c>
      <c r="I321" s="138"/>
      <c r="J321" s="139">
        <f>ROUND(I321*H321,2)</f>
        <v>0</v>
      </c>
      <c r="K321" s="135" t="s">
        <v>163</v>
      </c>
      <c r="L321" s="32"/>
      <c r="M321" s="140" t="s">
        <v>1</v>
      </c>
      <c r="N321" s="141" t="s">
        <v>46</v>
      </c>
      <c r="P321" s="142">
        <f>O321*H321</f>
        <v>0</v>
      </c>
      <c r="Q321" s="142">
        <v>1.4999999999999999E-4</v>
      </c>
      <c r="R321" s="142">
        <f>Q321*H321</f>
        <v>5.0999999999999995E-3</v>
      </c>
      <c r="S321" s="142">
        <v>0</v>
      </c>
      <c r="T321" s="143">
        <f>S321*H321</f>
        <v>0</v>
      </c>
      <c r="AR321" s="144" t="s">
        <v>164</v>
      </c>
      <c r="AT321" s="144" t="s">
        <v>159</v>
      </c>
      <c r="AU321" s="144" t="s">
        <v>91</v>
      </c>
      <c r="AY321" s="16" t="s">
        <v>156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6" t="s">
        <v>89</v>
      </c>
      <c r="BK321" s="145">
        <f>ROUND(I321*H321,2)</f>
        <v>0</v>
      </c>
      <c r="BL321" s="16" t="s">
        <v>164</v>
      </c>
      <c r="BM321" s="144" t="s">
        <v>508</v>
      </c>
    </row>
    <row r="322" spans="2:65" s="1" customFormat="1">
      <c r="B322" s="32"/>
      <c r="D322" s="146" t="s">
        <v>166</v>
      </c>
      <c r="F322" s="147" t="s">
        <v>509</v>
      </c>
      <c r="I322" s="148"/>
      <c r="L322" s="32"/>
      <c r="M322" s="149"/>
      <c r="T322" s="56"/>
      <c r="AT322" s="16" t="s">
        <v>166</v>
      </c>
      <c r="AU322" s="16" t="s">
        <v>91</v>
      </c>
    </row>
    <row r="323" spans="2:65" s="1" customFormat="1" ht="24.2" customHeight="1">
      <c r="B323" s="132"/>
      <c r="C323" s="133" t="s">
        <v>510</v>
      </c>
      <c r="D323" s="133" t="s">
        <v>159</v>
      </c>
      <c r="E323" s="134" t="s">
        <v>511</v>
      </c>
      <c r="F323" s="135" t="s">
        <v>512</v>
      </c>
      <c r="G323" s="136" t="s">
        <v>186</v>
      </c>
      <c r="H323" s="137">
        <v>34</v>
      </c>
      <c r="I323" s="138"/>
      <c r="J323" s="139">
        <f>ROUND(I323*H323,2)</f>
        <v>0</v>
      </c>
      <c r="K323" s="135" t="s">
        <v>163</v>
      </c>
      <c r="L323" s="32"/>
      <c r="M323" s="140" t="s">
        <v>1</v>
      </c>
      <c r="N323" s="141" t="s">
        <v>46</v>
      </c>
      <c r="P323" s="142">
        <f>O323*H323</f>
        <v>0</v>
      </c>
      <c r="Q323" s="142">
        <v>0</v>
      </c>
      <c r="R323" s="142">
        <f>Q323*H323</f>
        <v>0</v>
      </c>
      <c r="S323" s="142">
        <v>0</v>
      </c>
      <c r="T323" s="143">
        <f>S323*H323</f>
        <v>0</v>
      </c>
      <c r="AR323" s="144" t="s">
        <v>164</v>
      </c>
      <c r="AT323" s="144" t="s">
        <v>159</v>
      </c>
      <c r="AU323" s="144" t="s">
        <v>91</v>
      </c>
      <c r="AY323" s="16" t="s">
        <v>156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6" t="s">
        <v>89</v>
      </c>
      <c r="BK323" s="145">
        <f>ROUND(I323*H323,2)</f>
        <v>0</v>
      </c>
      <c r="BL323" s="16" t="s">
        <v>164</v>
      </c>
      <c r="BM323" s="144" t="s">
        <v>513</v>
      </c>
    </row>
    <row r="324" spans="2:65" s="1" customFormat="1">
      <c r="B324" s="32"/>
      <c r="D324" s="146" t="s">
        <v>166</v>
      </c>
      <c r="F324" s="147" t="s">
        <v>514</v>
      </c>
      <c r="I324" s="148"/>
      <c r="L324" s="32"/>
      <c r="M324" s="149"/>
      <c r="T324" s="56"/>
      <c r="AT324" s="16" t="s">
        <v>166</v>
      </c>
      <c r="AU324" s="16" t="s">
        <v>91</v>
      </c>
    </row>
    <row r="325" spans="2:65" s="1" customFormat="1" ht="24.2" customHeight="1">
      <c r="B325" s="132"/>
      <c r="C325" s="133" t="s">
        <v>515</v>
      </c>
      <c r="D325" s="133" t="s">
        <v>159</v>
      </c>
      <c r="E325" s="134" t="s">
        <v>516</v>
      </c>
      <c r="F325" s="135" t="s">
        <v>517</v>
      </c>
      <c r="G325" s="136" t="s">
        <v>186</v>
      </c>
      <c r="H325" s="137">
        <v>26</v>
      </c>
      <c r="I325" s="138"/>
      <c r="J325" s="139">
        <f>ROUND(I325*H325,2)</f>
        <v>0</v>
      </c>
      <c r="K325" s="135" t="s">
        <v>163</v>
      </c>
      <c r="L325" s="32"/>
      <c r="M325" s="140" t="s">
        <v>1</v>
      </c>
      <c r="N325" s="141" t="s">
        <v>46</v>
      </c>
      <c r="P325" s="142">
        <f>O325*H325</f>
        <v>0</v>
      </c>
      <c r="Q325" s="142">
        <v>3.3E-4</v>
      </c>
      <c r="R325" s="142">
        <f>Q325*H325</f>
        <v>8.5800000000000008E-3</v>
      </c>
      <c r="S325" s="142">
        <v>0</v>
      </c>
      <c r="T325" s="143">
        <f>S325*H325</f>
        <v>0</v>
      </c>
      <c r="AR325" s="144" t="s">
        <v>164</v>
      </c>
      <c r="AT325" s="144" t="s">
        <v>159</v>
      </c>
      <c r="AU325" s="144" t="s">
        <v>91</v>
      </c>
      <c r="AY325" s="16" t="s">
        <v>156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6" t="s">
        <v>89</v>
      </c>
      <c r="BK325" s="145">
        <f>ROUND(I325*H325,2)</f>
        <v>0</v>
      </c>
      <c r="BL325" s="16" t="s">
        <v>164</v>
      </c>
      <c r="BM325" s="144" t="s">
        <v>518</v>
      </c>
    </row>
    <row r="326" spans="2:65" s="1" customFormat="1">
      <c r="B326" s="32"/>
      <c r="D326" s="146" t="s">
        <v>166</v>
      </c>
      <c r="F326" s="147" t="s">
        <v>519</v>
      </c>
      <c r="I326" s="148"/>
      <c r="L326" s="32"/>
      <c r="M326" s="149"/>
      <c r="T326" s="56"/>
      <c r="AT326" s="16" t="s">
        <v>166</v>
      </c>
      <c r="AU326" s="16" t="s">
        <v>91</v>
      </c>
    </row>
    <row r="327" spans="2:65" s="1" customFormat="1" ht="19.5">
      <c r="B327" s="32"/>
      <c r="D327" s="150" t="s">
        <v>219</v>
      </c>
      <c r="F327" s="151" t="s">
        <v>520</v>
      </c>
      <c r="I327" s="148"/>
      <c r="L327" s="32"/>
      <c r="M327" s="149"/>
      <c r="T327" s="56"/>
      <c r="AT327" s="16" t="s">
        <v>219</v>
      </c>
      <c r="AU327" s="16" t="s">
        <v>91</v>
      </c>
    </row>
    <row r="328" spans="2:65" s="11" customFormat="1" ht="22.9" customHeight="1">
      <c r="B328" s="120"/>
      <c r="D328" s="121" t="s">
        <v>80</v>
      </c>
      <c r="E328" s="130" t="s">
        <v>384</v>
      </c>
      <c r="F328" s="130" t="s">
        <v>521</v>
      </c>
      <c r="I328" s="123"/>
      <c r="J328" s="131">
        <f>BK328</f>
        <v>0</v>
      </c>
      <c r="L328" s="120"/>
      <c r="M328" s="125"/>
      <c r="P328" s="126">
        <f>P329</f>
        <v>0</v>
      </c>
      <c r="R328" s="126">
        <f>R329</f>
        <v>9.6139999999999989E-2</v>
      </c>
      <c r="T328" s="127">
        <f>T329</f>
        <v>0</v>
      </c>
      <c r="AR328" s="121" t="s">
        <v>89</v>
      </c>
      <c r="AT328" s="128" t="s">
        <v>80</v>
      </c>
      <c r="AU328" s="128" t="s">
        <v>89</v>
      </c>
      <c r="AY328" s="121" t="s">
        <v>156</v>
      </c>
      <c r="BK328" s="129">
        <f>BK329</f>
        <v>0</v>
      </c>
    </row>
    <row r="329" spans="2:65" s="1" customFormat="1" ht="21.75" customHeight="1">
      <c r="B329" s="132"/>
      <c r="C329" s="133" t="s">
        <v>522</v>
      </c>
      <c r="D329" s="133" t="s">
        <v>159</v>
      </c>
      <c r="E329" s="134" t="s">
        <v>523</v>
      </c>
      <c r="F329" s="135" t="s">
        <v>524</v>
      </c>
      <c r="G329" s="136" t="s">
        <v>186</v>
      </c>
      <c r="H329" s="137">
        <v>22</v>
      </c>
      <c r="I329" s="138"/>
      <c r="J329" s="139">
        <f>ROUND(I329*H329,2)</f>
        <v>0</v>
      </c>
      <c r="K329" s="135" t="s">
        <v>1</v>
      </c>
      <c r="L329" s="32"/>
      <c r="M329" s="140" t="s">
        <v>1</v>
      </c>
      <c r="N329" s="141" t="s">
        <v>46</v>
      </c>
      <c r="P329" s="142">
        <f>O329*H329</f>
        <v>0</v>
      </c>
      <c r="Q329" s="142">
        <v>4.3699999999999998E-3</v>
      </c>
      <c r="R329" s="142">
        <f>Q329*H329</f>
        <v>9.6139999999999989E-2</v>
      </c>
      <c r="S329" s="142">
        <v>0</v>
      </c>
      <c r="T329" s="143">
        <f>S329*H329</f>
        <v>0</v>
      </c>
      <c r="AR329" s="144" t="s">
        <v>164</v>
      </c>
      <c r="AT329" s="144" t="s">
        <v>159</v>
      </c>
      <c r="AU329" s="144" t="s">
        <v>91</v>
      </c>
      <c r="AY329" s="16" t="s">
        <v>156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6" t="s">
        <v>89</v>
      </c>
      <c r="BK329" s="145">
        <f>ROUND(I329*H329,2)</f>
        <v>0</v>
      </c>
      <c r="BL329" s="16" t="s">
        <v>164</v>
      </c>
      <c r="BM329" s="144" t="s">
        <v>525</v>
      </c>
    </row>
    <row r="330" spans="2:65" s="11" customFormat="1" ht="22.9" customHeight="1">
      <c r="B330" s="120"/>
      <c r="D330" s="121" t="s">
        <v>80</v>
      </c>
      <c r="E330" s="130" t="s">
        <v>390</v>
      </c>
      <c r="F330" s="130" t="s">
        <v>526</v>
      </c>
      <c r="I330" s="123"/>
      <c r="J330" s="131">
        <f>BK330</f>
        <v>0</v>
      </c>
      <c r="L330" s="120"/>
      <c r="M330" s="125"/>
      <c r="P330" s="126">
        <f>SUM(P331:P348)</f>
        <v>0</v>
      </c>
      <c r="R330" s="126">
        <f>SUM(R331:R348)</f>
        <v>5.5434789999999996</v>
      </c>
      <c r="T330" s="127">
        <f>SUM(T331:T348)</f>
        <v>0</v>
      </c>
      <c r="AR330" s="121" t="s">
        <v>89</v>
      </c>
      <c r="AT330" s="128" t="s">
        <v>80</v>
      </c>
      <c r="AU330" s="128" t="s">
        <v>89</v>
      </c>
      <c r="AY330" s="121" t="s">
        <v>156</v>
      </c>
      <c r="BK330" s="129">
        <f>SUM(BK331:BK348)</f>
        <v>0</v>
      </c>
    </row>
    <row r="331" spans="2:65" s="1" customFormat="1" ht="24.2" customHeight="1">
      <c r="B331" s="132"/>
      <c r="C331" s="133" t="s">
        <v>527</v>
      </c>
      <c r="D331" s="133" t="s">
        <v>159</v>
      </c>
      <c r="E331" s="134" t="s">
        <v>528</v>
      </c>
      <c r="F331" s="135" t="s">
        <v>529</v>
      </c>
      <c r="G331" s="136" t="s">
        <v>236</v>
      </c>
      <c r="H331" s="137">
        <v>15.09</v>
      </c>
      <c r="I331" s="138"/>
      <c r="J331" s="139">
        <f>ROUND(I331*H331,2)</f>
        <v>0</v>
      </c>
      <c r="K331" s="135" t="s">
        <v>163</v>
      </c>
      <c r="L331" s="32"/>
      <c r="M331" s="140" t="s">
        <v>1</v>
      </c>
      <c r="N331" s="141" t="s">
        <v>46</v>
      </c>
      <c r="P331" s="142">
        <f>O331*H331</f>
        <v>0</v>
      </c>
      <c r="Q331" s="142">
        <v>0</v>
      </c>
      <c r="R331" s="142">
        <f>Q331*H331</f>
        <v>0</v>
      </c>
      <c r="S331" s="142">
        <v>0</v>
      </c>
      <c r="T331" s="143">
        <f>S331*H331</f>
        <v>0</v>
      </c>
      <c r="AR331" s="144" t="s">
        <v>164</v>
      </c>
      <c r="AT331" s="144" t="s">
        <v>159</v>
      </c>
      <c r="AU331" s="144" t="s">
        <v>91</v>
      </c>
      <c r="AY331" s="16" t="s">
        <v>156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6" t="s">
        <v>89</v>
      </c>
      <c r="BK331" s="145">
        <f>ROUND(I331*H331,2)</f>
        <v>0</v>
      </c>
      <c r="BL331" s="16" t="s">
        <v>164</v>
      </c>
      <c r="BM331" s="144" t="s">
        <v>530</v>
      </c>
    </row>
    <row r="332" spans="2:65" s="1" customFormat="1">
      <c r="B332" s="32"/>
      <c r="D332" s="146" t="s">
        <v>166</v>
      </c>
      <c r="F332" s="147" t="s">
        <v>531</v>
      </c>
      <c r="I332" s="148"/>
      <c r="L332" s="32"/>
      <c r="M332" s="149"/>
      <c r="T332" s="56"/>
      <c r="AT332" s="16" t="s">
        <v>166</v>
      </c>
      <c r="AU332" s="16" t="s">
        <v>91</v>
      </c>
    </row>
    <row r="333" spans="2:65" s="1" customFormat="1" ht="21.75" customHeight="1">
      <c r="B333" s="132"/>
      <c r="C333" s="133" t="s">
        <v>532</v>
      </c>
      <c r="D333" s="133" t="s">
        <v>159</v>
      </c>
      <c r="E333" s="134" t="s">
        <v>533</v>
      </c>
      <c r="F333" s="135" t="s">
        <v>534</v>
      </c>
      <c r="G333" s="136" t="s">
        <v>295</v>
      </c>
      <c r="H333" s="137">
        <v>4.33</v>
      </c>
      <c r="I333" s="138"/>
      <c r="J333" s="139">
        <f>ROUND(I333*H333,2)</f>
        <v>0</v>
      </c>
      <c r="K333" s="135" t="s">
        <v>163</v>
      </c>
      <c r="L333" s="32"/>
      <c r="M333" s="140" t="s">
        <v>1</v>
      </c>
      <c r="N333" s="141" t="s">
        <v>46</v>
      </c>
      <c r="P333" s="142">
        <f>O333*H333</f>
        <v>0</v>
      </c>
      <c r="Q333" s="142">
        <v>1.0492699999999999</v>
      </c>
      <c r="R333" s="142">
        <f>Q333*H333</f>
        <v>4.5433390999999999</v>
      </c>
      <c r="S333" s="142">
        <v>0</v>
      </c>
      <c r="T333" s="143">
        <f>S333*H333</f>
        <v>0</v>
      </c>
      <c r="AR333" s="144" t="s">
        <v>164</v>
      </c>
      <c r="AT333" s="144" t="s">
        <v>159</v>
      </c>
      <c r="AU333" s="144" t="s">
        <v>91</v>
      </c>
      <c r="AY333" s="16" t="s">
        <v>156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6" t="s">
        <v>89</v>
      </c>
      <c r="BK333" s="145">
        <f>ROUND(I333*H333,2)</f>
        <v>0</v>
      </c>
      <c r="BL333" s="16" t="s">
        <v>164</v>
      </c>
      <c r="BM333" s="144" t="s">
        <v>535</v>
      </c>
    </row>
    <row r="334" spans="2:65" s="1" customFormat="1">
      <c r="B334" s="32"/>
      <c r="D334" s="146" t="s">
        <v>166</v>
      </c>
      <c r="F334" s="147" t="s">
        <v>536</v>
      </c>
      <c r="I334" s="148"/>
      <c r="L334" s="32"/>
      <c r="M334" s="149"/>
      <c r="T334" s="56"/>
      <c r="AT334" s="16" t="s">
        <v>166</v>
      </c>
      <c r="AU334" s="16" t="s">
        <v>91</v>
      </c>
    </row>
    <row r="335" spans="2:65" s="12" customFormat="1">
      <c r="B335" s="152"/>
      <c r="D335" s="150" t="s">
        <v>288</v>
      </c>
      <c r="E335" s="153" t="s">
        <v>1</v>
      </c>
      <c r="F335" s="154" t="s">
        <v>537</v>
      </c>
      <c r="H335" s="155">
        <v>4.33</v>
      </c>
      <c r="I335" s="156"/>
      <c r="L335" s="152"/>
      <c r="M335" s="157"/>
      <c r="T335" s="158"/>
      <c r="AT335" s="153" t="s">
        <v>288</v>
      </c>
      <c r="AU335" s="153" t="s">
        <v>91</v>
      </c>
      <c r="AV335" s="12" t="s">
        <v>91</v>
      </c>
      <c r="AW335" s="12" t="s">
        <v>37</v>
      </c>
      <c r="AX335" s="12" t="s">
        <v>81</v>
      </c>
      <c r="AY335" s="153" t="s">
        <v>156</v>
      </c>
    </row>
    <row r="336" spans="2:65" s="13" customFormat="1">
      <c r="B336" s="159"/>
      <c r="D336" s="150" t="s">
        <v>288</v>
      </c>
      <c r="E336" s="160" t="s">
        <v>1</v>
      </c>
      <c r="F336" s="161" t="s">
        <v>290</v>
      </c>
      <c r="H336" s="162">
        <v>4.33</v>
      </c>
      <c r="I336" s="163"/>
      <c r="L336" s="159"/>
      <c r="M336" s="164"/>
      <c r="T336" s="165"/>
      <c r="AT336" s="160" t="s">
        <v>288</v>
      </c>
      <c r="AU336" s="160" t="s">
        <v>91</v>
      </c>
      <c r="AV336" s="13" t="s">
        <v>164</v>
      </c>
      <c r="AW336" s="13" t="s">
        <v>37</v>
      </c>
      <c r="AX336" s="13" t="s">
        <v>89</v>
      </c>
      <c r="AY336" s="160" t="s">
        <v>156</v>
      </c>
    </row>
    <row r="337" spans="2:65" s="1" customFormat="1" ht="21.75" customHeight="1">
      <c r="B337" s="132"/>
      <c r="C337" s="133" t="s">
        <v>538</v>
      </c>
      <c r="D337" s="133" t="s">
        <v>159</v>
      </c>
      <c r="E337" s="134" t="s">
        <v>539</v>
      </c>
      <c r="F337" s="135" t="s">
        <v>540</v>
      </c>
      <c r="G337" s="136" t="s">
        <v>162</v>
      </c>
      <c r="H337" s="137">
        <v>31.92</v>
      </c>
      <c r="I337" s="138"/>
      <c r="J337" s="139">
        <f>ROUND(I337*H337,2)</f>
        <v>0</v>
      </c>
      <c r="K337" s="135" t="s">
        <v>1</v>
      </c>
      <c r="L337" s="32"/>
      <c r="M337" s="140" t="s">
        <v>1</v>
      </c>
      <c r="N337" s="141" t="s">
        <v>46</v>
      </c>
      <c r="P337" s="142">
        <f>O337*H337</f>
        <v>0</v>
      </c>
      <c r="Q337" s="142">
        <v>7.4400000000000004E-3</v>
      </c>
      <c r="R337" s="142">
        <f>Q337*H337</f>
        <v>0.23748480000000002</v>
      </c>
      <c r="S337" s="142">
        <v>0</v>
      </c>
      <c r="T337" s="143">
        <f>S337*H337</f>
        <v>0</v>
      </c>
      <c r="AR337" s="144" t="s">
        <v>164</v>
      </c>
      <c r="AT337" s="144" t="s">
        <v>159</v>
      </c>
      <c r="AU337" s="144" t="s">
        <v>91</v>
      </c>
      <c r="AY337" s="16" t="s">
        <v>156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6" t="s">
        <v>89</v>
      </c>
      <c r="BK337" s="145">
        <f>ROUND(I337*H337,2)</f>
        <v>0</v>
      </c>
      <c r="BL337" s="16" t="s">
        <v>164</v>
      </c>
      <c r="BM337" s="144" t="s">
        <v>541</v>
      </c>
    </row>
    <row r="338" spans="2:65" s="1" customFormat="1" ht="16.5" customHeight="1">
      <c r="B338" s="132"/>
      <c r="C338" s="133" t="s">
        <v>542</v>
      </c>
      <c r="D338" s="133" t="s">
        <v>159</v>
      </c>
      <c r="E338" s="134" t="s">
        <v>543</v>
      </c>
      <c r="F338" s="135" t="s">
        <v>544</v>
      </c>
      <c r="G338" s="136" t="s">
        <v>162</v>
      </c>
      <c r="H338" s="137">
        <v>31.92</v>
      </c>
      <c r="I338" s="138"/>
      <c r="J338" s="139">
        <f>ROUND(I338*H338,2)</f>
        <v>0</v>
      </c>
      <c r="K338" s="135" t="s">
        <v>1</v>
      </c>
      <c r="L338" s="32"/>
      <c r="M338" s="140" t="s">
        <v>1</v>
      </c>
      <c r="N338" s="141" t="s">
        <v>46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164</v>
      </c>
      <c r="AT338" s="144" t="s">
        <v>159</v>
      </c>
      <c r="AU338" s="144" t="s">
        <v>91</v>
      </c>
      <c r="AY338" s="16" t="s">
        <v>156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6" t="s">
        <v>89</v>
      </c>
      <c r="BK338" s="145">
        <f>ROUND(I338*H338,2)</f>
        <v>0</v>
      </c>
      <c r="BL338" s="16" t="s">
        <v>164</v>
      </c>
      <c r="BM338" s="144" t="s">
        <v>545</v>
      </c>
    </row>
    <row r="339" spans="2:65" s="1" customFormat="1" ht="21.75" customHeight="1">
      <c r="B339" s="132"/>
      <c r="C339" s="133" t="s">
        <v>546</v>
      </c>
      <c r="D339" s="133" t="s">
        <v>159</v>
      </c>
      <c r="E339" s="134" t="s">
        <v>547</v>
      </c>
      <c r="F339" s="135" t="s">
        <v>548</v>
      </c>
      <c r="G339" s="136" t="s">
        <v>162</v>
      </c>
      <c r="H339" s="137">
        <v>6.12</v>
      </c>
      <c r="I339" s="138"/>
      <c r="J339" s="139">
        <f>ROUND(I339*H339,2)</f>
        <v>0</v>
      </c>
      <c r="K339" s="135" t="s">
        <v>163</v>
      </c>
      <c r="L339" s="32"/>
      <c r="M339" s="140" t="s">
        <v>1</v>
      </c>
      <c r="N339" s="141" t="s">
        <v>46</v>
      </c>
      <c r="P339" s="142">
        <f>O339*H339</f>
        <v>0</v>
      </c>
      <c r="Q339" s="142">
        <v>1.9550000000000001E-2</v>
      </c>
      <c r="R339" s="142">
        <f>Q339*H339</f>
        <v>0.11964600000000002</v>
      </c>
      <c r="S339" s="142">
        <v>0</v>
      </c>
      <c r="T339" s="143">
        <f>S339*H339</f>
        <v>0</v>
      </c>
      <c r="AR339" s="144" t="s">
        <v>164</v>
      </c>
      <c r="AT339" s="144" t="s">
        <v>159</v>
      </c>
      <c r="AU339" s="144" t="s">
        <v>91</v>
      </c>
      <c r="AY339" s="16" t="s">
        <v>156</v>
      </c>
      <c r="BE339" s="145">
        <f>IF(N339="základní",J339,0)</f>
        <v>0</v>
      </c>
      <c r="BF339" s="145">
        <f>IF(N339="snížená",J339,0)</f>
        <v>0</v>
      </c>
      <c r="BG339" s="145">
        <f>IF(N339="zákl. přenesená",J339,0)</f>
        <v>0</v>
      </c>
      <c r="BH339" s="145">
        <f>IF(N339="sníž. přenesená",J339,0)</f>
        <v>0</v>
      </c>
      <c r="BI339" s="145">
        <f>IF(N339="nulová",J339,0)</f>
        <v>0</v>
      </c>
      <c r="BJ339" s="16" t="s">
        <v>89</v>
      </c>
      <c r="BK339" s="145">
        <f>ROUND(I339*H339,2)</f>
        <v>0</v>
      </c>
      <c r="BL339" s="16" t="s">
        <v>164</v>
      </c>
      <c r="BM339" s="144" t="s">
        <v>549</v>
      </c>
    </row>
    <row r="340" spans="2:65" s="1" customFormat="1">
      <c r="B340" s="32"/>
      <c r="D340" s="146" t="s">
        <v>166</v>
      </c>
      <c r="F340" s="147" t="s">
        <v>550</v>
      </c>
      <c r="I340" s="148"/>
      <c r="L340" s="32"/>
      <c r="M340" s="149"/>
      <c r="T340" s="56"/>
      <c r="AT340" s="16" t="s">
        <v>166</v>
      </c>
      <c r="AU340" s="16" t="s">
        <v>91</v>
      </c>
    </row>
    <row r="341" spans="2:65" s="1" customFormat="1" ht="24.2" customHeight="1">
      <c r="B341" s="132"/>
      <c r="C341" s="133" t="s">
        <v>551</v>
      </c>
      <c r="D341" s="133" t="s">
        <v>159</v>
      </c>
      <c r="E341" s="134" t="s">
        <v>552</v>
      </c>
      <c r="F341" s="135" t="s">
        <v>553</v>
      </c>
      <c r="G341" s="136" t="s">
        <v>162</v>
      </c>
      <c r="H341" s="137">
        <v>6.12</v>
      </c>
      <c r="I341" s="138"/>
      <c r="J341" s="139">
        <f>ROUND(I341*H341,2)</f>
        <v>0</v>
      </c>
      <c r="K341" s="135" t="s">
        <v>163</v>
      </c>
      <c r="L341" s="32"/>
      <c r="M341" s="140" t="s">
        <v>1</v>
      </c>
      <c r="N341" s="141" t="s">
        <v>46</v>
      </c>
      <c r="P341" s="142">
        <f>O341*H341</f>
        <v>0</v>
      </c>
      <c r="Q341" s="142">
        <v>0</v>
      </c>
      <c r="R341" s="142">
        <f>Q341*H341</f>
        <v>0</v>
      </c>
      <c r="S341" s="142">
        <v>0</v>
      </c>
      <c r="T341" s="143">
        <f>S341*H341</f>
        <v>0</v>
      </c>
      <c r="AR341" s="144" t="s">
        <v>164</v>
      </c>
      <c r="AT341" s="144" t="s">
        <v>159</v>
      </c>
      <c r="AU341" s="144" t="s">
        <v>91</v>
      </c>
      <c r="AY341" s="16" t="s">
        <v>156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6" t="s">
        <v>89</v>
      </c>
      <c r="BK341" s="145">
        <f>ROUND(I341*H341,2)</f>
        <v>0</v>
      </c>
      <c r="BL341" s="16" t="s">
        <v>164</v>
      </c>
      <c r="BM341" s="144" t="s">
        <v>554</v>
      </c>
    </row>
    <row r="342" spans="2:65" s="1" customFormat="1">
      <c r="B342" s="32"/>
      <c r="D342" s="146" t="s">
        <v>166</v>
      </c>
      <c r="F342" s="147" t="s">
        <v>555</v>
      </c>
      <c r="I342" s="148"/>
      <c r="L342" s="32"/>
      <c r="M342" s="149"/>
      <c r="T342" s="56"/>
      <c r="AT342" s="16" t="s">
        <v>166</v>
      </c>
      <c r="AU342" s="16" t="s">
        <v>91</v>
      </c>
    </row>
    <row r="343" spans="2:65" s="1" customFormat="1" ht="24.2" customHeight="1">
      <c r="B343" s="132"/>
      <c r="C343" s="133" t="s">
        <v>556</v>
      </c>
      <c r="D343" s="133" t="s">
        <v>159</v>
      </c>
      <c r="E343" s="134" t="s">
        <v>557</v>
      </c>
      <c r="F343" s="135" t="s">
        <v>558</v>
      </c>
      <c r="G343" s="136" t="s">
        <v>236</v>
      </c>
      <c r="H343" s="137">
        <v>6.53</v>
      </c>
      <c r="I343" s="138"/>
      <c r="J343" s="139">
        <f>ROUND(I343*H343,2)</f>
        <v>0</v>
      </c>
      <c r="K343" s="135" t="s">
        <v>163</v>
      </c>
      <c r="L343" s="32"/>
      <c r="M343" s="140" t="s">
        <v>1</v>
      </c>
      <c r="N343" s="141" t="s">
        <v>46</v>
      </c>
      <c r="P343" s="142">
        <f>O343*H343</f>
        <v>0</v>
      </c>
      <c r="Q343" s="142">
        <v>9.8470000000000002E-2</v>
      </c>
      <c r="R343" s="142">
        <f>Q343*H343</f>
        <v>0.6430091</v>
      </c>
      <c r="S343" s="142">
        <v>0</v>
      </c>
      <c r="T343" s="143">
        <f>S343*H343</f>
        <v>0</v>
      </c>
      <c r="AR343" s="144" t="s">
        <v>164</v>
      </c>
      <c r="AT343" s="144" t="s">
        <v>159</v>
      </c>
      <c r="AU343" s="144" t="s">
        <v>91</v>
      </c>
      <c r="AY343" s="16" t="s">
        <v>156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6" t="s">
        <v>89</v>
      </c>
      <c r="BK343" s="145">
        <f>ROUND(I343*H343,2)</f>
        <v>0</v>
      </c>
      <c r="BL343" s="16" t="s">
        <v>164</v>
      </c>
      <c r="BM343" s="144" t="s">
        <v>559</v>
      </c>
    </row>
    <row r="344" spans="2:65" s="1" customFormat="1">
      <c r="B344" s="32"/>
      <c r="D344" s="146" t="s">
        <v>166</v>
      </c>
      <c r="F344" s="147" t="s">
        <v>560</v>
      </c>
      <c r="I344" s="148"/>
      <c r="L344" s="32"/>
      <c r="M344" s="149"/>
      <c r="T344" s="56"/>
      <c r="AT344" s="16" t="s">
        <v>166</v>
      </c>
      <c r="AU344" s="16" t="s">
        <v>91</v>
      </c>
    </row>
    <row r="345" spans="2:65" s="1" customFormat="1" ht="19.5">
      <c r="B345" s="32"/>
      <c r="D345" s="150" t="s">
        <v>219</v>
      </c>
      <c r="F345" s="151" t="s">
        <v>561</v>
      </c>
      <c r="I345" s="148"/>
      <c r="L345" s="32"/>
      <c r="M345" s="149"/>
      <c r="T345" s="56"/>
      <c r="AT345" s="16" t="s">
        <v>219</v>
      </c>
      <c r="AU345" s="16" t="s">
        <v>91</v>
      </c>
    </row>
    <row r="346" spans="2:65" s="1" customFormat="1" ht="24.2" customHeight="1">
      <c r="B346" s="132"/>
      <c r="C346" s="133" t="s">
        <v>562</v>
      </c>
      <c r="D346" s="133" t="s">
        <v>159</v>
      </c>
      <c r="E346" s="134" t="s">
        <v>563</v>
      </c>
      <c r="F346" s="135" t="s">
        <v>564</v>
      </c>
      <c r="G346" s="136" t="s">
        <v>236</v>
      </c>
      <c r="H346" s="137">
        <v>6.53</v>
      </c>
      <c r="I346" s="138"/>
      <c r="J346" s="139">
        <f>ROUND(I346*H346,2)</f>
        <v>0</v>
      </c>
      <c r="K346" s="135" t="s">
        <v>163</v>
      </c>
      <c r="L346" s="32"/>
      <c r="M346" s="140" t="s">
        <v>1</v>
      </c>
      <c r="N346" s="141" t="s">
        <v>46</v>
      </c>
      <c r="P346" s="142">
        <f>O346*H346</f>
        <v>0</v>
      </c>
      <c r="Q346" s="142">
        <v>0</v>
      </c>
      <c r="R346" s="142">
        <f>Q346*H346</f>
        <v>0</v>
      </c>
      <c r="S346" s="142">
        <v>0</v>
      </c>
      <c r="T346" s="143">
        <f>S346*H346</f>
        <v>0</v>
      </c>
      <c r="AR346" s="144" t="s">
        <v>164</v>
      </c>
      <c r="AT346" s="144" t="s">
        <v>159</v>
      </c>
      <c r="AU346" s="144" t="s">
        <v>91</v>
      </c>
      <c r="AY346" s="16" t="s">
        <v>156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6" t="s">
        <v>89</v>
      </c>
      <c r="BK346" s="145">
        <f>ROUND(I346*H346,2)</f>
        <v>0</v>
      </c>
      <c r="BL346" s="16" t="s">
        <v>164</v>
      </c>
      <c r="BM346" s="144" t="s">
        <v>565</v>
      </c>
    </row>
    <row r="347" spans="2:65" s="1" customFormat="1">
      <c r="B347" s="32"/>
      <c r="D347" s="146" t="s">
        <v>166</v>
      </c>
      <c r="F347" s="147" t="s">
        <v>566</v>
      </c>
      <c r="I347" s="148"/>
      <c r="L347" s="32"/>
      <c r="M347" s="149"/>
      <c r="T347" s="56"/>
      <c r="AT347" s="16" t="s">
        <v>166</v>
      </c>
      <c r="AU347" s="16" t="s">
        <v>91</v>
      </c>
    </row>
    <row r="348" spans="2:65" s="1" customFormat="1" ht="19.5">
      <c r="B348" s="32"/>
      <c r="D348" s="150" t="s">
        <v>219</v>
      </c>
      <c r="F348" s="151" t="s">
        <v>561</v>
      </c>
      <c r="I348" s="148"/>
      <c r="L348" s="32"/>
      <c r="M348" s="149"/>
      <c r="T348" s="56"/>
      <c r="AT348" s="16" t="s">
        <v>219</v>
      </c>
      <c r="AU348" s="16" t="s">
        <v>91</v>
      </c>
    </row>
    <row r="349" spans="2:65" s="11" customFormat="1" ht="22.9" customHeight="1">
      <c r="B349" s="120"/>
      <c r="D349" s="121" t="s">
        <v>80</v>
      </c>
      <c r="E349" s="130" t="s">
        <v>411</v>
      </c>
      <c r="F349" s="130" t="s">
        <v>567</v>
      </c>
      <c r="I349" s="123"/>
      <c r="J349" s="131">
        <f>BK349</f>
        <v>0</v>
      </c>
      <c r="L349" s="120"/>
      <c r="M349" s="125"/>
      <c r="P349" s="126">
        <f>SUM(P350:P355)</f>
        <v>0</v>
      </c>
      <c r="R349" s="126">
        <f>SUM(R350:R355)</f>
        <v>340.43620199999998</v>
      </c>
      <c r="T349" s="127">
        <f>SUM(T350:T355)</f>
        <v>0</v>
      </c>
      <c r="AR349" s="121" t="s">
        <v>89</v>
      </c>
      <c r="AT349" s="128" t="s">
        <v>80</v>
      </c>
      <c r="AU349" s="128" t="s">
        <v>89</v>
      </c>
      <c r="AY349" s="121" t="s">
        <v>156</v>
      </c>
      <c r="BK349" s="129">
        <f>SUM(BK350:BK355)</f>
        <v>0</v>
      </c>
    </row>
    <row r="350" spans="2:65" s="1" customFormat="1" ht="24.2" customHeight="1">
      <c r="B350" s="132"/>
      <c r="C350" s="133" t="s">
        <v>568</v>
      </c>
      <c r="D350" s="133" t="s">
        <v>159</v>
      </c>
      <c r="E350" s="134" t="s">
        <v>569</v>
      </c>
      <c r="F350" s="135" t="s">
        <v>570</v>
      </c>
      <c r="G350" s="136" t="s">
        <v>236</v>
      </c>
      <c r="H350" s="137">
        <v>156.6</v>
      </c>
      <c r="I350" s="138"/>
      <c r="J350" s="139">
        <f>ROUND(I350*H350,2)</f>
        <v>0</v>
      </c>
      <c r="K350" s="135" t="s">
        <v>163</v>
      </c>
      <c r="L350" s="32"/>
      <c r="M350" s="140" t="s">
        <v>1</v>
      </c>
      <c r="N350" s="141" t="s">
        <v>46</v>
      </c>
      <c r="P350" s="142">
        <f>O350*H350</f>
        <v>0</v>
      </c>
      <c r="Q350" s="142">
        <v>2.0874999999999999</v>
      </c>
      <c r="R350" s="142">
        <f>Q350*H350</f>
        <v>326.90249999999997</v>
      </c>
      <c r="S350" s="142">
        <v>0</v>
      </c>
      <c r="T350" s="143">
        <f>S350*H350</f>
        <v>0</v>
      </c>
      <c r="AR350" s="144" t="s">
        <v>164</v>
      </c>
      <c r="AT350" s="144" t="s">
        <v>159</v>
      </c>
      <c r="AU350" s="144" t="s">
        <v>91</v>
      </c>
      <c r="AY350" s="16" t="s">
        <v>156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6" t="s">
        <v>89</v>
      </c>
      <c r="BK350" s="145">
        <f>ROUND(I350*H350,2)</f>
        <v>0</v>
      </c>
      <c r="BL350" s="16" t="s">
        <v>164</v>
      </c>
      <c r="BM350" s="144" t="s">
        <v>571</v>
      </c>
    </row>
    <row r="351" spans="2:65" s="1" customFormat="1">
      <c r="B351" s="32"/>
      <c r="D351" s="146" t="s">
        <v>166</v>
      </c>
      <c r="F351" s="147" t="s">
        <v>572</v>
      </c>
      <c r="I351" s="148"/>
      <c r="L351" s="32"/>
      <c r="M351" s="149"/>
      <c r="T351" s="56"/>
      <c r="AT351" s="16" t="s">
        <v>166</v>
      </c>
      <c r="AU351" s="16" t="s">
        <v>91</v>
      </c>
    </row>
    <row r="352" spans="2:65" s="1" customFormat="1" ht="21.75" customHeight="1">
      <c r="B352" s="132"/>
      <c r="C352" s="133" t="s">
        <v>573</v>
      </c>
      <c r="D352" s="133" t="s">
        <v>159</v>
      </c>
      <c r="E352" s="134" t="s">
        <v>574</v>
      </c>
      <c r="F352" s="135" t="s">
        <v>575</v>
      </c>
      <c r="G352" s="136" t="s">
        <v>236</v>
      </c>
      <c r="H352" s="137">
        <v>6.86</v>
      </c>
      <c r="I352" s="138"/>
      <c r="J352" s="139">
        <f>ROUND(I352*H352,2)</f>
        <v>0</v>
      </c>
      <c r="K352" s="135" t="s">
        <v>163</v>
      </c>
      <c r="L352" s="32"/>
      <c r="M352" s="140" t="s">
        <v>1</v>
      </c>
      <c r="N352" s="141" t="s">
        <v>46</v>
      </c>
      <c r="P352" s="142">
        <f>O352*H352</f>
        <v>0</v>
      </c>
      <c r="Q352" s="142">
        <v>0</v>
      </c>
      <c r="R352" s="142">
        <f>Q352*H352</f>
        <v>0</v>
      </c>
      <c r="S352" s="142">
        <v>0</v>
      </c>
      <c r="T352" s="143">
        <f>S352*H352</f>
        <v>0</v>
      </c>
      <c r="AR352" s="144" t="s">
        <v>164</v>
      </c>
      <c r="AT352" s="144" t="s">
        <v>159</v>
      </c>
      <c r="AU352" s="144" t="s">
        <v>91</v>
      </c>
      <c r="AY352" s="16" t="s">
        <v>156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6" t="s">
        <v>89</v>
      </c>
      <c r="BK352" s="145">
        <f>ROUND(I352*H352,2)</f>
        <v>0</v>
      </c>
      <c r="BL352" s="16" t="s">
        <v>164</v>
      </c>
      <c r="BM352" s="144" t="s">
        <v>576</v>
      </c>
    </row>
    <row r="353" spans="2:65" s="1" customFormat="1">
      <c r="B353" s="32"/>
      <c r="D353" s="146" t="s">
        <v>166</v>
      </c>
      <c r="F353" s="147" t="s">
        <v>577</v>
      </c>
      <c r="I353" s="148"/>
      <c r="L353" s="32"/>
      <c r="M353" s="149"/>
      <c r="T353" s="56"/>
      <c r="AT353" s="16" t="s">
        <v>166</v>
      </c>
      <c r="AU353" s="16" t="s">
        <v>91</v>
      </c>
    </row>
    <row r="354" spans="2:65" s="1" customFormat="1" ht="24.2" customHeight="1">
      <c r="B354" s="132"/>
      <c r="C354" s="133" t="s">
        <v>578</v>
      </c>
      <c r="D354" s="133" t="s">
        <v>159</v>
      </c>
      <c r="E354" s="134" t="s">
        <v>579</v>
      </c>
      <c r="F354" s="135" t="s">
        <v>580</v>
      </c>
      <c r="G354" s="136" t="s">
        <v>162</v>
      </c>
      <c r="H354" s="137">
        <v>54.6</v>
      </c>
      <c r="I354" s="138"/>
      <c r="J354" s="139">
        <f>ROUND(I354*H354,2)</f>
        <v>0</v>
      </c>
      <c r="K354" s="135" t="s">
        <v>163</v>
      </c>
      <c r="L354" s="32"/>
      <c r="M354" s="140" t="s">
        <v>1</v>
      </c>
      <c r="N354" s="141" t="s">
        <v>46</v>
      </c>
      <c r="P354" s="142">
        <f>O354*H354</f>
        <v>0</v>
      </c>
      <c r="Q354" s="142">
        <v>0.24787000000000001</v>
      </c>
      <c r="R354" s="142">
        <f>Q354*H354</f>
        <v>13.533702</v>
      </c>
      <c r="S354" s="142">
        <v>0</v>
      </c>
      <c r="T354" s="143">
        <f>S354*H354</f>
        <v>0</v>
      </c>
      <c r="AR354" s="144" t="s">
        <v>164</v>
      </c>
      <c r="AT354" s="144" t="s">
        <v>159</v>
      </c>
      <c r="AU354" s="144" t="s">
        <v>91</v>
      </c>
      <c r="AY354" s="16" t="s">
        <v>156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6" t="s">
        <v>89</v>
      </c>
      <c r="BK354" s="145">
        <f>ROUND(I354*H354,2)</f>
        <v>0</v>
      </c>
      <c r="BL354" s="16" t="s">
        <v>164</v>
      </c>
      <c r="BM354" s="144" t="s">
        <v>581</v>
      </c>
    </row>
    <row r="355" spans="2:65" s="1" customFormat="1">
      <c r="B355" s="32"/>
      <c r="D355" s="146" t="s">
        <v>166</v>
      </c>
      <c r="F355" s="147" t="s">
        <v>582</v>
      </c>
      <c r="I355" s="148"/>
      <c r="L355" s="32"/>
      <c r="M355" s="149"/>
      <c r="T355" s="56"/>
      <c r="AT355" s="16" t="s">
        <v>166</v>
      </c>
      <c r="AU355" s="16" t="s">
        <v>91</v>
      </c>
    </row>
    <row r="356" spans="2:65" s="11" customFormat="1" ht="22.9" customHeight="1">
      <c r="B356" s="120"/>
      <c r="D356" s="121" t="s">
        <v>80</v>
      </c>
      <c r="E356" s="130" t="s">
        <v>418</v>
      </c>
      <c r="F356" s="130" t="s">
        <v>583</v>
      </c>
      <c r="I356" s="123"/>
      <c r="J356" s="131">
        <f>BK356</f>
        <v>0</v>
      </c>
      <c r="L356" s="120"/>
      <c r="M356" s="125"/>
      <c r="P356" s="126">
        <f>SUM(P357:P365)</f>
        <v>0</v>
      </c>
      <c r="R356" s="126">
        <f>SUM(R357:R365)</f>
        <v>64.18596629999999</v>
      </c>
      <c r="T356" s="127">
        <f>SUM(T357:T365)</f>
        <v>0</v>
      </c>
      <c r="AR356" s="121" t="s">
        <v>89</v>
      </c>
      <c r="AT356" s="128" t="s">
        <v>80</v>
      </c>
      <c r="AU356" s="128" t="s">
        <v>89</v>
      </c>
      <c r="AY356" s="121" t="s">
        <v>156</v>
      </c>
      <c r="BK356" s="129">
        <f>SUM(BK357:BK365)</f>
        <v>0</v>
      </c>
    </row>
    <row r="357" spans="2:65" s="1" customFormat="1" ht="16.5" customHeight="1">
      <c r="B357" s="132"/>
      <c r="C357" s="133" t="s">
        <v>584</v>
      </c>
      <c r="D357" s="133" t="s">
        <v>159</v>
      </c>
      <c r="E357" s="134" t="s">
        <v>585</v>
      </c>
      <c r="F357" s="135" t="s">
        <v>586</v>
      </c>
      <c r="G357" s="136" t="s">
        <v>236</v>
      </c>
      <c r="H357" s="137">
        <v>2.87</v>
      </c>
      <c r="I357" s="138"/>
      <c r="J357" s="139">
        <f>ROUND(I357*H357,2)</f>
        <v>0</v>
      </c>
      <c r="K357" s="135" t="s">
        <v>163</v>
      </c>
      <c r="L357" s="32"/>
      <c r="M357" s="140" t="s">
        <v>1</v>
      </c>
      <c r="N357" s="141" t="s">
        <v>46</v>
      </c>
      <c r="P357" s="142">
        <f>O357*H357</f>
        <v>0</v>
      </c>
      <c r="Q357" s="142">
        <v>2.4327899999999998</v>
      </c>
      <c r="R357" s="142">
        <f>Q357*H357</f>
        <v>6.9821073</v>
      </c>
      <c r="S357" s="142">
        <v>0</v>
      </c>
      <c r="T357" s="143">
        <f>S357*H357</f>
        <v>0</v>
      </c>
      <c r="AR357" s="144" t="s">
        <v>164</v>
      </c>
      <c r="AT357" s="144" t="s">
        <v>159</v>
      </c>
      <c r="AU357" s="144" t="s">
        <v>91</v>
      </c>
      <c r="AY357" s="16" t="s">
        <v>156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6" t="s">
        <v>89</v>
      </c>
      <c r="BK357" s="145">
        <f>ROUND(I357*H357,2)</f>
        <v>0</v>
      </c>
      <c r="BL357" s="16" t="s">
        <v>164</v>
      </c>
      <c r="BM357" s="144" t="s">
        <v>587</v>
      </c>
    </row>
    <row r="358" spans="2:65" s="1" customFormat="1">
      <c r="B358" s="32"/>
      <c r="D358" s="146" t="s">
        <v>166</v>
      </c>
      <c r="F358" s="147" t="s">
        <v>588</v>
      </c>
      <c r="I358" s="148"/>
      <c r="L358" s="32"/>
      <c r="M358" s="149"/>
      <c r="T358" s="56"/>
      <c r="AT358" s="16" t="s">
        <v>166</v>
      </c>
      <c r="AU358" s="16" t="s">
        <v>91</v>
      </c>
    </row>
    <row r="359" spans="2:65" s="1" customFormat="1" ht="33" customHeight="1">
      <c r="B359" s="132"/>
      <c r="C359" s="133" t="s">
        <v>589</v>
      </c>
      <c r="D359" s="133" t="s">
        <v>159</v>
      </c>
      <c r="E359" s="134" t="s">
        <v>590</v>
      </c>
      <c r="F359" s="135" t="s">
        <v>591</v>
      </c>
      <c r="G359" s="136" t="s">
        <v>170</v>
      </c>
      <c r="H359" s="137">
        <v>26</v>
      </c>
      <c r="I359" s="138"/>
      <c r="J359" s="139">
        <f>ROUND(I359*H359,2)</f>
        <v>0</v>
      </c>
      <c r="K359" s="135" t="s">
        <v>163</v>
      </c>
      <c r="L359" s="32"/>
      <c r="M359" s="140" t="s">
        <v>1</v>
      </c>
      <c r="N359" s="141" t="s">
        <v>46</v>
      </c>
      <c r="P359" s="142">
        <f>O359*H359</f>
        <v>0</v>
      </c>
      <c r="Q359" s="142">
        <v>5.77E-3</v>
      </c>
      <c r="R359" s="142">
        <f>Q359*H359</f>
        <v>0.15001999999999999</v>
      </c>
      <c r="S359" s="142">
        <v>0</v>
      </c>
      <c r="T359" s="143">
        <f>S359*H359</f>
        <v>0</v>
      </c>
      <c r="AR359" s="144" t="s">
        <v>164</v>
      </c>
      <c r="AT359" s="144" t="s">
        <v>159</v>
      </c>
      <c r="AU359" s="144" t="s">
        <v>91</v>
      </c>
      <c r="AY359" s="16" t="s">
        <v>156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6" t="s">
        <v>89</v>
      </c>
      <c r="BK359" s="145">
        <f>ROUND(I359*H359,2)</f>
        <v>0</v>
      </c>
      <c r="BL359" s="16" t="s">
        <v>164</v>
      </c>
      <c r="BM359" s="144" t="s">
        <v>592</v>
      </c>
    </row>
    <row r="360" spans="2:65" s="1" customFormat="1">
      <c r="B360" s="32"/>
      <c r="D360" s="146" t="s">
        <v>166</v>
      </c>
      <c r="F360" s="147" t="s">
        <v>593</v>
      </c>
      <c r="I360" s="148"/>
      <c r="L360" s="32"/>
      <c r="M360" s="149"/>
      <c r="T360" s="56"/>
      <c r="AT360" s="16" t="s">
        <v>166</v>
      </c>
      <c r="AU360" s="16" t="s">
        <v>91</v>
      </c>
    </row>
    <row r="361" spans="2:65" s="1" customFormat="1" ht="33" customHeight="1">
      <c r="B361" s="132"/>
      <c r="C361" s="133" t="s">
        <v>594</v>
      </c>
      <c r="D361" s="133" t="s">
        <v>159</v>
      </c>
      <c r="E361" s="134" t="s">
        <v>595</v>
      </c>
      <c r="F361" s="135" t="s">
        <v>596</v>
      </c>
      <c r="G361" s="136" t="s">
        <v>162</v>
      </c>
      <c r="H361" s="137">
        <v>8.4499999999999993</v>
      </c>
      <c r="I361" s="138"/>
      <c r="J361" s="139">
        <f>ROUND(I361*H361,2)</f>
        <v>0</v>
      </c>
      <c r="K361" s="135" t="s">
        <v>163</v>
      </c>
      <c r="L361" s="32"/>
      <c r="M361" s="140" t="s">
        <v>1</v>
      </c>
      <c r="N361" s="141" t="s">
        <v>46</v>
      </c>
      <c r="P361" s="142">
        <f>O361*H361</f>
        <v>0</v>
      </c>
      <c r="Q361" s="142">
        <v>0.78061999999999998</v>
      </c>
      <c r="R361" s="142">
        <f>Q361*H361</f>
        <v>6.5962389999999989</v>
      </c>
      <c r="S361" s="142">
        <v>0</v>
      </c>
      <c r="T361" s="143">
        <f>S361*H361</f>
        <v>0</v>
      </c>
      <c r="AR361" s="144" t="s">
        <v>164</v>
      </c>
      <c r="AT361" s="144" t="s">
        <v>159</v>
      </c>
      <c r="AU361" s="144" t="s">
        <v>91</v>
      </c>
      <c r="AY361" s="16" t="s">
        <v>156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6" t="s">
        <v>89</v>
      </c>
      <c r="BK361" s="145">
        <f>ROUND(I361*H361,2)</f>
        <v>0</v>
      </c>
      <c r="BL361" s="16" t="s">
        <v>164</v>
      </c>
      <c r="BM361" s="144" t="s">
        <v>597</v>
      </c>
    </row>
    <row r="362" spans="2:65" s="1" customFormat="1">
      <c r="B362" s="32"/>
      <c r="D362" s="146" t="s">
        <v>166</v>
      </c>
      <c r="F362" s="147" t="s">
        <v>598</v>
      </c>
      <c r="I362" s="148"/>
      <c r="L362" s="32"/>
      <c r="M362" s="149"/>
      <c r="T362" s="56"/>
      <c r="AT362" s="16" t="s">
        <v>166</v>
      </c>
      <c r="AU362" s="16" t="s">
        <v>91</v>
      </c>
    </row>
    <row r="363" spans="2:65" s="1" customFormat="1" ht="24.2" customHeight="1">
      <c r="B363" s="132"/>
      <c r="C363" s="133" t="s">
        <v>599</v>
      </c>
      <c r="D363" s="133" t="s">
        <v>159</v>
      </c>
      <c r="E363" s="134" t="s">
        <v>600</v>
      </c>
      <c r="F363" s="135" t="s">
        <v>601</v>
      </c>
      <c r="G363" s="136" t="s">
        <v>162</v>
      </c>
      <c r="H363" s="137">
        <v>87.6</v>
      </c>
      <c r="I363" s="138"/>
      <c r="J363" s="139">
        <f>ROUND(I363*H363,2)</f>
        <v>0</v>
      </c>
      <c r="K363" s="135" t="s">
        <v>163</v>
      </c>
      <c r="L363" s="32"/>
      <c r="M363" s="140" t="s">
        <v>1</v>
      </c>
      <c r="N363" s="141" t="s">
        <v>46</v>
      </c>
      <c r="P363" s="142">
        <f>O363*H363</f>
        <v>0</v>
      </c>
      <c r="Q363" s="142">
        <v>0.57599999999999996</v>
      </c>
      <c r="R363" s="142">
        <f>Q363*H363</f>
        <v>50.457599999999992</v>
      </c>
      <c r="S363" s="142">
        <v>0</v>
      </c>
      <c r="T363" s="143">
        <f>S363*H363</f>
        <v>0</v>
      </c>
      <c r="AR363" s="144" t="s">
        <v>164</v>
      </c>
      <c r="AT363" s="144" t="s">
        <v>159</v>
      </c>
      <c r="AU363" s="144" t="s">
        <v>91</v>
      </c>
      <c r="AY363" s="16" t="s">
        <v>156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6" t="s">
        <v>89</v>
      </c>
      <c r="BK363" s="145">
        <f>ROUND(I363*H363,2)</f>
        <v>0</v>
      </c>
      <c r="BL363" s="16" t="s">
        <v>164</v>
      </c>
      <c r="BM363" s="144" t="s">
        <v>602</v>
      </c>
    </row>
    <row r="364" spans="2:65" s="1" customFormat="1">
      <c r="B364" s="32"/>
      <c r="D364" s="146" t="s">
        <v>166</v>
      </c>
      <c r="F364" s="147" t="s">
        <v>603</v>
      </c>
      <c r="I364" s="148"/>
      <c r="L364" s="32"/>
      <c r="M364" s="149"/>
      <c r="T364" s="56"/>
      <c r="AT364" s="16" t="s">
        <v>166</v>
      </c>
      <c r="AU364" s="16" t="s">
        <v>91</v>
      </c>
    </row>
    <row r="365" spans="2:65" s="1" customFormat="1" ht="21.75" customHeight="1">
      <c r="B365" s="132"/>
      <c r="C365" s="133" t="s">
        <v>604</v>
      </c>
      <c r="D365" s="133" t="s">
        <v>159</v>
      </c>
      <c r="E365" s="134" t="s">
        <v>605</v>
      </c>
      <c r="F365" s="135" t="s">
        <v>606</v>
      </c>
      <c r="G365" s="136" t="s">
        <v>162</v>
      </c>
      <c r="H365" s="137">
        <v>13.45</v>
      </c>
      <c r="I365" s="138"/>
      <c r="J365" s="139">
        <f>ROUND(I365*H365,2)</f>
        <v>0</v>
      </c>
      <c r="K365" s="135" t="s">
        <v>1</v>
      </c>
      <c r="L365" s="32"/>
      <c r="M365" s="140" t="s">
        <v>1</v>
      </c>
      <c r="N365" s="141" t="s">
        <v>46</v>
      </c>
      <c r="P365" s="142">
        <f>O365*H365</f>
        <v>0</v>
      </c>
      <c r="Q365" s="142">
        <v>0</v>
      </c>
      <c r="R365" s="142">
        <f>Q365*H365</f>
        <v>0</v>
      </c>
      <c r="S365" s="142">
        <v>0</v>
      </c>
      <c r="T365" s="143">
        <f>S365*H365</f>
        <v>0</v>
      </c>
      <c r="AR365" s="144" t="s">
        <v>164</v>
      </c>
      <c r="AT365" s="144" t="s">
        <v>159</v>
      </c>
      <c r="AU365" s="144" t="s">
        <v>91</v>
      </c>
      <c r="AY365" s="16" t="s">
        <v>156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6" t="s">
        <v>89</v>
      </c>
      <c r="BK365" s="145">
        <f>ROUND(I365*H365,2)</f>
        <v>0</v>
      </c>
      <c r="BL365" s="16" t="s">
        <v>164</v>
      </c>
      <c r="BM365" s="144" t="s">
        <v>607</v>
      </c>
    </row>
    <row r="366" spans="2:65" s="11" customFormat="1" ht="22.9" customHeight="1">
      <c r="B366" s="120"/>
      <c r="D366" s="121" t="s">
        <v>80</v>
      </c>
      <c r="E366" s="130" t="s">
        <v>472</v>
      </c>
      <c r="F366" s="130" t="s">
        <v>608</v>
      </c>
      <c r="I366" s="123"/>
      <c r="J366" s="131">
        <f>BK366</f>
        <v>0</v>
      </c>
      <c r="L366" s="120"/>
      <c r="M366" s="125"/>
      <c r="P366" s="126">
        <f>SUM(P367:P374)</f>
        <v>0</v>
      </c>
      <c r="R366" s="126">
        <f>SUM(R367:R374)</f>
        <v>24.5</v>
      </c>
      <c r="T366" s="127">
        <f>SUM(T367:T374)</f>
        <v>0</v>
      </c>
      <c r="AR366" s="121" t="s">
        <v>89</v>
      </c>
      <c r="AT366" s="128" t="s">
        <v>80</v>
      </c>
      <c r="AU366" s="128" t="s">
        <v>89</v>
      </c>
      <c r="AY366" s="121" t="s">
        <v>156</v>
      </c>
      <c r="BK366" s="129">
        <f>SUM(BK367:BK374)</f>
        <v>0</v>
      </c>
    </row>
    <row r="367" spans="2:65" s="1" customFormat="1" ht="21.75" customHeight="1">
      <c r="B367" s="132"/>
      <c r="C367" s="133" t="s">
        <v>609</v>
      </c>
      <c r="D367" s="133" t="s">
        <v>159</v>
      </c>
      <c r="E367" s="134" t="s">
        <v>610</v>
      </c>
      <c r="F367" s="135" t="s">
        <v>611</v>
      </c>
      <c r="G367" s="136" t="s">
        <v>162</v>
      </c>
      <c r="H367" s="137">
        <v>90.74</v>
      </c>
      <c r="I367" s="138"/>
      <c r="J367" s="139">
        <f>ROUND(I367*H367,2)</f>
        <v>0</v>
      </c>
      <c r="K367" s="135" t="s">
        <v>163</v>
      </c>
      <c r="L367" s="32"/>
      <c r="M367" s="140" t="s">
        <v>1</v>
      </c>
      <c r="N367" s="141" t="s">
        <v>46</v>
      </c>
      <c r="P367" s="142">
        <f>O367*H367</f>
        <v>0</v>
      </c>
      <c r="Q367" s="142">
        <v>0</v>
      </c>
      <c r="R367" s="142">
        <f>Q367*H367</f>
        <v>0</v>
      </c>
      <c r="S367" s="142">
        <v>0</v>
      </c>
      <c r="T367" s="143">
        <f>S367*H367</f>
        <v>0</v>
      </c>
      <c r="AR367" s="144" t="s">
        <v>164</v>
      </c>
      <c r="AT367" s="144" t="s">
        <v>159</v>
      </c>
      <c r="AU367" s="144" t="s">
        <v>91</v>
      </c>
      <c r="AY367" s="16" t="s">
        <v>156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6" t="s">
        <v>89</v>
      </c>
      <c r="BK367" s="145">
        <f>ROUND(I367*H367,2)</f>
        <v>0</v>
      </c>
      <c r="BL367" s="16" t="s">
        <v>164</v>
      </c>
      <c r="BM367" s="144" t="s">
        <v>612</v>
      </c>
    </row>
    <row r="368" spans="2:65" s="1" customFormat="1">
      <c r="B368" s="32"/>
      <c r="D368" s="146" t="s">
        <v>166</v>
      </c>
      <c r="F368" s="147" t="s">
        <v>613</v>
      </c>
      <c r="I368" s="148"/>
      <c r="L368" s="32"/>
      <c r="M368" s="149"/>
      <c r="T368" s="56"/>
      <c r="AT368" s="16" t="s">
        <v>166</v>
      </c>
      <c r="AU368" s="16" t="s">
        <v>91</v>
      </c>
    </row>
    <row r="369" spans="2:65" s="1" customFormat="1" ht="24.2" customHeight="1">
      <c r="B369" s="132"/>
      <c r="C369" s="133" t="s">
        <v>614</v>
      </c>
      <c r="D369" s="133" t="s">
        <v>159</v>
      </c>
      <c r="E369" s="134" t="s">
        <v>615</v>
      </c>
      <c r="F369" s="135" t="s">
        <v>616</v>
      </c>
      <c r="G369" s="136" t="s">
        <v>162</v>
      </c>
      <c r="H369" s="137">
        <v>90.74</v>
      </c>
      <c r="I369" s="138"/>
      <c r="J369" s="139">
        <f>ROUND(I369*H369,2)</f>
        <v>0</v>
      </c>
      <c r="K369" s="135" t="s">
        <v>163</v>
      </c>
      <c r="L369" s="32"/>
      <c r="M369" s="140" t="s">
        <v>1</v>
      </c>
      <c r="N369" s="141" t="s">
        <v>46</v>
      </c>
      <c r="P369" s="142">
        <f>O369*H369</f>
        <v>0</v>
      </c>
      <c r="Q369" s="142">
        <v>0</v>
      </c>
      <c r="R369" s="142">
        <f>Q369*H369</f>
        <v>0</v>
      </c>
      <c r="S369" s="142">
        <v>0</v>
      </c>
      <c r="T369" s="143">
        <f>S369*H369</f>
        <v>0</v>
      </c>
      <c r="AR369" s="144" t="s">
        <v>164</v>
      </c>
      <c r="AT369" s="144" t="s">
        <v>159</v>
      </c>
      <c r="AU369" s="144" t="s">
        <v>91</v>
      </c>
      <c r="AY369" s="16" t="s">
        <v>156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6" t="s">
        <v>89</v>
      </c>
      <c r="BK369" s="145">
        <f>ROUND(I369*H369,2)</f>
        <v>0</v>
      </c>
      <c r="BL369" s="16" t="s">
        <v>164</v>
      </c>
      <c r="BM369" s="144" t="s">
        <v>617</v>
      </c>
    </row>
    <row r="370" spans="2:65" s="1" customFormat="1">
      <c r="B370" s="32"/>
      <c r="D370" s="146" t="s">
        <v>166</v>
      </c>
      <c r="F370" s="147" t="s">
        <v>618</v>
      </c>
      <c r="I370" s="148"/>
      <c r="L370" s="32"/>
      <c r="M370" s="149"/>
      <c r="T370" s="56"/>
      <c r="AT370" s="16" t="s">
        <v>166</v>
      </c>
      <c r="AU370" s="16" t="s">
        <v>91</v>
      </c>
    </row>
    <row r="371" spans="2:65" s="1" customFormat="1" ht="16.5" customHeight="1">
      <c r="B371" s="132"/>
      <c r="C371" s="166" t="s">
        <v>619</v>
      </c>
      <c r="D371" s="166" t="s">
        <v>292</v>
      </c>
      <c r="E371" s="167" t="s">
        <v>620</v>
      </c>
      <c r="F371" s="168" t="s">
        <v>621</v>
      </c>
      <c r="G371" s="169" t="s">
        <v>295</v>
      </c>
      <c r="H371" s="170">
        <v>24.5</v>
      </c>
      <c r="I371" s="171"/>
      <c r="J371" s="172">
        <f>ROUND(I371*H371,2)</f>
        <v>0</v>
      </c>
      <c r="K371" s="168" t="s">
        <v>163</v>
      </c>
      <c r="L371" s="173"/>
      <c r="M371" s="174" t="s">
        <v>1</v>
      </c>
      <c r="N371" s="175" t="s">
        <v>46</v>
      </c>
      <c r="P371" s="142">
        <f>O371*H371</f>
        <v>0</v>
      </c>
      <c r="Q371" s="142">
        <v>1</v>
      </c>
      <c r="R371" s="142">
        <f>Q371*H371</f>
        <v>24.5</v>
      </c>
      <c r="S371" s="142">
        <v>0</v>
      </c>
      <c r="T371" s="143">
        <f>S371*H371</f>
        <v>0</v>
      </c>
      <c r="AR371" s="144" t="s">
        <v>200</v>
      </c>
      <c r="AT371" s="144" t="s">
        <v>292</v>
      </c>
      <c r="AU371" s="144" t="s">
        <v>91</v>
      </c>
      <c r="AY371" s="16" t="s">
        <v>156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6" t="s">
        <v>89</v>
      </c>
      <c r="BK371" s="145">
        <f>ROUND(I371*H371,2)</f>
        <v>0</v>
      </c>
      <c r="BL371" s="16" t="s">
        <v>164</v>
      </c>
      <c r="BM371" s="144" t="s">
        <v>622</v>
      </c>
    </row>
    <row r="372" spans="2:65" s="12" customFormat="1">
      <c r="B372" s="152"/>
      <c r="D372" s="150" t="s">
        <v>288</v>
      </c>
      <c r="F372" s="154" t="s">
        <v>623</v>
      </c>
      <c r="H372" s="155">
        <v>24.5</v>
      </c>
      <c r="I372" s="156"/>
      <c r="L372" s="152"/>
      <c r="M372" s="157"/>
      <c r="T372" s="158"/>
      <c r="AT372" s="153" t="s">
        <v>288</v>
      </c>
      <c r="AU372" s="153" t="s">
        <v>91</v>
      </c>
      <c r="AV372" s="12" t="s">
        <v>91</v>
      </c>
      <c r="AW372" s="12" t="s">
        <v>3</v>
      </c>
      <c r="AX372" s="12" t="s">
        <v>89</v>
      </c>
      <c r="AY372" s="153" t="s">
        <v>156</v>
      </c>
    </row>
    <row r="373" spans="2:65" s="1" customFormat="1" ht="24.2" customHeight="1">
      <c r="B373" s="132"/>
      <c r="C373" s="133" t="s">
        <v>624</v>
      </c>
      <c r="D373" s="133" t="s">
        <v>159</v>
      </c>
      <c r="E373" s="134" t="s">
        <v>625</v>
      </c>
      <c r="F373" s="135" t="s">
        <v>626</v>
      </c>
      <c r="G373" s="136" t="s">
        <v>162</v>
      </c>
      <c r="H373" s="137">
        <v>160.24</v>
      </c>
      <c r="I373" s="138"/>
      <c r="J373" s="139">
        <f>ROUND(I373*H373,2)</f>
        <v>0</v>
      </c>
      <c r="K373" s="135" t="s">
        <v>163</v>
      </c>
      <c r="L373" s="32"/>
      <c r="M373" s="140" t="s">
        <v>1</v>
      </c>
      <c r="N373" s="141" t="s">
        <v>46</v>
      </c>
      <c r="P373" s="142">
        <f>O373*H373</f>
        <v>0</v>
      </c>
      <c r="Q373" s="142">
        <v>0</v>
      </c>
      <c r="R373" s="142">
        <f>Q373*H373</f>
        <v>0</v>
      </c>
      <c r="S373" s="142">
        <v>0</v>
      </c>
      <c r="T373" s="143">
        <f>S373*H373</f>
        <v>0</v>
      </c>
      <c r="AR373" s="144" t="s">
        <v>164</v>
      </c>
      <c r="AT373" s="144" t="s">
        <v>159</v>
      </c>
      <c r="AU373" s="144" t="s">
        <v>91</v>
      </c>
      <c r="AY373" s="16" t="s">
        <v>156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6" t="s">
        <v>89</v>
      </c>
      <c r="BK373" s="145">
        <f>ROUND(I373*H373,2)</f>
        <v>0</v>
      </c>
      <c r="BL373" s="16" t="s">
        <v>164</v>
      </c>
      <c r="BM373" s="144" t="s">
        <v>627</v>
      </c>
    </row>
    <row r="374" spans="2:65" s="1" customFormat="1">
      <c r="B374" s="32"/>
      <c r="D374" s="146" t="s">
        <v>166</v>
      </c>
      <c r="F374" s="147" t="s">
        <v>628</v>
      </c>
      <c r="I374" s="148"/>
      <c r="L374" s="32"/>
      <c r="M374" s="149"/>
      <c r="T374" s="56"/>
      <c r="AT374" s="16" t="s">
        <v>166</v>
      </c>
      <c r="AU374" s="16" t="s">
        <v>91</v>
      </c>
    </row>
    <row r="375" spans="2:65" s="11" customFormat="1" ht="22.9" customHeight="1">
      <c r="B375" s="120"/>
      <c r="D375" s="121" t="s">
        <v>80</v>
      </c>
      <c r="E375" s="130" t="s">
        <v>477</v>
      </c>
      <c r="F375" s="130" t="s">
        <v>629</v>
      </c>
      <c r="I375" s="123"/>
      <c r="J375" s="131">
        <f>BK375</f>
        <v>0</v>
      </c>
      <c r="L375" s="120"/>
      <c r="M375" s="125"/>
      <c r="P375" s="126">
        <f>SUM(P376:P385)</f>
        <v>0</v>
      </c>
      <c r="R375" s="126">
        <f>SUM(R376:R385)</f>
        <v>0</v>
      </c>
      <c r="T375" s="127">
        <f>SUM(T376:T385)</f>
        <v>0</v>
      </c>
      <c r="AR375" s="121" t="s">
        <v>89</v>
      </c>
      <c r="AT375" s="128" t="s">
        <v>80</v>
      </c>
      <c r="AU375" s="128" t="s">
        <v>89</v>
      </c>
      <c r="AY375" s="121" t="s">
        <v>156</v>
      </c>
      <c r="BK375" s="129">
        <f>SUM(BK376:BK385)</f>
        <v>0</v>
      </c>
    </row>
    <row r="376" spans="2:65" s="1" customFormat="1" ht="24.2" customHeight="1">
      <c r="B376" s="132"/>
      <c r="C376" s="133" t="s">
        <v>630</v>
      </c>
      <c r="D376" s="133" t="s">
        <v>159</v>
      </c>
      <c r="E376" s="134" t="s">
        <v>631</v>
      </c>
      <c r="F376" s="135" t="s">
        <v>632</v>
      </c>
      <c r="G376" s="136" t="s">
        <v>162</v>
      </c>
      <c r="H376" s="137">
        <v>154.24</v>
      </c>
      <c r="I376" s="138"/>
      <c r="J376" s="139">
        <f>ROUND(I376*H376,2)</f>
        <v>0</v>
      </c>
      <c r="K376" s="135" t="s">
        <v>163</v>
      </c>
      <c r="L376" s="32"/>
      <c r="M376" s="140" t="s">
        <v>1</v>
      </c>
      <c r="N376" s="141" t="s">
        <v>46</v>
      </c>
      <c r="P376" s="142">
        <f>O376*H376</f>
        <v>0</v>
      </c>
      <c r="Q376" s="142">
        <v>0</v>
      </c>
      <c r="R376" s="142">
        <f>Q376*H376</f>
        <v>0</v>
      </c>
      <c r="S376" s="142">
        <v>0</v>
      </c>
      <c r="T376" s="143">
        <f>S376*H376</f>
        <v>0</v>
      </c>
      <c r="AR376" s="144" t="s">
        <v>164</v>
      </c>
      <c r="AT376" s="144" t="s">
        <v>159</v>
      </c>
      <c r="AU376" s="144" t="s">
        <v>91</v>
      </c>
      <c r="AY376" s="16" t="s">
        <v>156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6" t="s">
        <v>89</v>
      </c>
      <c r="BK376" s="145">
        <f>ROUND(I376*H376,2)</f>
        <v>0</v>
      </c>
      <c r="BL376" s="16" t="s">
        <v>164</v>
      </c>
      <c r="BM376" s="144" t="s">
        <v>633</v>
      </c>
    </row>
    <row r="377" spans="2:65" s="1" customFormat="1">
      <c r="B377" s="32"/>
      <c r="D377" s="146" t="s">
        <v>166</v>
      </c>
      <c r="F377" s="147" t="s">
        <v>634</v>
      </c>
      <c r="I377" s="148"/>
      <c r="L377" s="32"/>
      <c r="M377" s="149"/>
      <c r="T377" s="56"/>
      <c r="AT377" s="16" t="s">
        <v>166</v>
      </c>
      <c r="AU377" s="16" t="s">
        <v>91</v>
      </c>
    </row>
    <row r="378" spans="2:65" s="1" customFormat="1" ht="24.2" customHeight="1">
      <c r="B378" s="132"/>
      <c r="C378" s="133" t="s">
        <v>635</v>
      </c>
      <c r="D378" s="133" t="s">
        <v>159</v>
      </c>
      <c r="E378" s="134" t="s">
        <v>636</v>
      </c>
      <c r="F378" s="135" t="s">
        <v>637</v>
      </c>
      <c r="G378" s="136" t="s">
        <v>162</v>
      </c>
      <c r="H378" s="137">
        <v>154.24</v>
      </c>
      <c r="I378" s="138"/>
      <c r="J378" s="139">
        <f>ROUND(I378*H378,2)</f>
        <v>0</v>
      </c>
      <c r="K378" s="135" t="s">
        <v>163</v>
      </c>
      <c r="L378" s="32"/>
      <c r="M378" s="140" t="s">
        <v>1</v>
      </c>
      <c r="N378" s="141" t="s">
        <v>46</v>
      </c>
      <c r="P378" s="142">
        <f>O378*H378</f>
        <v>0</v>
      </c>
      <c r="Q378" s="142">
        <v>0</v>
      </c>
      <c r="R378" s="142">
        <f>Q378*H378</f>
        <v>0</v>
      </c>
      <c r="S378" s="142">
        <v>0</v>
      </c>
      <c r="T378" s="143">
        <f>S378*H378</f>
        <v>0</v>
      </c>
      <c r="AR378" s="144" t="s">
        <v>164</v>
      </c>
      <c r="AT378" s="144" t="s">
        <v>159</v>
      </c>
      <c r="AU378" s="144" t="s">
        <v>91</v>
      </c>
      <c r="AY378" s="16" t="s">
        <v>156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6" t="s">
        <v>89</v>
      </c>
      <c r="BK378" s="145">
        <f>ROUND(I378*H378,2)</f>
        <v>0</v>
      </c>
      <c r="BL378" s="16" t="s">
        <v>164</v>
      </c>
      <c r="BM378" s="144" t="s">
        <v>638</v>
      </c>
    </row>
    <row r="379" spans="2:65" s="1" customFormat="1">
      <c r="B379" s="32"/>
      <c r="D379" s="146" t="s">
        <v>166</v>
      </c>
      <c r="F379" s="147" t="s">
        <v>639</v>
      </c>
      <c r="I379" s="148"/>
      <c r="L379" s="32"/>
      <c r="M379" s="149"/>
      <c r="T379" s="56"/>
      <c r="AT379" s="16" t="s">
        <v>166</v>
      </c>
      <c r="AU379" s="16" t="s">
        <v>91</v>
      </c>
    </row>
    <row r="380" spans="2:65" s="1" customFormat="1" ht="24.2" customHeight="1">
      <c r="B380" s="132"/>
      <c r="C380" s="133" t="s">
        <v>640</v>
      </c>
      <c r="D380" s="133" t="s">
        <v>159</v>
      </c>
      <c r="E380" s="134" t="s">
        <v>641</v>
      </c>
      <c r="F380" s="135" t="s">
        <v>642</v>
      </c>
      <c r="G380" s="136" t="s">
        <v>162</v>
      </c>
      <c r="H380" s="137">
        <v>154.24</v>
      </c>
      <c r="I380" s="138"/>
      <c r="J380" s="139">
        <f>ROUND(I380*H380,2)</f>
        <v>0</v>
      </c>
      <c r="K380" s="135" t="s">
        <v>163</v>
      </c>
      <c r="L380" s="32"/>
      <c r="M380" s="140" t="s">
        <v>1</v>
      </c>
      <c r="N380" s="141" t="s">
        <v>46</v>
      </c>
      <c r="P380" s="142">
        <f>O380*H380</f>
        <v>0</v>
      </c>
      <c r="Q380" s="142">
        <v>0</v>
      </c>
      <c r="R380" s="142">
        <f>Q380*H380</f>
        <v>0</v>
      </c>
      <c r="S380" s="142">
        <v>0</v>
      </c>
      <c r="T380" s="143">
        <f>S380*H380</f>
        <v>0</v>
      </c>
      <c r="AR380" s="144" t="s">
        <v>164</v>
      </c>
      <c r="AT380" s="144" t="s">
        <v>159</v>
      </c>
      <c r="AU380" s="144" t="s">
        <v>91</v>
      </c>
      <c r="AY380" s="16" t="s">
        <v>156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6" t="s">
        <v>89</v>
      </c>
      <c r="BK380" s="145">
        <f>ROUND(I380*H380,2)</f>
        <v>0</v>
      </c>
      <c r="BL380" s="16" t="s">
        <v>164</v>
      </c>
      <c r="BM380" s="144" t="s">
        <v>643</v>
      </c>
    </row>
    <row r="381" spans="2:65" s="1" customFormat="1">
      <c r="B381" s="32"/>
      <c r="D381" s="146" t="s">
        <v>166</v>
      </c>
      <c r="F381" s="147" t="s">
        <v>644</v>
      </c>
      <c r="I381" s="148"/>
      <c r="L381" s="32"/>
      <c r="M381" s="149"/>
      <c r="T381" s="56"/>
      <c r="AT381" s="16" t="s">
        <v>166</v>
      </c>
      <c r="AU381" s="16" t="s">
        <v>91</v>
      </c>
    </row>
    <row r="382" spans="2:65" s="1" customFormat="1" ht="24.2" customHeight="1">
      <c r="B382" s="132"/>
      <c r="C382" s="133" t="s">
        <v>645</v>
      </c>
      <c r="D382" s="133" t="s">
        <v>159</v>
      </c>
      <c r="E382" s="134" t="s">
        <v>646</v>
      </c>
      <c r="F382" s="135" t="s">
        <v>647</v>
      </c>
      <c r="G382" s="136" t="s">
        <v>162</v>
      </c>
      <c r="H382" s="137">
        <v>63.5</v>
      </c>
      <c r="I382" s="138"/>
      <c r="J382" s="139">
        <f>ROUND(I382*H382,2)</f>
        <v>0</v>
      </c>
      <c r="K382" s="135" t="s">
        <v>163</v>
      </c>
      <c r="L382" s="32"/>
      <c r="M382" s="140" t="s">
        <v>1</v>
      </c>
      <c r="N382" s="141" t="s">
        <v>46</v>
      </c>
      <c r="P382" s="142">
        <f>O382*H382</f>
        <v>0</v>
      </c>
      <c r="Q382" s="142">
        <v>0</v>
      </c>
      <c r="R382" s="142">
        <f>Q382*H382</f>
        <v>0</v>
      </c>
      <c r="S382" s="142">
        <v>0</v>
      </c>
      <c r="T382" s="143">
        <f>S382*H382</f>
        <v>0</v>
      </c>
      <c r="AR382" s="144" t="s">
        <v>164</v>
      </c>
      <c r="AT382" s="144" t="s">
        <v>159</v>
      </c>
      <c r="AU382" s="144" t="s">
        <v>91</v>
      </c>
      <c r="AY382" s="16" t="s">
        <v>156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6" t="s">
        <v>89</v>
      </c>
      <c r="BK382" s="145">
        <f>ROUND(I382*H382,2)</f>
        <v>0</v>
      </c>
      <c r="BL382" s="16" t="s">
        <v>164</v>
      </c>
      <c r="BM382" s="144" t="s">
        <v>648</v>
      </c>
    </row>
    <row r="383" spans="2:65" s="1" customFormat="1">
      <c r="B383" s="32"/>
      <c r="D383" s="146" t="s">
        <v>166</v>
      </c>
      <c r="F383" s="147" t="s">
        <v>649</v>
      </c>
      <c r="I383" s="148"/>
      <c r="L383" s="32"/>
      <c r="M383" s="149"/>
      <c r="T383" s="56"/>
      <c r="AT383" s="16" t="s">
        <v>166</v>
      </c>
      <c r="AU383" s="16" t="s">
        <v>91</v>
      </c>
    </row>
    <row r="384" spans="2:65" s="1" customFormat="1" ht="24.2" customHeight="1">
      <c r="B384" s="132"/>
      <c r="C384" s="133" t="s">
        <v>650</v>
      </c>
      <c r="D384" s="133" t="s">
        <v>159</v>
      </c>
      <c r="E384" s="134" t="s">
        <v>651</v>
      </c>
      <c r="F384" s="135" t="s">
        <v>652</v>
      </c>
      <c r="G384" s="136" t="s">
        <v>162</v>
      </c>
      <c r="H384" s="137">
        <v>153.9</v>
      </c>
      <c r="I384" s="138"/>
      <c r="J384" s="139">
        <f>ROUND(I384*H384,2)</f>
        <v>0</v>
      </c>
      <c r="K384" s="135" t="s">
        <v>163</v>
      </c>
      <c r="L384" s="32"/>
      <c r="M384" s="140" t="s">
        <v>1</v>
      </c>
      <c r="N384" s="141" t="s">
        <v>46</v>
      </c>
      <c r="P384" s="142">
        <f>O384*H384</f>
        <v>0</v>
      </c>
      <c r="Q384" s="142">
        <v>0</v>
      </c>
      <c r="R384" s="142">
        <f>Q384*H384</f>
        <v>0</v>
      </c>
      <c r="S384" s="142">
        <v>0</v>
      </c>
      <c r="T384" s="143">
        <f>S384*H384</f>
        <v>0</v>
      </c>
      <c r="AR384" s="144" t="s">
        <v>164</v>
      </c>
      <c r="AT384" s="144" t="s">
        <v>159</v>
      </c>
      <c r="AU384" s="144" t="s">
        <v>91</v>
      </c>
      <c r="AY384" s="16" t="s">
        <v>156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6" t="s">
        <v>89</v>
      </c>
      <c r="BK384" s="145">
        <f>ROUND(I384*H384,2)</f>
        <v>0</v>
      </c>
      <c r="BL384" s="16" t="s">
        <v>164</v>
      </c>
      <c r="BM384" s="144" t="s">
        <v>653</v>
      </c>
    </row>
    <row r="385" spans="2:65" s="1" customFormat="1">
      <c r="B385" s="32"/>
      <c r="D385" s="146" t="s">
        <v>166</v>
      </c>
      <c r="F385" s="147" t="s">
        <v>654</v>
      </c>
      <c r="I385" s="148"/>
      <c r="L385" s="32"/>
      <c r="M385" s="149"/>
      <c r="T385" s="56"/>
      <c r="AT385" s="16" t="s">
        <v>166</v>
      </c>
      <c r="AU385" s="16" t="s">
        <v>91</v>
      </c>
    </row>
    <row r="386" spans="2:65" s="11" customFormat="1" ht="22.9" customHeight="1">
      <c r="B386" s="120"/>
      <c r="D386" s="121" t="s">
        <v>80</v>
      </c>
      <c r="E386" s="130" t="s">
        <v>487</v>
      </c>
      <c r="F386" s="130" t="s">
        <v>655</v>
      </c>
      <c r="I386" s="123"/>
      <c r="J386" s="131">
        <f>BK386</f>
        <v>0</v>
      </c>
      <c r="L386" s="120"/>
      <c r="M386" s="125"/>
      <c r="P386" s="126">
        <f>SUM(P387:P394)</f>
        <v>0</v>
      </c>
      <c r="R386" s="126">
        <f>SUM(R387:R394)</f>
        <v>78.820989700000013</v>
      </c>
      <c r="T386" s="127">
        <f>SUM(T387:T394)</f>
        <v>0</v>
      </c>
      <c r="AR386" s="121" t="s">
        <v>89</v>
      </c>
      <c r="AT386" s="128" t="s">
        <v>80</v>
      </c>
      <c r="AU386" s="128" t="s">
        <v>89</v>
      </c>
      <c r="AY386" s="121" t="s">
        <v>156</v>
      </c>
      <c r="BK386" s="129">
        <f>SUM(BK387:BK394)</f>
        <v>0</v>
      </c>
    </row>
    <row r="387" spans="2:65" s="1" customFormat="1" ht="24.2" customHeight="1">
      <c r="B387" s="132"/>
      <c r="C387" s="133" t="s">
        <v>656</v>
      </c>
      <c r="D387" s="133" t="s">
        <v>159</v>
      </c>
      <c r="E387" s="134" t="s">
        <v>657</v>
      </c>
      <c r="F387" s="135" t="s">
        <v>658</v>
      </c>
      <c r="G387" s="136" t="s">
        <v>162</v>
      </c>
      <c r="H387" s="137">
        <v>32.56</v>
      </c>
      <c r="I387" s="138"/>
      <c r="J387" s="139">
        <f>ROUND(I387*H387,2)</f>
        <v>0</v>
      </c>
      <c r="K387" s="135" t="s">
        <v>163</v>
      </c>
      <c r="L387" s="32"/>
      <c r="M387" s="140" t="s">
        <v>1</v>
      </c>
      <c r="N387" s="141" t="s">
        <v>46</v>
      </c>
      <c r="P387" s="142">
        <f>O387*H387</f>
        <v>0</v>
      </c>
      <c r="Q387" s="142">
        <v>0.1002</v>
      </c>
      <c r="R387" s="142">
        <f>Q387*H387</f>
        <v>3.2625120000000001</v>
      </c>
      <c r="S387" s="142">
        <v>0</v>
      </c>
      <c r="T387" s="143">
        <f>S387*H387</f>
        <v>0</v>
      </c>
      <c r="AR387" s="144" t="s">
        <v>164</v>
      </c>
      <c r="AT387" s="144" t="s">
        <v>159</v>
      </c>
      <c r="AU387" s="144" t="s">
        <v>91</v>
      </c>
      <c r="AY387" s="16" t="s">
        <v>156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6" t="s">
        <v>89</v>
      </c>
      <c r="BK387" s="145">
        <f>ROUND(I387*H387,2)</f>
        <v>0</v>
      </c>
      <c r="BL387" s="16" t="s">
        <v>164</v>
      </c>
      <c r="BM387" s="144" t="s">
        <v>659</v>
      </c>
    </row>
    <row r="388" spans="2:65" s="1" customFormat="1">
      <c r="B388" s="32"/>
      <c r="D388" s="146" t="s">
        <v>166</v>
      </c>
      <c r="F388" s="147" t="s">
        <v>660</v>
      </c>
      <c r="I388" s="148"/>
      <c r="L388" s="32"/>
      <c r="M388" s="149"/>
      <c r="T388" s="56"/>
      <c r="AT388" s="16" t="s">
        <v>166</v>
      </c>
      <c r="AU388" s="16" t="s">
        <v>91</v>
      </c>
    </row>
    <row r="389" spans="2:65" s="1" customFormat="1" ht="24.2" customHeight="1">
      <c r="B389" s="132"/>
      <c r="C389" s="166" t="s">
        <v>661</v>
      </c>
      <c r="D389" s="166" t="s">
        <v>292</v>
      </c>
      <c r="E389" s="167" t="s">
        <v>662</v>
      </c>
      <c r="F389" s="168" t="s">
        <v>663</v>
      </c>
      <c r="G389" s="169" t="s">
        <v>295</v>
      </c>
      <c r="H389" s="170">
        <v>68.376000000000005</v>
      </c>
      <c r="I389" s="171"/>
      <c r="J389" s="172">
        <f>ROUND(I389*H389,2)</f>
        <v>0</v>
      </c>
      <c r="K389" s="168" t="s">
        <v>163</v>
      </c>
      <c r="L389" s="173"/>
      <c r="M389" s="174" t="s">
        <v>1</v>
      </c>
      <c r="N389" s="175" t="s">
        <v>46</v>
      </c>
      <c r="P389" s="142">
        <f>O389*H389</f>
        <v>0</v>
      </c>
      <c r="Q389" s="142">
        <v>1</v>
      </c>
      <c r="R389" s="142">
        <f>Q389*H389</f>
        <v>68.376000000000005</v>
      </c>
      <c r="S389" s="142">
        <v>0</v>
      </c>
      <c r="T389" s="143">
        <f>S389*H389</f>
        <v>0</v>
      </c>
      <c r="AR389" s="144" t="s">
        <v>200</v>
      </c>
      <c r="AT389" s="144" t="s">
        <v>292</v>
      </c>
      <c r="AU389" s="144" t="s">
        <v>91</v>
      </c>
      <c r="AY389" s="16" t="s">
        <v>156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6" t="s">
        <v>89</v>
      </c>
      <c r="BK389" s="145">
        <f>ROUND(I389*H389,2)</f>
        <v>0</v>
      </c>
      <c r="BL389" s="16" t="s">
        <v>164</v>
      </c>
      <c r="BM389" s="144" t="s">
        <v>664</v>
      </c>
    </row>
    <row r="390" spans="2:65" s="12" customFormat="1">
      <c r="B390" s="152"/>
      <c r="D390" s="150" t="s">
        <v>288</v>
      </c>
      <c r="F390" s="154" t="s">
        <v>665</v>
      </c>
      <c r="H390" s="155">
        <v>68.376000000000005</v>
      </c>
      <c r="I390" s="156"/>
      <c r="L390" s="152"/>
      <c r="M390" s="157"/>
      <c r="T390" s="158"/>
      <c r="AT390" s="153" t="s">
        <v>288</v>
      </c>
      <c r="AU390" s="153" t="s">
        <v>91</v>
      </c>
      <c r="AV390" s="12" t="s">
        <v>91</v>
      </c>
      <c r="AW390" s="12" t="s">
        <v>3</v>
      </c>
      <c r="AX390" s="12" t="s">
        <v>89</v>
      </c>
      <c r="AY390" s="153" t="s">
        <v>156</v>
      </c>
    </row>
    <row r="391" spans="2:65" s="1" customFormat="1" ht="24.2" customHeight="1">
      <c r="B391" s="132"/>
      <c r="C391" s="133" t="s">
        <v>666</v>
      </c>
      <c r="D391" s="133" t="s">
        <v>159</v>
      </c>
      <c r="E391" s="134" t="s">
        <v>667</v>
      </c>
      <c r="F391" s="135" t="s">
        <v>668</v>
      </c>
      <c r="G391" s="136" t="s">
        <v>162</v>
      </c>
      <c r="H391" s="137">
        <v>32.56</v>
      </c>
      <c r="I391" s="138"/>
      <c r="J391" s="139">
        <f>ROUND(I391*H391,2)</f>
        <v>0</v>
      </c>
      <c r="K391" s="135" t="s">
        <v>163</v>
      </c>
      <c r="L391" s="32"/>
      <c r="M391" s="140" t="s">
        <v>1</v>
      </c>
      <c r="N391" s="141" t="s">
        <v>46</v>
      </c>
      <c r="P391" s="142">
        <f>O391*H391</f>
        <v>0</v>
      </c>
      <c r="Q391" s="142">
        <v>5.3719999999999997E-2</v>
      </c>
      <c r="R391" s="142">
        <f>Q391*H391</f>
        <v>1.7491232000000001</v>
      </c>
      <c r="S391" s="142">
        <v>0</v>
      </c>
      <c r="T391" s="143">
        <f>S391*H391</f>
        <v>0</v>
      </c>
      <c r="AR391" s="144" t="s">
        <v>164</v>
      </c>
      <c r="AT391" s="144" t="s">
        <v>159</v>
      </c>
      <c r="AU391" s="144" t="s">
        <v>91</v>
      </c>
      <c r="AY391" s="16" t="s">
        <v>156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6" t="s">
        <v>89</v>
      </c>
      <c r="BK391" s="145">
        <f>ROUND(I391*H391,2)</f>
        <v>0</v>
      </c>
      <c r="BL391" s="16" t="s">
        <v>164</v>
      </c>
      <c r="BM391" s="144" t="s">
        <v>669</v>
      </c>
    </row>
    <row r="392" spans="2:65" s="1" customFormat="1">
      <c r="B392" s="32"/>
      <c r="D392" s="146" t="s">
        <v>166</v>
      </c>
      <c r="F392" s="147" t="s">
        <v>670</v>
      </c>
      <c r="I392" s="148"/>
      <c r="L392" s="32"/>
      <c r="M392" s="149"/>
      <c r="T392" s="56"/>
      <c r="AT392" s="16" t="s">
        <v>166</v>
      </c>
      <c r="AU392" s="16" t="s">
        <v>91</v>
      </c>
    </row>
    <row r="393" spans="2:65" s="1" customFormat="1" ht="24.2" customHeight="1">
      <c r="B393" s="132"/>
      <c r="C393" s="133" t="s">
        <v>671</v>
      </c>
      <c r="D393" s="133" t="s">
        <v>159</v>
      </c>
      <c r="E393" s="134" t="s">
        <v>672</v>
      </c>
      <c r="F393" s="135" t="s">
        <v>673</v>
      </c>
      <c r="G393" s="136" t="s">
        <v>162</v>
      </c>
      <c r="H393" s="137">
        <v>10.85</v>
      </c>
      <c r="I393" s="138"/>
      <c r="J393" s="139">
        <f>ROUND(I393*H393,2)</f>
        <v>0</v>
      </c>
      <c r="K393" s="135" t="s">
        <v>163</v>
      </c>
      <c r="L393" s="32"/>
      <c r="M393" s="140" t="s">
        <v>1</v>
      </c>
      <c r="N393" s="141" t="s">
        <v>46</v>
      </c>
      <c r="P393" s="142">
        <f>O393*H393</f>
        <v>0</v>
      </c>
      <c r="Q393" s="142">
        <v>0.50077000000000005</v>
      </c>
      <c r="R393" s="142">
        <f>Q393*H393</f>
        <v>5.4333545000000001</v>
      </c>
      <c r="S393" s="142">
        <v>0</v>
      </c>
      <c r="T393" s="143">
        <f>S393*H393</f>
        <v>0</v>
      </c>
      <c r="AR393" s="144" t="s">
        <v>164</v>
      </c>
      <c r="AT393" s="144" t="s">
        <v>159</v>
      </c>
      <c r="AU393" s="144" t="s">
        <v>91</v>
      </c>
      <c r="AY393" s="16" t="s">
        <v>156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6" t="s">
        <v>89</v>
      </c>
      <c r="BK393" s="145">
        <f>ROUND(I393*H393,2)</f>
        <v>0</v>
      </c>
      <c r="BL393" s="16" t="s">
        <v>164</v>
      </c>
      <c r="BM393" s="144" t="s">
        <v>674</v>
      </c>
    </row>
    <row r="394" spans="2:65" s="1" customFormat="1">
      <c r="B394" s="32"/>
      <c r="D394" s="146" t="s">
        <v>166</v>
      </c>
      <c r="F394" s="147" t="s">
        <v>675</v>
      </c>
      <c r="I394" s="148"/>
      <c r="L394" s="32"/>
      <c r="M394" s="149"/>
      <c r="T394" s="56"/>
      <c r="AT394" s="16" t="s">
        <v>166</v>
      </c>
      <c r="AU394" s="16" t="s">
        <v>91</v>
      </c>
    </row>
    <row r="395" spans="2:65" s="11" customFormat="1" ht="22.9" customHeight="1">
      <c r="B395" s="120"/>
      <c r="D395" s="121" t="s">
        <v>80</v>
      </c>
      <c r="E395" s="130" t="s">
        <v>676</v>
      </c>
      <c r="F395" s="130" t="s">
        <v>677</v>
      </c>
      <c r="I395" s="123"/>
      <c r="J395" s="131">
        <f>BK395</f>
        <v>0</v>
      </c>
      <c r="L395" s="120"/>
      <c r="M395" s="125"/>
      <c r="P395" s="126">
        <f>SUM(P396:P407)</f>
        <v>0</v>
      </c>
      <c r="R395" s="126">
        <f>SUM(R396:R407)</f>
        <v>1.2196</v>
      </c>
      <c r="T395" s="127">
        <f>SUM(T396:T407)</f>
        <v>0</v>
      </c>
      <c r="AR395" s="121" t="s">
        <v>91</v>
      </c>
      <c r="AT395" s="128" t="s">
        <v>80</v>
      </c>
      <c r="AU395" s="128" t="s">
        <v>89</v>
      </c>
      <c r="AY395" s="121" t="s">
        <v>156</v>
      </c>
      <c r="BK395" s="129">
        <f>SUM(BK396:BK407)</f>
        <v>0</v>
      </c>
    </row>
    <row r="396" spans="2:65" s="1" customFormat="1" ht="24.2" customHeight="1">
      <c r="B396" s="132"/>
      <c r="C396" s="133" t="s">
        <v>678</v>
      </c>
      <c r="D396" s="133" t="s">
        <v>159</v>
      </c>
      <c r="E396" s="134" t="s">
        <v>679</v>
      </c>
      <c r="F396" s="135" t="s">
        <v>680</v>
      </c>
      <c r="G396" s="136" t="s">
        <v>162</v>
      </c>
      <c r="H396" s="137">
        <v>63.5</v>
      </c>
      <c r="I396" s="138"/>
      <c r="J396" s="139">
        <f>ROUND(I396*H396,2)</f>
        <v>0</v>
      </c>
      <c r="K396" s="135" t="s">
        <v>163</v>
      </c>
      <c r="L396" s="32"/>
      <c r="M396" s="140" t="s">
        <v>1</v>
      </c>
      <c r="N396" s="141" t="s">
        <v>46</v>
      </c>
      <c r="P396" s="142">
        <f>O396*H396</f>
        <v>0</v>
      </c>
      <c r="Q396" s="142">
        <v>6.0000000000000002E-5</v>
      </c>
      <c r="R396" s="142">
        <f>Q396*H396</f>
        <v>3.81E-3</v>
      </c>
      <c r="S396" s="142">
        <v>0</v>
      </c>
      <c r="T396" s="143">
        <f>S396*H396</f>
        <v>0</v>
      </c>
      <c r="AR396" s="144" t="s">
        <v>244</v>
      </c>
      <c r="AT396" s="144" t="s">
        <v>159</v>
      </c>
      <c r="AU396" s="144" t="s">
        <v>91</v>
      </c>
      <c r="AY396" s="16" t="s">
        <v>156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6" t="s">
        <v>89</v>
      </c>
      <c r="BK396" s="145">
        <f>ROUND(I396*H396,2)</f>
        <v>0</v>
      </c>
      <c r="BL396" s="16" t="s">
        <v>244</v>
      </c>
      <c r="BM396" s="144" t="s">
        <v>681</v>
      </c>
    </row>
    <row r="397" spans="2:65" s="1" customFormat="1">
      <c r="B397" s="32"/>
      <c r="D397" s="146" t="s">
        <v>166</v>
      </c>
      <c r="F397" s="147" t="s">
        <v>682</v>
      </c>
      <c r="I397" s="148"/>
      <c r="L397" s="32"/>
      <c r="M397" s="149"/>
      <c r="T397" s="56"/>
      <c r="AT397" s="16" t="s">
        <v>166</v>
      </c>
      <c r="AU397" s="16" t="s">
        <v>91</v>
      </c>
    </row>
    <row r="398" spans="2:65" s="1" customFormat="1" ht="16.5" customHeight="1">
      <c r="B398" s="132"/>
      <c r="C398" s="166" t="s">
        <v>683</v>
      </c>
      <c r="D398" s="166" t="s">
        <v>292</v>
      </c>
      <c r="E398" s="167" t="s">
        <v>684</v>
      </c>
      <c r="F398" s="168" t="s">
        <v>685</v>
      </c>
      <c r="G398" s="169" t="s">
        <v>295</v>
      </c>
      <c r="H398" s="170">
        <v>0.16700000000000001</v>
      </c>
      <c r="I398" s="171"/>
      <c r="J398" s="172">
        <f>ROUND(I398*H398,2)</f>
        <v>0</v>
      </c>
      <c r="K398" s="168" t="s">
        <v>163</v>
      </c>
      <c r="L398" s="173"/>
      <c r="M398" s="174" t="s">
        <v>1</v>
      </c>
      <c r="N398" s="175" t="s">
        <v>46</v>
      </c>
      <c r="P398" s="142">
        <f>O398*H398</f>
        <v>0</v>
      </c>
      <c r="Q398" s="142">
        <v>1</v>
      </c>
      <c r="R398" s="142">
        <f>Q398*H398</f>
        <v>0.16700000000000001</v>
      </c>
      <c r="S398" s="142">
        <v>0</v>
      </c>
      <c r="T398" s="143">
        <f>S398*H398</f>
        <v>0</v>
      </c>
      <c r="AR398" s="144" t="s">
        <v>337</v>
      </c>
      <c r="AT398" s="144" t="s">
        <v>292</v>
      </c>
      <c r="AU398" s="144" t="s">
        <v>91</v>
      </c>
      <c r="AY398" s="16" t="s">
        <v>156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6" t="s">
        <v>89</v>
      </c>
      <c r="BK398" s="145">
        <f>ROUND(I398*H398,2)</f>
        <v>0</v>
      </c>
      <c r="BL398" s="16" t="s">
        <v>244</v>
      </c>
      <c r="BM398" s="144" t="s">
        <v>686</v>
      </c>
    </row>
    <row r="399" spans="2:65" s="12" customFormat="1">
      <c r="B399" s="152"/>
      <c r="D399" s="150" t="s">
        <v>288</v>
      </c>
      <c r="F399" s="154" t="s">
        <v>687</v>
      </c>
      <c r="H399" s="155">
        <v>0.16700000000000001</v>
      </c>
      <c r="I399" s="156"/>
      <c r="L399" s="152"/>
      <c r="M399" s="157"/>
      <c r="T399" s="158"/>
      <c r="AT399" s="153" t="s">
        <v>288</v>
      </c>
      <c r="AU399" s="153" t="s">
        <v>91</v>
      </c>
      <c r="AV399" s="12" t="s">
        <v>91</v>
      </c>
      <c r="AW399" s="12" t="s">
        <v>3</v>
      </c>
      <c r="AX399" s="12" t="s">
        <v>89</v>
      </c>
      <c r="AY399" s="153" t="s">
        <v>156</v>
      </c>
    </row>
    <row r="400" spans="2:65" s="1" customFormat="1" ht="21.75" customHeight="1">
      <c r="B400" s="132"/>
      <c r="C400" s="133" t="s">
        <v>688</v>
      </c>
      <c r="D400" s="133" t="s">
        <v>159</v>
      </c>
      <c r="E400" s="134" t="s">
        <v>689</v>
      </c>
      <c r="F400" s="135" t="s">
        <v>690</v>
      </c>
      <c r="G400" s="136" t="s">
        <v>162</v>
      </c>
      <c r="H400" s="137">
        <v>190.5</v>
      </c>
      <c r="I400" s="138"/>
      <c r="J400" s="139">
        <f>ROUND(I400*H400,2)</f>
        <v>0</v>
      </c>
      <c r="K400" s="135" t="s">
        <v>163</v>
      </c>
      <c r="L400" s="32"/>
      <c r="M400" s="140" t="s">
        <v>1</v>
      </c>
      <c r="N400" s="141" t="s">
        <v>46</v>
      </c>
      <c r="P400" s="142">
        <f>O400*H400</f>
        <v>0</v>
      </c>
      <c r="Q400" s="142">
        <v>3.8000000000000002E-4</v>
      </c>
      <c r="R400" s="142">
        <f>Q400*H400</f>
        <v>7.239000000000001E-2</v>
      </c>
      <c r="S400" s="142">
        <v>0</v>
      </c>
      <c r="T400" s="143">
        <f>S400*H400</f>
        <v>0</v>
      </c>
      <c r="AR400" s="144" t="s">
        <v>244</v>
      </c>
      <c r="AT400" s="144" t="s">
        <v>159</v>
      </c>
      <c r="AU400" s="144" t="s">
        <v>91</v>
      </c>
      <c r="AY400" s="16" t="s">
        <v>156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6" t="s">
        <v>89</v>
      </c>
      <c r="BK400" s="145">
        <f>ROUND(I400*H400,2)</f>
        <v>0</v>
      </c>
      <c r="BL400" s="16" t="s">
        <v>244</v>
      </c>
      <c r="BM400" s="144" t="s">
        <v>691</v>
      </c>
    </row>
    <row r="401" spans="2:65" s="1" customFormat="1">
      <c r="B401" s="32"/>
      <c r="D401" s="146" t="s">
        <v>166</v>
      </c>
      <c r="F401" s="147" t="s">
        <v>692</v>
      </c>
      <c r="I401" s="148"/>
      <c r="L401" s="32"/>
      <c r="M401" s="149"/>
      <c r="T401" s="56"/>
      <c r="AT401" s="16" t="s">
        <v>166</v>
      </c>
      <c r="AU401" s="16" t="s">
        <v>91</v>
      </c>
    </row>
    <row r="402" spans="2:65" s="1" customFormat="1" ht="49.15" customHeight="1">
      <c r="B402" s="132"/>
      <c r="C402" s="166" t="s">
        <v>693</v>
      </c>
      <c r="D402" s="166" t="s">
        <v>292</v>
      </c>
      <c r="E402" s="167" t="s">
        <v>694</v>
      </c>
      <c r="F402" s="168" t="s">
        <v>695</v>
      </c>
      <c r="G402" s="169" t="s">
        <v>162</v>
      </c>
      <c r="H402" s="170">
        <v>63.5</v>
      </c>
      <c r="I402" s="171"/>
      <c r="J402" s="172">
        <f>ROUND(I402*H402,2)</f>
        <v>0</v>
      </c>
      <c r="K402" s="168" t="s">
        <v>163</v>
      </c>
      <c r="L402" s="173"/>
      <c r="M402" s="174" t="s">
        <v>1</v>
      </c>
      <c r="N402" s="175" t="s">
        <v>46</v>
      </c>
      <c r="P402" s="142">
        <f>O402*H402</f>
        <v>0</v>
      </c>
      <c r="Q402" s="142">
        <v>5.4000000000000003E-3</v>
      </c>
      <c r="R402" s="142">
        <f>Q402*H402</f>
        <v>0.34290000000000004</v>
      </c>
      <c r="S402" s="142">
        <v>0</v>
      </c>
      <c r="T402" s="143">
        <f>S402*H402</f>
        <v>0</v>
      </c>
      <c r="AR402" s="144" t="s">
        <v>337</v>
      </c>
      <c r="AT402" s="144" t="s">
        <v>292</v>
      </c>
      <c r="AU402" s="144" t="s">
        <v>91</v>
      </c>
      <c r="AY402" s="16" t="s">
        <v>156</v>
      </c>
      <c r="BE402" s="145">
        <f>IF(N402="základní",J402,0)</f>
        <v>0</v>
      </c>
      <c r="BF402" s="145">
        <f>IF(N402="snížená",J402,0)</f>
        <v>0</v>
      </c>
      <c r="BG402" s="145">
        <f>IF(N402="zákl. přenesená",J402,0)</f>
        <v>0</v>
      </c>
      <c r="BH402" s="145">
        <f>IF(N402="sníž. přenesená",J402,0)</f>
        <v>0</v>
      </c>
      <c r="BI402" s="145">
        <f>IF(N402="nulová",J402,0)</f>
        <v>0</v>
      </c>
      <c r="BJ402" s="16" t="s">
        <v>89</v>
      </c>
      <c r="BK402" s="145">
        <f>ROUND(I402*H402,2)</f>
        <v>0</v>
      </c>
      <c r="BL402" s="16" t="s">
        <v>244</v>
      </c>
      <c r="BM402" s="144" t="s">
        <v>696</v>
      </c>
    </row>
    <row r="403" spans="2:65" s="1" customFormat="1" ht="37.9" customHeight="1">
      <c r="B403" s="132"/>
      <c r="C403" s="166" t="s">
        <v>697</v>
      </c>
      <c r="D403" s="166" t="s">
        <v>292</v>
      </c>
      <c r="E403" s="167" t="s">
        <v>698</v>
      </c>
      <c r="F403" s="168" t="s">
        <v>699</v>
      </c>
      <c r="G403" s="169" t="s">
        <v>162</v>
      </c>
      <c r="H403" s="170">
        <v>127</v>
      </c>
      <c r="I403" s="171"/>
      <c r="J403" s="172">
        <f>ROUND(I403*H403,2)</f>
        <v>0</v>
      </c>
      <c r="K403" s="168" t="s">
        <v>163</v>
      </c>
      <c r="L403" s="173"/>
      <c r="M403" s="174" t="s">
        <v>1</v>
      </c>
      <c r="N403" s="175" t="s">
        <v>46</v>
      </c>
      <c r="P403" s="142">
        <f>O403*H403</f>
        <v>0</v>
      </c>
      <c r="Q403" s="142">
        <v>4.4999999999999997E-3</v>
      </c>
      <c r="R403" s="142">
        <f>Q403*H403</f>
        <v>0.57150000000000001</v>
      </c>
      <c r="S403" s="142">
        <v>0</v>
      </c>
      <c r="T403" s="143">
        <f>S403*H403</f>
        <v>0</v>
      </c>
      <c r="AR403" s="144" t="s">
        <v>337</v>
      </c>
      <c r="AT403" s="144" t="s">
        <v>292</v>
      </c>
      <c r="AU403" s="144" t="s">
        <v>91</v>
      </c>
      <c r="AY403" s="16" t="s">
        <v>156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6" t="s">
        <v>89</v>
      </c>
      <c r="BK403" s="145">
        <f>ROUND(I403*H403,2)</f>
        <v>0</v>
      </c>
      <c r="BL403" s="16" t="s">
        <v>244</v>
      </c>
      <c r="BM403" s="144" t="s">
        <v>700</v>
      </c>
    </row>
    <row r="404" spans="2:65" s="1" customFormat="1" ht="24.2" customHeight="1">
      <c r="B404" s="132"/>
      <c r="C404" s="133" t="s">
        <v>701</v>
      </c>
      <c r="D404" s="133" t="s">
        <v>159</v>
      </c>
      <c r="E404" s="134" t="s">
        <v>702</v>
      </c>
      <c r="F404" s="135" t="s">
        <v>703</v>
      </c>
      <c r="G404" s="136" t="s">
        <v>162</v>
      </c>
      <c r="H404" s="137">
        <v>192.5</v>
      </c>
      <c r="I404" s="138"/>
      <c r="J404" s="139">
        <f>ROUND(I404*H404,2)</f>
        <v>0</v>
      </c>
      <c r="K404" s="135" t="s">
        <v>163</v>
      </c>
      <c r="L404" s="32"/>
      <c r="M404" s="140" t="s">
        <v>1</v>
      </c>
      <c r="N404" s="141" t="s">
        <v>46</v>
      </c>
      <c r="P404" s="142">
        <f>O404*H404</f>
        <v>0</v>
      </c>
      <c r="Q404" s="142">
        <v>0</v>
      </c>
      <c r="R404" s="142">
        <f>Q404*H404</f>
        <v>0</v>
      </c>
      <c r="S404" s="142">
        <v>0</v>
      </c>
      <c r="T404" s="143">
        <f>S404*H404</f>
        <v>0</v>
      </c>
      <c r="AR404" s="144" t="s">
        <v>244</v>
      </c>
      <c r="AT404" s="144" t="s">
        <v>159</v>
      </c>
      <c r="AU404" s="144" t="s">
        <v>91</v>
      </c>
      <c r="AY404" s="16" t="s">
        <v>156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6" t="s">
        <v>89</v>
      </c>
      <c r="BK404" s="145">
        <f>ROUND(I404*H404,2)</f>
        <v>0</v>
      </c>
      <c r="BL404" s="16" t="s">
        <v>244</v>
      </c>
      <c r="BM404" s="144" t="s">
        <v>704</v>
      </c>
    </row>
    <row r="405" spans="2:65" s="1" customFormat="1">
      <c r="B405" s="32"/>
      <c r="D405" s="146" t="s">
        <v>166</v>
      </c>
      <c r="F405" s="147" t="s">
        <v>705</v>
      </c>
      <c r="I405" s="148"/>
      <c r="L405" s="32"/>
      <c r="M405" s="149"/>
      <c r="T405" s="56"/>
      <c r="AT405" s="16" t="s">
        <v>166</v>
      </c>
      <c r="AU405" s="16" t="s">
        <v>91</v>
      </c>
    </row>
    <row r="406" spans="2:65" s="1" customFormat="1" ht="16.5" customHeight="1">
      <c r="B406" s="132"/>
      <c r="C406" s="166" t="s">
        <v>706</v>
      </c>
      <c r="D406" s="166" t="s">
        <v>292</v>
      </c>
      <c r="E406" s="167" t="s">
        <v>707</v>
      </c>
      <c r="F406" s="168" t="s">
        <v>708</v>
      </c>
      <c r="G406" s="169" t="s">
        <v>295</v>
      </c>
      <c r="H406" s="170">
        <v>6.2E-2</v>
      </c>
      <c r="I406" s="171"/>
      <c r="J406" s="172">
        <f>ROUND(I406*H406,2)</f>
        <v>0</v>
      </c>
      <c r="K406" s="168" t="s">
        <v>163</v>
      </c>
      <c r="L406" s="173"/>
      <c r="M406" s="174" t="s">
        <v>1</v>
      </c>
      <c r="N406" s="175" t="s">
        <v>46</v>
      </c>
      <c r="P406" s="142">
        <f>O406*H406</f>
        <v>0</v>
      </c>
      <c r="Q406" s="142">
        <v>1</v>
      </c>
      <c r="R406" s="142">
        <f>Q406*H406</f>
        <v>6.2E-2</v>
      </c>
      <c r="S406" s="142">
        <v>0</v>
      </c>
      <c r="T406" s="143">
        <f>S406*H406</f>
        <v>0</v>
      </c>
      <c r="AR406" s="144" t="s">
        <v>337</v>
      </c>
      <c r="AT406" s="144" t="s">
        <v>292</v>
      </c>
      <c r="AU406" s="144" t="s">
        <v>91</v>
      </c>
      <c r="AY406" s="16" t="s">
        <v>156</v>
      </c>
      <c r="BE406" s="145">
        <f>IF(N406="základní",J406,0)</f>
        <v>0</v>
      </c>
      <c r="BF406" s="145">
        <f>IF(N406="snížená",J406,0)</f>
        <v>0</v>
      </c>
      <c r="BG406" s="145">
        <f>IF(N406="zákl. přenesená",J406,0)</f>
        <v>0</v>
      </c>
      <c r="BH406" s="145">
        <f>IF(N406="sníž. přenesená",J406,0)</f>
        <v>0</v>
      </c>
      <c r="BI406" s="145">
        <f>IF(N406="nulová",J406,0)</f>
        <v>0</v>
      </c>
      <c r="BJ406" s="16" t="s">
        <v>89</v>
      </c>
      <c r="BK406" s="145">
        <f>ROUND(I406*H406,2)</f>
        <v>0</v>
      </c>
      <c r="BL406" s="16" t="s">
        <v>244</v>
      </c>
      <c r="BM406" s="144" t="s">
        <v>709</v>
      </c>
    </row>
    <row r="407" spans="2:65" s="12" customFormat="1">
      <c r="B407" s="152"/>
      <c r="D407" s="150" t="s">
        <v>288</v>
      </c>
      <c r="F407" s="154" t="s">
        <v>710</v>
      </c>
      <c r="H407" s="155">
        <v>6.2E-2</v>
      </c>
      <c r="I407" s="156"/>
      <c r="L407" s="152"/>
      <c r="M407" s="157"/>
      <c r="T407" s="158"/>
      <c r="AT407" s="153" t="s">
        <v>288</v>
      </c>
      <c r="AU407" s="153" t="s">
        <v>91</v>
      </c>
      <c r="AV407" s="12" t="s">
        <v>91</v>
      </c>
      <c r="AW407" s="12" t="s">
        <v>3</v>
      </c>
      <c r="AX407" s="12" t="s">
        <v>89</v>
      </c>
      <c r="AY407" s="153" t="s">
        <v>156</v>
      </c>
    </row>
    <row r="408" spans="2:65" s="11" customFormat="1" ht="22.9" customHeight="1">
      <c r="B408" s="120"/>
      <c r="D408" s="121" t="s">
        <v>80</v>
      </c>
      <c r="E408" s="130" t="s">
        <v>711</v>
      </c>
      <c r="F408" s="130" t="s">
        <v>712</v>
      </c>
      <c r="I408" s="123"/>
      <c r="J408" s="131">
        <f>BK408</f>
        <v>0</v>
      </c>
      <c r="L408" s="120"/>
      <c r="M408" s="125"/>
      <c r="P408" s="126">
        <f>SUM(P409:P411)</f>
        <v>0</v>
      </c>
      <c r="R408" s="126">
        <f>SUM(R409:R411)</f>
        <v>0</v>
      </c>
      <c r="T408" s="127">
        <f>SUM(T409:T411)</f>
        <v>2.76</v>
      </c>
      <c r="AR408" s="121" t="s">
        <v>89</v>
      </c>
      <c r="AT408" s="128" t="s">
        <v>80</v>
      </c>
      <c r="AU408" s="128" t="s">
        <v>89</v>
      </c>
      <c r="AY408" s="121" t="s">
        <v>156</v>
      </c>
      <c r="BK408" s="129">
        <f>SUM(BK409:BK411)</f>
        <v>0</v>
      </c>
    </row>
    <row r="409" spans="2:65" s="1" customFormat="1" ht="24.2" customHeight="1">
      <c r="B409" s="132"/>
      <c r="C409" s="133" t="s">
        <v>713</v>
      </c>
      <c r="D409" s="133" t="s">
        <v>159</v>
      </c>
      <c r="E409" s="134" t="s">
        <v>714</v>
      </c>
      <c r="F409" s="135" t="s">
        <v>715</v>
      </c>
      <c r="G409" s="136" t="s">
        <v>186</v>
      </c>
      <c r="H409" s="137">
        <v>23</v>
      </c>
      <c r="I409" s="138"/>
      <c r="J409" s="139">
        <f>ROUND(I409*H409,2)</f>
        <v>0</v>
      </c>
      <c r="K409" s="135" t="s">
        <v>163</v>
      </c>
      <c r="L409" s="32"/>
      <c r="M409" s="140" t="s">
        <v>1</v>
      </c>
      <c r="N409" s="141" t="s">
        <v>46</v>
      </c>
      <c r="P409" s="142">
        <f>O409*H409</f>
        <v>0</v>
      </c>
      <c r="Q409" s="142">
        <v>0</v>
      </c>
      <c r="R409" s="142">
        <f>Q409*H409</f>
        <v>0</v>
      </c>
      <c r="S409" s="142">
        <v>0.12</v>
      </c>
      <c r="T409" s="143">
        <f>S409*H409</f>
        <v>2.76</v>
      </c>
      <c r="AR409" s="144" t="s">
        <v>164</v>
      </c>
      <c r="AT409" s="144" t="s">
        <v>159</v>
      </c>
      <c r="AU409" s="144" t="s">
        <v>91</v>
      </c>
      <c r="AY409" s="16" t="s">
        <v>156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6" t="s">
        <v>89</v>
      </c>
      <c r="BK409" s="145">
        <f>ROUND(I409*H409,2)</f>
        <v>0</v>
      </c>
      <c r="BL409" s="16" t="s">
        <v>164</v>
      </c>
      <c r="BM409" s="144" t="s">
        <v>716</v>
      </c>
    </row>
    <row r="410" spans="2:65" s="1" customFormat="1">
      <c r="B410" s="32"/>
      <c r="D410" s="146" t="s">
        <v>166</v>
      </c>
      <c r="F410" s="147" t="s">
        <v>717</v>
      </c>
      <c r="I410" s="148"/>
      <c r="L410" s="32"/>
      <c r="M410" s="149"/>
      <c r="T410" s="56"/>
      <c r="AT410" s="16" t="s">
        <v>166</v>
      </c>
      <c r="AU410" s="16" t="s">
        <v>91</v>
      </c>
    </row>
    <row r="411" spans="2:65" s="1" customFormat="1" ht="19.5">
      <c r="B411" s="32"/>
      <c r="D411" s="150" t="s">
        <v>219</v>
      </c>
      <c r="F411" s="151" t="s">
        <v>718</v>
      </c>
      <c r="I411" s="148"/>
      <c r="L411" s="32"/>
      <c r="M411" s="149"/>
      <c r="T411" s="56"/>
      <c r="AT411" s="16" t="s">
        <v>219</v>
      </c>
      <c r="AU411" s="16" t="s">
        <v>91</v>
      </c>
    </row>
    <row r="412" spans="2:65" s="11" customFormat="1" ht="22.9" customHeight="1">
      <c r="B412" s="120"/>
      <c r="D412" s="121" t="s">
        <v>80</v>
      </c>
      <c r="E412" s="130" t="s">
        <v>719</v>
      </c>
      <c r="F412" s="130" t="s">
        <v>720</v>
      </c>
      <c r="I412" s="123"/>
      <c r="J412" s="131">
        <f>BK412</f>
        <v>0</v>
      </c>
      <c r="L412" s="120"/>
      <c r="M412" s="125"/>
      <c r="P412" s="126">
        <f>SUM(P413:P429)</f>
        <v>0</v>
      </c>
      <c r="R412" s="126">
        <f>SUM(R413:R429)</f>
        <v>0</v>
      </c>
      <c r="T412" s="127">
        <f>SUM(T413:T429)</f>
        <v>11.3454</v>
      </c>
      <c r="AR412" s="121" t="s">
        <v>91</v>
      </c>
      <c r="AT412" s="128" t="s">
        <v>80</v>
      </c>
      <c r="AU412" s="128" t="s">
        <v>89</v>
      </c>
      <c r="AY412" s="121" t="s">
        <v>156</v>
      </c>
      <c r="BK412" s="129">
        <f>SUM(BK413:BK429)</f>
        <v>0</v>
      </c>
    </row>
    <row r="413" spans="2:65" s="1" customFormat="1" ht="33" customHeight="1">
      <c r="B413" s="132"/>
      <c r="C413" s="133" t="s">
        <v>721</v>
      </c>
      <c r="D413" s="133" t="s">
        <v>159</v>
      </c>
      <c r="E413" s="134" t="s">
        <v>722</v>
      </c>
      <c r="F413" s="135" t="s">
        <v>723</v>
      </c>
      <c r="G413" s="136" t="s">
        <v>724</v>
      </c>
      <c r="H413" s="137">
        <v>328.6</v>
      </c>
      <c r="I413" s="138"/>
      <c r="J413" s="139">
        <f>ROUND(I413*H413,2)</f>
        <v>0</v>
      </c>
      <c r="K413" s="135" t="s">
        <v>163</v>
      </c>
      <c r="L413" s="32"/>
      <c r="M413" s="140" t="s">
        <v>1</v>
      </c>
      <c r="N413" s="141" t="s">
        <v>46</v>
      </c>
      <c r="P413" s="142">
        <f>O413*H413</f>
        <v>0</v>
      </c>
      <c r="Q413" s="142">
        <v>0</v>
      </c>
      <c r="R413" s="142">
        <f>Q413*H413</f>
        <v>0</v>
      </c>
      <c r="S413" s="142">
        <v>1E-3</v>
      </c>
      <c r="T413" s="143">
        <f>S413*H413</f>
        <v>0.3286</v>
      </c>
      <c r="AR413" s="144" t="s">
        <v>244</v>
      </c>
      <c r="AT413" s="144" t="s">
        <v>159</v>
      </c>
      <c r="AU413" s="144" t="s">
        <v>91</v>
      </c>
      <c r="AY413" s="16" t="s">
        <v>156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6" t="s">
        <v>89</v>
      </c>
      <c r="BK413" s="145">
        <f>ROUND(I413*H413,2)</f>
        <v>0</v>
      </c>
      <c r="BL413" s="16" t="s">
        <v>244</v>
      </c>
      <c r="BM413" s="144" t="s">
        <v>725</v>
      </c>
    </row>
    <row r="414" spans="2:65" s="1" customFormat="1">
      <c r="B414" s="32"/>
      <c r="D414" s="146" t="s">
        <v>166</v>
      </c>
      <c r="F414" s="147" t="s">
        <v>726</v>
      </c>
      <c r="I414" s="148"/>
      <c r="L414" s="32"/>
      <c r="M414" s="149"/>
      <c r="T414" s="56"/>
      <c r="AT414" s="16" t="s">
        <v>166</v>
      </c>
      <c r="AU414" s="16" t="s">
        <v>91</v>
      </c>
    </row>
    <row r="415" spans="2:65" s="14" customFormat="1">
      <c r="B415" s="176"/>
      <c r="D415" s="150" t="s">
        <v>288</v>
      </c>
      <c r="E415" s="177" t="s">
        <v>1</v>
      </c>
      <c r="F415" s="178" t="s">
        <v>727</v>
      </c>
      <c r="H415" s="177" t="s">
        <v>1</v>
      </c>
      <c r="I415" s="179"/>
      <c r="L415" s="176"/>
      <c r="M415" s="180"/>
      <c r="T415" s="181"/>
      <c r="AT415" s="177" t="s">
        <v>288</v>
      </c>
      <c r="AU415" s="177" t="s">
        <v>91</v>
      </c>
      <c r="AV415" s="14" t="s">
        <v>89</v>
      </c>
      <c r="AW415" s="14" t="s">
        <v>37</v>
      </c>
      <c r="AX415" s="14" t="s">
        <v>81</v>
      </c>
      <c r="AY415" s="177" t="s">
        <v>156</v>
      </c>
    </row>
    <row r="416" spans="2:65" s="12" customFormat="1">
      <c r="B416" s="152"/>
      <c r="D416" s="150" t="s">
        <v>288</v>
      </c>
      <c r="E416" s="153" t="s">
        <v>1</v>
      </c>
      <c r="F416" s="154" t="s">
        <v>728</v>
      </c>
      <c r="H416" s="155">
        <v>328.6</v>
      </c>
      <c r="I416" s="156"/>
      <c r="L416" s="152"/>
      <c r="M416" s="157"/>
      <c r="T416" s="158"/>
      <c r="AT416" s="153" t="s">
        <v>288</v>
      </c>
      <c r="AU416" s="153" t="s">
        <v>91</v>
      </c>
      <c r="AV416" s="12" t="s">
        <v>91</v>
      </c>
      <c r="AW416" s="12" t="s">
        <v>37</v>
      </c>
      <c r="AX416" s="12" t="s">
        <v>81</v>
      </c>
      <c r="AY416" s="153" t="s">
        <v>156</v>
      </c>
    </row>
    <row r="417" spans="2:65" s="13" customFormat="1">
      <c r="B417" s="159"/>
      <c r="D417" s="150" t="s">
        <v>288</v>
      </c>
      <c r="E417" s="160" t="s">
        <v>1</v>
      </c>
      <c r="F417" s="161" t="s">
        <v>290</v>
      </c>
      <c r="H417" s="162">
        <v>328.6</v>
      </c>
      <c r="I417" s="163"/>
      <c r="L417" s="159"/>
      <c r="M417" s="164"/>
      <c r="T417" s="165"/>
      <c r="AT417" s="160" t="s">
        <v>288</v>
      </c>
      <c r="AU417" s="160" t="s">
        <v>91</v>
      </c>
      <c r="AV417" s="13" t="s">
        <v>164</v>
      </c>
      <c r="AW417" s="13" t="s">
        <v>37</v>
      </c>
      <c r="AX417" s="13" t="s">
        <v>89</v>
      </c>
      <c r="AY417" s="160" t="s">
        <v>156</v>
      </c>
    </row>
    <row r="418" spans="2:65" s="1" customFormat="1" ht="24.2" customHeight="1">
      <c r="B418" s="132"/>
      <c r="C418" s="133" t="s">
        <v>729</v>
      </c>
      <c r="D418" s="133" t="s">
        <v>159</v>
      </c>
      <c r="E418" s="134" t="s">
        <v>730</v>
      </c>
      <c r="F418" s="135" t="s">
        <v>731</v>
      </c>
      <c r="G418" s="136" t="s">
        <v>724</v>
      </c>
      <c r="H418" s="137">
        <v>10500</v>
      </c>
      <c r="I418" s="138"/>
      <c r="J418" s="139">
        <f>ROUND(I418*H418,2)</f>
        <v>0</v>
      </c>
      <c r="K418" s="135" t="s">
        <v>163</v>
      </c>
      <c r="L418" s="32"/>
      <c r="M418" s="140" t="s">
        <v>1</v>
      </c>
      <c r="N418" s="141" t="s">
        <v>46</v>
      </c>
      <c r="P418" s="142">
        <f>O418*H418</f>
        <v>0</v>
      </c>
      <c r="Q418" s="142">
        <v>0</v>
      </c>
      <c r="R418" s="142">
        <f>Q418*H418</f>
        <v>0</v>
      </c>
      <c r="S418" s="142">
        <v>1E-3</v>
      </c>
      <c r="T418" s="143">
        <f>S418*H418</f>
        <v>10.5</v>
      </c>
      <c r="AR418" s="144" t="s">
        <v>244</v>
      </c>
      <c r="AT418" s="144" t="s">
        <v>159</v>
      </c>
      <c r="AU418" s="144" t="s">
        <v>91</v>
      </c>
      <c r="AY418" s="16" t="s">
        <v>156</v>
      </c>
      <c r="BE418" s="145">
        <f>IF(N418="základní",J418,0)</f>
        <v>0</v>
      </c>
      <c r="BF418" s="145">
        <f>IF(N418="snížená",J418,0)</f>
        <v>0</v>
      </c>
      <c r="BG418" s="145">
        <f>IF(N418="zákl. přenesená",J418,0)</f>
        <v>0</v>
      </c>
      <c r="BH418" s="145">
        <f>IF(N418="sníž. přenesená",J418,0)</f>
        <v>0</v>
      </c>
      <c r="BI418" s="145">
        <f>IF(N418="nulová",J418,0)</f>
        <v>0</v>
      </c>
      <c r="BJ418" s="16" t="s">
        <v>89</v>
      </c>
      <c r="BK418" s="145">
        <f>ROUND(I418*H418,2)</f>
        <v>0</v>
      </c>
      <c r="BL418" s="16" t="s">
        <v>244</v>
      </c>
      <c r="BM418" s="144" t="s">
        <v>732</v>
      </c>
    </row>
    <row r="419" spans="2:65" s="1" customFormat="1">
      <c r="B419" s="32"/>
      <c r="D419" s="146" t="s">
        <v>166</v>
      </c>
      <c r="F419" s="147" t="s">
        <v>733</v>
      </c>
      <c r="I419" s="148"/>
      <c r="L419" s="32"/>
      <c r="M419" s="149"/>
      <c r="T419" s="56"/>
      <c r="AT419" s="16" t="s">
        <v>166</v>
      </c>
      <c r="AU419" s="16" t="s">
        <v>91</v>
      </c>
    </row>
    <row r="420" spans="2:65" s="14" customFormat="1">
      <c r="B420" s="176"/>
      <c r="D420" s="150" t="s">
        <v>288</v>
      </c>
      <c r="E420" s="177" t="s">
        <v>1</v>
      </c>
      <c r="F420" s="178" t="s">
        <v>734</v>
      </c>
      <c r="H420" s="177" t="s">
        <v>1</v>
      </c>
      <c r="I420" s="179"/>
      <c r="L420" s="176"/>
      <c r="M420" s="180"/>
      <c r="T420" s="181"/>
      <c r="AT420" s="177" t="s">
        <v>288</v>
      </c>
      <c r="AU420" s="177" t="s">
        <v>91</v>
      </c>
      <c r="AV420" s="14" t="s">
        <v>89</v>
      </c>
      <c r="AW420" s="14" t="s">
        <v>37</v>
      </c>
      <c r="AX420" s="14" t="s">
        <v>81</v>
      </c>
      <c r="AY420" s="177" t="s">
        <v>156</v>
      </c>
    </row>
    <row r="421" spans="2:65" s="12" customFormat="1">
      <c r="B421" s="152"/>
      <c r="D421" s="150" t="s">
        <v>288</v>
      </c>
      <c r="E421" s="153" t="s">
        <v>1</v>
      </c>
      <c r="F421" s="154" t="s">
        <v>735</v>
      </c>
      <c r="H421" s="155">
        <v>10500</v>
      </c>
      <c r="I421" s="156"/>
      <c r="L421" s="152"/>
      <c r="M421" s="157"/>
      <c r="T421" s="158"/>
      <c r="AT421" s="153" t="s">
        <v>288</v>
      </c>
      <c r="AU421" s="153" t="s">
        <v>91</v>
      </c>
      <c r="AV421" s="12" t="s">
        <v>91</v>
      </c>
      <c r="AW421" s="12" t="s">
        <v>37</v>
      </c>
      <c r="AX421" s="12" t="s">
        <v>81</v>
      </c>
      <c r="AY421" s="153" t="s">
        <v>156</v>
      </c>
    </row>
    <row r="422" spans="2:65" s="13" customFormat="1">
      <c r="B422" s="159"/>
      <c r="D422" s="150" t="s">
        <v>288</v>
      </c>
      <c r="E422" s="160" t="s">
        <v>1</v>
      </c>
      <c r="F422" s="161" t="s">
        <v>290</v>
      </c>
      <c r="H422" s="162">
        <v>10500</v>
      </c>
      <c r="I422" s="163"/>
      <c r="L422" s="159"/>
      <c r="M422" s="164"/>
      <c r="T422" s="165"/>
      <c r="AT422" s="160" t="s">
        <v>288</v>
      </c>
      <c r="AU422" s="160" t="s">
        <v>91</v>
      </c>
      <c r="AV422" s="13" t="s">
        <v>164</v>
      </c>
      <c r="AW422" s="13" t="s">
        <v>37</v>
      </c>
      <c r="AX422" s="13" t="s">
        <v>89</v>
      </c>
      <c r="AY422" s="160" t="s">
        <v>156</v>
      </c>
    </row>
    <row r="423" spans="2:65" s="1" customFormat="1" ht="33" customHeight="1">
      <c r="B423" s="132"/>
      <c r="C423" s="133" t="s">
        <v>736</v>
      </c>
      <c r="D423" s="133" t="s">
        <v>159</v>
      </c>
      <c r="E423" s="134" t="s">
        <v>737</v>
      </c>
      <c r="F423" s="135" t="s">
        <v>738</v>
      </c>
      <c r="G423" s="136" t="s">
        <v>724</v>
      </c>
      <c r="H423" s="137">
        <v>516.79999999999995</v>
      </c>
      <c r="I423" s="138"/>
      <c r="J423" s="139">
        <f>ROUND(I423*H423,2)</f>
        <v>0</v>
      </c>
      <c r="K423" s="135" t="s">
        <v>163</v>
      </c>
      <c r="L423" s="32"/>
      <c r="M423" s="140" t="s">
        <v>1</v>
      </c>
      <c r="N423" s="141" t="s">
        <v>46</v>
      </c>
      <c r="P423" s="142">
        <f>O423*H423</f>
        <v>0</v>
      </c>
      <c r="Q423" s="142">
        <v>0</v>
      </c>
      <c r="R423" s="142">
        <f>Q423*H423</f>
        <v>0</v>
      </c>
      <c r="S423" s="142">
        <v>1E-3</v>
      </c>
      <c r="T423" s="143">
        <f>S423*H423</f>
        <v>0.51679999999999993</v>
      </c>
      <c r="AR423" s="144" t="s">
        <v>244</v>
      </c>
      <c r="AT423" s="144" t="s">
        <v>159</v>
      </c>
      <c r="AU423" s="144" t="s">
        <v>91</v>
      </c>
      <c r="AY423" s="16" t="s">
        <v>156</v>
      </c>
      <c r="BE423" s="145">
        <f>IF(N423="základní",J423,0)</f>
        <v>0</v>
      </c>
      <c r="BF423" s="145">
        <f>IF(N423="snížená",J423,0)</f>
        <v>0</v>
      </c>
      <c r="BG423" s="145">
        <f>IF(N423="zákl. přenesená",J423,0)</f>
        <v>0</v>
      </c>
      <c r="BH423" s="145">
        <f>IF(N423="sníž. přenesená",J423,0)</f>
        <v>0</v>
      </c>
      <c r="BI423" s="145">
        <f>IF(N423="nulová",J423,0)</f>
        <v>0</v>
      </c>
      <c r="BJ423" s="16" t="s">
        <v>89</v>
      </c>
      <c r="BK423" s="145">
        <f>ROUND(I423*H423,2)</f>
        <v>0</v>
      </c>
      <c r="BL423" s="16" t="s">
        <v>244</v>
      </c>
      <c r="BM423" s="144" t="s">
        <v>739</v>
      </c>
    </row>
    <row r="424" spans="2:65" s="1" customFormat="1">
      <c r="B424" s="32"/>
      <c r="D424" s="146" t="s">
        <v>166</v>
      </c>
      <c r="F424" s="147" t="s">
        <v>740</v>
      </c>
      <c r="I424" s="148"/>
      <c r="L424" s="32"/>
      <c r="M424" s="149"/>
      <c r="T424" s="56"/>
      <c r="AT424" s="16" t="s">
        <v>166</v>
      </c>
      <c r="AU424" s="16" t="s">
        <v>91</v>
      </c>
    </row>
    <row r="425" spans="2:65" s="14" customFormat="1">
      <c r="B425" s="176"/>
      <c r="D425" s="150" t="s">
        <v>288</v>
      </c>
      <c r="E425" s="177" t="s">
        <v>1</v>
      </c>
      <c r="F425" s="178" t="s">
        <v>741</v>
      </c>
      <c r="H425" s="177" t="s">
        <v>1</v>
      </c>
      <c r="I425" s="179"/>
      <c r="L425" s="176"/>
      <c r="M425" s="180"/>
      <c r="T425" s="181"/>
      <c r="AT425" s="177" t="s">
        <v>288</v>
      </c>
      <c r="AU425" s="177" t="s">
        <v>91</v>
      </c>
      <c r="AV425" s="14" t="s">
        <v>89</v>
      </c>
      <c r="AW425" s="14" t="s">
        <v>37</v>
      </c>
      <c r="AX425" s="14" t="s">
        <v>81</v>
      </c>
      <c r="AY425" s="177" t="s">
        <v>156</v>
      </c>
    </row>
    <row r="426" spans="2:65" s="12" customFormat="1">
      <c r="B426" s="152"/>
      <c r="D426" s="150" t="s">
        <v>288</v>
      </c>
      <c r="E426" s="153" t="s">
        <v>1</v>
      </c>
      <c r="F426" s="154" t="s">
        <v>742</v>
      </c>
      <c r="H426" s="155">
        <v>516.79999999999995</v>
      </c>
      <c r="I426" s="156"/>
      <c r="L426" s="152"/>
      <c r="M426" s="157"/>
      <c r="T426" s="158"/>
      <c r="AT426" s="153" t="s">
        <v>288</v>
      </c>
      <c r="AU426" s="153" t="s">
        <v>91</v>
      </c>
      <c r="AV426" s="12" t="s">
        <v>91</v>
      </c>
      <c r="AW426" s="12" t="s">
        <v>37</v>
      </c>
      <c r="AX426" s="12" t="s">
        <v>81</v>
      </c>
      <c r="AY426" s="153" t="s">
        <v>156</v>
      </c>
    </row>
    <row r="427" spans="2:65" s="13" customFormat="1">
      <c r="B427" s="159"/>
      <c r="D427" s="150" t="s">
        <v>288</v>
      </c>
      <c r="E427" s="160" t="s">
        <v>1</v>
      </c>
      <c r="F427" s="161" t="s">
        <v>290</v>
      </c>
      <c r="H427" s="162">
        <v>516.79999999999995</v>
      </c>
      <c r="I427" s="163"/>
      <c r="L427" s="159"/>
      <c r="M427" s="164"/>
      <c r="T427" s="165"/>
      <c r="AT427" s="160" t="s">
        <v>288</v>
      </c>
      <c r="AU427" s="160" t="s">
        <v>91</v>
      </c>
      <c r="AV427" s="13" t="s">
        <v>164</v>
      </c>
      <c r="AW427" s="13" t="s">
        <v>37</v>
      </c>
      <c r="AX427" s="13" t="s">
        <v>89</v>
      </c>
      <c r="AY427" s="160" t="s">
        <v>156</v>
      </c>
    </row>
    <row r="428" spans="2:65" s="1" customFormat="1" ht="16.5" customHeight="1">
      <c r="B428" s="132"/>
      <c r="C428" s="133" t="s">
        <v>743</v>
      </c>
      <c r="D428" s="133" t="s">
        <v>159</v>
      </c>
      <c r="E428" s="134" t="s">
        <v>744</v>
      </c>
      <c r="F428" s="135" t="s">
        <v>745</v>
      </c>
      <c r="G428" s="136" t="s">
        <v>724</v>
      </c>
      <c r="H428" s="137">
        <v>1252</v>
      </c>
      <c r="I428" s="138"/>
      <c r="J428" s="139">
        <f>ROUND(I428*H428,2)</f>
        <v>0</v>
      </c>
      <c r="K428" s="135" t="s">
        <v>163</v>
      </c>
      <c r="L428" s="32"/>
      <c r="M428" s="140" t="s">
        <v>1</v>
      </c>
      <c r="N428" s="141" t="s">
        <v>46</v>
      </c>
      <c r="P428" s="142">
        <f>O428*H428</f>
        <v>0</v>
      </c>
      <c r="Q428" s="142">
        <v>0</v>
      </c>
      <c r="R428" s="142">
        <f>Q428*H428</f>
        <v>0</v>
      </c>
      <c r="S428" s="142">
        <v>0</v>
      </c>
      <c r="T428" s="143">
        <f>S428*H428</f>
        <v>0</v>
      </c>
      <c r="AR428" s="144" t="s">
        <v>244</v>
      </c>
      <c r="AT428" s="144" t="s">
        <v>159</v>
      </c>
      <c r="AU428" s="144" t="s">
        <v>91</v>
      </c>
      <c r="AY428" s="16" t="s">
        <v>156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16" t="s">
        <v>89</v>
      </c>
      <c r="BK428" s="145">
        <f>ROUND(I428*H428,2)</f>
        <v>0</v>
      </c>
      <c r="BL428" s="16" t="s">
        <v>244</v>
      </c>
      <c r="BM428" s="144" t="s">
        <v>746</v>
      </c>
    </row>
    <row r="429" spans="2:65" s="1" customFormat="1">
      <c r="B429" s="32"/>
      <c r="D429" s="146" t="s">
        <v>166</v>
      </c>
      <c r="F429" s="147" t="s">
        <v>747</v>
      </c>
      <c r="I429" s="148"/>
      <c r="L429" s="32"/>
      <c r="M429" s="149"/>
      <c r="T429" s="56"/>
      <c r="AT429" s="16" t="s">
        <v>166</v>
      </c>
      <c r="AU429" s="16" t="s">
        <v>91</v>
      </c>
    </row>
    <row r="430" spans="2:65" s="11" customFormat="1" ht="22.9" customHeight="1">
      <c r="B430" s="120"/>
      <c r="D430" s="121" t="s">
        <v>80</v>
      </c>
      <c r="E430" s="130" t="s">
        <v>748</v>
      </c>
      <c r="F430" s="130" t="s">
        <v>749</v>
      </c>
      <c r="I430" s="123"/>
      <c r="J430" s="131">
        <f>BK430</f>
        <v>0</v>
      </c>
      <c r="L430" s="120"/>
      <c r="M430" s="125"/>
      <c r="P430" s="126">
        <f>SUM(P431:P434)</f>
        <v>0</v>
      </c>
      <c r="R430" s="126">
        <f>SUM(R431:R434)</f>
        <v>1.7818000000000001E-2</v>
      </c>
      <c r="T430" s="127">
        <f>SUM(T431:T434)</f>
        <v>0</v>
      </c>
      <c r="AR430" s="121" t="s">
        <v>91</v>
      </c>
      <c r="AT430" s="128" t="s">
        <v>80</v>
      </c>
      <c r="AU430" s="128" t="s">
        <v>89</v>
      </c>
      <c r="AY430" s="121" t="s">
        <v>156</v>
      </c>
      <c r="BK430" s="129">
        <f>SUM(BK431:BK434)</f>
        <v>0</v>
      </c>
    </row>
    <row r="431" spans="2:65" s="1" customFormat="1" ht="24.2" customHeight="1">
      <c r="B431" s="132"/>
      <c r="C431" s="133" t="s">
        <v>750</v>
      </c>
      <c r="D431" s="133" t="s">
        <v>159</v>
      </c>
      <c r="E431" s="134" t="s">
        <v>751</v>
      </c>
      <c r="F431" s="135" t="s">
        <v>752</v>
      </c>
      <c r="G431" s="136" t="s">
        <v>186</v>
      </c>
      <c r="H431" s="137">
        <v>11.8</v>
      </c>
      <c r="I431" s="138"/>
      <c r="J431" s="139">
        <f>ROUND(I431*H431,2)</f>
        <v>0</v>
      </c>
      <c r="K431" s="135" t="s">
        <v>163</v>
      </c>
      <c r="L431" s="32"/>
      <c r="M431" s="140" t="s">
        <v>1</v>
      </c>
      <c r="N431" s="141" t="s">
        <v>46</v>
      </c>
      <c r="P431" s="142">
        <f>O431*H431</f>
        <v>0</v>
      </c>
      <c r="Q431" s="142">
        <v>2.1000000000000001E-4</v>
      </c>
      <c r="R431" s="142">
        <f>Q431*H431</f>
        <v>2.4780000000000002E-3</v>
      </c>
      <c r="S431" s="142">
        <v>0</v>
      </c>
      <c r="T431" s="143">
        <f>S431*H431</f>
        <v>0</v>
      </c>
      <c r="AR431" s="144" t="s">
        <v>244</v>
      </c>
      <c r="AT431" s="144" t="s">
        <v>159</v>
      </c>
      <c r="AU431" s="144" t="s">
        <v>91</v>
      </c>
      <c r="AY431" s="16" t="s">
        <v>156</v>
      </c>
      <c r="BE431" s="145">
        <f>IF(N431="základní",J431,0)</f>
        <v>0</v>
      </c>
      <c r="BF431" s="145">
        <f>IF(N431="snížená",J431,0)</f>
        <v>0</v>
      </c>
      <c r="BG431" s="145">
        <f>IF(N431="zákl. přenesená",J431,0)</f>
        <v>0</v>
      </c>
      <c r="BH431" s="145">
        <f>IF(N431="sníž. přenesená",J431,0)</f>
        <v>0</v>
      </c>
      <c r="BI431" s="145">
        <f>IF(N431="nulová",J431,0)</f>
        <v>0</v>
      </c>
      <c r="BJ431" s="16" t="s">
        <v>89</v>
      </c>
      <c r="BK431" s="145">
        <f>ROUND(I431*H431,2)</f>
        <v>0</v>
      </c>
      <c r="BL431" s="16" t="s">
        <v>244</v>
      </c>
      <c r="BM431" s="144" t="s">
        <v>753</v>
      </c>
    </row>
    <row r="432" spans="2:65" s="1" customFormat="1">
      <c r="B432" s="32"/>
      <c r="D432" s="146" t="s">
        <v>166</v>
      </c>
      <c r="F432" s="147" t="s">
        <v>754</v>
      </c>
      <c r="I432" s="148"/>
      <c r="L432" s="32"/>
      <c r="M432" s="149"/>
      <c r="T432" s="56"/>
      <c r="AT432" s="16" t="s">
        <v>166</v>
      </c>
      <c r="AU432" s="16" t="s">
        <v>91</v>
      </c>
    </row>
    <row r="433" spans="2:65" s="1" customFormat="1" ht="16.5" customHeight="1">
      <c r="B433" s="132"/>
      <c r="C433" s="166" t="s">
        <v>755</v>
      </c>
      <c r="D433" s="166" t="s">
        <v>292</v>
      </c>
      <c r="E433" s="167" t="s">
        <v>756</v>
      </c>
      <c r="F433" s="168" t="s">
        <v>757</v>
      </c>
      <c r="G433" s="169" t="s">
        <v>724</v>
      </c>
      <c r="H433" s="170">
        <v>15.34</v>
      </c>
      <c r="I433" s="171"/>
      <c r="J433" s="172">
        <f>ROUND(I433*H433,2)</f>
        <v>0</v>
      </c>
      <c r="K433" s="168" t="s">
        <v>163</v>
      </c>
      <c r="L433" s="173"/>
      <c r="M433" s="174" t="s">
        <v>1</v>
      </c>
      <c r="N433" s="175" t="s">
        <v>46</v>
      </c>
      <c r="P433" s="142">
        <f>O433*H433</f>
        <v>0</v>
      </c>
      <c r="Q433" s="142">
        <v>1E-3</v>
      </c>
      <c r="R433" s="142">
        <f>Q433*H433</f>
        <v>1.5339999999999999E-2</v>
      </c>
      <c r="S433" s="142">
        <v>0</v>
      </c>
      <c r="T433" s="143">
        <f>S433*H433</f>
        <v>0</v>
      </c>
      <c r="AR433" s="144" t="s">
        <v>337</v>
      </c>
      <c r="AT433" s="144" t="s">
        <v>292</v>
      </c>
      <c r="AU433" s="144" t="s">
        <v>91</v>
      </c>
      <c r="AY433" s="16" t="s">
        <v>156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6" t="s">
        <v>89</v>
      </c>
      <c r="BK433" s="145">
        <f>ROUND(I433*H433,2)</f>
        <v>0</v>
      </c>
      <c r="BL433" s="16" t="s">
        <v>244</v>
      </c>
      <c r="BM433" s="144" t="s">
        <v>758</v>
      </c>
    </row>
    <row r="434" spans="2:65" s="12" customFormat="1">
      <c r="B434" s="152"/>
      <c r="D434" s="150" t="s">
        <v>288</v>
      </c>
      <c r="F434" s="154" t="s">
        <v>759</v>
      </c>
      <c r="H434" s="155">
        <v>15.34</v>
      </c>
      <c r="I434" s="156"/>
      <c r="L434" s="152"/>
      <c r="M434" s="157"/>
      <c r="T434" s="158"/>
      <c r="AT434" s="153" t="s">
        <v>288</v>
      </c>
      <c r="AU434" s="153" t="s">
        <v>91</v>
      </c>
      <c r="AV434" s="12" t="s">
        <v>91</v>
      </c>
      <c r="AW434" s="12" t="s">
        <v>3</v>
      </c>
      <c r="AX434" s="12" t="s">
        <v>89</v>
      </c>
      <c r="AY434" s="153" t="s">
        <v>156</v>
      </c>
    </row>
    <row r="435" spans="2:65" s="11" customFormat="1" ht="22.9" customHeight="1">
      <c r="B435" s="120"/>
      <c r="D435" s="121" t="s">
        <v>80</v>
      </c>
      <c r="E435" s="130" t="s">
        <v>630</v>
      </c>
      <c r="F435" s="130" t="s">
        <v>760</v>
      </c>
      <c r="I435" s="123"/>
      <c r="J435" s="131">
        <f>BK435</f>
        <v>0</v>
      </c>
      <c r="L435" s="120"/>
      <c r="M435" s="125"/>
      <c r="P435" s="126">
        <f>SUM(P436:P437)</f>
        <v>0</v>
      </c>
      <c r="R435" s="126">
        <f>SUM(R436:R437)</f>
        <v>0</v>
      </c>
      <c r="T435" s="127">
        <f>SUM(T436:T437)</f>
        <v>0</v>
      </c>
      <c r="AR435" s="121" t="s">
        <v>89</v>
      </c>
      <c r="AT435" s="128" t="s">
        <v>80</v>
      </c>
      <c r="AU435" s="128" t="s">
        <v>89</v>
      </c>
      <c r="AY435" s="121" t="s">
        <v>156</v>
      </c>
      <c r="BK435" s="129">
        <f>SUM(BK436:BK437)</f>
        <v>0</v>
      </c>
    </row>
    <row r="436" spans="2:65" s="1" customFormat="1" ht="16.5" customHeight="1">
      <c r="B436" s="132"/>
      <c r="C436" s="133" t="s">
        <v>761</v>
      </c>
      <c r="D436" s="133" t="s">
        <v>159</v>
      </c>
      <c r="E436" s="134" t="s">
        <v>762</v>
      </c>
      <c r="F436" s="135" t="s">
        <v>763</v>
      </c>
      <c r="G436" s="136" t="s">
        <v>186</v>
      </c>
      <c r="H436" s="137">
        <v>12</v>
      </c>
      <c r="I436" s="138"/>
      <c r="J436" s="139">
        <f>ROUND(I436*H436,2)</f>
        <v>0</v>
      </c>
      <c r="K436" s="135" t="s">
        <v>1</v>
      </c>
      <c r="L436" s="32"/>
      <c r="M436" s="140" t="s">
        <v>1</v>
      </c>
      <c r="N436" s="141" t="s">
        <v>46</v>
      </c>
      <c r="P436" s="142">
        <f>O436*H436</f>
        <v>0</v>
      </c>
      <c r="Q436" s="142">
        <v>0</v>
      </c>
      <c r="R436" s="142">
        <f>Q436*H436</f>
        <v>0</v>
      </c>
      <c r="S436" s="142">
        <v>0</v>
      </c>
      <c r="T436" s="143">
        <f>S436*H436</f>
        <v>0</v>
      </c>
      <c r="AR436" s="144" t="s">
        <v>164</v>
      </c>
      <c r="AT436" s="144" t="s">
        <v>159</v>
      </c>
      <c r="AU436" s="144" t="s">
        <v>91</v>
      </c>
      <c r="AY436" s="16" t="s">
        <v>156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6" t="s">
        <v>89</v>
      </c>
      <c r="BK436" s="145">
        <f>ROUND(I436*H436,2)</f>
        <v>0</v>
      </c>
      <c r="BL436" s="16" t="s">
        <v>164</v>
      </c>
      <c r="BM436" s="144" t="s">
        <v>764</v>
      </c>
    </row>
    <row r="437" spans="2:65" s="1" customFormat="1" ht="16.5" customHeight="1">
      <c r="B437" s="132"/>
      <c r="C437" s="133" t="s">
        <v>765</v>
      </c>
      <c r="D437" s="133" t="s">
        <v>159</v>
      </c>
      <c r="E437" s="134" t="s">
        <v>766</v>
      </c>
      <c r="F437" s="135" t="s">
        <v>767</v>
      </c>
      <c r="G437" s="136" t="s">
        <v>186</v>
      </c>
      <c r="H437" s="137">
        <v>23</v>
      </c>
      <c r="I437" s="138"/>
      <c r="J437" s="139">
        <f>ROUND(I437*H437,2)</f>
        <v>0</v>
      </c>
      <c r="K437" s="135" t="s">
        <v>1</v>
      </c>
      <c r="L437" s="32"/>
      <c r="M437" s="140" t="s">
        <v>1</v>
      </c>
      <c r="N437" s="141" t="s">
        <v>46</v>
      </c>
      <c r="P437" s="142">
        <f>O437*H437</f>
        <v>0</v>
      </c>
      <c r="Q437" s="142">
        <v>0</v>
      </c>
      <c r="R437" s="142">
        <f>Q437*H437</f>
        <v>0</v>
      </c>
      <c r="S437" s="142">
        <v>0</v>
      </c>
      <c r="T437" s="143">
        <f>S437*H437</f>
        <v>0</v>
      </c>
      <c r="AR437" s="144" t="s">
        <v>164</v>
      </c>
      <c r="AT437" s="144" t="s">
        <v>159</v>
      </c>
      <c r="AU437" s="144" t="s">
        <v>91</v>
      </c>
      <c r="AY437" s="16" t="s">
        <v>156</v>
      </c>
      <c r="BE437" s="145">
        <f>IF(N437="základní",J437,0)</f>
        <v>0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16" t="s">
        <v>89</v>
      </c>
      <c r="BK437" s="145">
        <f>ROUND(I437*H437,2)</f>
        <v>0</v>
      </c>
      <c r="BL437" s="16" t="s">
        <v>164</v>
      </c>
      <c r="BM437" s="144" t="s">
        <v>768</v>
      </c>
    </row>
    <row r="438" spans="2:65" s="11" customFormat="1" ht="22.9" customHeight="1">
      <c r="B438" s="120"/>
      <c r="D438" s="121" t="s">
        <v>80</v>
      </c>
      <c r="E438" s="130" t="s">
        <v>640</v>
      </c>
      <c r="F438" s="130" t="s">
        <v>769</v>
      </c>
      <c r="I438" s="123"/>
      <c r="J438" s="131">
        <f>BK438</f>
        <v>0</v>
      </c>
      <c r="L438" s="120"/>
      <c r="M438" s="125"/>
      <c r="P438" s="126">
        <f>P439</f>
        <v>0</v>
      </c>
      <c r="R438" s="126">
        <f>R439</f>
        <v>1.92655</v>
      </c>
      <c r="T438" s="127">
        <f>T439</f>
        <v>0</v>
      </c>
      <c r="AR438" s="121" t="s">
        <v>89</v>
      </c>
      <c r="AT438" s="128" t="s">
        <v>80</v>
      </c>
      <c r="AU438" s="128" t="s">
        <v>89</v>
      </c>
      <c r="AY438" s="121" t="s">
        <v>156</v>
      </c>
      <c r="BK438" s="129">
        <f>BK439</f>
        <v>0</v>
      </c>
    </row>
    <row r="439" spans="2:65" s="1" customFormat="1" ht="16.5" customHeight="1">
      <c r="B439" s="132"/>
      <c r="C439" s="133" t="s">
        <v>770</v>
      </c>
      <c r="D439" s="133" t="s">
        <v>159</v>
      </c>
      <c r="E439" s="134" t="s">
        <v>771</v>
      </c>
      <c r="F439" s="135" t="s">
        <v>772</v>
      </c>
      <c r="G439" s="136" t="s">
        <v>170</v>
      </c>
      <c r="H439" s="137">
        <v>1</v>
      </c>
      <c r="I439" s="138"/>
      <c r="J439" s="139">
        <f>ROUND(I439*H439,2)</f>
        <v>0</v>
      </c>
      <c r="K439" s="135" t="s">
        <v>1</v>
      </c>
      <c r="L439" s="32"/>
      <c r="M439" s="140" t="s">
        <v>1</v>
      </c>
      <c r="N439" s="141" t="s">
        <v>46</v>
      </c>
      <c r="P439" s="142">
        <f>O439*H439</f>
        <v>0</v>
      </c>
      <c r="Q439" s="142">
        <v>1.92655</v>
      </c>
      <c r="R439" s="142">
        <f>Q439*H439</f>
        <v>1.92655</v>
      </c>
      <c r="S439" s="142">
        <v>0</v>
      </c>
      <c r="T439" s="143">
        <f>S439*H439</f>
        <v>0</v>
      </c>
      <c r="AR439" s="144" t="s">
        <v>164</v>
      </c>
      <c r="AT439" s="144" t="s">
        <v>159</v>
      </c>
      <c r="AU439" s="144" t="s">
        <v>91</v>
      </c>
      <c r="AY439" s="16" t="s">
        <v>156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6" t="s">
        <v>89</v>
      </c>
      <c r="BK439" s="145">
        <f>ROUND(I439*H439,2)</f>
        <v>0</v>
      </c>
      <c r="BL439" s="16" t="s">
        <v>164</v>
      </c>
      <c r="BM439" s="144" t="s">
        <v>773</v>
      </c>
    </row>
    <row r="440" spans="2:65" s="11" customFormat="1" ht="22.9" customHeight="1">
      <c r="B440" s="120"/>
      <c r="D440" s="121" t="s">
        <v>80</v>
      </c>
      <c r="E440" s="130" t="s">
        <v>650</v>
      </c>
      <c r="F440" s="130" t="s">
        <v>774</v>
      </c>
      <c r="I440" s="123"/>
      <c r="J440" s="131">
        <f>BK440</f>
        <v>0</v>
      </c>
      <c r="L440" s="120"/>
      <c r="M440" s="125"/>
      <c r="P440" s="126">
        <f>SUM(P441:P448)</f>
        <v>0</v>
      </c>
      <c r="R440" s="126">
        <f>SUM(R441:R448)</f>
        <v>25.884755000000002</v>
      </c>
      <c r="T440" s="127">
        <f>SUM(T441:T448)</f>
        <v>0</v>
      </c>
      <c r="AR440" s="121" t="s">
        <v>89</v>
      </c>
      <c r="AT440" s="128" t="s">
        <v>80</v>
      </c>
      <c r="AU440" s="128" t="s">
        <v>89</v>
      </c>
      <c r="AY440" s="121" t="s">
        <v>156</v>
      </c>
      <c r="BK440" s="129">
        <f>SUM(BK441:BK448)</f>
        <v>0</v>
      </c>
    </row>
    <row r="441" spans="2:65" s="1" customFormat="1" ht="33" customHeight="1">
      <c r="B441" s="132"/>
      <c r="C441" s="133" t="s">
        <v>775</v>
      </c>
      <c r="D441" s="133" t="s">
        <v>159</v>
      </c>
      <c r="E441" s="134" t="s">
        <v>776</v>
      </c>
      <c r="F441" s="135" t="s">
        <v>777</v>
      </c>
      <c r="G441" s="136" t="s">
        <v>186</v>
      </c>
      <c r="H441" s="137">
        <v>31.5</v>
      </c>
      <c r="I441" s="138"/>
      <c r="J441" s="139">
        <f>ROUND(I441*H441,2)</f>
        <v>0</v>
      </c>
      <c r="K441" s="135" t="s">
        <v>163</v>
      </c>
      <c r="L441" s="32"/>
      <c r="M441" s="140" t="s">
        <v>1</v>
      </c>
      <c r="N441" s="141" t="s">
        <v>46</v>
      </c>
      <c r="P441" s="142">
        <f>O441*H441</f>
        <v>0</v>
      </c>
      <c r="Q441" s="142">
        <v>0.15540000000000001</v>
      </c>
      <c r="R441" s="142">
        <f>Q441*H441</f>
        <v>4.8951000000000002</v>
      </c>
      <c r="S441" s="142">
        <v>0</v>
      </c>
      <c r="T441" s="143">
        <f>S441*H441</f>
        <v>0</v>
      </c>
      <c r="AR441" s="144" t="s">
        <v>164</v>
      </c>
      <c r="AT441" s="144" t="s">
        <v>159</v>
      </c>
      <c r="AU441" s="144" t="s">
        <v>91</v>
      </c>
      <c r="AY441" s="16" t="s">
        <v>156</v>
      </c>
      <c r="BE441" s="145">
        <f>IF(N441="základní",J441,0)</f>
        <v>0</v>
      </c>
      <c r="BF441" s="145">
        <f>IF(N441="snížená",J441,0)</f>
        <v>0</v>
      </c>
      <c r="BG441" s="145">
        <f>IF(N441="zákl. přenesená",J441,0)</f>
        <v>0</v>
      </c>
      <c r="BH441" s="145">
        <f>IF(N441="sníž. přenesená",J441,0)</f>
        <v>0</v>
      </c>
      <c r="BI441" s="145">
        <f>IF(N441="nulová",J441,0)</f>
        <v>0</v>
      </c>
      <c r="BJ441" s="16" t="s">
        <v>89</v>
      </c>
      <c r="BK441" s="145">
        <f>ROUND(I441*H441,2)</f>
        <v>0</v>
      </c>
      <c r="BL441" s="16" t="s">
        <v>164</v>
      </c>
      <c r="BM441" s="144" t="s">
        <v>778</v>
      </c>
    </row>
    <row r="442" spans="2:65" s="1" customFormat="1">
      <c r="B442" s="32"/>
      <c r="D442" s="146" t="s">
        <v>166</v>
      </c>
      <c r="F442" s="147" t="s">
        <v>779</v>
      </c>
      <c r="I442" s="148"/>
      <c r="L442" s="32"/>
      <c r="M442" s="149"/>
      <c r="T442" s="56"/>
      <c r="AT442" s="16" t="s">
        <v>166</v>
      </c>
      <c r="AU442" s="16" t="s">
        <v>91</v>
      </c>
    </row>
    <row r="443" spans="2:65" s="1" customFormat="1" ht="16.5" customHeight="1">
      <c r="B443" s="132"/>
      <c r="C443" s="166" t="s">
        <v>780</v>
      </c>
      <c r="D443" s="166" t="s">
        <v>292</v>
      </c>
      <c r="E443" s="167" t="s">
        <v>781</v>
      </c>
      <c r="F443" s="168" t="s">
        <v>782</v>
      </c>
      <c r="G443" s="169" t="s">
        <v>186</v>
      </c>
      <c r="H443" s="170">
        <v>32.130000000000003</v>
      </c>
      <c r="I443" s="171"/>
      <c r="J443" s="172">
        <f>ROUND(I443*H443,2)</f>
        <v>0</v>
      </c>
      <c r="K443" s="168" t="s">
        <v>163</v>
      </c>
      <c r="L443" s="173"/>
      <c r="M443" s="174" t="s">
        <v>1</v>
      </c>
      <c r="N443" s="175" t="s">
        <v>46</v>
      </c>
      <c r="P443" s="142">
        <f>O443*H443</f>
        <v>0</v>
      </c>
      <c r="Q443" s="142">
        <v>0.10199999999999999</v>
      </c>
      <c r="R443" s="142">
        <f>Q443*H443</f>
        <v>3.2772600000000001</v>
      </c>
      <c r="S443" s="142">
        <v>0</v>
      </c>
      <c r="T443" s="143">
        <f>S443*H443</f>
        <v>0</v>
      </c>
      <c r="AR443" s="144" t="s">
        <v>200</v>
      </c>
      <c r="AT443" s="144" t="s">
        <v>292</v>
      </c>
      <c r="AU443" s="144" t="s">
        <v>91</v>
      </c>
      <c r="AY443" s="16" t="s">
        <v>156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6" t="s">
        <v>89</v>
      </c>
      <c r="BK443" s="145">
        <f>ROUND(I443*H443,2)</f>
        <v>0</v>
      </c>
      <c r="BL443" s="16" t="s">
        <v>164</v>
      </c>
      <c r="BM443" s="144" t="s">
        <v>783</v>
      </c>
    </row>
    <row r="444" spans="2:65" s="12" customFormat="1">
      <c r="B444" s="152"/>
      <c r="D444" s="150" t="s">
        <v>288</v>
      </c>
      <c r="F444" s="154" t="s">
        <v>784</v>
      </c>
      <c r="H444" s="155">
        <v>32.130000000000003</v>
      </c>
      <c r="I444" s="156"/>
      <c r="L444" s="152"/>
      <c r="M444" s="157"/>
      <c r="T444" s="158"/>
      <c r="AT444" s="153" t="s">
        <v>288</v>
      </c>
      <c r="AU444" s="153" t="s">
        <v>91</v>
      </c>
      <c r="AV444" s="12" t="s">
        <v>91</v>
      </c>
      <c r="AW444" s="12" t="s">
        <v>3</v>
      </c>
      <c r="AX444" s="12" t="s">
        <v>89</v>
      </c>
      <c r="AY444" s="153" t="s">
        <v>156</v>
      </c>
    </row>
    <row r="445" spans="2:65" s="1" customFormat="1" ht="24.2" customHeight="1">
      <c r="B445" s="132"/>
      <c r="C445" s="133" t="s">
        <v>785</v>
      </c>
      <c r="D445" s="133" t="s">
        <v>159</v>
      </c>
      <c r="E445" s="134" t="s">
        <v>786</v>
      </c>
      <c r="F445" s="135" t="s">
        <v>787</v>
      </c>
      <c r="G445" s="136" t="s">
        <v>236</v>
      </c>
      <c r="H445" s="137">
        <v>7.85</v>
      </c>
      <c r="I445" s="138"/>
      <c r="J445" s="139">
        <f>ROUND(I445*H445,2)</f>
        <v>0</v>
      </c>
      <c r="K445" s="135" t="s">
        <v>163</v>
      </c>
      <c r="L445" s="32"/>
      <c r="M445" s="140" t="s">
        <v>1</v>
      </c>
      <c r="N445" s="141" t="s">
        <v>46</v>
      </c>
      <c r="P445" s="142">
        <f>O445*H445</f>
        <v>0</v>
      </c>
      <c r="Q445" s="142">
        <v>2.2563399999999998</v>
      </c>
      <c r="R445" s="142">
        <f>Q445*H445</f>
        <v>17.712268999999999</v>
      </c>
      <c r="S445" s="142">
        <v>0</v>
      </c>
      <c r="T445" s="143">
        <f>S445*H445</f>
        <v>0</v>
      </c>
      <c r="AR445" s="144" t="s">
        <v>164</v>
      </c>
      <c r="AT445" s="144" t="s">
        <v>159</v>
      </c>
      <c r="AU445" s="144" t="s">
        <v>91</v>
      </c>
      <c r="AY445" s="16" t="s">
        <v>156</v>
      </c>
      <c r="BE445" s="145">
        <f>IF(N445="základní",J445,0)</f>
        <v>0</v>
      </c>
      <c r="BF445" s="145">
        <f>IF(N445="snížená",J445,0)</f>
        <v>0</v>
      </c>
      <c r="BG445" s="145">
        <f>IF(N445="zákl. přenesená",J445,0)</f>
        <v>0</v>
      </c>
      <c r="BH445" s="145">
        <f>IF(N445="sníž. přenesená",J445,0)</f>
        <v>0</v>
      </c>
      <c r="BI445" s="145">
        <f>IF(N445="nulová",J445,0)</f>
        <v>0</v>
      </c>
      <c r="BJ445" s="16" t="s">
        <v>89</v>
      </c>
      <c r="BK445" s="145">
        <f>ROUND(I445*H445,2)</f>
        <v>0</v>
      </c>
      <c r="BL445" s="16" t="s">
        <v>164</v>
      </c>
      <c r="BM445" s="144" t="s">
        <v>788</v>
      </c>
    </row>
    <row r="446" spans="2:65" s="1" customFormat="1">
      <c r="B446" s="32"/>
      <c r="D446" s="146" t="s">
        <v>166</v>
      </c>
      <c r="F446" s="147" t="s">
        <v>789</v>
      </c>
      <c r="I446" s="148"/>
      <c r="L446" s="32"/>
      <c r="M446" s="149"/>
      <c r="T446" s="56"/>
      <c r="AT446" s="16" t="s">
        <v>166</v>
      </c>
      <c r="AU446" s="16" t="s">
        <v>91</v>
      </c>
    </row>
    <row r="447" spans="2:65" s="1" customFormat="1" ht="24.2" customHeight="1">
      <c r="B447" s="132"/>
      <c r="C447" s="133" t="s">
        <v>790</v>
      </c>
      <c r="D447" s="133" t="s">
        <v>159</v>
      </c>
      <c r="E447" s="134" t="s">
        <v>791</v>
      </c>
      <c r="F447" s="135" t="s">
        <v>792</v>
      </c>
      <c r="G447" s="136" t="s">
        <v>186</v>
      </c>
      <c r="H447" s="137">
        <v>12.6</v>
      </c>
      <c r="I447" s="138"/>
      <c r="J447" s="139">
        <f>ROUND(I447*H447,2)</f>
        <v>0</v>
      </c>
      <c r="K447" s="135" t="s">
        <v>163</v>
      </c>
      <c r="L447" s="32"/>
      <c r="M447" s="140" t="s">
        <v>1</v>
      </c>
      <c r="N447" s="141" t="s">
        <v>46</v>
      </c>
      <c r="P447" s="142">
        <f>O447*H447</f>
        <v>0</v>
      </c>
      <c r="Q447" s="142">
        <v>1.0000000000000001E-5</v>
      </c>
      <c r="R447" s="142">
        <f>Q447*H447</f>
        <v>1.26E-4</v>
      </c>
      <c r="S447" s="142">
        <v>0</v>
      </c>
      <c r="T447" s="143">
        <f>S447*H447</f>
        <v>0</v>
      </c>
      <c r="AR447" s="144" t="s">
        <v>164</v>
      </c>
      <c r="AT447" s="144" t="s">
        <v>159</v>
      </c>
      <c r="AU447" s="144" t="s">
        <v>91</v>
      </c>
      <c r="AY447" s="16" t="s">
        <v>156</v>
      </c>
      <c r="BE447" s="145">
        <f>IF(N447="základní",J447,0)</f>
        <v>0</v>
      </c>
      <c r="BF447" s="145">
        <f>IF(N447="snížená",J447,0)</f>
        <v>0</v>
      </c>
      <c r="BG447" s="145">
        <f>IF(N447="zákl. přenesená",J447,0)</f>
        <v>0</v>
      </c>
      <c r="BH447" s="145">
        <f>IF(N447="sníž. přenesená",J447,0)</f>
        <v>0</v>
      </c>
      <c r="BI447" s="145">
        <f>IF(N447="nulová",J447,0)</f>
        <v>0</v>
      </c>
      <c r="BJ447" s="16" t="s">
        <v>89</v>
      </c>
      <c r="BK447" s="145">
        <f>ROUND(I447*H447,2)</f>
        <v>0</v>
      </c>
      <c r="BL447" s="16" t="s">
        <v>164</v>
      </c>
      <c r="BM447" s="144" t="s">
        <v>793</v>
      </c>
    </row>
    <row r="448" spans="2:65" s="1" customFormat="1">
      <c r="B448" s="32"/>
      <c r="D448" s="146" t="s">
        <v>166</v>
      </c>
      <c r="F448" s="147" t="s">
        <v>794</v>
      </c>
      <c r="I448" s="148"/>
      <c r="L448" s="32"/>
      <c r="M448" s="149"/>
      <c r="T448" s="56"/>
      <c r="AT448" s="16" t="s">
        <v>166</v>
      </c>
      <c r="AU448" s="16" t="s">
        <v>91</v>
      </c>
    </row>
    <row r="449" spans="2:65" s="11" customFormat="1" ht="22.9" customHeight="1">
      <c r="B449" s="120"/>
      <c r="D449" s="121" t="s">
        <v>80</v>
      </c>
      <c r="E449" s="130" t="s">
        <v>661</v>
      </c>
      <c r="F449" s="130" t="s">
        <v>795</v>
      </c>
      <c r="I449" s="123"/>
      <c r="J449" s="131">
        <f>BK449</f>
        <v>0</v>
      </c>
      <c r="L449" s="120"/>
      <c r="M449" s="125"/>
      <c r="P449" s="126">
        <f>SUM(P450:P461)</f>
        <v>0</v>
      </c>
      <c r="R449" s="126">
        <f>SUM(R450:R461)</f>
        <v>273.60904999999997</v>
      </c>
      <c r="T449" s="127">
        <f>SUM(T450:T461)</f>
        <v>1.84</v>
      </c>
      <c r="AR449" s="121" t="s">
        <v>89</v>
      </c>
      <c r="AT449" s="128" t="s">
        <v>80</v>
      </c>
      <c r="AU449" s="128" t="s">
        <v>89</v>
      </c>
      <c r="AY449" s="121" t="s">
        <v>156</v>
      </c>
      <c r="BK449" s="129">
        <f>SUM(BK450:BK461)</f>
        <v>0</v>
      </c>
    </row>
    <row r="450" spans="2:65" s="1" customFormat="1" ht="24.2" customHeight="1">
      <c r="B450" s="132"/>
      <c r="C450" s="133" t="s">
        <v>796</v>
      </c>
      <c r="D450" s="133" t="s">
        <v>159</v>
      </c>
      <c r="E450" s="134" t="s">
        <v>797</v>
      </c>
      <c r="F450" s="135" t="s">
        <v>798</v>
      </c>
      <c r="G450" s="136" t="s">
        <v>186</v>
      </c>
      <c r="H450" s="137">
        <v>26</v>
      </c>
      <c r="I450" s="138"/>
      <c r="J450" s="139">
        <f>ROUND(I450*H450,2)</f>
        <v>0</v>
      </c>
      <c r="K450" s="135" t="s">
        <v>163</v>
      </c>
      <c r="L450" s="32"/>
      <c r="M450" s="140" t="s">
        <v>1</v>
      </c>
      <c r="N450" s="141" t="s">
        <v>46</v>
      </c>
      <c r="P450" s="142">
        <f>O450*H450</f>
        <v>0</v>
      </c>
      <c r="Q450" s="142">
        <v>0.13095999999999999</v>
      </c>
      <c r="R450" s="142">
        <f>Q450*H450</f>
        <v>3.40496</v>
      </c>
      <c r="S450" s="142">
        <v>0</v>
      </c>
      <c r="T450" s="143">
        <f>S450*H450</f>
        <v>0</v>
      </c>
      <c r="AR450" s="144" t="s">
        <v>164</v>
      </c>
      <c r="AT450" s="144" t="s">
        <v>159</v>
      </c>
      <c r="AU450" s="144" t="s">
        <v>91</v>
      </c>
      <c r="AY450" s="16" t="s">
        <v>156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6" t="s">
        <v>89</v>
      </c>
      <c r="BK450" s="145">
        <f>ROUND(I450*H450,2)</f>
        <v>0</v>
      </c>
      <c r="BL450" s="16" t="s">
        <v>164</v>
      </c>
      <c r="BM450" s="144" t="s">
        <v>799</v>
      </c>
    </row>
    <row r="451" spans="2:65" s="1" customFormat="1">
      <c r="B451" s="32"/>
      <c r="D451" s="146" t="s">
        <v>166</v>
      </c>
      <c r="F451" s="147" t="s">
        <v>800</v>
      </c>
      <c r="I451" s="148"/>
      <c r="L451" s="32"/>
      <c r="M451" s="149"/>
      <c r="T451" s="56"/>
      <c r="AT451" s="16" t="s">
        <v>166</v>
      </c>
      <c r="AU451" s="16" t="s">
        <v>91</v>
      </c>
    </row>
    <row r="452" spans="2:65" s="1" customFormat="1" ht="24.2" customHeight="1">
      <c r="B452" s="132"/>
      <c r="C452" s="166" t="s">
        <v>801</v>
      </c>
      <c r="D452" s="166" t="s">
        <v>292</v>
      </c>
      <c r="E452" s="167" t="s">
        <v>802</v>
      </c>
      <c r="F452" s="168" t="s">
        <v>803</v>
      </c>
      <c r="G452" s="169" t="s">
        <v>186</v>
      </c>
      <c r="H452" s="170">
        <v>27.3</v>
      </c>
      <c r="I452" s="171"/>
      <c r="J452" s="172">
        <f>ROUND(I452*H452,2)</f>
        <v>0</v>
      </c>
      <c r="K452" s="168" t="s">
        <v>1</v>
      </c>
      <c r="L452" s="173"/>
      <c r="M452" s="174" t="s">
        <v>1</v>
      </c>
      <c r="N452" s="175" t="s">
        <v>46</v>
      </c>
      <c r="P452" s="142">
        <f>O452*H452</f>
        <v>0</v>
      </c>
      <c r="Q452" s="142">
        <v>0.12</v>
      </c>
      <c r="R452" s="142">
        <f>Q452*H452</f>
        <v>3.2759999999999998</v>
      </c>
      <c r="S452" s="142">
        <v>0</v>
      </c>
      <c r="T452" s="143">
        <f>S452*H452</f>
        <v>0</v>
      </c>
      <c r="AR452" s="144" t="s">
        <v>200</v>
      </c>
      <c r="AT452" s="144" t="s">
        <v>292</v>
      </c>
      <c r="AU452" s="144" t="s">
        <v>91</v>
      </c>
      <c r="AY452" s="16" t="s">
        <v>156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6" t="s">
        <v>89</v>
      </c>
      <c r="BK452" s="145">
        <f>ROUND(I452*H452,2)</f>
        <v>0</v>
      </c>
      <c r="BL452" s="16" t="s">
        <v>164</v>
      </c>
      <c r="BM452" s="144" t="s">
        <v>804</v>
      </c>
    </row>
    <row r="453" spans="2:65" s="12" customFormat="1">
      <c r="B453" s="152"/>
      <c r="D453" s="150" t="s">
        <v>288</v>
      </c>
      <c r="F453" s="154" t="s">
        <v>805</v>
      </c>
      <c r="H453" s="155">
        <v>27.3</v>
      </c>
      <c r="I453" s="156"/>
      <c r="L453" s="152"/>
      <c r="M453" s="157"/>
      <c r="T453" s="158"/>
      <c r="AT453" s="153" t="s">
        <v>288</v>
      </c>
      <c r="AU453" s="153" t="s">
        <v>91</v>
      </c>
      <c r="AV453" s="12" t="s">
        <v>91</v>
      </c>
      <c r="AW453" s="12" t="s">
        <v>3</v>
      </c>
      <c r="AX453" s="12" t="s">
        <v>89</v>
      </c>
      <c r="AY453" s="153" t="s">
        <v>156</v>
      </c>
    </row>
    <row r="454" spans="2:65" s="1" customFormat="1" ht="24.2" customHeight="1">
      <c r="B454" s="132"/>
      <c r="C454" s="133" t="s">
        <v>806</v>
      </c>
      <c r="D454" s="133" t="s">
        <v>159</v>
      </c>
      <c r="E454" s="134" t="s">
        <v>807</v>
      </c>
      <c r="F454" s="135" t="s">
        <v>808</v>
      </c>
      <c r="G454" s="136" t="s">
        <v>162</v>
      </c>
      <c r="H454" s="137">
        <v>39</v>
      </c>
      <c r="I454" s="138"/>
      <c r="J454" s="139">
        <f>ROUND(I454*H454,2)</f>
        <v>0</v>
      </c>
      <c r="K454" s="135" t="s">
        <v>163</v>
      </c>
      <c r="L454" s="32"/>
      <c r="M454" s="140" t="s">
        <v>1</v>
      </c>
      <c r="N454" s="141" t="s">
        <v>46</v>
      </c>
      <c r="P454" s="142">
        <f>O454*H454</f>
        <v>0</v>
      </c>
      <c r="Q454" s="142">
        <v>2.681E-2</v>
      </c>
      <c r="R454" s="142">
        <f>Q454*H454</f>
        <v>1.04559</v>
      </c>
      <c r="S454" s="142">
        <v>0</v>
      </c>
      <c r="T454" s="143">
        <f>S454*H454</f>
        <v>0</v>
      </c>
      <c r="AR454" s="144" t="s">
        <v>164</v>
      </c>
      <c r="AT454" s="144" t="s">
        <v>159</v>
      </c>
      <c r="AU454" s="144" t="s">
        <v>91</v>
      </c>
      <c r="AY454" s="16" t="s">
        <v>156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6" t="s">
        <v>89</v>
      </c>
      <c r="BK454" s="145">
        <f>ROUND(I454*H454,2)</f>
        <v>0</v>
      </c>
      <c r="BL454" s="16" t="s">
        <v>164</v>
      </c>
      <c r="BM454" s="144" t="s">
        <v>809</v>
      </c>
    </row>
    <row r="455" spans="2:65" s="1" customFormat="1">
      <c r="B455" s="32"/>
      <c r="D455" s="146" t="s">
        <v>166</v>
      </c>
      <c r="F455" s="147" t="s">
        <v>810</v>
      </c>
      <c r="I455" s="148"/>
      <c r="L455" s="32"/>
      <c r="M455" s="149"/>
      <c r="T455" s="56"/>
      <c r="AT455" s="16" t="s">
        <v>166</v>
      </c>
      <c r="AU455" s="16" t="s">
        <v>91</v>
      </c>
    </row>
    <row r="456" spans="2:65" s="1" customFormat="1" ht="24.2" customHeight="1">
      <c r="B456" s="132"/>
      <c r="C456" s="133" t="s">
        <v>811</v>
      </c>
      <c r="D456" s="133" t="s">
        <v>159</v>
      </c>
      <c r="E456" s="134" t="s">
        <v>812</v>
      </c>
      <c r="F456" s="135" t="s">
        <v>813</v>
      </c>
      <c r="G456" s="136" t="s">
        <v>186</v>
      </c>
      <c r="H456" s="137">
        <v>16</v>
      </c>
      <c r="I456" s="138"/>
      <c r="J456" s="139">
        <f>ROUND(I456*H456,2)</f>
        <v>0</v>
      </c>
      <c r="K456" s="135" t="s">
        <v>163</v>
      </c>
      <c r="L456" s="32"/>
      <c r="M456" s="140" t="s">
        <v>1</v>
      </c>
      <c r="N456" s="141" t="s">
        <v>46</v>
      </c>
      <c r="P456" s="142">
        <f>O456*H456</f>
        <v>0</v>
      </c>
      <c r="Q456" s="142">
        <v>0</v>
      </c>
      <c r="R456" s="142">
        <f>Q456*H456</f>
        <v>0</v>
      </c>
      <c r="S456" s="142">
        <v>9.7000000000000003E-2</v>
      </c>
      <c r="T456" s="143">
        <f>S456*H456</f>
        <v>1.552</v>
      </c>
      <c r="AR456" s="144" t="s">
        <v>164</v>
      </c>
      <c r="AT456" s="144" t="s">
        <v>159</v>
      </c>
      <c r="AU456" s="144" t="s">
        <v>91</v>
      </c>
      <c r="AY456" s="16" t="s">
        <v>156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6" t="s">
        <v>89</v>
      </c>
      <c r="BK456" s="145">
        <f>ROUND(I456*H456,2)</f>
        <v>0</v>
      </c>
      <c r="BL456" s="16" t="s">
        <v>164</v>
      </c>
      <c r="BM456" s="144" t="s">
        <v>814</v>
      </c>
    </row>
    <row r="457" spans="2:65" s="1" customFormat="1">
      <c r="B457" s="32"/>
      <c r="D457" s="146" t="s">
        <v>166</v>
      </c>
      <c r="F457" s="147" t="s">
        <v>815</v>
      </c>
      <c r="I457" s="148"/>
      <c r="L457" s="32"/>
      <c r="M457" s="149"/>
      <c r="T457" s="56"/>
      <c r="AT457" s="16" t="s">
        <v>166</v>
      </c>
      <c r="AU457" s="16" t="s">
        <v>91</v>
      </c>
    </row>
    <row r="458" spans="2:65" s="1" customFormat="1" ht="24.2" customHeight="1">
      <c r="B458" s="132"/>
      <c r="C458" s="133" t="s">
        <v>816</v>
      </c>
      <c r="D458" s="133" t="s">
        <v>159</v>
      </c>
      <c r="E458" s="134" t="s">
        <v>817</v>
      </c>
      <c r="F458" s="135" t="s">
        <v>818</v>
      </c>
      <c r="G458" s="136" t="s">
        <v>162</v>
      </c>
      <c r="H458" s="137">
        <v>16</v>
      </c>
      <c r="I458" s="138"/>
      <c r="J458" s="139">
        <f>ROUND(I458*H458,2)</f>
        <v>0</v>
      </c>
      <c r="K458" s="135" t="s">
        <v>163</v>
      </c>
      <c r="L458" s="32"/>
      <c r="M458" s="140" t="s">
        <v>1</v>
      </c>
      <c r="N458" s="141" t="s">
        <v>46</v>
      </c>
      <c r="P458" s="142">
        <f>O458*H458</f>
        <v>0</v>
      </c>
      <c r="Q458" s="142">
        <v>0</v>
      </c>
      <c r="R458" s="142">
        <f>Q458*H458</f>
        <v>0</v>
      </c>
      <c r="S458" s="142">
        <v>1.7999999999999999E-2</v>
      </c>
      <c r="T458" s="143">
        <f>S458*H458</f>
        <v>0.28799999999999998</v>
      </c>
      <c r="AR458" s="144" t="s">
        <v>164</v>
      </c>
      <c r="AT458" s="144" t="s">
        <v>159</v>
      </c>
      <c r="AU458" s="144" t="s">
        <v>91</v>
      </c>
      <c r="AY458" s="16" t="s">
        <v>156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6" t="s">
        <v>89</v>
      </c>
      <c r="BK458" s="145">
        <f>ROUND(I458*H458,2)</f>
        <v>0</v>
      </c>
      <c r="BL458" s="16" t="s">
        <v>164</v>
      </c>
      <c r="BM458" s="144" t="s">
        <v>819</v>
      </c>
    </row>
    <row r="459" spans="2:65" s="1" customFormat="1">
      <c r="B459" s="32"/>
      <c r="D459" s="146" t="s">
        <v>166</v>
      </c>
      <c r="F459" s="147" t="s">
        <v>820</v>
      </c>
      <c r="I459" s="148"/>
      <c r="L459" s="32"/>
      <c r="M459" s="149"/>
      <c r="T459" s="56"/>
      <c r="AT459" s="16" t="s">
        <v>166</v>
      </c>
      <c r="AU459" s="16" t="s">
        <v>91</v>
      </c>
    </row>
    <row r="460" spans="2:65" s="1" customFormat="1" ht="24.2" customHeight="1">
      <c r="B460" s="132"/>
      <c r="C460" s="133" t="s">
        <v>821</v>
      </c>
      <c r="D460" s="133" t="s">
        <v>159</v>
      </c>
      <c r="E460" s="134" t="s">
        <v>822</v>
      </c>
      <c r="F460" s="135" t="s">
        <v>823</v>
      </c>
      <c r="G460" s="136" t="s">
        <v>236</v>
      </c>
      <c r="H460" s="137">
        <v>135</v>
      </c>
      <c r="I460" s="138"/>
      <c r="J460" s="139">
        <f>ROUND(I460*H460,2)</f>
        <v>0</v>
      </c>
      <c r="K460" s="135" t="s">
        <v>163</v>
      </c>
      <c r="L460" s="32"/>
      <c r="M460" s="140" t="s">
        <v>1</v>
      </c>
      <c r="N460" s="141" t="s">
        <v>46</v>
      </c>
      <c r="P460" s="142">
        <f>O460*H460</f>
        <v>0</v>
      </c>
      <c r="Q460" s="142">
        <v>1.9695</v>
      </c>
      <c r="R460" s="142">
        <f>Q460*H460</f>
        <v>265.88249999999999</v>
      </c>
      <c r="S460" s="142">
        <v>0</v>
      </c>
      <c r="T460" s="143">
        <f>S460*H460</f>
        <v>0</v>
      </c>
      <c r="AR460" s="144" t="s">
        <v>164</v>
      </c>
      <c r="AT460" s="144" t="s">
        <v>159</v>
      </c>
      <c r="AU460" s="144" t="s">
        <v>91</v>
      </c>
      <c r="AY460" s="16" t="s">
        <v>156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6" t="s">
        <v>89</v>
      </c>
      <c r="BK460" s="145">
        <f>ROUND(I460*H460,2)</f>
        <v>0</v>
      </c>
      <c r="BL460" s="16" t="s">
        <v>164</v>
      </c>
      <c r="BM460" s="144" t="s">
        <v>824</v>
      </c>
    </row>
    <row r="461" spans="2:65" s="1" customFormat="1">
      <c r="B461" s="32"/>
      <c r="D461" s="146" t="s">
        <v>166</v>
      </c>
      <c r="F461" s="147" t="s">
        <v>825</v>
      </c>
      <c r="I461" s="148"/>
      <c r="L461" s="32"/>
      <c r="M461" s="149"/>
      <c r="T461" s="56"/>
      <c r="AT461" s="16" t="s">
        <v>166</v>
      </c>
      <c r="AU461" s="16" t="s">
        <v>91</v>
      </c>
    </row>
    <row r="462" spans="2:65" s="11" customFormat="1" ht="22.9" customHeight="1">
      <c r="B462" s="120"/>
      <c r="D462" s="121" t="s">
        <v>80</v>
      </c>
      <c r="E462" s="130" t="s">
        <v>666</v>
      </c>
      <c r="F462" s="130" t="s">
        <v>826</v>
      </c>
      <c r="I462" s="123"/>
      <c r="J462" s="131">
        <f>BK462</f>
        <v>0</v>
      </c>
      <c r="L462" s="120"/>
      <c r="M462" s="125"/>
      <c r="P462" s="126">
        <f>SUM(P463:P466)</f>
        <v>0</v>
      </c>
      <c r="R462" s="126">
        <f>SUM(R463:R466)</f>
        <v>0.21320000000000003</v>
      </c>
      <c r="T462" s="127">
        <f>SUM(T463:T466)</f>
        <v>0</v>
      </c>
      <c r="AR462" s="121" t="s">
        <v>89</v>
      </c>
      <c r="AT462" s="128" t="s">
        <v>80</v>
      </c>
      <c r="AU462" s="128" t="s">
        <v>89</v>
      </c>
      <c r="AY462" s="121" t="s">
        <v>156</v>
      </c>
      <c r="BK462" s="129">
        <f>SUM(BK463:BK466)</f>
        <v>0</v>
      </c>
    </row>
    <row r="463" spans="2:65" s="1" customFormat="1" ht="24.2" customHeight="1">
      <c r="B463" s="132"/>
      <c r="C463" s="133" t="s">
        <v>827</v>
      </c>
      <c r="D463" s="133" t="s">
        <v>159</v>
      </c>
      <c r="E463" s="134" t="s">
        <v>828</v>
      </c>
      <c r="F463" s="135" t="s">
        <v>829</v>
      </c>
      <c r="G463" s="136" t="s">
        <v>186</v>
      </c>
      <c r="H463" s="137">
        <v>26</v>
      </c>
      <c r="I463" s="138"/>
      <c r="J463" s="139">
        <f>ROUND(I463*H463,2)</f>
        <v>0</v>
      </c>
      <c r="K463" s="135" t="s">
        <v>163</v>
      </c>
      <c r="L463" s="32"/>
      <c r="M463" s="140" t="s">
        <v>1</v>
      </c>
      <c r="N463" s="141" t="s">
        <v>46</v>
      </c>
      <c r="P463" s="142">
        <f>O463*H463</f>
        <v>0</v>
      </c>
      <c r="Q463" s="142">
        <v>8.2000000000000007E-3</v>
      </c>
      <c r="R463" s="142">
        <f>Q463*H463</f>
        <v>0.21320000000000003</v>
      </c>
      <c r="S463" s="142">
        <v>0</v>
      </c>
      <c r="T463" s="143">
        <f>S463*H463</f>
        <v>0</v>
      </c>
      <c r="AR463" s="144" t="s">
        <v>164</v>
      </c>
      <c r="AT463" s="144" t="s">
        <v>159</v>
      </c>
      <c r="AU463" s="144" t="s">
        <v>91</v>
      </c>
      <c r="AY463" s="16" t="s">
        <v>156</v>
      </c>
      <c r="BE463" s="145">
        <f>IF(N463="základní",J463,0)</f>
        <v>0</v>
      </c>
      <c r="BF463" s="145">
        <f>IF(N463="snížená",J463,0)</f>
        <v>0</v>
      </c>
      <c r="BG463" s="145">
        <f>IF(N463="zákl. přenesená",J463,0)</f>
        <v>0</v>
      </c>
      <c r="BH463" s="145">
        <f>IF(N463="sníž. přenesená",J463,0)</f>
        <v>0</v>
      </c>
      <c r="BI463" s="145">
        <f>IF(N463="nulová",J463,0)</f>
        <v>0</v>
      </c>
      <c r="BJ463" s="16" t="s">
        <v>89</v>
      </c>
      <c r="BK463" s="145">
        <f>ROUND(I463*H463,2)</f>
        <v>0</v>
      </c>
      <c r="BL463" s="16" t="s">
        <v>164</v>
      </c>
      <c r="BM463" s="144" t="s">
        <v>830</v>
      </c>
    </row>
    <row r="464" spans="2:65" s="1" customFormat="1">
      <c r="B464" s="32"/>
      <c r="D464" s="146" t="s">
        <v>166</v>
      </c>
      <c r="F464" s="147" t="s">
        <v>831</v>
      </c>
      <c r="I464" s="148"/>
      <c r="L464" s="32"/>
      <c r="M464" s="149"/>
      <c r="T464" s="56"/>
      <c r="AT464" s="16" t="s">
        <v>166</v>
      </c>
      <c r="AU464" s="16" t="s">
        <v>91</v>
      </c>
    </row>
    <row r="465" spans="2:65" s="1" customFormat="1" ht="24.2" customHeight="1">
      <c r="B465" s="132"/>
      <c r="C465" s="133" t="s">
        <v>832</v>
      </c>
      <c r="D465" s="133" t="s">
        <v>159</v>
      </c>
      <c r="E465" s="134" t="s">
        <v>833</v>
      </c>
      <c r="F465" s="135" t="s">
        <v>834</v>
      </c>
      <c r="G465" s="136" t="s">
        <v>186</v>
      </c>
      <c r="H465" s="137">
        <v>26</v>
      </c>
      <c r="I465" s="138"/>
      <c r="J465" s="139">
        <f>ROUND(I465*H465,2)</f>
        <v>0</v>
      </c>
      <c r="K465" s="135" t="s">
        <v>163</v>
      </c>
      <c r="L465" s="32"/>
      <c r="M465" s="140" t="s">
        <v>1</v>
      </c>
      <c r="N465" s="141" t="s">
        <v>46</v>
      </c>
      <c r="P465" s="142">
        <f>O465*H465</f>
        <v>0</v>
      </c>
      <c r="Q465" s="142">
        <v>0</v>
      </c>
      <c r="R465" s="142">
        <f>Q465*H465</f>
        <v>0</v>
      </c>
      <c r="S465" s="142">
        <v>0</v>
      </c>
      <c r="T465" s="143">
        <f>S465*H465</f>
        <v>0</v>
      </c>
      <c r="AR465" s="144" t="s">
        <v>164</v>
      </c>
      <c r="AT465" s="144" t="s">
        <v>159</v>
      </c>
      <c r="AU465" s="144" t="s">
        <v>91</v>
      </c>
      <c r="AY465" s="16" t="s">
        <v>156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6" t="s">
        <v>89</v>
      </c>
      <c r="BK465" s="145">
        <f>ROUND(I465*H465,2)</f>
        <v>0</v>
      </c>
      <c r="BL465" s="16" t="s">
        <v>164</v>
      </c>
      <c r="BM465" s="144" t="s">
        <v>835</v>
      </c>
    </row>
    <row r="466" spans="2:65" s="1" customFormat="1">
      <c r="B466" s="32"/>
      <c r="D466" s="146" t="s">
        <v>166</v>
      </c>
      <c r="F466" s="147" t="s">
        <v>836</v>
      </c>
      <c r="I466" s="148"/>
      <c r="L466" s="32"/>
      <c r="M466" s="149"/>
      <c r="T466" s="56"/>
      <c r="AT466" s="16" t="s">
        <v>166</v>
      </c>
      <c r="AU466" s="16" t="s">
        <v>91</v>
      </c>
    </row>
    <row r="467" spans="2:65" s="11" customFormat="1" ht="22.9" customHeight="1">
      <c r="B467" s="120"/>
      <c r="D467" s="121" t="s">
        <v>80</v>
      </c>
      <c r="E467" s="130" t="s">
        <v>678</v>
      </c>
      <c r="F467" s="130" t="s">
        <v>837</v>
      </c>
      <c r="I467" s="123"/>
      <c r="J467" s="131">
        <f>BK467</f>
        <v>0</v>
      </c>
      <c r="L467" s="120"/>
      <c r="M467" s="125"/>
      <c r="P467" s="126">
        <f>SUM(P468:P481)</f>
        <v>0</v>
      </c>
      <c r="R467" s="126">
        <f>SUM(R468:R481)</f>
        <v>7.6923782999999997</v>
      </c>
      <c r="T467" s="127">
        <f>SUM(T468:T481)</f>
        <v>189.14160000000001</v>
      </c>
      <c r="AR467" s="121" t="s">
        <v>89</v>
      </c>
      <c r="AT467" s="128" t="s">
        <v>80</v>
      </c>
      <c r="AU467" s="128" t="s">
        <v>89</v>
      </c>
      <c r="AY467" s="121" t="s">
        <v>156</v>
      </c>
      <c r="BK467" s="129">
        <f>SUM(BK468:BK481)</f>
        <v>0</v>
      </c>
    </row>
    <row r="468" spans="2:65" s="1" customFormat="1" ht="21.75" customHeight="1">
      <c r="B468" s="132"/>
      <c r="C468" s="133" t="s">
        <v>838</v>
      </c>
      <c r="D468" s="133" t="s">
        <v>159</v>
      </c>
      <c r="E468" s="134" t="s">
        <v>839</v>
      </c>
      <c r="F468" s="135" t="s">
        <v>840</v>
      </c>
      <c r="G468" s="136" t="s">
        <v>236</v>
      </c>
      <c r="H468" s="137">
        <v>12.67</v>
      </c>
      <c r="I468" s="138"/>
      <c r="J468" s="139">
        <f>ROUND(I468*H468,2)</f>
        <v>0</v>
      </c>
      <c r="K468" s="135" t="s">
        <v>163</v>
      </c>
      <c r="L468" s="32"/>
      <c r="M468" s="140" t="s">
        <v>1</v>
      </c>
      <c r="N468" s="141" t="s">
        <v>46</v>
      </c>
      <c r="P468" s="142">
        <f>O468*H468</f>
        <v>0</v>
      </c>
      <c r="Q468" s="142">
        <v>0.12</v>
      </c>
      <c r="R468" s="142">
        <f>Q468*H468</f>
        <v>1.5204</v>
      </c>
      <c r="S468" s="142">
        <v>2.2000000000000002</v>
      </c>
      <c r="T468" s="143">
        <f>S468*H468</f>
        <v>27.874000000000002</v>
      </c>
      <c r="AR468" s="144" t="s">
        <v>164</v>
      </c>
      <c r="AT468" s="144" t="s">
        <v>159</v>
      </c>
      <c r="AU468" s="144" t="s">
        <v>91</v>
      </c>
      <c r="AY468" s="16" t="s">
        <v>156</v>
      </c>
      <c r="BE468" s="145">
        <f>IF(N468="základní",J468,0)</f>
        <v>0</v>
      </c>
      <c r="BF468" s="145">
        <f>IF(N468="snížená",J468,0)</f>
        <v>0</v>
      </c>
      <c r="BG468" s="145">
        <f>IF(N468="zákl. přenesená",J468,0)</f>
        <v>0</v>
      </c>
      <c r="BH468" s="145">
        <f>IF(N468="sníž. přenesená",J468,0)</f>
        <v>0</v>
      </c>
      <c r="BI468" s="145">
        <f>IF(N468="nulová",J468,0)</f>
        <v>0</v>
      </c>
      <c r="BJ468" s="16" t="s">
        <v>89</v>
      </c>
      <c r="BK468" s="145">
        <f>ROUND(I468*H468,2)</f>
        <v>0</v>
      </c>
      <c r="BL468" s="16" t="s">
        <v>164</v>
      </c>
      <c r="BM468" s="144" t="s">
        <v>841</v>
      </c>
    </row>
    <row r="469" spans="2:65" s="1" customFormat="1">
      <c r="B469" s="32"/>
      <c r="D469" s="146" t="s">
        <v>166</v>
      </c>
      <c r="F469" s="147" t="s">
        <v>842</v>
      </c>
      <c r="I469" s="148"/>
      <c r="L469" s="32"/>
      <c r="M469" s="149"/>
      <c r="T469" s="56"/>
      <c r="AT469" s="16" t="s">
        <v>166</v>
      </c>
      <c r="AU469" s="16" t="s">
        <v>91</v>
      </c>
    </row>
    <row r="470" spans="2:65" s="1" customFormat="1" ht="24.2" customHeight="1">
      <c r="B470" s="132"/>
      <c r="C470" s="133" t="s">
        <v>843</v>
      </c>
      <c r="D470" s="133" t="s">
        <v>159</v>
      </c>
      <c r="E470" s="134" t="s">
        <v>844</v>
      </c>
      <c r="F470" s="135" t="s">
        <v>845</v>
      </c>
      <c r="G470" s="136" t="s">
        <v>236</v>
      </c>
      <c r="H470" s="137">
        <v>10.08</v>
      </c>
      <c r="I470" s="138"/>
      <c r="J470" s="139">
        <f>ROUND(I470*H470,2)</f>
        <v>0</v>
      </c>
      <c r="K470" s="135" t="s">
        <v>163</v>
      </c>
      <c r="L470" s="32"/>
      <c r="M470" s="140" t="s">
        <v>1</v>
      </c>
      <c r="N470" s="141" t="s">
        <v>46</v>
      </c>
      <c r="P470" s="142">
        <f>O470*H470</f>
        <v>0</v>
      </c>
      <c r="Q470" s="142">
        <v>0</v>
      </c>
      <c r="R470" s="142">
        <f>Q470*H470</f>
        <v>0</v>
      </c>
      <c r="S470" s="142">
        <v>2.65</v>
      </c>
      <c r="T470" s="143">
        <f>S470*H470</f>
        <v>26.712</v>
      </c>
      <c r="AR470" s="144" t="s">
        <v>164</v>
      </c>
      <c r="AT470" s="144" t="s">
        <v>159</v>
      </c>
      <c r="AU470" s="144" t="s">
        <v>91</v>
      </c>
      <c r="AY470" s="16" t="s">
        <v>156</v>
      </c>
      <c r="BE470" s="145">
        <f>IF(N470="základní",J470,0)</f>
        <v>0</v>
      </c>
      <c r="BF470" s="145">
        <f>IF(N470="snížená",J470,0)</f>
        <v>0</v>
      </c>
      <c r="BG470" s="145">
        <f>IF(N470="zákl. přenesená",J470,0)</f>
        <v>0</v>
      </c>
      <c r="BH470" s="145">
        <f>IF(N470="sníž. přenesená",J470,0)</f>
        <v>0</v>
      </c>
      <c r="BI470" s="145">
        <f>IF(N470="nulová",J470,0)</f>
        <v>0</v>
      </c>
      <c r="BJ470" s="16" t="s">
        <v>89</v>
      </c>
      <c r="BK470" s="145">
        <f>ROUND(I470*H470,2)</f>
        <v>0</v>
      </c>
      <c r="BL470" s="16" t="s">
        <v>164</v>
      </c>
      <c r="BM470" s="144" t="s">
        <v>846</v>
      </c>
    </row>
    <row r="471" spans="2:65" s="1" customFormat="1">
      <c r="B471" s="32"/>
      <c r="D471" s="146" t="s">
        <v>166</v>
      </c>
      <c r="F471" s="147" t="s">
        <v>847</v>
      </c>
      <c r="I471" s="148"/>
      <c r="L471" s="32"/>
      <c r="M471" s="149"/>
      <c r="T471" s="56"/>
      <c r="AT471" s="16" t="s">
        <v>166</v>
      </c>
      <c r="AU471" s="16" t="s">
        <v>91</v>
      </c>
    </row>
    <row r="472" spans="2:65" s="1" customFormat="1" ht="24.2" customHeight="1">
      <c r="B472" s="132"/>
      <c r="C472" s="133" t="s">
        <v>848</v>
      </c>
      <c r="D472" s="133" t="s">
        <v>159</v>
      </c>
      <c r="E472" s="134" t="s">
        <v>849</v>
      </c>
      <c r="F472" s="135" t="s">
        <v>850</v>
      </c>
      <c r="G472" s="136" t="s">
        <v>170</v>
      </c>
      <c r="H472" s="137">
        <v>2</v>
      </c>
      <c r="I472" s="138"/>
      <c r="J472" s="139">
        <f>ROUND(I472*H472,2)</f>
        <v>0</v>
      </c>
      <c r="K472" s="135" t="s">
        <v>163</v>
      </c>
      <c r="L472" s="32"/>
      <c r="M472" s="140" t="s">
        <v>1</v>
      </c>
      <c r="N472" s="141" t="s">
        <v>46</v>
      </c>
      <c r="P472" s="142">
        <f>O472*H472</f>
        <v>0</v>
      </c>
      <c r="Q472" s="142">
        <v>0</v>
      </c>
      <c r="R472" s="142">
        <f>Q472*H472</f>
        <v>0</v>
      </c>
      <c r="S472" s="142">
        <v>8.2000000000000003E-2</v>
      </c>
      <c r="T472" s="143">
        <f>S472*H472</f>
        <v>0.16400000000000001</v>
      </c>
      <c r="AR472" s="144" t="s">
        <v>164</v>
      </c>
      <c r="AT472" s="144" t="s">
        <v>159</v>
      </c>
      <c r="AU472" s="144" t="s">
        <v>91</v>
      </c>
      <c r="AY472" s="16" t="s">
        <v>156</v>
      </c>
      <c r="BE472" s="145">
        <f>IF(N472="základní",J472,0)</f>
        <v>0</v>
      </c>
      <c r="BF472" s="145">
        <f>IF(N472="snížená",J472,0)</f>
        <v>0</v>
      </c>
      <c r="BG472" s="145">
        <f>IF(N472="zákl. přenesená",J472,0)</f>
        <v>0</v>
      </c>
      <c r="BH472" s="145">
        <f>IF(N472="sníž. přenesená",J472,0)</f>
        <v>0</v>
      </c>
      <c r="BI472" s="145">
        <f>IF(N472="nulová",J472,0)</f>
        <v>0</v>
      </c>
      <c r="BJ472" s="16" t="s">
        <v>89</v>
      </c>
      <c r="BK472" s="145">
        <f>ROUND(I472*H472,2)</f>
        <v>0</v>
      </c>
      <c r="BL472" s="16" t="s">
        <v>164</v>
      </c>
      <c r="BM472" s="144" t="s">
        <v>851</v>
      </c>
    </row>
    <row r="473" spans="2:65" s="1" customFormat="1">
      <c r="B473" s="32"/>
      <c r="D473" s="146" t="s">
        <v>166</v>
      </c>
      <c r="F473" s="147" t="s">
        <v>852</v>
      </c>
      <c r="I473" s="148"/>
      <c r="L473" s="32"/>
      <c r="M473" s="149"/>
      <c r="T473" s="56"/>
      <c r="AT473" s="16" t="s">
        <v>166</v>
      </c>
      <c r="AU473" s="16" t="s">
        <v>91</v>
      </c>
    </row>
    <row r="474" spans="2:65" s="1" customFormat="1" ht="16.5" customHeight="1">
      <c r="B474" s="132"/>
      <c r="C474" s="133" t="s">
        <v>853</v>
      </c>
      <c r="D474" s="133" t="s">
        <v>159</v>
      </c>
      <c r="E474" s="134" t="s">
        <v>854</v>
      </c>
      <c r="F474" s="135" t="s">
        <v>855</v>
      </c>
      <c r="G474" s="136" t="s">
        <v>236</v>
      </c>
      <c r="H474" s="137">
        <v>16.8</v>
      </c>
      <c r="I474" s="138"/>
      <c r="J474" s="139">
        <f>ROUND(I474*H474,2)</f>
        <v>0</v>
      </c>
      <c r="K474" s="135" t="s">
        <v>163</v>
      </c>
      <c r="L474" s="32"/>
      <c r="M474" s="140" t="s">
        <v>1</v>
      </c>
      <c r="N474" s="141" t="s">
        <v>46</v>
      </c>
      <c r="P474" s="142">
        <f>O474*H474</f>
        <v>0</v>
      </c>
      <c r="Q474" s="142">
        <v>0.12</v>
      </c>
      <c r="R474" s="142">
        <f>Q474*H474</f>
        <v>2.016</v>
      </c>
      <c r="S474" s="142">
        <v>2.4900000000000002</v>
      </c>
      <c r="T474" s="143">
        <f>S474*H474</f>
        <v>41.832000000000008</v>
      </c>
      <c r="AR474" s="144" t="s">
        <v>164</v>
      </c>
      <c r="AT474" s="144" t="s">
        <v>159</v>
      </c>
      <c r="AU474" s="144" t="s">
        <v>91</v>
      </c>
      <c r="AY474" s="16" t="s">
        <v>156</v>
      </c>
      <c r="BE474" s="145">
        <f>IF(N474="základní",J474,0)</f>
        <v>0</v>
      </c>
      <c r="BF474" s="145">
        <f>IF(N474="snížená",J474,0)</f>
        <v>0</v>
      </c>
      <c r="BG474" s="145">
        <f>IF(N474="zákl. přenesená",J474,0)</f>
        <v>0</v>
      </c>
      <c r="BH474" s="145">
        <f>IF(N474="sníž. přenesená",J474,0)</f>
        <v>0</v>
      </c>
      <c r="BI474" s="145">
        <f>IF(N474="nulová",J474,0)</f>
        <v>0</v>
      </c>
      <c r="BJ474" s="16" t="s">
        <v>89</v>
      </c>
      <c r="BK474" s="145">
        <f>ROUND(I474*H474,2)</f>
        <v>0</v>
      </c>
      <c r="BL474" s="16" t="s">
        <v>164</v>
      </c>
      <c r="BM474" s="144" t="s">
        <v>856</v>
      </c>
    </row>
    <row r="475" spans="2:65" s="1" customFormat="1">
      <c r="B475" s="32"/>
      <c r="D475" s="146" t="s">
        <v>166</v>
      </c>
      <c r="F475" s="147" t="s">
        <v>857</v>
      </c>
      <c r="I475" s="148"/>
      <c r="L475" s="32"/>
      <c r="M475" s="149"/>
      <c r="T475" s="56"/>
      <c r="AT475" s="16" t="s">
        <v>166</v>
      </c>
      <c r="AU475" s="16" t="s">
        <v>91</v>
      </c>
    </row>
    <row r="476" spans="2:65" s="1" customFormat="1" ht="16.5" customHeight="1">
      <c r="B476" s="132"/>
      <c r="C476" s="133" t="s">
        <v>858</v>
      </c>
      <c r="D476" s="133" t="s">
        <v>159</v>
      </c>
      <c r="E476" s="134" t="s">
        <v>859</v>
      </c>
      <c r="F476" s="135" t="s">
        <v>860</v>
      </c>
      <c r="G476" s="136" t="s">
        <v>186</v>
      </c>
      <c r="H476" s="137">
        <v>25.2</v>
      </c>
      <c r="I476" s="138"/>
      <c r="J476" s="139">
        <f>ROUND(I476*H476,2)</f>
        <v>0</v>
      </c>
      <c r="K476" s="135" t="s">
        <v>163</v>
      </c>
      <c r="L476" s="32"/>
      <c r="M476" s="140" t="s">
        <v>1</v>
      </c>
      <c r="N476" s="141" t="s">
        <v>46</v>
      </c>
      <c r="P476" s="142">
        <f>O476*H476</f>
        <v>0</v>
      </c>
      <c r="Q476" s="142">
        <v>8.0000000000000007E-5</v>
      </c>
      <c r="R476" s="142">
        <f>Q476*H476</f>
        <v>2.016E-3</v>
      </c>
      <c r="S476" s="142">
        <v>1.7999999999999999E-2</v>
      </c>
      <c r="T476" s="143">
        <f>S476*H476</f>
        <v>0.45359999999999995</v>
      </c>
      <c r="AR476" s="144" t="s">
        <v>164</v>
      </c>
      <c r="AT476" s="144" t="s">
        <v>159</v>
      </c>
      <c r="AU476" s="144" t="s">
        <v>91</v>
      </c>
      <c r="AY476" s="16" t="s">
        <v>156</v>
      </c>
      <c r="BE476" s="145">
        <f>IF(N476="základní",J476,0)</f>
        <v>0</v>
      </c>
      <c r="BF476" s="145">
        <f>IF(N476="snížená",J476,0)</f>
        <v>0</v>
      </c>
      <c r="BG476" s="145">
        <f>IF(N476="zákl. přenesená",J476,0)</f>
        <v>0</v>
      </c>
      <c r="BH476" s="145">
        <f>IF(N476="sníž. přenesená",J476,0)</f>
        <v>0</v>
      </c>
      <c r="BI476" s="145">
        <f>IF(N476="nulová",J476,0)</f>
        <v>0</v>
      </c>
      <c r="BJ476" s="16" t="s">
        <v>89</v>
      </c>
      <c r="BK476" s="145">
        <f>ROUND(I476*H476,2)</f>
        <v>0</v>
      </c>
      <c r="BL476" s="16" t="s">
        <v>164</v>
      </c>
      <c r="BM476" s="144" t="s">
        <v>861</v>
      </c>
    </row>
    <row r="477" spans="2:65" s="1" customFormat="1">
      <c r="B477" s="32"/>
      <c r="D477" s="146" t="s">
        <v>166</v>
      </c>
      <c r="F477" s="147" t="s">
        <v>862</v>
      </c>
      <c r="I477" s="148"/>
      <c r="L477" s="32"/>
      <c r="M477" s="149"/>
      <c r="T477" s="56"/>
      <c r="AT477" s="16" t="s">
        <v>166</v>
      </c>
      <c r="AU477" s="16" t="s">
        <v>91</v>
      </c>
    </row>
    <row r="478" spans="2:65" s="1" customFormat="1" ht="16.5" customHeight="1">
      <c r="B478" s="132"/>
      <c r="C478" s="133" t="s">
        <v>863</v>
      </c>
      <c r="D478" s="133" t="s">
        <v>159</v>
      </c>
      <c r="E478" s="134" t="s">
        <v>864</v>
      </c>
      <c r="F478" s="135" t="s">
        <v>865</v>
      </c>
      <c r="G478" s="136" t="s">
        <v>236</v>
      </c>
      <c r="H478" s="137">
        <v>34.130000000000003</v>
      </c>
      <c r="I478" s="138"/>
      <c r="J478" s="139">
        <f>ROUND(I478*H478,2)</f>
        <v>0</v>
      </c>
      <c r="K478" s="135" t="s">
        <v>163</v>
      </c>
      <c r="L478" s="32"/>
      <c r="M478" s="140" t="s">
        <v>1</v>
      </c>
      <c r="N478" s="141" t="s">
        <v>46</v>
      </c>
      <c r="P478" s="142">
        <f>O478*H478</f>
        <v>0</v>
      </c>
      <c r="Q478" s="142">
        <v>0.12171</v>
      </c>
      <c r="R478" s="142">
        <f>Q478*H478</f>
        <v>4.1539622999999999</v>
      </c>
      <c r="S478" s="142">
        <v>2.4</v>
      </c>
      <c r="T478" s="143">
        <f>S478*H478</f>
        <v>81.912000000000006</v>
      </c>
      <c r="AR478" s="144" t="s">
        <v>164</v>
      </c>
      <c r="AT478" s="144" t="s">
        <v>159</v>
      </c>
      <c r="AU478" s="144" t="s">
        <v>91</v>
      </c>
      <c r="AY478" s="16" t="s">
        <v>156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6" t="s">
        <v>89</v>
      </c>
      <c r="BK478" s="145">
        <f>ROUND(I478*H478,2)</f>
        <v>0</v>
      </c>
      <c r="BL478" s="16" t="s">
        <v>164</v>
      </c>
      <c r="BM478" s="144" t="s">
        <v>866</v>
      </c>
    </row>
    <row r="479" spans="2:65" s="1" customFormat="1">
      <c r="B479" s="32"/>
      <c r="D479" s="146" t="s">
        <v>166</v>
      </c>
      <c r="F479" s="147" t="s">
        <v>867</v>
      </c>
      <c r="I479" s="148"/>
      <c r="L479" s="32"/>
      <c r="M479" s="149"/>
      <c r="T479" s="56"/>
      <c r="AT479" s="16" t="s">
        <v>166</v>
      </c>
      <c r="AU479" s="16" t="s">
        <v>91</v>
      </c>
    </row>
    <row r="480" spans="2:65" s="1" customFormat="1" ht="24.2" customHeight="1">
      <c r="B480" s="132"/>
      <c r="C480" s="133" t="s">
        <v>868</v>
      </c>
      <c r="D480" s="133" t="s">
        <v>159</v>
      </c>
      <c r="E480" s="134" t="s">
        <v>869</v>
      </c>
      <c r="F480" s="135" t="s">
        <v>870</v>
      </c>
      <c r="G480" s="136" t="s">
        <v>186</v>
      </c>
      <c r="H480" s="137">
        <v>6</v>
      </c>
      <c r="I480" s="138"/>
      <c r="J480" s="139">
        <f>ROUND(I480*H480,2)</f>
        <v>0</v>
      </c>
      <c r="K480" s="135" t="s">
        <v>163</v>
      </c>
      <c r="L480" s="32"/>
      <c r="M480" s="140" t="s">
        <v>1</v>
      </c>
      <c r="N480" s="141" t="s">
        <v>46</v>
      </c>
      <c r="P480" s="142">
        <f>O480*H480</f>
        <v>0</v>
      </c>
      <c r="Q480" s="142">
        <v>0</v>
      </c>
      <c r="R480" s="142">
        <f>Q480*H480</f>
        <v>0</v>
      </c>
      <c r="S480" s="142">
        <v>1.6990000000000001</v>
      </c>
      <c r="T480" s="143">
        <f>S480*H480</f>
        <v>10.194000000000001</v>
      </c>
      <c r="AR480" s="144" t="s">
        <v>164</v>
      </c>
      <c r="AT480" s="144" t="s">
        <v>159</v>
      </c>
      <c r="AU480" s="144" t="s">
        <v>91</v>
      </c>
      <c r="AY480" s="16" t="s">
        <v>156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6" t="s">
        <v>89</v>
      </c>
      <c r="BK480" s="145">
        <f>ROUND(I480*H480,2)</f>
        <v>0</v>
      </c>
      <c r="BL480" s="16" t="s">
        <v>164</v>
      </c>
      <c r="BM480" s="144" t="s">
        <v>871</v>
      </c>
    </row>
    <row r="481" spans="2:65" s="1" customFormat="1">
      <c r="B481" s="32"/>
      <c r="D481" s="146" t="s">
        <v>166</v>
      </c>
      <c r="F481" s="147" t="s">
        <v>872</v>
      </c>
      <c r="I481" s="148"/>
      <c r="L481" s="32"/>
      <c r="M481" s="149"/>
      <c r="T481" s="56"/>
      <c r="AT481" s="16" t="s">
        <v>166</v>
      </c>
      <c r="AU481" s="16" t="s">
        <v>91</v>
      </c>
    </row>
    <row r="482" spans="2:65" s="11" customFormat="1" ht="22.9" customHeight="1">
      <c r="B482" s="120"/>
      <c r="D482" s="121" t="s">
        <v>80</v>
      </c>
      <c r="E482" s="130" t="s">
        <v>683</v>
      </c>
      <c r="F482" s="130" t="s">
        <v>873</v>
      </c>
      <c r="I482" s="123"/>
      <c r="J482" s="131">
        <f>BK482</f>
        <v>0</v>
      </c>
      <c r="L482" s="120"/>
      <c r="M482" s="125"/>
      <c r="P482" s="126">
        <f>SUM(P483:P495)</f>
        <v>0</v>
      </c>
      <c r="R482" s="126">
        <f>SUM(R483:R495)</f>
        <v>0</v>
      </c>
      <c r="T482" s="127">
        <f>SUM(T483:T495)</f>
        <v>0</v>
      </c>
      <c r="AR482" s="121" t="s">
        <v>89</v>
      </c>
      <c r="AT482" s="128" t="s">
        <v>80</v>
      </c>
      <c r="AU482" s="128" t="s">
        <v>89</v>
      </c>
      <c r="AY482" s="121" t="s">
        <v>156</v>
      </c>
      <c r="BK482" s="129">
        <f>SUM(BK483:BK495)</f>
        <v>0</v>
      </c>
    </row>
    <row r="483" spans="2:65" s="1" customFormat="1" ht="16.5" customHeight="1">
      <c r="B483" s="132"/>
      <c r="C483" s="133" t="s">
        <v>874</v>
      </c>
      <c r="D483" s="133" t="s">
        <v>159</v>
      </c>
      <c r="E483" s="134" t="s">
        <v>315</v>
      </c>
      <c r="F483" s="135" t="s">
        <v>316</v>
      </c>
      <c r="G483" s="136" t="s">
        <v>295</v>
      </c>
      <c r="H483" s="137">
        <v>189.69</v>
      </c>
      <c r="I483" s="138"/>
      <c r="J483" s="139">
        <f>ROUND(I483*H483,2)</f>
        <v>0</v>
      </c>
      <c r="K483" s="135" t="s">
        <v>163</v>
      </c>
      <c r="L483" s="32"/>
      <c r="M483" s="140" t="s">
        <v>1</v>
      </c>
      <c r="N483" s="141" t="s">
        <v>46</v>
      </c>
      <c r="P483" s="142">
        <f>O483*H483</f>
        <v>0</v>
      </c>
      <c r="Q483" s="142">
        <v>0</v>
      </c>
      <c r="R483" s="142">
        <f>Q483*H483</f>
        <v>0</v>
      </c>
      <c r="S483" s="142">
        <v>0</v>
      </c>
      <c r="T483" s="143">
        <f>S483*H483</f>
        <v>0</v>
      </c>
      <c r="AR483" s="144" t="s">
        <v>164</v>
      </c>
      <c r="AT483" s="144" t="s">
        <v>159</v>
      </c>
      <c r="AU483" s="144" t="s">
        <v>91</v>
      </c>
      <c r="AY483" s="16" t="s">
        <v>156</v>
      </c>
      <c r="BE483" s="145">
        <f>IF(N483="základní",J483,0)</f>
        <v>0</v>
      </c>
      <c r="BF483" s="145">
        <f>IF(N483="snížená",J483,0)</f>
        <v>0</v>
      </c>
      <c r="BG483" s="145">
        <f>IF(N483="zákl. přenesená",J483,0)</f>
        <v>0</v>
      </c>
      <c r="BH483" s="145">
        <f>IF(N483="sníž. přenesená",J483,0)</f>
        <v>0</v>
      </c>
      <c r="BI483" s="145">
        <f>IF(N483="nulová",J483,0)</f>
        <v>0</v>
      </c>
      <c r="BJ483" s="16" t="s">
        <v>89</v>
      </c>
      <c r="BK483" s="145">
        <f>ROUND(I483*H483,2)</f>
        <v>0</v>
      </c>
      <c r="BL483" s="16" t="s">
        <v>164</v>
      </c>
      <c r="BM483" s="144" t="s">
        <v>875</v>
      </c>
    </row>
    <row r="484" spans="2:65" s="1" customFormat="1">
      <c r="B484" s="32"/>
      <c r="D484" s="146" t="s">
        <v>166</v>
      </c>
      <c r="F484" s="147" t="s">
        <v>318</v>
      </c>
      <c r="I484" s="148"/>
      <c r="L484" s="32"/>
      <c r="M484" s="149"/>
      <c r="T484" s="56"/>
      <c r="AT484" s="16" t="s">
        <v>166</v>
      </c>
      <c r="AU484" s="16" t="s">
        <v>91</v>
      </c>
    </row>
    <row r="485" spans="2:65" s="1" customFormat="1" ht="16.5" customHeight="1">
      <c r="B485" s="132"/>
      <c r="C485" s="133" t="s">
        <v>876</v>
      </c>
      <c r="D485" s="133" t="s">
        <v>159</v>
      </c>
      <c r="E485" s="134" t="s">
        <v>877</v>
      </c>
      <c r="F485" s="135" t="s">
        <v>878</v>
      </c>
      <c r="G485" s="136" t="s">
        <v>295</v>
      </c>
      <c r="H485" s="137">
        <v>332.48</v>
      </c>
      <c r="I485" s="138"/>
      <c r="J485" s="139">
        <f>ROUND(I485*H485,2)</f>
        <v>0</v>
      </c>
      <c r="K485" s="135" t="s">
        <v>163</v>
      </c>
      <c r="L485" s="32"/>
      <c r="M485" s="140" t="s">
        <v>1</v>
      </c>
      <c r="N485" s="141" t="s">
        <v>46</v>
      </c>
      <c r="P485" s="142">
        <f>O485*H485</f>
        <v>0</v>
      </c>
      <c r="Q485" s="142">
        <v>0</v>
      </c>
      <c r="R485" s="142">
        <f>Q485*H485</f>
        <v>0</v>
      </c>
      <c r="S485" s="142">
        <v>0</v>
      </c>
      <c r="T485" s="143">
        <f>S485*H485</f>
        <v>0</v>
      </c>
      <c r="AR485" s="144" t="s">
        <v>164</v>
      </c>
      <c r="AT485" s="144" t="s">
        <v>159</v>
      </c>
      <c r="AU485" s="144" t="s">
        <v>91</v>
      </c>
      <c r="AY485" s="16" t="s">
        <v>156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6" t="s">
        <v>89</v>
      </c>
      <c r="BK485" s="145">
        <f>ROUND(I485*H485,2)</f>
        <v>0</v>
      </c>
      <c r="BL485" s="16" t="s">
        <v>164</v>
      </c>
      <c r="BM485" s="144" t="s">
        <v>879</v>
      </c>
    </row>
    <row r="486" spans="2:65" s="1" customFormat="1">
      <c r="B486" s="32"/>
      <c r="D486" s="146" t="s">
        <v>166</v>
      </c>
      <c r="F486" s="147" t="s">
        <v>880</v>
      </c>
      <c r="I486" s="148"/>
      <c r="L486" s="32"/>
      <c r="M486" s="149"/>
      <c r="T486" s="56"/>
      <c r="AT486" s="16" t="s">
        <v>166</v>
      </c>
      <c r="AU486" s="16" t="s">
        <v>91</v>
      </c>
    </row>
    <row r="487" spans="2:65" s="1" customFormat="1" ht="24.2" customHeight="1">
      <c r="B487" s="132"/>
      <c r="C487" s="133" t="s">
        <v>881</v>
      </c>
      <c r="D487" s="133" t="s">
        <v>159</v>
      </c>
      <c r="E487" s="134" t="s">
        <v>305</v>
      </c>
      <c r="F487" s="135" t="s">
        <v>306</v>
      </c>
      <c r="G487" s="136" t="s">
        <v>295</v>
      </c>
      <c r="H487" s="137">
        <v>332.48</v>
      </c>
      <c r="I487" s="138"/>
      <c r="J487" s="139">
        <f>ROUND(I487*H487,2)</f>
        <v>0</v>
      </c>
      <c r="K487" s="135" t="s">
        <v>163</v>
      </c>
      <c r="L487" s="32"/>
      <c r="M487" s="140" t="s">
        <v>1</v>
      </c>
      <c r="N487" s="141" t="s">
        <v>46</v>
      </c>
      <c r="P487" s="142">
        <f>O487*H487</f>
        <v>0</v>
      </c>
      <c r="Q487" s="142">
        <v>0</v>
      </c>
      <c r="R487" s="142">
        <f>Q487*H487</f>
        <v>0</v>
      </c>
      <c r="S487" s="142">
        <v>0</v>
      </c>
      <c r="T487" s="143">
        <f>S487*H487</f>
        <v>0</v>
      </c>
      <c r="AR487" s="144" t="s">
        <v>164</v>
      </c>
      <c r="AT487" s="144" t="s">
        <v>159</v>
      </c>
      <c r="AU487" s="144" t="s">
        <v>91</v>
      </c>
      <c r="AY487" s="16" t="s">
        <v>156</v>
      </c>
      <c r="BE487" s="145">
        <f>IF(N487="základní",J487,0)</f>
        <v>0</v>
      </c>
      <c r="BF487" s="145">
        <f>IF(N487="snížená",J487,0)</f>
        <v>0</v>
      </c>
      <c r="BG487" s="145">
        <f>IF(N487="zákl. přenesená",J487,0)</f>
        <v>0</v>
      </c>
      <c r="BH487" s="145">
        <f>IF(N487="sníž. přenesená",J487,0)</f>
        <v>0</v>
      </c>
      <c r="BI487" s="145">
        <f>IF(N487="nulová",J487,0)</f>
        <v>0</v>
      </c>
      <c r="BJ487" s="16" t="s">
        <v>89</v>
      </c>
      <c r="BK487" s="145">
        <f>ROUND(I487*H487,2)</f>
        <v>0</v>
      </c>
      <c r="BL487" s="16" t="s">
        <v>164</v>
      </c>
      <c r="BM487" s="144" t="s">
        <v>882</v>
      </c>
    </row>
    <row r="488" spans="2:65" s="1" customFormat="1">
      <c r="B488" s="32"/>
      <c r="D488" s="146" t="s">
        <v>166</v>
      </c>
      <c r="F488" s="147" t="s">
        <v>308</v>
      </c>
      <c r="I488" s="148"/>
      <c r="L488" s="32"/>
      <c r="M488" s="149"/>
      <c r="T488" s="56"/>
      <c r="AT488" s="16" t="s">
        <v>166</v>
      </c>
      <c r="AU488" s="16" t="s">
        <v>91</v>
      </c>
    </row>
    <row r="489" spans="2:65" s="1" customFormat="1" ht="24.2" customHeight="1">
      <c r="B489" s="132"/>
      <c r="C489" s="133" t="s">
        <v>883</v>
      </c>
      <c r="D489" s="133" t="s">
        <v>159</v>
      </c>
      <c r="E489" s="134" t="s">
        <v>884</v>
      </c>
      <c r="F489" s="135" t="s">
        <v>885</v>
      </c>
      <c r="G489" s="136" t="s">
        <v>295</v>
      </c>
      <c r="H489" s="137">
        <v>332.48</v>
      </c>
      <c r="I489" s="138"/>
      <c r="J489" s="139">
        <f>ROUND(I489*H489,2)</f>
        <v>0</v>
      </c>
      <c r="K489" s="135" t="s">
        <v>163</v>
      </c>
      <c r="L489" s="32"/>
      <c r="M489" s="140" t="s">
        <v>1</v>
      </c>
      <c r="N489" s="141" t="s">
        <v>46</v>
      </c>
      <c r="P489" s="142">
        <f>O489*H489</f>
        <v>0</v>
      </c>
      <c r="Q489" s="142">
        <v>0</v>
      </c>
      <c r="R489" s="142">
        <f>Q489*H489</f>
        <v>0</v>
      </c>
      <c r="S489" s="142">
        <v>0</v>
      </c>
      <c r="T489" s="143">
        <f>S489*H489</f>
        <v>0</v>
      </c>
      <c r="AR489" s="144" t="s">
        <v>164</v>
      </c>
      <c r="AT489" s="144" t="s">
        <v>159</v>
      </c>
      <c r="AU489" s="144" t="s">
        <v>91</v>
      </c>
      <c r="AY489" s="16" t="s">
        <v>156</v>
      </c>
      <c r="BE489" s="145">
        <f>IF(N489="základní",J489,0)</f>
        <v>0</v>
      </c>
      <c r="BF489" s="145">
        <f>IF(N489="snížená",J489,0)</f>
        <v>0</v>
      </c>
      <c r="BG489" s="145">
        <f>IF(N489="zákl. přenesená",J489,0)</f>
        <v>0</v>
      </c>
      <c r="BH489" s="145">
        <f>IF(N489="sníž. přenesená",J489,0)</f>
        <v>0</v>
      </c>
      <c r="BI489" s="145">
        <f>IF(N489="nulová",J489,0)</f>
        <v>0</v>
      </c>
      <c r="BJ489" s="16" t="s">
        <v>89</v>
      </c>
      <c r="BK489" s="145">
        <f>ROUND(I489*H489,2)</f>
        <v>0</v>
      </c>
      <c r="BL489" s="16" t="s">
        <v>164</v>
      </c>
      <c r="BM489" s="144" t="s">
        <v>886</v>
      </c>
    </row>
    <row r="490" spans="2:65" s="1" customFormat="1">
      <c r="B490" s="32"/>
      <c r="D490" s="146" t="s">
        <v>166</v>
      </c>
      <c r="F490" s="147" t="s">
        <v>887</v>
      </c>
      <c r="I490" s="148"/>
      <c r="L490" s="32"/>
      <c r="M490" s="149"/>
      <c r="T490" s="56"/>
      <c r="AT490" s="16" t="s">
        <v>166</v>
      </c>
      <c r="AU490" s="16" t="s">
        <v>91</v>
      </c>
    </row>
    <row r="491" spans="2:65" s="1" customFormat="1" ht="24.2" customHeight="1">
      <c r="B491" s="132"/>
      <c r="C491" s="133" t="s">
        <v>888</v>
      </c>
      <c r="D491" s="133" t="s">
        <v>159</v>
      </c>
      <c r="E491" s="134" t="s">
        <v>889</v>
      </c>
      <c r="F491" s="135" t="s">
        <v>890</v>
      </c>
      <c r="G491" s="136" t="s">
        <v>295</v>
      </c>
      <c r="H491" s="137">
        <v>6317.12</v>
      </c>
      <c r="I491" s="138"/>
      <c r="J491" s="139">
        <f>ROUND(I491*H491,2)</f>
        <v>0</v>
      </c>
      <c r="K491" s="135" t="s">
        <v>163</v>
      </c>
      <c r="L491" s="32"/>
      <c r="M491" s="140" t="s">
        <v>1</v>
      </c>
      <c r="N491" s="141" t="s">
        <v>46</v>
      </c>
      <c r="P491" s="142">
        <f>O491*H491</f>
        <v>0</v>
      </c>
      <c r="Q491" s="142">
        <v>0</v>
      </c>
      <c r="R491" s="142">
        <f>Q491*H491</f>
        <v>0</v>
      </c>
      <c r="S491" s="142">
        <v>0</v>
      </c>
      <c r="T491" s="143">
        <f>S491*H491</f>
        <v>0</v>
      </c>
      <c r="AR491" s="144" t="s">
        <v>164</v>
      </c>
      <c r="AT491" s="144" t="s">
        <v>159</v>
      </c>
      <c r="AU491" s="144" t="s">
        <v>91</v>
      </c>
      <c r="AY491" s="16" t="s">
        <v>156</v>
      </c>
      <c r="BE491" s="145">
        <f>IF(N491="základní",J491,0)</f>
        <v>0</v>
      </c>
      <c r="BF491" s="145">
        <f>IF(N491="snížená",J491,0)</f>
        <v>0</v>
      </c>
      <c r="BG491" s="145">
        <f>IF(N491="zákl. přenesená",J491,0)</f>
        <v>0</v>
      </c>
      <c r="BH491" s="145">
        <f>IF(N491="sníž. přenesená",J491,0)</f>
        <v>0</v>
      </c>
      <c r="BI491" s="145">
        <f>IF(N491="nulová",J491,0)</f>
        <v>0</v>
      </c>
      <c r="BJ491" s="16" t="s">
        <v>89</v>
      </c>
      <c r="BK491" s="145">
        <f>ROUND(I491*H491,2)</f>
        <v>0</v>
      </c>
      <c r="BL491" s="16" t="s">
        <v>164</v>
      </c>
      <c r="BM491" s="144" t="s">
        <v>891</v>
      </c>
    </row>
    <row r="492" spans="2:65" s="1" customFormat="1">
      <c r="B492" s="32"/>
      <c r="D492" s="146" t="s">
        <v>166</v>
      </c>
      <c r="F492" s="147" t="s">
        <v>892</v>
      </c>
      <c r="I492" s="148"/>
      <c r="L492" s="32"/>
      <c r="M492" s="149"/>
      <c r="T492" s="56"/>
      <c r="AT492" s="16" t="s">
        <v>166</v>
      </c>
      <c r="AU492" s="16" t="s">
        <v>91</v>
      </c>
    </row>
    <row r="493" spans="2:65" s="14" customFormat="1">
      <c r="B493" s="176"/>
      <c r="D493" s="150" t="s">
        <v>288</v>
      </c>
      <c r="E493" s="177" t="s">
        <v>1</v>
      </c>
      <c r="F493" s="178" t="s">
        <v>893</v>
      </c>
      <c r="H493" s="177" t="s">
        <v>1</v>
      </c>
      <c r="I493" s="179"/>
      <c r="L493" s="176"/>
      <c r="M493" s="180"/>
      <c r="T493" s="181"/>
      <c r="AT493" s="177" t="s">
        <v>288</v>
      </c>
      <c r="AU493" s="177" t="s">
        <v>91</v>
      </c>
      <c r="AV493" s="14" t="s">
        <v>89</v>
      </c>
      <c r="AW493" s="14" t="s">
        <v>37</v>
      </c>
      <c r="AX493" s="14" t="s">
        <v>81</v>
      </c>
      <c r="AY493" s="177" t="s">
        <v>156</v>
      </c>
    </row>
    <row r="494" spans="2:65" s="12" customFormat="1">
      <c r="B494" s="152"/>
      <c r="D494" s="150" t="s">
        <v>288</v>
      </c>
      <c r="E494" s="153" t="s">
        <v>1</v>
      </c>
      <c r="F494" s="154" t="s">
        <v>894</v>
      </c>
      <c r="H494" s="155">
        <v>6317.12</v>
      </c>
      <c r="I494" s="156"/>
      <c r="L494" s="152"/>
      <c r="M494" s="157"/>
      <c r="T494" s="158"/>
      <c r="AT494" s="153" t="s">
        <v>288</v>
      </c>
      <c r="AU494" s="153" t="s">
        <v>91</v>
      </c>
      <c r="AV494" s="12" t="s">
        <v>91</v>
      </c>
      <c r="AW494" s="12" t="s">
        <v>37</v>
      </c>
      <c r="AX494" s="12" t="s">
        <v>81</v>
      </c>
      <c r="AY494" s="153" t="s">
        <v>156</v>
      </c>
    </row>
    <row r="495" spans="2:65" s="13" customFormat="1">
      <c r="B495" s="159"/>
      <c r="D495" s="150" t="s">
        <v>288</v>
      </c>
      <c r="E495" s="160" t="s">
        <v>1</v>
      </c>
      <c r="F495" s="161" t="s">
        <v>290</v>
      </c>
      <c r="H495" s="162">
        <v>6317.12</v>
      </c>
      <c r="I495" s="163"/>
      <c r="L495" s="159"/>
      <c r="M495" s="164"/>
      <c r="T495" s="165"/>
      <c r="AT495" s="160" t="s">
        <v>288</v>
      </c>
      <c r="AU495" s="160" t="s">
        <v>91</v>
      </c>
      <c r="AV495" s="13" t="s">
        <v>164</v>
      </c>
      <c r="AW495" s="13" t="s">
        <v>37</v>
      </c>
      <c r="AX495" s="13" t="s">
        <v>89</v>
      </c>
      <c r="AY495" s="160" t="s">
        <v>156</v>
      </c>
    </row>
    <row r="496" spans="2:65" s="11" customFormat="1" ht="22.9" customHeight="1">
      <c r="B496" s="120"/>
      <c r="D496" s="121" t="s">
        <v>80</v>
      </c>
      <c r="E496" s="130" t="s">
        <v>895</v>
      </c>
      <c r="F496" s="130" t="s">
        <v>896</v>
      </c>
      <c r="I496" s="123"/>
      <c r="J496" s="131">
        <f>BK496</f>
        <v>0</v>
      </c>
      <c r="L496" s="120"/>
      <c r="M496" s="125"/>
      <c r="P496" s="126">
        <f>P497</f>
        <v>0</v>
      </c>
      <c r="R496" s="126">
        <f>R497</f>
        <v>0</v>
      </c>
      <c r="T496" s="127">
        <f>T497</f>
        <v>0</v>
      </c>
      <c r="AR496" s="121" t="s">
        <v>89</v>
      </c>
      <c r="AT496" s="128" t="s">
        <v>80</v>
      </c>
      <c r="AU496" s="128" t="s">
        <v>89</v>
      </c>
      <c r="AY496" s="121" t="s">
        <v>156</v>
      </c>
      <c r="BK496" s="129">
        <f>BK497</f>
        <v>0</v>
      </c>
    </row>
    <row r="497" spans="2:65" s="1" customFormat="1" ht="24.2" customHeight="1">
      <c r="B497" s="132"/>
      <c r="C497" s="133" t="s">
        <v>897</v>
      </c>
      <c r="D497" s="133" t="s">
        <v>159</v>
      </c>
      <c r="E497" s="134" t="s">
        <v>898</v>
      </c>
      <c r="F497" s="135" t="s">
        <v>899</v>
      </c>
      <c r="G497" s="136" t="s">
        <v>170</v>
      </c>
      <c r="H497" s="137">
        <v>8</v>
      </c>
      <c r="I497" s="138"/>
      <c r="J497" s="139">
        <f>ROUND(I497*H497,2)</f>
        <v>0</v>
      </c>
      <c r="K497" s="135" t="s">
        <v>1</v>
      </c>
      <c r="L497" s="32"/>
      <c r="M497" s="140" t="s">
        <v>1</v>
      </c>
      <c r="N497" s="141" t="s">
        <v>46</v>
      </c>
      <c r="P497" s="142">
        <f>O497*H497</f>
        <v>0</v>
      </c>
      <c r="Q497" s="142">
        <v>0</v>
      </c>
      <c r="R497" s="142">
        <f>Q497*H497</f>
        <v>0</v>
      </c>
      <c r="S497" s="142">
        <v>0</v>
      </c>
      <c r="T497" s="143">
        <f>S497*H497</f>
        <v>0</v>
      </c>
      <c r="AR497" s="144" t="s">
        <v>164</v>
      </c>
      <c r="AT497" s="144" t="s">
        <v>159</v>
      </c>
      <c r="AU497" s="144" t="s">
        <v>91</v>
      </c>
      <c r="AY497" s="16" t="s">
        <v>156</v>
      </c>
      <c r="BE497" s="145">
        <f>IF(N497="základní",J497,0)</f>
        <v>0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6" t="s">
        <v>89</v>
      </c>
      <c r="BK497" s="145">
        <f>ROUND(I497*H497,2)</f>
        <v>0</v>
      </c>
      <c r="BL497" s="16" t="s">
        <v>164</v>
      </c>
      <c r="BM497" s="144" t="s">
        <v>900</v>
      </c>
    </row>
    <row r="498" spans="2:65" s="11" customFormat="1" ht="22.9" customHeight="1">
      <c r="B498" s="120"/>
      <c r="D498" s="121" t="s">
        <v>80</v>
      </c>
      <c r="E498" s="130" t="s">
        <v>901</v>
      </c>
      <c r="F498" s="130" t="s">
        <v>902</v>
      </c>
      <c r="I498" s="123"/>
      <c r="J498" s="131">
        <f>BK498</f>
        <v>0</v>
      </c>
      <c r="L498" s="120"/>
      <c r="M498" s="125"/>
      <c r="P498" s="126">
        <f>SUM(P499:P500)</f>
        <v>0</v>
      </c>
      <c r="R498" s="126">
        <f>SUM(R499:R500)</f>
        <v>0</v>
      </c>
      <c r="T498" s="127">
        <f>SUM(T499:T500)</f>
        <v>0</v>
      </c>
      <c r="AR498" s="121" t="s">
        <v>89</v>
      </c>
      <c r="AT498" s="128" t="s">
        <v>80</v>
      </c>
      <c r="AU498" s="128" t="s">
        <v>89</v>
      </c>
      <c r="AY498" s="121" t="s">
        <v>156</v>
      </c>
      <c r="BK498" s="129">
        <f>SUM(BK499:BK500)</f>
        <v>0</v>
      </c>
    </row>
    <row r="499" spans="2:65" s="1" customFormat="1" ht="24.2" customHeight="1">
      <c r="B499" s="132"/>
      <c r="C499" s="133" t="s">
        <v>903</v>
      </c>
      <c r="D499" s="133" t="s">
        <v>159</v>
      </c>
      <c r="E499" s="134" t="s">
        <v>904</v>
      </c>
      <c r="F499" s="135" t="s">
        <v>905</v>
      </c>
      <c r="G499" s="136" t="s">
        <v>186</v>
      </c>
      <c r="H499" s="137">
        <v>12.6</v>
      </c>
      <c r="I499" s="138"/>
      <c r="J499" s="139">
        <f>ROUND(I499*H499,2)</f>
        <v>0</v>
      </c>
      <c r="K499" s="135" t="s">
        <v>163</v>
      </c>
      <c r="L499" s="32"/>
      <c r="M499" s="140" t="s">
        <v>1</v>
      </c>
      <c r="N499" s="141" t="s">
        <v>46</v>
      </c>
      <c r="P499" s="142">
        <f>O499*H499</f>
        <v>0</v>
      </c>
      <c r="Q499" s="142">
        <v>0</v>
      </c>
      <c r="R499" s="142">
        <f>Q499*H499</f>
        <v>0</v>
      </c>
      <c r="S499" s="142">
        <v>0</v>
      </c>
      <c r="T499" s="143">
        <f>S499*H499</f>
        <v>0</v>
      </c>
      <c r="AR499" s="144" t="s">
        <v>164</v>
      </c>
      <c r="AT499" s="144" t="s">
        <v>159</v>
      </c>
      <c r="AU499" s="144" t="s">
        <v>91</v>
      </c>
      <c r="AY499" s="16" t="s">
        <v>156</v>
      </c>
      <c r="BE499" s="145">
        <f>IF(N499="základní",J499,0)</f>
        <v>0</v>
      </c>
      <c r="BF499" s="145">
        <f>IF(N499="snížená",J499,0)</f>
        <v>0</v>
      </c>
      <c r="BG499" s="145">
        <f>IF(N499="zákl. přenesená",J499,0)</f>
        <v>0</v>
      </c>
      <c r="BH499" s="145">
        <f>IF(N499="sníž. přenesená",J499,0)</f>
        <v>0</v>
      </c>
      <c r="BI499" s="145">
        <f>IF(N499="nulová",J499,0)</f>
        <v>0</v>
      </c>
      <c r="BJ499" s="16" t="s">
        <v>89</v>
      </c>
      <c r="BK499" s="145">
        <f>ROUND(I499*H499,2)</f>
        <v>0</v>
      </c>
      <c r="BL499" s="16" t="s">
        <v>164</v>
      </c>
      <c r="BM499" s="144" t="s">
        <v>906</v>
      </c>
    </row>
    <row r="500" spans="2:65" s="1" customFormat="1">
      <c r="B500" s="32"/>
      <c r="D500" s="146" t="s">
        <v>166</v>
      </c>
      <c r="F500" s="147" t="s">
        <v>907</v>
      </c>
      <c r="I500" s="148"/>
      <c r="L500" s="32"/>
      <c r="M500" s="149"/>
      <c r="T500" s="56"/>
      <c r="AT500" s="16" t="s">
        <v>166</v>
      </c>
      <c r="AU500" s="16" t="s">
        <v>91</v>
      </c>
    </row>
    <row r="501" spans="2:65" s="11" customFormat="1" ht="22.9" customHeight="1">
      <c r="B501" s="120"/>
      <c r="D501" s="121" t="s">
        <v>80</v>
      </c>
      <c r="E501" s="130" t="s">
        <v>908</v>
      </c>
      <c r="F501" s="130" t="s">
        <v>909</v>
      </c>
      <c r="I501" s="123"/>
      <c r="J501" s="131">
        <f>BK501</f>
        <v>0</v>
      </c>
      <c r="L501" s="120"/>
      <c r="M501" s="125"/>
      <c r="P501" s="126">
        <f>SUM(P502:P509)</f>
        <v>0</v>
      </c>
      <c r="R501" s="126">
        <f>SUM(R502:R509)</f>
        <v>0</v>
      </c>
      <c r="T501" s="127">
        <f>SUM(T502:T509)</f>
        <v>0</v>
      </c>
      <c r="AR501" s="121" t="s">
        <v>89</v>
      </c>
      <c r="AT501" s="128" t="s">
        <v>80</v>
      </c>
      <c r="AU501" s="128" t="s">
        <v>89</v>
      </c>
      <c r="AY501" s="121" t="s">
        <v>156</v>
      </c>
      <c r="BK501" s="129">
        <f>SUM(BK502:BK509)</f>
        <v>0</v>
      </c>
    </row>
    <row r="502" spans="2:65" s="1" customFormat="1" ht="33" customHeight="1">
      <c r="B502" s="132"/>
      <c r="C502" s="133" t="s">
        <v>910</v>
      </c>
      <c r="D502" s="133" t="s">
        <v>159</v>
      </c>
      <c r="E502" s="134" t="s">
        <v>911</v>
      </c>
      <c r="F502" s="135" t="s">
        <v>912</v>
      </c>
      <c r="G502" s="136" t="s">
        <v>295</v>
      </c>
      <c r="H502" s="137">
        <v>12.47</v>
      </c>
      <c r="I502" s="138"/>
      <c r="J502" s="139">
        <f>ROUND(I502*H502,2)</f>
        <v>0</v>
      </c>
      <c r="K502" s="135" t="s">
        <v>163</v>
      </c>
      <c r="L502" s="32"/>
      <c r="M502" s="140" t="s">
        <v>1</v>
      </c>
      <c r="N502" s="141" t="s">
        <v>46</v>
      </c>
      <c r="P502" s="142">
        <f>O502*H502</f>
        <v>0</v>
      </c>
      <c r="Q502" s="142">
        <v>0</v>
      </c>
      <c r="R502" s="142">
        <f>Q502*H502</f>
        <v>0</v>
      </c>
      <c r="S502" s="142">
        <v>0</v>
      </c>
      <c r="T502" s="143">
        <f>S502*H502</f>
        <v>0</v>
      </c>
      <c r="AR502" s="144" t="s">
        <v>164</v>
      </c>
      <c r="AT502" s="144" t="s">
        <v>159</v>
      </c>
      <c r="AU502" s="144" t="s">
        <v>91</v>
      </c>
      <c r="AY502" s="16" t="s">
        <v>156</v>
      </c>
      <c r="BE502" s="145">
        <f>IF(N502="základní",J502,0)</f>
        <v>0</v>
      </c>
      <c r="BF502" s="145">
        <f>IF(N502="snížená",J502,0)</f>
        <v>0</v>
      </c>
      <c r="BG502" s="145">
        <f>IF(N502="zákl. přenesená",J502,0)</f>
        <v>0</v>
      </c>
      <c r="BH502" s="145">
        <f>IF(N502="sníž. přenesená",J502,0)</f>
        <v>0</v>
      </c>
      <c r="BI502" s="145">
        <f>IF(N502="nulová",J502,0)</f>
        <v>0</v>
      </c>
      <c r="BJ502" s="16" t="s">
        <v>89</v>
      </c>
      <c r="BK502" s="145">
        <f>ROUND(I502*H502,2)</f>
        <v>0</v>
      </c>
      <c r="BL502" s="16" t="s">
        <v>164</v>
      </c>
      <c r="BM502" s="144" t="s">
        <v>913</v>
      </c>
    </row>
    <row r="503" spans="2:65" s="1" customFormat="1">
      <c r="B503" s="32"/>
      <c r="D503" s="146" t="s">
        <v>166</v>
      </c>
      <c r="F503" s="147" t="s">
        <v>914</v>
      </c>
      <c r="I503" s="148"/>
      <c r="L503" s="32"/>
      <c r="M503" s="149"/>
      <c r="T503" s="56"/>
      <c r="AT503" s="16" t="s">
        <v>166</v>
      </c>
      <c r="AU503" s="16" t="s">
        <v>91</v>
      </c>
    </row>
    <row r="504" spans="2:65" s="1" customFormat="1" ht="24.2" customHeight="1">
      <c r="B504" s="132"/>
      <c r="C504" s="133" t="s">
        <v>915</v>
      </c>
      <c r="D504" s="133" t="s">
        <v>159</v>
      </c>
      <c r="E504" s="134" t="s">
        <v>916</v>
      </c>
      <c r="F504" s="135" t="s">
        <v>917</v>
      </c>
      <c r="G504" s="136" t="s">
        <v>295</v>
      </c>
      <c r="H504" s="137">
        <v>65.42</v>
      </c>
      <c r="I504" s="138"/>
      <c r="J504" s="139">
        <f>ROUND(I504*H504,2)</f>
        <v>0</v>
      </c>
      <c r="K504" s="135" t="s">
        <v>163</v>
      </c>
      <c r="L504" s="32"/>
      <c r="M504" s="140" t="s">
        <v>1</v>
      </c>
      <c r="N504" s="141" t="s">
        <v>46</v>
      </c>
      <c r="P504" s="142">
        <f>O504*H504</f>
        <v>0</v>
      </c>
      <c r="Q504" s="142">
        <v>0</v>
      </c>
      <c r="R504" s="142">
        <f>Q504*H504</f>
        <v>0</v>
      </c>
      <c r="S504" s="142">
        <v>0</v>
      </c>
      <c r="T504" s="143">
        <f>S504*H504</f>
        <v>0</v>
      </c>
      <c r="AR504" s="144" t="s">
        <v>164</v>
      </c>
      <c r="AT504" s="144" t="s">
        <v>159</v>
      </c>
      <c r="AU504" s="144" t="s">
        <v>91</v>
      </c>
      <c r="AY504" s="16" t="s">
        <v>156</v>
      </c>
      <c r="BE504" s="145">
        <f>IF(N504="základní",J504,0)</f>
        <v>0</v>
      </c>
      <c r="BF504" s="145">
        <f>IF(N504="snížená",J504,0)</f>
        <v>0</v>
      </c>
      <c r="BG504" s="145">
        <f>IF(N504="zákl. přenesená",J504,0)</f>
        <v>0</v>
      </c>
      <c r="BH504" s="145">
        <f>IF(N504="sníž. přenesená",J504,0)</f>
        <v>0</v>
      </c>
      <c r="BI504" s="145">
        <f>IF(N504="nulová",J504,0)</f>
        <v>0</v>
      </c>
      <c r="BJ504" s="16" t="s">
        <v>89</v>
      </c>
      <c r="BK504" s="145">
        <f>ROUND(I504*H504,2)</f>
        <v>0</v>
      </c>
      <c r="BL504" s="16" t="s">
        <v>164</v>
      </c>
      <c r="BM504" s="144" t="s">
        <v>918</v>
      </c>
    </row>
    <row r="505" spans="2:65" s="1" customFormat="1">
      <c r="B505" s="32"/>
      <c r="D505" s="146" t="s">
        <v>166</v>
      </c>
      <c r="F505" s="147" t="s">
        <v>919</v>
      </c>
      <c r="I505" s="148"/>
      <c r="L505" s="32"/>
      <c r="M505" s="149"/>
      <c r="T505" s="56"/>
      <c r="AT505" s="16" t="s">
        <v>166</v>
      </c>
      <c r="AU505" s="16" t="s">
        <v>91</v>
      </c>
    </row>
    <row r="506" spans="2:65" s="1" customFormat="1" ht="19.5">
      <c r="B506" s="32"/>
      <c r="D506" s="150" t="s">
        <v>219</v>
      </c>
      <c r="F506" s="151" t="s">
        <v>920</v>
      </c>
      <c r="I506" s="148"/>
      <c r="L506" s="32"/>
      <c r="M506" s="149"/>
      <c r="T506" s="56"/>
      <c r="AT506" s="16" t="s">
        <v>219</v>
      </c>
      <c r="AU506" s="16" t="s">
        <v>91</v>
      </c>
    </row>
    <row r="507" spans="2:65" s="1" customFormat="1" ht="37.9" customHeight="1">
      <c r="B507" s="132"/>
      <c r="C507" s="133" t="s">
        <v>921</v>
      </c>
      <c r="D507" s="133" t="s">
        <v>159</v>
      </c>
      <c r="E507" s="134" t="s">
        <v>922</v>
      </c>
      <c r="F507" s="135" t="s">
        <v>923</v>
      </c>
      <c r="G507" s="136" t="s">
        <v>295</v>
      </c>
      <c r="H507" s="137">
        <v>48.65</v>
      </c>
      <c r="I507" s="138"/>
      <c r="J507" s="139">
        <f>ROUND(I507*H507,2)</f>
        <v>0</v>
      </c>
      <c r="K507" s="135" t="s">
        <v>163</v>
      </c>
      <c r="L507" s="32"/>
      <c r="M507" s="140" t="s">
        <v>1</v>
      </c>
      <c r="N507" s="141" t="s">
        <v>46</v>
      </c>
      <c r="P507" s="142">
        <f>O507*H507</f>
        <v>0</v>
      </c>
      <c r="Q507" s="142">
        <v>0</v>
      </c>
      <c r="R507" s="142">
        <f>Q507*H507</f>
        <v>0</v>
      </c>
      <c r="S507" s="142">
        <v>0</v>
      </c>
      <c r="T507" s="143">
        <f>S507*H507</f>
        <v>0</v>
      </c>
      <c r="AR507" s="144" t="s">
        <v>164</v>
      </c>
      <c r="AT507" s="144" t="s">
        <v>159</v>
      </c>
      <c r="AU507" s="144" t="s">
        <v>91</v>
      </c>
      <c r="AY507" s="16" t="s">
        <v>156</v>
      </c>
      <c r="BE507" s="145">
        <f>IF(N507="základní",J507,0)</f>
        <v>0</v>
      </c>
      <c r="BF507" s="145">
        <f>IF(N507="snížená",J507,0)</f>
        <v>0</v>
      </c>
      <c r="BG507" s="145">
        <f>IF(N507="zákl. přenesená",J507,0)</f>
        <v>0</v>
      </c>
      <c r="BH507" s="145">
        <f>IF(N507="sníž. přenesená",J507,0)</f>
        <v>0</v>
      </c>
      <c r="BI507" s="145">
        <f>IF(N507="nulová",J507,0)</f>
        <v>0</v>
      </c>
      <c r="BJ507" s="16" t="s">
        <v>89</v>
      </c>
      <c r="BK507" s="145">
        <f>ROUND(I507*H507,2)</f>
        <v>0</v>
      </c>
      <c r="BL507" s="16" t="s">
        <v>164</v>
      </c>
      <c r="BM507" s="144" t="s">
        <v>924</v>
      </c>
    </row>
    <row r="508" spans="2:65" s="1" customFormat="1">
      <c r="B508" s="32"/>
      <c r="D508" s="146" t="s">
        <v>166</v>
      </c>
      <c r="F508" s="147" t="s">
        <v>925</v>
      </c>
      <c r="I508" s="148"/>
      <c r="L508" s="32"/>
      <c r="M508" s="149"/>
      <c r="T508" s="56"/>
      <c r="AT508" s="16" t="s">
        <v>166</v>
      </c>
      <c r="AU508" s="16" t="s">
        <v>91</v>
      </c>
    </row>
    <row r="509" spans="2:65" s="1" customFormat="1" ht="19.5">
      <c r="B509" s="32"/>
      <c r="D509" s="150" t="s">
        <v>219</v>
      </c>
      <c r="F509" s="151" t="s">
        <v>926</v>
      </c>
      <c r="I509" s="148"/>
      <c r="L509" s="32"/>
      <c r="M509" s="149"/>
      <c r="T509" s="56"/>
      <c r="AT509" s="16" t="s">
        <v>219</v>
      </c>
      <c r="AU509" s="16" t="s">
        <v>91</v>
      </c>
    </row>
    <row r="510" spans="2:65" s="11" customFormat="1" ht="22.9" customHeight="1">
      <c r="B510" s="120"/>
      <c r="D510" s="121" t="s">
        <v>80</v>
      </c>
      <c r="E510" s="130" t="s">
        <v>292</v>
      </c>
      <c r="F510" s="130" t="s">
        <v>927</v>
      </c>
      <c r="I510" s="123"/>
      <c r="J510" s="131">
        <f>BK510</f>
        <v>0</v>
      </c>
      <c r="L510" s="120"/>
      <c r="M510" s="125"/>
      <c r="P510" s="126">
        <f>SUM(P511:P517)</f>
        <v>0</v>
      </c>
      <c r="R510" s="126">
        <f>SUM(R511:R517)</f>
        <v>0.18319000000000002</v>
      </c>
      <c r="T510" s="127">
        <f>SUM(T511:T517)</f>
        <v>0</v>
      </c>
      <c r="AR510" s="121" t="s">
        <v>173</v>
      </c>
      <c r="AT510" s="128" t="s">
        <v>80</v>
      </c>
      <c r="AU510" s="128" t="s">
        <v>89</v>
      </c>
      <c r="AY510" s="121" t="s">
        <v>156</v>
      </c>
      <c r="BK510" s="129">
        <f>SUM(BK511:BK517)</f>
        <v>0</v>
      </c>
    </row>
    <row r="511" spans="2:65" s="1" customFormat="1" ht="16.5" customHeight="1">
      <c r="B511" s="132"/>
      <c r="C511" s="166" t="s">
        <v>928</v>
      </c>
      <c r="D511" s="166" t="s">
        <v>292</v>
      </c>
      <c r="E511" s="167" t="s">
        <v>929</v>
      </c>
      <c r="F511" s="168" t="s">
        <v>930</v>
      </c>
      <c r="G511" s="169" t="s">
        <v>724</v>
      </c>
      <c r="H511" s="170">
        <v>70</v>
      </c>
      <c r="I511" s="171"/>
      <c r="J511" s="172">
        <f>ROUND(I511*H511,2)</f>
        <v>0</v>
      </c>
      <c r="K511" s="168" t="s">
        <v>163</v>
      </c>
      <c r="L511" s="173"/>
      <c r="M511" s="174" t="s">
        <v>1</v>
      </c>
      <c r="N511" s="175" t="s">
        <v>46</v>
      </c>
      <c r="P511" s="142">
        <f>O511*H511</f>
        <v>0</v>
      </c>
      <c r="Q511" s="142">
        <v>1E-3</v>
      </c>
      <c r="R511" s="142">
        <f>Q511*H511</f>
        <v>7.0000000000000007E-2</v>
      </c>
      <c r="S511" s="142">
        <v>0</v>
      </c>
      <c r="T511" s="143">
        <f>S511*H511</f>
        <v>0</v>
      </c>
      <c r="AR511" s="144" t="s">
        <v>931</v>
      </c>
      <c r="AT511" s="144" t="s">
        <v>292</v>
      </c>
      <c r="AU511" s="144" t="s">
        <v>91</v>
      </c>
      <c r="AY511" s="16" t="s">
        <v>156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6" t="s">
        <v>89</v>
      </c>
      <c r="BK511" s="145">
        <f>ROUND(I511*H511,2)</f>
        <v>0</v>
      </c>
      <c r="BL511" s="16" t="s">
        <v>510</v>
      </c>
      <c r="BM511" s="144" t="s">
        <v>932</v>
      </c>
    </row>
    <row r="512" spans="2:65" s="1" customFormat="1" ht="16.5" customHeight="1">
      <c r="B512" s="132"/>
      <c r="C512" s="166" t="s">
        <v>933</v>
      </c>
      <c r="D512" s="166" t="s">
        <v>292</v>
      </c>
      <c r="E512" s="167" t="s">
        <v>934</v>
      </c>
      <c r="F512" s="168" t="s">
        <v>935</v>
      </c>
      <c r="G512" s="169" t="s">
        <v>295</v>
      </c>
      <c r="H512" s="170">
        <v>0.28000000000000003</v>
      </c>
      <c r="I512" s="171"/>
      <c r="J512" s="172">
        <f>ROUND(I512*H512,2)</f>
        <v>0</v>
      </c>
      <c r="K512" s="168" t="s">
        <v>1</v>
      </c>
      <c r="L512" s="173"/>
      <c r="M512" s="174" t="s">
        <v>1</v>
      </c>
      <c r="N512" s="175" t="s">
        <v>46</v>
      </c>
      <c r="P512" s="142">
        <f>O512*H512</f>
        <v>0</v>
      </c>
      <c r="Q512" s="142">
        <v>0</v>
      </c>
      <c r="R512" s="142">
        <f>Q512*H512</f>
        <v>0</v>
      </c>
      <c r="S512" s="142">
        <v>0</v>
      </c>
      <c r="T512" s="143">
        <f>S512*H512</f>
        <v>0</v>
      </c>
      <c r="AR512" s="144" t="s">
        <v>931</v>
      </c>
      <c r="AT512" s="144" t="s">
        <v>292</v>
      </c>
      <c r="AU512" s="144" t="s">
        <v>91</v>
      </c>
      <c r="AY512" s="16" t="s">
        <v>156</v>
      </c>
      <c r="BE512" s="145">
        <f>IF(N512="základní",J512,0)</f>
        <v>0</v>
      </c>
      <c r="BF512" s="145">
        <f>IF(N512="snížená",J512,0)</f>
        <v>0</v>
      </c>
      <c r="BG512" s="145">
        <f>IF(N512="zákl. přenesená",J512,0)</f>
        <v>0</v>
      </c>
      <c r="BH512" s="145">
        <f>IF(N512="sníž. přenesená",J512,0)</f>
        <v>0</v>
      </c>
      <c r="BI512" s="145">
        <f>IF(N512="nulová",J512,0)</f>
        <v>0</v>
      </c>
      <c r="BJ512" s="16" t="s">
        <v>89</v>
      </c>
      <c r="BK512" s="145">
        <f>ROUND(I512*H512,2)</f>
        <v>0</v>
      </c>
      <c r="BL512" s="16" t="s">
        <v>510</v>
      </c>
      <c r="BM512" s="144" t="s">
        <v>936</v>
      </c>
    </row>
    <row r="513" spans="2:65" s="1" customFormat="1" ht="33" customHeight="1">
      <c r="B513" s="132"/>
      <c r="C513" s="133" t="s">
        <v>937</v>
      </c>
      <c r="D513" s="133" t="s">
        <v>159</v>
      </c>
      <c r="E513" s="134" t="s">
        <v>938</v>
      </c>
      <c r="F513" s="135" t="s">
        <v>939</v>
      </c>
      <c r="G513" s="136" t="s">
        <v>295</v>
      </c>
      <c r="H513" s="137">
        <v>1193.5999999999999</v>
      </c>
      <c r="I513" s="138"/>
      <c r="J513" s="139">
        <f>ROUND(I513*H513,2)</f>
        <v>0</v>
      </c>
      <c r="K513" s="135" t="s">
        <v>163</v>
      </c>
      <c r="L513" s="32"/>
      <c r="M513" s="140" t="s">
        <v>1</v>
      </c>
      <c r="N513" s="141" t="s">
        <v>46</v>
      </c>
      <c r="P513" s="142">
        <f>O513*H513</f>
        <v>0</v>
      </c>
      <c r="Q513" s="142">
        <v>0</v>
      </c>
      <c r="R513" s="142">
        <f>Q513*H513</f>
        <v>0</v>
      </c>
      <c r="S513" s="142">
        <v>0</v>
      </c>
      <c r="T513" s="143">
        <f>S513*H513</f>
        <v>0</v>
      </c>
      <c r="AR513" s="144" t="s">
        <v>164</v>
      </c>
      <c r="AT513" s="144" t="s">
        <v>159</v>
      </c>
      <c r="AU513" s="144" t="s">
        <v>91</v>
      </c>
      <c r="AY513" s="16" t="s">
        <v>156</v>
      </c>
      <c r="BE513" s="145">
        <f>IF(N513="základní",J513,0)</f>
        <v>0</v>
      </c>
      <c r="BF513" s="145">
        <f>IF(N513="snížená",J513,0)</f>
        <v>0</v>
      </c>
      <c r="BG513" s="145">
        <f>IF(N513="zákl. přenesená",J513,0)</f>
        <v>0</v>
      </c>
      <c r="BH513" s="145">
        <f>IF(N513="sníž. přenesená",J513,0)</f>
        <v>0</v>
      </c>
      <c r="BI513" s="145">
        <f>IF(N513="nulová",J513,0)</f>
        <v>0</v>
      </c>
      <c r="BJ513" s="16" t="s">
        <v>89</v>
      </c>
      <c r="BK513" s="145">
        <f>ROUND(I513*H513,2)</f>
        <v>0</v>
      </c>
      <c r="BL513" s="16" t="s">
        <v>164</v>
      </c>
      <c r="BM513" s="144" t="s">
        <v>940</v>
      </c>
    </row>
    <row r="514" spans="2:65" s="1" customFormat="1">
      <c r="B514" s="32"/>
      <c r="D514" s="146" t="s">
        <v>166</v>
      </c>
      <c r="F514" s="147" t="s">
        <v>941</v>
      </c>
      <c r="I514" s="148"/>
      <c r="L514" s="32"/>
      <c r="M514" s="149"/>
      <c r="T514" s="56"/>
      <c r="AT514" s="16" t="s">
        <v>166</v>
      </c>
      <c r="AU514" s="16" t="s">
        <v>91</v>
      </c>
    </row>
    <row r="515" spans="2:65" s="1" customFormat="1" ht="24.2" customHeight="1">
      <c r="B515" s="132"/>
      <c r="C515" s="133" t="s">
        <v>942</v>
      </c>
      <c r="D515" s="133" t="s">
        <v>159</v>
      </c>
      <c r="E515" s="134" t="s">
        <v>943</v>
      </c>
      <c r="F515" s="135" t="s">
        <v>944</v>
      </c>
      <c r="G515" s="136" t="s">
        <v>295</v>
      </c>
      <c r="H515" s="137">
        <v>1193.5999999999999</v>
      </c>
      <c r="I515" s="138"/>
      <c r="J515" s="139">
        <f>ROUND(I515*H515,2)</f>
        <v>0</v>
      </c>
      <c r="K515" s="135" t="s">
        <v>163</v>
      </c>
      <c r="L515" s="32"/>
      <c r="M515" s="140" t="s">
        <v>1</v>
      </c>
      <c r="N515" s="141" t="s">
        <v>46</v>
      </c>
      <c r="P515" s="142">
        <f>O515*H515</f>
        <v>0</v>
      </c>
      <c r="Q515" s="142">
        <v>0</v>
      </c>
      <c r="R515" s="142">
        <f>Q515*H515</f>
        <v>0</v>
      </c>
      <c r="S515" s="142">
        <v>0</v>
      </c>
      <c r="T515" s="143">
        <f>S515*H515</f>
        <v>0</v>
      </c>
      <c r="AR515" s="144" t="s">
        <v>164</v>
      </c>
      <c r="AT515" s="144" t="s">
        <v>159</v>
      </c>
      <c r="AU515" s="144" t="s">
        <v>91</v>
      </c>
      <c r="AY515" s="16" t="s">
        <v>156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6" t="s">
        <v>89</v>
      </c>
      <c r="BK515" s="145">
        <f>ROUND(I515*H515,2)</f>
        <v>0</v>
      </c>
      <c r="BL515" s="16" t="s">
        <v>164</v>
      </c>
      <c r="BM515" s="144" t="s">
        <v>945</v>
      </c>
    </row>
    <row r="516" spans="2:65" s="1" customFormat="1">
      <c r="B516" s="32"/>
      <c r="D516" s="146" t="s">
        <v>166</v>
      </c>
      <c r="F516" s="147" t="s">
        <v>946</v>
      </c>
      <c r="I516" s="148"/>
      <c r="L516" s="32"/>
      <c r="M516" s="149"/>
      <c r="T516" s="56"/>
      <c r="AT516" s="16" t="s">
        <v>166</v>
      </c>
      <c r="AU516" s="16" t="s">
        <v>91</v>
      </c>
    </row>
    <row r="517" spans="2:65" s="1" customFormat="1" ht="16.5" customHeight="1">
      <c r="B517" s="132"/>
      <c r="C517" s="166" t="s">
        <v>947</v>
      </c>
      <c r="D517" s="166" t="s">
        <v>292</v>
      </c>
      <c r="E517" s="167" t="s">
        <v>948</v>
      </c>
      <c r="F517" s="168" t="s">
        <v>949</v>
      </c>
      <c r="G517" s="169" t="s">
        <v>186</v>
      </c>
      <c r="H517" s="170">
        <v>5.25</v>
      </c>
      <c r="I517" s="171"/>
      <c r="J517" s="172">
        <f>ROUND(I517*H517,2)</f>
        <v>0</v>
      </c>
      <c r="K517" s="168" t="s">
        <v>163</v>
      </c>
      <c r="L517" s="173"/>
      <c r="M517" s="182" t="s">
        <v>1</v>
      </c>
      <c r="N517" s="183" t="s">
        <v>46</v>
      </c>
      <c r="O517" s="184"/>
      <c r="P517" s="185">
        <f>O517*H517</f>
        <v>0</v>
      </c>
      <c r="Q517" s="185">
        <v>2.1559999999999999E-2</v>
      </c>
      <c r="R517" s="185">
        <f>Q517*H517</f>
        <v>0.11319</v>
      </c>
      <c r="S517" s="185">
        <v>0</v>
      </c>
      <c r="T517" s="186">
        <f>S517*H517</f>
        <v>0</v>
      </c>
      <c r="AR517" s="144" t="s">
        <v>931</v>
      </c>
      <c r="AT517" s="144" t="s">
        <v>292</v>
      </c>
      <c r="AU517" s="144" t="s">
        <v>91</v>
      </c>
      <c r="AY517" s="16" t="s">
        <v>156</v>
      </c>
      <c r="BE517" s="145">
        <f>IF(N517="základní",J517,0)</f>
        <v>0</v>
      </c>
      <c r="BF517" s="145">
        <f>IF(N517="snížená",J517,0)</f>
        <v>0</v>
      </c>
      <c r="BG517" s="145">
        <f>IF(N517="zákl. přenesená",J517,0)</f>
        <v>0</v>
      </c>
      <c r="BH517" s="145">
        <f>IF(N517="sníž. přenesená",J517,0)</f>
        <v>0</v>
      </c>
      <c r="BI517" s="145">
        <f>IF(N517="nulová",J517,0)</f>
        <v>0</v>
      </c>
      <c r="BJ517" s="16" t="s">
        <v>89</v>
      </c>
      <c r="BK517" s="145">
        <f>ROUND(I517*H517,2)</f>
        <v>0</v>
      </c>
      <c r="BL517" s="16" t="s">
        <v>510</v>
      </c>
      <c r="BM517" s="144" t="s">
        <v>950</v>
      </c>
    </row>
    <row r="518" spans="2:65" s="1" customFormat="1" ht="6.95" customHeight="1">
      <c r="B518" s="44"/>
      <c r="C518" s="45"/>
      <c r="D518" s="45"/>
      <c r="E518" s="45"/>
      <c r="F518" s="45"/>
      <c r="G518" s="45"/>
      <c r="H518" s="45"/>
      <c r="I518" s="45"/>
      <c r="J518" s="45"/>
      <c r="K518" s="45"/>
      <c r="L518" s="32"/>
    </row>
  </sheetData>
  <autoFilter ref="C153:K517" xr:uid="{00000000-0009-0000-0000-000001000000}"/>
  <mergeCells count="9">
    <mergeCell ref="E87:H87"/>
    <mergeCell ref="E144:H144"/>
    <mergeCell ref="E146:H146"/>
    <mergeCell ref="L2:V2"/>
    <mergeCell ref="E7:H7"/>
    <mergeCell ref="E9:H9"/>
    <mergeCell ref="E18:H18"/>
    <mergeCell ref="E27:H27"/>
    <mergeCell ref="E85:H85"/>
  </mergeCells>
  <hyperlinks>
    <hyperlink ref="F158" r:id="rId1" xr:uid="{00000000-0004-0000-0100-000000000000}"/>
    <hyperlink ref="F160" r:id="rId2" xr:uid="{00000000-0004-0000-0100-000001000000}"/>
    <hyperlink ref="F162" r:id="rId3" xr:uid="{00000000-0004-0000-0100-000002000000}"/>
    <hyperlink ref="F164" r:id="rId4" xr:uid="{00000000-0004-0000-0100-000003000000}"/>
    <hyperlink ref="F166" r:id="rId5" xr:uid="{00000000-0004-0000-0100-000004000000}"/>
    <hyperlink ref="F168" r:id="rId6" xr:uid="{00000000-0004-0000-0100-000005000000}"/>
    <hyperlink ref="F170" r:id="rId7" xr:uid="{00000000-0004-0000-0100-000006000000}"/>
    <hyperlink ref="F172" r:id="rId8" xr:uid="{00000000-0004-0000-0100-000007000000}"/>
    <hyperlink ref="F174" r:id="rId9" xr:uid="{00000000-0004-0000-0100-000008000000}"/>
    <hyperlink ref="F176" r:id="rId10" xr:uid="{00000000-0004-0000-0100-000009000000}"/>
    <hyperlink ref="F178" r:id="rId11" xr:uid="{00000000-0004-0000-0100-00000A000000}"/>
    <hyperlink ref="F181" r:id="rId12" xr:uid="{00000000-0004-0000-0100-00000B000000}"/>
    <hyperlink ref="F184" r:id="rId13" xr:uid="{00000000-0004-0000-0100-00000C000000}"/>
    <hyperlink ref="F188" r:id="rId14" xr:uid="{00000000-0004-0000-0100-00000D000000}"/>
    <hyperlink ref="F190" r:id="rId15" xr:uid="{00000000-0004-0000-0100-00000E000000}"/>
    <hyperlink ref="F192" r:id="rId16" xr:uid="{00000000-0004-0000-0100-00000F000000}"/>
    <hyperlink ref="F194" r:id="rId17" xr:uid="{00000000-0004-0000-0100-000010000000}"/>
    <hyperlink ref="F196" r:id="rId18" xr:uid="{00000000-0004-0000-0100-000011000000}"/>
    <hyperlink ref="F199" r:id="rId19" xr:uid="{00000000-0004-0000-0100-000012000000}"/>
    <hyperlink ref="F202" r:id="rId20" xr:uid="{00000000-0004-0000-0100-000013000000}"/>
    <hyperlink ref="F205" r:id="rId21" xr:uid="{00000000-0004-0000-0100-000014000000}"/>
    <hyperlink ref="F209" r:id="rId22" xr:uid="{00000000-0004-0000-0100-000015000000}"/>
    <hyperlink ref="F212" r:id="rId23" xr:uid="{00000000-0004-0000-0100-000016000000}"/>
    <hyperlink ref="F218" r:id="rId24" xr:uid="{00000000-0004-0000-0100-000017000000}"/>
    <hyperlink ref="F221" r:id="rId25" xr:uid="{00000000-0004-0000-0100-000018000000}"/>
    <hyperlink ref="F223" r:id="rId26" xr:uid="{00000000-0004-0000-0100-000019000000}"/>
    <hyperlink ref="F225" r:id="rId27" xr:uid="{00000000-0004-0000-0100-00001A000000}"/>
    <hyperlink ref="F228" r:id="rId28" xr:uid="{00000000-0004-0000-0100-00001B000000}"/>
    <hyperlink ref="F230" r:id="rId29" xr:uid="{00000000-0004-0000-0100-00001C000000}"/>
    <hyperlink ref="F233" r:id="rId30" xr:uid="{00000000-0004-0000-0100-00001D000000}"/>
    <hyperlink ref="F237" r:id="rId31" xr:uid="{00000000-0004-0000-0100-00001E000000}"/>
    <hyperlink ref="F239" r:id="rId32" xr:uid="{00000000-0004-0000-0100-00001F000000}"/>
    <hyperlink ref="F243" r:id="rId33" xr:uid="{00000000-0004-0000-0100-000020000000}"/>
    <hyperlink ref="F245" r:id="rId34" xr:uid="{00000000-0004-0000-0100-000021000000}"/>
    <hyperlink ref="F249" r:id="rId35" xr:uid="{00000000-0004-0000-0100-000022000000}"/>
    <hyperlink ref="F252" r:id="rId36" xr:uid="{00000000-0004-0000-0100-000023000000}"/>
    <hyperlink ref="F254" r:id="rId37" xr:uid="{00000000-0004-0000-0100-000024000000}"/>
    <hyperlink ref="F256" r:id="rId38" xr:uid="{00000000-0004-0000-0100-000025000000}"/>
    <hyperlink ref="F259" r:id="rId39" xr:uid="{00000000-0004-0000-0100-000026000000}"/>
    <hyperlink ref="F262" r:id="rId40" xr:uid="{00000000-0004-0000-0100-000027000000}"/>
    <hyperlink ref="F265" r:id="rId41" xr:uid="{00000000-0004-0000-0100-000028000000}"/>
    <hyperlink ref="F272" r:id="rId42" xr:uid="{00000000-0004-0000-0100-000029000000}"/>
    <hyperlink ref="F279" r:id="rId43" xr:uid="{00000000-0004-0000-0100-00002A000000}"/>
    <hyperlink ref="F286" r:id="rId44" xr:uid="{00000000-0004-0000-0100-00002B000000}"/>
    <hyperlink ref="F291" r:id="rId45" xr:uid="{00000000-0004-0000-0100-00002C000000}"/>
    <hyperlink ref="F297" r:id="rId46" xr:uid="{00000000-0004-0000-0100-00002D000000}"/>
    <hyperlink ref="F300" r:id="rId47" xr:uid="{00000000-0004-0000-0100-00002E000000}"/>
    <hyperlink ref="F302" r:id="rId48" xr:uid="{00000000-0004-0000-0100-00002F000000}"/>
    <hyperlink ref="F304" r:id="rId49" xr:uid="{00000000-0004-0000-0100-000030000000}"/>
    <hyperlink ref="F306" r:id="rId50" xr:uid="{00000000-0004-0000-0100-000031000000}"/>
    <hyperlink ref="F310" r:id="rId51" xr:uid="{00000000-0004-0000-0100-000032000000}"/>
    <hyperlink ref="F312" r:id="rId52" xr:uid="{00000000-0004-0000-0100-000033000000}"/>
    <hyperlink ref="F314" r:id="rId53" xr:uid="{00000000-0004-0000-0100-000034000000}"/>
    <hyperlink ref="F320" r:id="rId54" xr:uid="{00000000-0004-0000-0100-000035000000}"/>
    <hyperlink ref="F322" r:id="rId55" xr:uid="{00000000-0004-0000-0100-000036000000}"/>
    <hyperlink ref="F324" r:id="rId56" xr:uid="{00000000-0004-0000-0100-000037000000}"/>
    <hyperlink ref="F326" r:id="rId57" xr:uid="{00000000-0004-0000-0100-000038000000}"/>
    <hyperlink ref="F332" r:id="rId58" xr:uid="{00000000-0004-0000-0100-000039000000}"/>
    <hyperlink ref="F334" r:id="rId59" xr:uid="{00000000-0004-0000-0100-00003A000000}"/>
    <hyperlink ref="F340" r:id="rId60" xr:uid="{00000000-0004-0000-0100-00003B000000}"/>
    <hyperlink ref="F342" r:id="rId61" xr:uid="{00000000-0004-0000-0100-00003C000000}"/>
    <hyperlink ref="F344" r:id="rId62" xr:uid="{00000000-0004-0000-0100-00003D000000}"/>
    <hyperlink ref="F347" r:id="rId63" xr:uid="{00000000-0004-0000-0100-00003E000000}"/>
    <hyperlink ref="F351" r:id="rId64" xr:uid="{00000000-0004-0000-0100-00003F000000}"/>
    <hyperlink ref="F353" r:id="rId65" xr:uid="{00000000-0004-0000-0100-000040000000}"/>
    <hyperlink ref="F355" r:id="rId66" xr:uid="{00000000-0004-0000-0100-000041000000}"/>
    <hyperlink ref="F358" r:id="rId67" xr:uid="{00000000-0004-0000-0100-000042000000}"/>
    <hyperlink ref="F360" r:id="rId68" xr:uid="{00000000-0004-0000-0100-000043000000}"/>
    <hyperlink ref="F362" r:id="rId69" xr:uid="{00000000-0004-0000-0100-000044000000}"/>
    <hyperlink ref="F364" r:id="rId70" xr:uid="{00000000-0004-0000-0100-000045000000}"/>
    <hyperlink ref="F368" r:id="rId71" xr:uid="{00000000-0004-0000-0100-000046000000}"/>
    <hyperlink ref="F370" r:id="rId72" xr:uid="{00000000-0004-0000-0100-000047000000}"/>
    <hyperlink ref="F374" r:id="rId73" xr:uid="{00000000-0004-0000-0100-000048000000}"/>
    <hyperlink ref="F377" r:id="rId74" xr:uid="{00000000-0004-0000-0100-000049000000}"/>
    <hyperlink ref="F379" r:id="rId75" xr:uid="{00000000-0004-0000-0100-00004A000000}"/>
    <hyperlink ref="F381" r:id="rId76" xr:uid="{00000000-0004-0000-0100-00004B000000}"/>
    <hyperlink ref="F383" r:id="rId77" xr:uid="{00000000-0004-0000-0100-00004C000000}"/>
    <hyperlink ref="F385" r:id="rId78" xr:uid="{00000000-0004-0000-0100-00004D000000}"/>
    <hyperlink ref="F388" r:id="rId79" xr:uid="{00000000-0004-0000-0100-00004E000000}"/>
    <hyperlink ref="F392" r:id="rId80" xr:uid="{00000000-0004-0000-0100-00004F000000}"/>
    <hyperlink ref="F394" r:id="rId81" xr:uid="{00000000-0004-0000-0100-000050000000}"/>
    <hyperlink ref="F397" r:id="rId82" xr:uid="{00000000-0004-0000-0100-000051000000}"/>
    <hyperlink ref="F401" r:id="rId83" xr:uid="{00000000-0004-0000-0100-000052000000}"/>
    <hyperlink ref="F405" r:id="rId84" xr:uid="{00000000-0004-0000-0100-000053000000}"/>
    <hyperlink ref="F410" r:id="rId85" xr:uid="{00000000-0004-0000-0100-000054000000}"/>
    <hyperlink ref="F414" r:id="rId86" xr:uid="{00000000-0004-0000-0100-000055000000}"/>
    <hyperlink ref="F419" r:id="rId87" xr:uid="{00000000-0004-0000-0100-000056000000}"/>
    <hyperlink ref="F424" r:id="rId88" xr:uid="{00000000-0004-0000-0100-000057000000}"/>
    <hyperlink ref="F429" r:id="rId89" xr:uid="{00000000-0004-0000-0100-000058000000}"/>
    <hyperlink ref="F432" r:id="rId90" xr:uid="{00000000-0004-0000-0100-000059000000}"/>
    <hyperlink ref="F442" r:id="rId91" xr:uid="{00000000-0004-0000-0100-00005A000000}"/>
    <hyperlink ref="F446" r:id="rId92" xr:uid="{00000000-0004-0000-0100-00005B000000}"/>
    <hyperlink ref="F448" r:id="rId93" xr:uid="{00000000-0004-0000-0100-00005C000000}"/>
    <hyperlink ref="F451" r:id="rId94" xr:uid="{00000000-0004-0000-0100-00005D000000}"/>
    <hyperlink ref="F455" r:id="rId95" xr:uid="{00000000-0004-0000-0100-00005E000000}"/>
    <hyperlink ref="F457" r:id="rId96" xr:uid="{00000000-0004-0000-0100-00005F000000}"/>
    <hyperlink ref="F459" r:id="rId97" xr:uid="{00000000-0004-0000-0100-000060000000}"/>
    <hyperlink ref="F461" r:id="rId98" xr:uid="{00000000-0004-0000-0100-000061000000}"/>
    <hyperlink ref="F464" r:id="rId99" xr:uid="{00000000-0004-0000-0100-000062000000}"/>
    <hyperlink ref="F466" r:id="rId100" xr:uid="{00000000-0004-0000-0100-000063000000}"/>
    <hyperlink ref="F469" r:id="rId101" xr:uid="{00000000-0004-0000-0100-000064000000}"/>
    <hyperlink ref="F471" r:id="rId102" xr:uid="{00000000-0004-0000-0100-000065000000}"/>
    <hyperlink ref="F473" r:id="rId103" xr:uid="{00000000-0004-0000-0100-000066000000}"/>
    <hyperlink ref="F475" r:id="rId104" xr:uid="{00000000-0004-0000-0100-000067000000}"/>
    <hyperlink ref="F477" r:id="rId105" xr:uid="{00000000-0004-0000-0100-000068000000}"/>
    <hyperlink ref="F479" r:id="rId106" xr:uid="{00000000-0004-0000-0100-000069000000}"/>
    <hyperlink ref="F481" r:id="rId107" xr:uid="{00000000-0004-0000-0100-00006A000000}"/>
    <hyperlink ref="F484" r:id="rId108" xr:uid="{00000000-0004-0000-0100-00006B000000}"/>
    <hyperlink ref="F486" r:id="rId109" xr:uid="{00000000-0004-0000-0100-00006C000000}"/>
    <hyperlink ref="F488" r:id="rId110" xr:uid="{00000000-0004-0000-0100-00006D000000}"/>
    <hyperlink ref="F490" r:id="rId111" xr:uid="{00000000-0004-0000-0100-00006E000000}"/>
    <hyperlink ref="F492" r:id="rId112" xr:uid="{00000000-0004-0000-0100-00006F000000}"/>
    <hyperlink ref="F500" r:id="rId113" xr:uid="{00000000-0004-0000-0100-000070000000}"/>
    <hyperlink ref="F503" r:id="rId114" xr:uid="{00000000-0004-0000-0100-000071000000}"/>
    <hyperlink ref="F505" r:id="rId115" xr:uid="{00000000-0004-0000-0100-000072000000}"/>
    <hyperlink ref="F508" r:id="rId116" xr:uid="{00000000-0004-0000-0100-000073000000}"/>
    <hyperlink ref="F514" r:id="rId117" xr:uid="{00000000-0004-0000-0100-000074000000}"/>
    <hyperlink ref="F516" r:id="rId118" xr:uid="{00000000-0004-0000-0100-000075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119"/>
  <headerFooter>
    <oddFooter>&amp;CStrana &amp;P z &amp;N</oddFooter>
  </headerFooter>
  <drawing r:id="rId1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5"/>
  <sheetViews>
    <sheetView showGridLines="0" tabSelected="1" workbookViewId="0">
      <selection activeCell="AA27" sqref="AA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91</v>
      </c>
    </row>
    <row r="4" spans="2:46" ht="24.95" customHeight="1">
      <c r="B4" s="19"/>
      <c r="D4" s="20" t="s">
        <v>95</v>
      </c>
      <c r="L4" s="19"/>
      <c r="M4" s="88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59" t="str">
        <f>'Rekapitulace stavby'!K6</f>
        <v>rekonstrukce mostu NB04 v Nymburce</v>
      </c>
      <c r="F7" s="260"/>
      <c r="G7" s="260"/>
      <c r="H7" s="260"/>
      <c r="L7" s="19"/>
    </row>
    <row r="8" spans="2:46" s="1" customFormat="1" ht="12" customHeight="1">
      <c r="B8" s="32"/>
      <c r="D8" s="26" t="s">
        <v>96</v>
      </c>
      <c r="L8" s="32"/>
    </row>
    <row r="9" spans="2:46" s="1" customFormat="1" ht="16.5" customHeight="1">
      <c r="B9" s="32"/>
      <c r="E9" s="231" t="s">
        <v>951</v>
      </c>
      <c r="F9" s="258"/>
      <c r="G9" s="258"/>
      <c r="H9" s="25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23</v>
      </c>
      <c r="I12" s="26" t="s">
        <v>24</v>
      </c>
      <c r="J12" s="52">
        <f>'Rekapitulace stavby'!AN8</f>
        <v>45637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29</v>
      </c>
      <c r="I14" s="26" t="s">
        <v>30</v>
      </c>
      <c r="J14" s="24" t="s">
        <v>1</v>
      </c>
      <c r="L14" s="32"/>
    </row>
    <row r="15" spans="2:46" s="1" customFormat="1" ht="18" customHeight="1">
      <c r="B15" s="32"/>
      <c r="E15" s="24" t="s">
        <v>31</v>
      </c>
      <c r="I15" s="26" t="s">
        <v>32</v>
      </c>
      <c r="J15" s="24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33</v>
      </c>
      <c r="I17" s="26" t="s">
        <v>30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61" t="str">
        <f>'Rekapitulace stavby'!E14</f>
        <v>Vyplň údaj</v>
      </c>
      <c r="F18" s="250"/>
      <c r="G18" s="250"/>
      <c r="H18" s="250"/>
      <c r="I18" s="26" t="s">
        <v>32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35</v>
      </c>
      <c r="I20" s="26" t="s">
        <v>30</v>
      </c>
      <c r="J20" s="24" t="s">
        <v>1</v>
      </c>
      <c r="L20" s="32"/>
    </row>
    <row r="21" spans="2:12" s="1" customFormat="1" ht="18" customHeight="1">
      <c r="B21" s="32"/>
      <c r="E21" s="24" t="s">
        <v>36</v>
      </c>
      <c r="I21" s="26" t="s">
        <v>32</v>
      </c>
      <c r="J21" s="24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38</v>
      </c>
      <c r="I23" s="26" t="s">
        <v>30</v>
      </c>
      <c r="J23" s="24" t="s">
        <v>1</v>
      </c>
      <c r="L23" s="32"/>
    </row>
    <row r="24" spans="2:12" s="1" customFormat="1" ht="18" customHeight="1">
      <c r="B24" s="32"/>
      <c r="E24" s="24" t="s">
        <v>39</v>
      </c>
      <c r="I24" s="26" t="s">
        <v>32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40</v>
      </c>
      <c r="L26" s="32"/>
    </row>
    <row r="27" spans="2:12" s="7" customFormat="1" ht="214.5" customHeight="1">
      <c r="B27" s="89"/>
      <c r="E27" s="254" t="s">
        <v>1046</v>
      </c>
      <c r="F27" s="254"/>
      <c r="G27" s="254"/>
      <c r="H27" s="25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41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43</v>
      </c>
      <c r="I32" s="35" t="s">
        <v>42</v>
      </c>
      <c r="J32" s="35" t="s">
        <v>44</v>
      </c>
      <c r="L32" s="32"/>
    </row>
    <row r="33" spans="2:12" s="1" customFormat="1" ht="14.45" customHeight="1">
      <c r="B33" s="32"/>
      <c r="D33" s="55" t="s">
        <v>45</v>
      </c>
      <c r="E33" s="26" t="s">
        <v>46</v>
      </c>
      <c r="F33" s="91">
        <f>ROUND((SUM(BE120:BE154)),  2)</f>
        <v>0</v>
      </c>
      <c r="I33" s="92">
        <v>0.21</v>
      </c>
      <c r="J33" s="91">
        <f>ROUND(((SUM(BE120:BE154))*I33),  2)</f>
        <v>0</v>
      </c>
      <c r="L33" s="32"/>
    </row>
    <row r="34" spans="2:12" s="1" customFormat="1" ht="14.45" customHeight="1">
      <c r="B34" s="32"/>
      <c r="E34" s="26" t="s">
        <v>47</v>
      </c>
      <c r="F34" s="91">
        <f>ROUND((SUM(BF120:BF154)),  2)</f>
        <v>0</v>
      </c>
      <c r="I34" s="92">
        <v>0.12</v>
      </c>
      <c r="J34" s="91">
        <f>ROUND(((SUM(BF120:BF154))*I34),  2)</f>
        <v>0</v>
      </c>
      <c r="L34" s="32"/>
    </row>
    <row r="35" spans="2:12" s="1" customFormat="1" ht="14.45" hidden="1" customHeight="1">
      <c r="B35" s="32"/>
      <c r="E35" s="26" t="s">
        <v>48</v>
      </c>
      <c r="F35" s="91">
        <f>ROUND((SUM(BG120:BG154)),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6" t="s">
        <v>49</v>
      </c>
      <c r="F36" s="91">
        <f>ROUND((SUM(BH120:BH154)),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6" t="s">
        <v>50</v>
      </c>
      <c r="F37" s="91">
        <f>ROUND((SUM(BI120:BI154)),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51</v>
      </c>
      <c r="E39" s="57"/>
      <c r="F39" s="57"/>
      <c r="G39" s="95" t="s">
        <v>52</v>
      </c>
      <c r="H39" s="96" t="s">
        <v>53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54</v>
      </c>
      <c r="E50" s="42"/>
      <c r="F50" s="42"/>
      <c r="G50" s="41" t="s">
        <v>55</v>
      </c>
      <c r="H50" s="42"/>
      <c r="I50" s="42"/>
      <c r="J50" s="42"/>
      <c r="K50" s="42"/>
      <c r="L50" s="32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2"/>
      <c r="D61" s="43" t="s">
        <v>56</v>
      </c>
      <c r="E61" s="34"/>
      <c r="F61" s="99" t="s">
        <v>57</v>
      </c>
      <c r="G61" s="43" t="s">
        <v>56</v>
      </c>
      <c r="H61" s="34"/>
      <c r="I61" s="34"/>
      <c r="J61" s="100" t="s">
        <v>57</v>
      </c>
      <c r="K61" s="34"/>
      <c r="L61" s="32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2"/>
      <c r="D65" s="41" t="s">
        <v>58</v>
      </c>
      <c r="E65" s="42"/>
      <c r="F65" s="42"/>
      <c r="G65" s="41" t="s">
        <v>59</v>
      </c>
      <c r="H65" s="42"/>
      <c r="I65" s="42"/>
      <c r="J65" s="42"/>
      <c r="K65" s="42"/>
      <c r="L65" s="32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2"/>
      <c r="D76" s="43" t="s">
        <v>56</v>
      </c>
      <c r="E76" s="34"/>
      <c r="F76" s="99" t="s">
        <v>57</v>
      </c>
      <c r="G76" s="43" t="s">
        <v>56</v>
      </c>
      <c r="H76" s="34"/>
      <c r="I76" s="34"/>
      <c r="J76" s="100" t="s">
        <v>57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98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16.5" customHeight="1">
      <c r="B85" s="32"/>
      <c r="E85" s="259" t="str">
        <f>E7</f>
        <v>rekonstrukce mostu NB04 v Nymburce</v>
      </c>
      <c r="F85" s="260"/>
      <c r="G85" s="260"/>
      <c r="H85" s="260"/>
      <c r="L85" s="32"/>
    </row>
    <row r="86" spans="2:47" s="1" customFormat="1" ht="12" customHeight="1">
      <c r="B86" s="32"/>
      <c r="C86" s="26" t="s">
        <v>96</v>
      </c>
      <c r="L86" s="32"/>
    </row>
    <row r="87" spans="2:47" s="1" customFormat="1" ht="16.5" customHeight="1">
      <c r="B87" s="32"/>
      <c r="E87" s="231" t="str">
        <f>E9</f>
        <v>OST - Ostatní a vedlejší náklady</v>
      </c>
      <c r="F87" s="258"/>
      <c r="G87" s="258"/>
      <c r="H87" s="25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>Město Nymburk</v>
      </c>
      <c r="I89" s="26" t="s">
        <v>24</v>
      </c>
      <c r="J89" s="52">
        <f>IF(J12="","",J12)</f>
        <v>45637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6" t="s">
        <v>29</v>
      </c>
      <c r="F91" s="24" t="str">
        <f>E15</f>
        <v>Město Nymburk</v>
      </c>
      <c r="I91" s="26" t="s">
        <v>35</v>
      </c>
      <c r="J91" s="30" t="str">
        <f>E21</f>
        <v>KUCIÁN statika s.r.o.</v>
      </c>
      <c r="L91" s="32"/>
    </row>
    <row r="92" spans="2:47" s="1" customFormat="1" ht="15.2" customHeight="1">
      <c r="B92" s="32"/>
      <c r="C92" s="26" t="s">
        <v>33</v>
      </c>
      <c r="F92" s="24" t="str">
        <f>IF(E18="","",E18)</f>
        <v>Vyplň údaj</v>
      </c>
      <c r="I92" s="26" t="s">
        <v>38</v>
      </c>
      <c r="J92" s="30" t="str">
        <f>E24</f>
        <v>Ing. Jaromír Kucián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99</v>
      </c>
      <c r="D94" s="93"/>
      <c r="E94" s="93"/>
      <c r="F94" s="93"/>
      <c r="G94" s="93"/>
      <c r="H94" s="93"/>
      <c r="I94" s="93"/>
      <c r="J94" s="102" t="s">
        <v>100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101</v>
      </c>
      <c r="J96" s="66">
        <f>J120</f>
        <v>0</v>
      </c>
      <c r="L96" s="32"/>
      <c r="AU96" s="16" t="s">
        <v>102</v>
      </c>
    </row>
    <row r="97" spans="2:12" s="8" customFormat="1" ht="24.95" customHeight="1">
      <c r="B97" s="104"/>
      <c r="D97" s="105" t="s">
        <v>952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899999999999999" customHeight="1">
      <c r="B98" s="108"/>
      <c r="D98" s="109" t="s">
        <v>953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899999999999999" customHeight="1">
      <c r="B99" s="108"/>
      <c r="D99" s="109" t="s">
        <v>954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12" s="9" customFormat="1" ht="19.899999999999999" customHeight="1">
      <c r="B100" s="108"/>
      <c r="D100" s="109" t="s">
        <v>955</v>
      </c>
      <c r="E100" s="110"/>
      <c r="F100" s="110"/>
      <c r="G100" s="110"/>
      <c r="H100" s="110"/>
      <c r="I100" s="110"/>
      <c r="J100" s="111">
        <f>J139</f>
        <v>0</v>
      </c>
      <c r="L100" s="108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0" t="s">
        <v>141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6" t="s">
        <v>16</v>
      </c>
      <c r="L109" s="32"/>
    </row>
    <row r="110" spans="2:12" s="1" customFormat="1" ht="16.5" customHeight="1">
      <c r="B110" s="32"/>
      <c r="E110" s="259" t="str">
        <f>E7</f>
        <v>rekonstrukce mostu NB04 v Nymburce</v>
      </c>
      <c r="F110" s="260"/>
      <c r="G110" s="260"/>
      <c r="H110" s="260"/>
      <c r="L110" s="32"/>
    </row>
    <row r="111" spans="2:12" s="1" customFormat="1" ht="12" customHeight="1">
      <c r="B111" s="32"/>
      <c r="C111" s="26" t="s">
        <v>96</v>
      </c>
      <c r="L111" s="32"/>
    </row>
    <row r="112" spans="2:12" s="1" customFormat="1" ht="16.5" customHeight="1">
      <c r="B112" s="32"/>
      <c r="E112" s="231" t="str">
        <f>E9</f>
        <v>OST - Ostatní a vedlejší náklady</v>
      </c>
      <c r="F112" s="258"/>
      <c r="G112" s="258"/>
      <c r="H112" s="258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6" t="s">
        <v>22</v>
      </c>
      <c r="F114" s="24" t="str">
        <f>F12</f>
        <v>Město Nymburk</v>
      </c>
      <c r="I114" s="26" t="s">
        <v>24</v>
      </c>
      <c r="J114" s="52">
        <f>IF(J12="","",J12)</f>
        <v>45637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6" t="s">
        <v>29</v>
      </c>
      <c r="F116" s="24" t="str">
        <f>E15</f>
        <v>Město Nymburk</v>
      </c>
      <c r="I116" s="26" t="s">
        <v>35</v>
      </c>
      <c r="J116" s="30" t="str">
        <f>E21</f>
        <v>KUCIÁN statika s.r.o.</v>
      </c>
      <c r="L116" s="32"/>
    </row>
    <row r="117" spans="2:65" s="1" customFormat="1" ht="15.2" customHeight="1">
      <c r="B117" s="32"/>
      <c r="C117" s="26" t="s">
        <v>33</v>
      </c>
      <c r="F117" s="24" t="str">
        <f>IF(E18="","",E18)</f>
        <v>Vyplň údaj</v>
      </c>
      <c r="I117" s="26" t="s">
        <v>38</v>
      </c>
      <c r="J117" s="30" t="str">
        <f>E24</f>
        <v>Ing. Jaromír Kucián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2"/>
      <c r="C119" s="113" t="s">
        <v>142</v>
      </c>
      <c r="D119" s="114" t="s">
        <v>66</v>
      </c>
      <c r="E119" s="114" t="s">
        <v>62</v>
      </c>
      <c r="F119" s="114" t="s">
        <v>63</v>
      </c>
      <c r="G119" s="114" t="s">
        <v>143</v>
      </c>
      <c r="H119" s="114" t="s">
        <v>144</v>
      </c>
      <c r="I119" s="114" t="s">
        <v>145</v>
      </c>
      <c r="J119" s="114" t="s">
        <v>100</v>
      </c>
      <c r="K119" s="115" t="s">
        <v>146</v>
      </c>
      <c r="L119" s="112"/>
      <c r="M119" s="59" t="s">
        <v>1</v>
      </c>
      <c r="N119" s="60" t="s">
        <v>45</v>
      </c>
      <c r="O119" s="60" t="s">
        <v>147</v>
      </c>
      <c r="P119" s="60" t="s">
        <v>148</v>
      </c>
      <c r="Q119" s="60" t="s">
        <v>149</v>
      </c>
      <c r="R119" s="60" t="s">
        <v>150</v>
      </c>
      <c r="S119" s="60" t="s">
        <v>151</v>
      </c>
      <c r="T119" s="61" t="s">
        <v>152</v>
      </c>
    </row>
    <row r="120" spans="2:65" s="1" customFormat="1" ht="22.9" customHeight="1">
      <c r="B120" s="32"/>
      <c r="C120" s="64" t="s">
        <v>153</v>
      </c>
      <c r="J120" s="116">
        <f>BK120</f>
        <v>0</v>
      </c>
      <c r="L120" s="32"/>
      <c r="M120" s="62"/>
      <c r="N120" s="53"/>
      <c r="O120" s="53"/>
      <c r="P120" s="117">
        <f>P121</f>
        <v>0</v>
      </c>
      <c r="Q120" s="53"/>
      <c r="R120" s="117">
        <f>R121</f>
        <v>0</v>
      </c>
      <c r="S120" s="53"/>
      <c r="T120" s="118">
        <f>T121</f>
        <v>0</v>
      </c>
      <c r="AT120" s="16" t="s">
        <v>80</v>
      </c>
      <c r="AU120" s="16" t="s">
        <v>102</v>
      </c>
      <c r="BK120" s="119">
        <f>BK121</f>
        <v>0</v>
      </c>
    </row>
    <row r="121" spans="2:65" s="11" customFormat="1" ht="25.9" customHeight="1">
      <c r="B121" s="120"/>
      <c r="D121" s="121" t="s">
        <v>80</v>
      </c>
      <c r="E121" s="122" t="s">
        <v>956</v>
      </c>
      <c r="F121" s="122" t="s">
        <v>957</v>
      </c>
      <c r="I121" s="123"/>
      <c r="J121" s="124">
        <f>BK121</f>
        <v>0</v>
      </c>
      <c r="L121" s="120"/>
      <c r="M121" s="125"/>
      <c r="P121" s="126">
        <f>P122+P127+P139</f>
        <v>0</v>
      </c>
      <c r="R121" s="126">
        <f>R122+R127+R139</f>
        <v>0</v>
      </c>
      <c r="T121" s="127">
        <f>T122+T127+T139</f>
        <v>0</v>
      </c>
      <c r="AR121" s="121" t="s">
        <v>183</v>
      </c>
      <c r="AT121" s="128" t="s">
        <v>80</v>
      </c>
      <c r="AU121" s="128" t="s">
        <v>81</v>
      </c>
      <c r="AY121" s="121" t="s">
        <v>156</v>
      </c>
      <c r="BK121" s="129">
        <f>BK122+BK127+BK139</f>
        <v>0</v>
      </c>
    </row>
    <row r="122" spans="2:65" s="11" customFormat="1" ht="22.9" customHeight="1">
      <c r="B122" s="120"/>
      <c r="D122" s="121" t="s">
        <v>80</v>
      </c>
      <c r="E122" s="130" t="s">
        <v>958</v>
      </c>
      <c r="F122" s="130" t="s">
        <v>959</v>
      </c>
      <c r="I122" s="123"/>
      <c r="J122" s="131">
        <f>BK122</f>
        <v>0</v>
      </c>
      <c r="L122" s="120"/>
      <c r="M122" s="125"/>
      <c r="P122" s="126">
        <f>SUM(P123:P126)</f>
        <v>0</v>
      </c>
      <c r="R122" s="126">
        <f>SUM(R123:R126)</f>
        <v>0</v>
      </c>
      <c r="T122" s="127">
        <f>SUM(T123:T126)</f>
        <v>0</v>
      </c>
      <c r="AR122" s="121" t="s">
        <v>183</v>
      </c>
      <c r="AT122" s="128" t="s">
        <v>80</v>
      </c>
      <c r="AU122" s="128" t="s">
        <v>89</v>
      </c>
      <c r="AY122" s="121" t="s">
        <v>156</v>
      </c>
      <c r="BK122" s="129">
        <f>SUM(BK123:BK126)</f>
        <v>0</v>
      </c>
    </row>
    <row r="123" spans="2:65" s="1" customFormat="1" ht="16.5" customHeight="1">
      <c r="B123" s="132"/>
      <c r="C123" s="133" t="s">
        <v>89</v>
      </c>
      <c r="D123" s="133" t="s">
        <v>159</v>
      </c>
      <c r="E123" s="134" t="s">
        <v>960</v>
      </c>
      <c r="F123" s="135" t="s">
        <v>961</v>
      </c>
      <c r="G123" s="136" t="s">
        <v>962</v>
      </c>
      <c r="H123" s="137">
        <v>1</v>
      </c>
      <c r="I123" s="138"/>
      <c r="J123" s="139">
        <f>ROUND(I123*H123,2)</f>
        <v>0</v>
      </c>
      <c r="K123" s="135" t="s">
        <v>1</v>
      </c>
      <c r="L123" s="32"/>
      <c r="M123" s="140" t="s">
        <v>1</v>
      </c>
      <c r="N123" s="141" t="s">
        <v>46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164</v>
      </c>
      <c r="AT123" s="144" t="s">
        <v>159</v>
      </c>
      <c r="AU123" s="144" t="s">
        <v>91</v>
      </c>
      <c r="AY123" s="16" t="s">
        <v>156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89</v>
      </c>
      <c r="BK123" s="145">
        <f>ROUND(I123*H123,2)</f>
        <v>0</v>
      </c>
      <c r="BL123" s="16" t="s">
        <v>164</v>
      </c>
      <c r="BM123" s="144" t="s">
        <v>963</v>
      </c>
    </row>
    <row r="124" spans="2:65" s="1" customFormat="1" ht="16.5" customHeight="1">
      <c r="B124" s="132"/>
      <c r="C124" s="133" t="s">
        <v>91</v>
      </c>
      <c r="D124" s="133" t="s">
        <v>159</v>
      </c>
      <c r="E124" s="134" t="s">
        <v>964</v>
      </c>
      <c r="F124" s="135" t="s">
        <v>965</v>
      </c>
      <c r="G124" s="136" t="s">
        <v>962</v>
      </c>
      <c r="H124" s="137">
        <v>1</v>
      </c>
      <c r="I124" s="138"/>
      <c r="J124" s="139">
        <f>ROUND(I124*H124,2)</f>
        <v>0</v>
      </c>
      <c r="K124" s="135" t="s">
        <v>1</v>
      </c>
      <c r="L124" s="32"/>
      <c r="M124" s="140" t="s">
        <v>1</v>
      </c>
      <c r="N124" s="141" t="s">
        <v>46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164</v>
      </c>
      <c r="AT124" s="144" t="s">
        <v>159</v>
      </c>
      <c r="AU124" s="144" t="s">
        <v>91</v>
      </c>
      <c r="AY124" s="16" t="s">
        <v>156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6" t="s">
        <v>89</v>
      </c>
      <c r="BK124" s="145">
        <f>ROUND(I124*H124,2)</f>
        <v>0</v>
      </c>
      <c r="BL124" s="16" t="s">
        <v>164</v>
      </c>
      <c r="BM124" s="144" t="s">
        <v>966</v>
      </c>
    </row>
    <row r="125" spans="2:65" s="1" customFormat="1" ht="16.5" customHeight="1">
      <c r="B125" s="132"/>
      <c r="C125" s="133" t="s">
        <v>173</v>
      </c>
      <c r="D125" s="133" t="s">
        <v>159</v>
      </c>
      <c r="E125" s="134" t="s">
        <v>967</v>
      </c>
      <c r="F125" s="135" t="s">
        <v>968</v>
      </c>
      <c r="G125" s="136" t="s">
        <v>962</v>
      </c>
      <c r="H125" s="137">
        <v>1</v>
      </c>
      <c r="I125" s="138"/>
      <c r="J125" s="139">
        <f>ROUND(I125*H125,2)</f>
        <v>0</v>
      </c>
      <c r="K125" s="135" t="s">
        <v>163</v>
      </c>
      <c r="L125" s="32"/>
      <c r="M125" s="140" t="s">
        <v>1</v>
      </c>
      <c r="N125" s="141" t="s">
        <v>46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969</v>
      </c>
      <c r="AT125" s="144" t="s">
        <v>159</v>
      </c>
      <c r="AU125" s="144" t="s">
        <v>91</v>
      </c>
      <c r="AY125" s="16" t="s">
        <v>156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6" t="s">
        <v>89</v>
      </c>
      <c r="BK125" s="145">
        <f>ROUND(I125*H125,2)</f>
        <v>0</v>
      </c>
      <c r="BL125" s="16" t="s">
        <v>969</v>
      </c>
      <c r="BM125" s="144" t="s">
        <v>970</v>
      </c>
    </row>
    <row r="126" spans="2:65" s="1" customFormat="1">
      <c r="B126" s="32"/>
      <c r="D126" s="146" t="s">
        <v>166</v>
      </c>
      <c r="F126" s="147" t="s">
        <v>971</v>
      </c>
      <c r="I126" s="148"/>
      <c r="L126" s="32"/>
      <c r="M126" s="149"/>
      <c r="T126" s="56"/>
      <c r="AT126" s="16" t="s">
        <v>166</v>
      </c>
      <c r="AU126" s="16" t="s">
        <v>91</v>
      </c>
    </row>
    <row r="127" spans="2:65" s="11" customFormat="1" ht="22.9" customHeight="1">
      <c r="B127" s="120"/>
      <c r="D127" s="121" t="s">
        <v>80</v>
      </c>
      <c r="E127" s="130" t="s">
        <v>972</v>
      </c>
      <c r="F127" s="130" t="s">
        <v>973</v>
      </c>
      <c r="I127" s="123"/>
      <c r="J127" s="131">
        <f>BK127</f>
        <v>0</v>
      </c>
      <c r="L127" s="120"/>
      <c r="M127" s="125"/>
      <c r="P127" s="126">
        <f>SUM(P128:P138)</f>
        <v>0</v>
      </c>
      <c r="R127" s="126">
        <f>SUM(R128:R138)</f>
        <v>0</v>
      </c>
      <c r="T127" s="127">
        <f>SUM(T128:T138)</f>
        <v>0</v>
      </c>
      <c r="AR127" s="121" t="s">
        <v>183</v>
      </c>
      <c r="AT127" s="128" t="s">
        <v>80</v>
      </c>
      <c r="AU127" s="128" t="s">
        <v>89</v>
      </c>
      <c r="AY127" s="121" t="s">
        <v>156</v>
      </c>
      <c r="BK127" s="129">
        <f>SUM(BK128:BK138)</f>
        <v>0</v>
      </c>
    </row>
    <row r="128" spans="2:65" s="1" customFormat="1" ht="16.5" customHeight="1">
      <c r="B128" s="132"/>
      <c r="C128" s="133" t="s">
        <v>164</v>
      </c>
      <c r="D128" s="133" t="s">
        <v>159</v>
      </c>
      <c r="E128" s="134" t="s">
        <v>974</v>
      </c>
      <c r="F128" s="135" t="s">
        <v>975</v>
      </c>
      <c r="G128" s="136" t="s">
        <v>962</v>
      </c>
      <c r="H128" s="137">
        <v>1</v>
      </c>
      <c r="I128" s="138"/>
      <c r="J128" s="139">
        <f>ROUND(I128*H128,2)</f>
        <v>0</v>
      </c>
      <c r="K128" s="135" t="s">
        <v>163</v>
      </c>
      <c r="L128" s="32"/>
      <c r="M128" s="140" t="s">
        <v>1</v>
      </c>
      <c r="N128" s="141" t="s">
        <v>46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969</v>
      </c>
      <c r="AT128" s="144" t="s">
        <v>159</v>
      </c>
      <c r="AU128" s="144" t="s">
        <v>91</v>
      </c>
      <c r="AY128" s="16" t="s">
        <v>156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89</v>
      </c>
      <c r="BK128" s="145">
        <f>ROUND(I128*H128,2)</f>
        <v>0</v>
      </c>
      <c r="BL128" s="16" t="s">
        <v>969</v>
      </c>
      <c r="BM128" s="144" t="s">
        <v>976</v>
      </c>
    </row>
    <row r="129" spans="2:65" s="1" customFormat="1">
      <c r="B129" s="32"/>
      <c r="D129" s="146" t="s">
        <v>166</v>
      </c>
      <c r="F129" s="147" t="s">
        <v>977</v>
      </c>
      <c r="I129" s="148"/>
      <c r="L129" s="32"/>
      <c r="M129" s="149"/>
      <c r="T129" s="56"/>
      <c r="AT129" s="16" t="s">
        <v>166</v>
      </c>
      <c r="AU129" s="16" t="s">
        <v>91</v>
      </c>
    </row>
    <row r="130" spans="2:65" s="1" customFormat="1" ht="21.75" customHeight="1">
      <c r="B130" s="132"/>
      <c r="C130" s="133" t="s">
        <v>183</v>
      </c>
      <c r="D130" s="133" t="s">
        <v>159</v>
      </c>
      <c r="E130" s="134" t="s">
        <v>978</v>
      </c>
      <c r="F130" s="135" t="s">
        <v>979</v>
      </c>
      <c r="G130" s="136" t="s">
        <v>962</v>
      </c>
      <c r="H130" s="137">
        <v>1</v>
      </c>
      <c r="I130" s="138"/>
      <c r="J130" s="139">
        <f>ROUND(I130*H130,2)</f>
        <v>0</v>
      </c>
      <c r="K130" s="135" t="s">
        <v>163</v>
      </c>
      <c r="L130" s="32"/>
      <c r="M130" s="140" t="s">
        <v>1</v>
      </c>
      <c r="N130" s="141" t="s">
        <v>46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969</v>
      </c>
      <c r="AT130" s="144" t="s">
        <v>159</v>
      </c>
      <c r="AU130" s="144" t="s">
        <v>91</v>
      </c>
      <c r="AY130" s="16" t="s">
        <v>156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89</v>
      </c>
      <c r="BK130" s="145">
        <f>ROUND(I130*H130,2)</f>
        <v>0</v>
      </c>
      <c r="BL130" s="16" t="s">
        <v>969</v>
      </c>
      <c r="BM130" s="144" t="s">
        <v>980</v>
      </c>
    </row>
    <row r="131" spans="2:65" s="1" customFormat="1">
      <c r="B131" s="32"/>
      <c r="D131" s="146" t="s">
        <v>166</v>
      </c>
      <c r="F131" s="147" t="s">
        <v>981</v>
      </c>
      <c r="I131" s="148"/>
      <c r="L131" s="32"/>
      <c r="M131" s="149"/>
      <c r="T131" s="56"/>
      <c r="AT131" s="16" t="s">
        <v>166</v>
      </c>
      <c r="AU131" s="16" t="s">
        <v>91</v>
      </c>
    </row>
    <row r="132" spans="2:65" s="1" customFormat="1" ht="16.5" customHeight="1">
      <c r="B132" s="132"/>
      <c r="C132" s="133" t="s">
        <v>189</v>
      </c>
      <c r="D132" s="133" t="s">
        <v>159</v>
      </c>
      <c r="E132" s="134" t="s">
        <v>982</v>
      </c>
      <c r="F132" s="135" t="s">
        <v>983</v>
      </c>
      <c r="G132" s="136" t="s">
        <v>962</v>
      </c>
      <c r="H132" s="137">
        <v>1</v>
      </c>
      <c r="I132" s="138"/>
      <c r="J132" s="139">
        <f>ROUND(I132*H132,2)</f>
        <v>0</v>
      </c>
      <c r="K132" s="135" t="s">
        <v>163</v>
      </c>
      <c r="L132" s="32"/>
      <c r="M132" s="140" t="s">
        <v>1</v>
      </c>
      <c r="N132" s="141" t="s">
        <v>46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969</v>
      </c>
      <c r="AT132" s="144" t="s">
        <v>159</v>
      </c>
      <c r="AU132" s="144" t="s">
        <v>91</v>
      </c>
      <c r="AY132" s="16" t="s">
        <v>156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89</v>
      </c>
      <c r="BK132" s="145">
        <f>ROUND(I132*H132,2)</f>
        <v>0</v>
      </c>
      <c r="BL132" s="16" t="s">
        <v>969</v>
      </c>
      <c r="BM132" s="144" t="s">
        <v>984</v>
      </c>
    </row>
    <row r="133" spans="2:65" s="1" customFormat="1">
      <c r="B133" s="32"/>
      <c r="D133" s="146" t="s">
        <v>166</v>
      </c>
      <c r="F133" s="147" t="s">
        <v>985</v>
      </c>
      <c r="I133" s="148"/>
      <c r="L133" s="32"/>
      <c r="M133" s="149"/>
      <c r="T133" s="56"/>
      <c r="AT133" s="16" t="s">
        <v>166</v>
      </c>
      <c r="AU133" s="16" t="s">
        <v>91</v>
      </c>
    </row>
    <row r="134" spans="2:65" s="1" customFormat="1" ht="16.5" customHeight="1">
      <c r="B134" s="132"/>
      <c r="C134" s="133" t="s">
        <v>195</v>
      </c>
      <c r="D134" s="133" t="s">
        <v>159</v>
      </c>
      <c r="E134" s="134" t="s">
        <v>986</v>
      </c>
      <c r="F134" s="135" t="s">
        <v>987</v>
      </c>
      <c r="G134" s="136" t="s">
        <v>962</v>
      </c>
      <c r="H134" s="137">
        <v>1</v>
      </c>
      <c r="I134" s="138"/>
      <c r="J134" s="139">
        <f>ROUND(I134*H134,2)</f>
        <v>0</v>
      </c>
      <c r="K134" s="135" t="s">
        <v>163</v>
      </c>
      <c r="L134" s="32"/>
      <c r="M134" s="140" t="s">
        <v>1</v>
      </c>
      <c r="N134" s="141" t="s">
        <v>46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969</v>
      </c>
      <c r="AT134" s="144" t="s">
        <v>159</v>
      </c>
      <c r="AU134" s="144" t="s">
        <v>91</v>
      </c>
      <c r="AY134" s="16" t="s">
        <v>156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89</v>
      </c>
      <c r="BK134" s="145">
        <f>ROUND(I134*H134,2)</f>
        <v>0</v>
      </c>
      <c r="BL134" s="16" t="s">
        <v>969</v>
      </c>
      <c r="BM134" s="144" t="s">
        <v>988</v>
      </c>
    </row>
    <row r="135" spans="2:65" s="1" customFormat="1">
      <c r="B135" s="32"/>
      <c r="D135" s="146" t="s">
        <v>166</v>
      </c>
      <c r="F135" s="147" t="s">
        <v>989</v>
      </c>
      <c r="I135" s="148"/>
      <c r="L135" s="32"/>
      <c r="M135" s="149"/>
      <c r="T135" s="56"/>
      <c r="AT135" s="16" t="s">
        <v>166</v>
      </c>
      <c r="AU135" s="16" t="s">
        <v>91</v>
      </c>
    </row>
    <row r="136" spans="2:65" s="1" customFormat="1" ht="16.5" customHeight="1">
      <c r="B136" s="132"/>
      <c r="C136" s="133" t="s">
        <v>200</v>
      </c>
      <c r="D136" s="133" t="s">
        <v>159</v>
      </c>
      <c r="E136" s="134" t="s">
        <v>990</v>
      </c>
      <c r="F136" s="135" t="s">
        <v>991</v>
      </c>
      <c r="G136" s="136" t="s">
        <v>962</v>
      </c>
      <c r="H136" s="137">
        <v>1</v>
      </c>
      <c r="I136" s="138"/>
      <c r="J136" s="139">
        <f>ROUND(I136*H136,2)</f>
        <v>0</v>
      </c>
      <c r="K136" s="135" t="s">
        <v>163</v>
      </c>
      <c r="L136" s="32"/>
      <c r="M136" s="140" t="s">
        <v>1</v>
      </c>
      <c r="N136" s="141" t="s">
        <v>46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969</v>
      </c>
      <c r="AT136" s="144" t="s">
        <v>159</v>
      </c>
      <c r="AU136" s="144" t="s">
        <v>91</v>
      </c>
      <c r="AY136" s="16" t="s">
        <v>156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89</v>
      </c>
      <c r="BK136" s="145">
        <f>ROUND(I136*H136,2)</f>
        <v>0</v>
      </c>
      <c r="BL136" s="16" t="s">
        <v>969</v>
      </c>
      <c r="BM136" s="144" t="s">
        <v>992</v>
      </c>
    </row>
    <row r="137" spans="2:65" s="1" customFormat="1">
      <c r="B137" s="32"/>
      <c r="D137" s="146" t="s">
        <v>166</v>
      </c>
      <c r="F137" s="147" t="s">
        <v>993</v>
      </c>
      <c r="I137" s="148"/>
      <c r="L137" s="32"/>
      <c r="M137" s="149"/>
      <c r="T137" s="56"/>
      <c r="AT137" s="16" t="s">
        <v>166</v>
      </c>
      <c r="AU137" s="16" t="s">
        <v>91</v>
      </c>
    </row>
    <row r="138" spans="2:65" s="1" customFormat="1" ht="16.5" customHeight="1">
      <c r="B138" s="132"/>
      <c r="C138" s="133" t="s">
        <v>205</v>
      </c>
      <c r="D138" s="133" t="s">
        <v>159</v>
      </c>
      <c r="E138" s="134" t="s">
        <v>994</v>
      </c>
      <c r="F138" s="135" t="s">
        <v>995</v>
      </c>
      <c r="G138" s="136" t="s">
        <v>962</v>
      </c>
      <c r="H138" s="137">
        <v>1</v>
      </c>
      <c r="I138" s="138"/>
      <c r="J138" s="139">
        <f>ROUND(I138*H138,2)</f>
        <v>0</v>
      </c>
      <c r="K138" s="135" t="s">
        <v>1</v>
      </c>
      <c r="L138" s="32"/>
      <c r="M138" s="140" t="s">
        <v>1</v>
      </c>
      <c r="N138" s="141" t="s">
        <v>46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969</v>
      </c>
      <c r="AT138" s="144" t="s">
        <v>159</v>
      </c>
      <c r="AU138" s="144" t="s">
        <v>91</v>
      </c>
      <c r="AY138" s="16" t="s">
        <v>156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89</v>
      </c>
      <c r="BK138" s="145">
        <f>ROUND(I138*H138,2)</f>
        <v>0</v>
      </c>
      <c r="BL138" s="16" t="s">
        <v>969</v>
      </c>
      <c r="BM138" s="144" t="s">
        <v>996</v>
      </c>
    </row>
    <row r="139" spans="2:65" s="11" customFormat="1" ht="22.9" customHeight="1">
      <c r="B139" s="120"/>
      <c r="D139" s="121" t="s">
        <v>80</v>
      </c>
      <c r="E139" s="130" t="s">
        <v>997</v>
      </c>
      <c r="F139" s="130" t="s">
        <v>998</v>
      </c>
      <c r="I139" s="123"/>
      <c r="J139" s="131">
        <f>BK139</f>
        <v>0</v>
      </c>
      <c r="L139" s="120"/>
      <c r="M139" s="125"/>
      <c r="P139" s="126">
        <f>SUM(P140:P154)</f>
        <v>0</v>
      </c>
      <c r="R139" s="126">
        <f>SUM(R140:R154)</f>
        <v>0</v>
      </c>
      <c r="T139" s="127">
        <f>SUM(T140:T154)</f>
        <v>0</v>
      </c>
      <c r="AR139" s="121" t="s">
        <v>183</v>
      </c>
      <c r="AT139" s="128" t="s">
        <v>80</v>
      </c>
      <c r="AU139" s="128" t="s">
        <v>89</v>
      </c>
      <c r="AY139" s="121" t="s">
        <v>156</v>
      </c>
      <c r="BK139" s="129">
        <f>SUM(BK140:BK154)</f>
        <v>0</v>
      </c>
    </row>
    <row r="140" spans="2:65" s="1" customFormat="1" ht="16.5" customHeight="1">
      <c r="B140" s="132"/>
      <c r="C140" s="133" t="s">
        <v>210</v>
      </c>
      <c r="D140" s="133" t="s">
        <v>159</v>
      </c>
      <c r="E140" s="134" t="s">
        <v>999</v>
      </c>
      <c r="F140" s="135" t="s">
        <v>1000</v>
      </c>
      <c r="G140" s="136" t="s">
        <v>962</v>
      </c>
      <c r="H140" s="137">
        <v>1</v>
      </c>
      <c r="I140" s="138"/>
      <c r="J140" s="139">
        <f>ROUND(I140*H140,2)</f>
        <v>0</v>
      </c>
      <c r="K140" s="135" t="s">
        <v>163</v>
      </c>
      <c r="L140" s="32"/>
      <c r="M140" s="140" t="s">
        <v>1</v>
      </c>
      <c r="N140" s="141" t="s">
        <v>46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969</v>
      </c>
      <c r="AT140" s="144" t="s">
        <v>159</v>
      </c>
      <c r="AU140" s="144" t="s">
        <v>91</v>
      </c>
      <c r="AY140" s="16" t="s">
        <v>156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6" t="s">
        <v>89</v>
      </c>
      <c r="BK140" s="145">
        <f>ROUND(I140*H140,2)</f>
        <v>0</v>
      </c>
      <c r="BL140" s="16" t="s">
        <v>969</v>
      </c>
      <c r="BM140" s="144" t="s">
        <v>1001</v>
      </c>
    </row>
    <row r="141" spans="2:65" s="1" customFormat="1">
      <c r="B141" s="32"/>
      <c r="D141" s="146" t="s">
        <v>166</v>
      </c>
      <c r="F141" s="147" t="s">
        <v>1002</v>
      </c>
      <c r="I141" s="148"/>
      <c r="L141" s="32"/>
      <c r="M141" s="149"/>
      <c r="T141" s="56"/>
      <c r="AT141" s="16" t="s">
        <v>166</v>
      </c>
      <c r="AU141" s="16" t="s">
        <v>91</v>
      </c>
    </row>
    <row r="142" spans="2:65" s="1" customFormat="1" ht="24.2" customHeight="1">
      <c r="B142" s="132"/>
      <c r="C142" s="133" t="s">
        <v>157</v>
      </c>
      <c r="D142" s="133" t="s">
        <v>159</v>
      </c>
      <c r="E142" s="134" t="s">
        <v>1003</v>
      </c>
      <c r="F142" s="135" t="s">
        <v>1004</v>
      </c>
      <c r="G142" s="136" t="s">
        <v>962</v>
      </c>
      <c r="H142" s="137">
        <v>1</v>
      </c>
      <c r="I142" s="138"/>
      <c r="J142" s="139">
        <f>ROUND(I142*H142,2)</f>
        <v>0</v>
      </c>
      <c r="K142" s="135" t="s">
        <v>163</v>
      </c>
      <c r="L142" s="32"/>
      <c r="M142" s="140" t="s">
        <v>1</v>
      </c>
      <c r="N142" s="141" t="s">
        <v>46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969</v>
      </c>
      <c r="AT142" s="144" t="s">
        <v>159</v>
      </c>
      <c r="AU142" s="144" t="s">
        <v>91</v>
      </c>
      <c r="AY142" s="16" t="s">
        <v>156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89</v>
      </c>
      <c r="BK142" s="145">
        <f>ROUND(I142*H142,2)</f>
        <v>0</v>
      </c>
      <c r="BL142" s="16" t="s">
        <v>969</v>
      </c>
      <c r="BM142" s="144" t="s">
        <v>1005</v>
      </c>
    </row>
    <row r="143" spans="2:65" s="1" customFormat="1">
      <c r="B143" s="32"/>
      <c r="D143" s="146" t="s">
        <v>166</v>
      </c>
      <c r="F143" s="147" t="s">
        <v>1006</v>
      </c>
      <c r="I143" s="148"/>
      <c r="L143" s="32"/>
      <c r="M143" s="149"/>
      <c r="T143" s="56"/>
      <c r="AT143" s="16" t="s">
        <v>166</v>
      </c>
      <c r="AU143" s="16" t="s">
        <v>91</v>
      </c>
    </row>
    <row r="144" spans="2:65" s="1" customFormat="1" ht="16.5" customHeight="1">
      <c r="B144" s="132"/>
      <c r="C144" s="133" t="s">
        <v>8</v>
      </c>
      <c r="D144" s="133" t="s">
        <v>159</v>
      </c>
      <c r="E144" s="134" t="s">
        <v>1007</v>
      </c>
      <c r="F144" s="135" t="s">
        <v>1008</v>
      </c>
      <c r="G144" s="136" t="s">
        <v>962</v>
      </c>
      <c r="H144" s="137">
        <v>1</v>
      </c>
      <c r="I144" s="138"/>
      <c r="J144" s="139">
        <f>ROUND(I144*H144,2)</f>
        <v>0</v>
      </c>
      <c r="K144" s="135" t="s">
        <v>163</v>
      </c>
      <c r="L144" s="32"/>
      <c r="M144" s="140" t="s">
        <v>1</v>
      </c>
      <c r="N144" s="141" t="s">
        <v>46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969</v>
      </c>
      <c r="AT144" s="144" t="s">
        <v>159</v>
      </c>
      <c r="AU144" s="144" t="s">
        <v>91</v>
      </c>
      <c r="AY144" s="16" t="s">
        <v>156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89</v>
      </c>
      <c r="BK144" s="145">
        <f>ROUND(I144*H144,2)</f>
        <v>0</v>
      </c>
      <c r="BL144" s="16" t="s">
        <v>969</v>
      </c>
      <c r="BM144" s="144" t="s">
        <v>1009</v>
      </c>
    </row>
    <row r="145" spans="2:65" s="1" customFormat="1">
      <c r="B145" s="32"/>
      <c r="D145" s="146" t="s">
        <v>166</v>
      </c>
      <c r="F145" s="147" t="s">
        <v>1010</v>
      </c>
      <c r="I145" s="148"/>
      <c r="L145" s="32"/>
      <c r="M145" s="149"/>
      <c r="T145" s="56"/>
      <c r="AT145" s="16" t="s">
        <v>166</v>
      </c>
      <c r="AU145" s="16" t="s">
        <v>91</v>
      </c>
    </row>
    <row r="146" spans="2:65" s="1" customFormat="1" ht="16.5" customHeight="1">
      <c r="B146" s="132"/>
      <c r="C146" s="133" t="s">
        <v>226</v>
      </c>
      <c r="D146" s="133" t="s">
        <v>159</v>
      </c>
      <c r="E146" s="134" t="s">
        <v>1011</v>
      </c>
      <c r="F146" s="135" t="s">
        <v>1012</v>
      </c>
      <c r="G146" s="136" t="s">
        <v>962</v>
      </c>
      <c r="H146" s="137">
        <v>1</v>
      </c>
      <c r="I146" s="138"/>
      <c r="J146" s="139">
        <f>ROUND(I146*H146,2)</f>
        <v>0</v>
      </c>
      <c r="K146" s="135" t="s">
        <v>163</v>
      </c>
      <c r="L146" s="32"/>
      <c r="M146" s="140" t="s">
        <v>1</v>
      </c>
      <c r="N146" s="141" t="s">
        <v>46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969</v>
      </c>
      <c r="AT146" s="144" t="s">
        <v>159</v>
      </c>
      <c r="AU146" s="144" t="s">
        <v>91</v>
      </c>
      <c r="AY146" s="16" t="s">
        <v>156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89</v>
      </c>
      <c r="BK146" s="145">
        <f>ROUND(I146*H146,2)</f>
        <v>0</v>
      </c>
      <c r="BL146" s="16" t="s">
        <v>969</v>
      </c>
      <c r="BM146" s="144" t="s">
        <v>1013</v>
      </c>
    </row>
    <row r="147" spans="2:65" s="1" customFormat="1">
      <c r="B147" s="32"/>
      <c r="D147" s="146" t="s">
        <v>166</v>
      </c>
      <c r="F147" s="147" t="s">
        <v>1014</v>
      </c>
      <c r="I147" s="148"/>
      <c r="L147" s="32"/>
      <c r="M147" s="149"/>
      <c r="T147" s="56"/>
      <c r="AT147" s="16" t="s">
        <v>166</v>
      </c>
      <c r="AU147" s="16" t="s">
        <v>91</v>
      </c>
    </row>
    <row r="148" spans="2:65" s="1" customFormat="1" ht="21.75" customHeight="1">
      <c r="B148" s="132"/>
      <c r="C148" s="133" t="s">
        <v>233</v>
      </c>
      <c r="D148" s="133" t="s">
        <v>159</v>
      </c>
      <c r="E148" s="134" t="s">
        <v>1015</v>
      </c>
      <c r="F148" s="135" t="s">
        <v>1016</v>
      </c>
      <c r="G148" s="136" t="s">
        <v>962</v>
      </c>
      <c r="H148" s="137">
        <v>1</v>
      </c>
      <c r="I148" s="138"/>
      <c r="J148" s="139">
        <f>ROUND(I148*H148,2)</f>
        <v>0</v>
      </c>
      <c r="K148" s="135" t="s">
        <v>163</v>
      </c>
      <c r="L148" s="32"/>
      <c r="M148" s="140" t="s">
        <v>1</v>
      </c>
      <c r="N148" s="141" t="s">
        <v>46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969</v>
      </c>
      <c r="AT148" s="144" t="s">
        <v>159</v>
      </c>
      <c r="AU148" s="144" t="s">
        <v>91</v>
      </c>
      <c r="AY148" s="16" t="s">
        <v>156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89</v>
      </c>
      <c r="BK148" s="145">
        <f>ROUND(I148*H148,2)</f>
        <v>0</v>
      </c>
      <c r="BL148" s="16" t="s">
        <v>969</v>
      </c>
      <c r="BM148" s="144" t="s">
        <v>1017</v>
      </c>
    </row>
    <row r="149" spans="2:65" s="1" customFormat="1">
      <c r="B149" s="32"/>
      <c r="D149" s="146" t="s">
        <v>166</v>
      </c>
      <c r="F149" s="147" t="s">
        <v>1018</v>
      </c>
      <c r="I149" s="148"/>
      <c r="L149" s="32"/>
      <c r="M149" s="149"/>
      <c r="T149" s="56"/>
      <c r="AT149" s="16" t="s">
        <v>166</v>
      </c>
      <c r="AU149" s="16" t="s">
        <v>91</v>
      </c>
    </row>
    <row r="150" spans="2:65" s="1" customFormat="1" ht="16.5" customHeight="1">
      <c r="B150" s="132"/>
      <c r="C150" s="133" t="s">
        <v>239</v>
      </c>
      <c r="D150" s="133" t="s">
        <v>159</v>
      </c>
      <c r="E150" s="134" t="s">
        <v>1019</v>
      </c>
      <c r="F150" s="135" t="s">
        <v>1020</v>
      </c>
      <c r="G150" s="136" t="s">
        <v>962</v>
      </c>
      <c r="H150" s="137">
        <v>1</v>
      </c>
      <c r="I150" s="138"/>
      <c r="J150" s="139">
        <f>ROUND(I150*H150,2)</f>
        <v>0</v>
      </c>
      <c r="K150" s="135" t="s">
        <v>1</v>
      </c>
      <c r="L150" s="32"/>
      <c r="M150" s="140" t="s">
        <v>1</v>
      </c>
      <c r="N150" s="141" t="s">
        <v>46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164</v>
      </c>
      <c r="AT150" s="144" t="s">
        <v>159</v>
      </c>
      <c r="AU150" s="144" t="s">
        <v>91</v>
      </c>
      <c r="AY150" s="16" t="s">
        <v>156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89</v>
      </c>
      <c r="BK150" s="145">
        <f>ROUND(I150*H150,2)</f>
        <v>0</v>
      </c>
      <c r="BL150" s="16" t="s">
        <v>164</v>
      </c>
      <c r="BM150" s="144" t="s">
        <v>1021</v>
      </c>
    </row>
    <row r="151" spans="2:65" s="1" customFormat="1" ht="16.5" customHeight="1">
      <c r="B151" s="132"/>
      <c r="C151" s="133" t="s">
        <v>244</v>
      </c>
      <c r="D151" s="133" t="s">
        <v>159</v>
      </c>
      <c r="E151" s="134" t="s">
        <v>1022</v>
      </c>
      <c r="F151" s="135" t="s">
        <v>1023</v>
      </c>
      <c r="G151" s="136" t="s">
        <v>962</v>
      </c>
      <c r="H151" s="137">
        <v>1</v>
      </c>
      <c r="I151" s="138"/>
      <c r="J151" s="139">
        <f>ROUND(I151*H151,2)</f>
        <v>0</v>
      </c>
      <c r="K151" s="135" t="s">
        <v>1</v>
      </c>
      <c r="L151" s="32"/>
      <c r="M151" s="140" t="s">
        <v>1</v>
      </c>
      <c r="N151" s="141" t="s">
        <v>46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164</v>
      </c>
      <c r="AT151" s="144" t="s">
        <v>159</v>
      </c>
      <c r="AU151" s="144" t="s">
        <v>91</v>
      </c>
      <c r="AY151" s="16" t="s">
        <v>156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89</v>
      </c>
      <c r="BK151" s="145">
        <f>ROUND(I151*H151,2)</f>
        <v>0</v>
      </c>
      <c r="BL151" s="16" t="s">
        <v>164</v>
      </c>
      <c r="BM151" s="144" t="s">
        <v>1024</v>
      </c>
    </row>
    <row r="152" spans="2:65" s="1" customFormat="1" ht="16.5" customHeight="1">
      <c r="B152" s="132"/>
      <c r="C152" s="133" t="s">
        <v>249</v>
      </c>
      <c r="D152" s="133" t="s">
        <v>159</v>
      </c>
      <c r="E152" s="134" t="s">
        <v>1025</v>
      </c>
      <c r="F152" s="135" t="s">
        <v>1026</v>
      </c>
      <c r="G152" s="136" t="s">
        <v>962</v>
      </c>
      <c r="H152" s="137">
        <v>1</v>
      </c>
      <c r="I152" s="138"/>
      <c r="J152" s="139">
        <f>ROUND(I152*H152,2)</f>
        <v>0</v>
      </c>
      <c r="K152" s="135" t="s">
        <v>1</v>
      </c>
      <c r="L152" s="32"/>
      <c r="M152" s="140" t="s">
        <v>1</v>
      </c>
      <c r="N152" s="141" t="s">
        <v>46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164</v>
      </c>
      <c r="AT152" s="144" t="s">
        <v>159</v>
      </c>
      <c r="AU152" s="144" t="s">
        <v>91</v>
      </c>
      <c r="AY152" s="16" t="s">
        <v>156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89</v>
      </c>
      <c r="BK152" s="145">
        <f>ROUND(I152*H152,2)</f>
        <v>0</v>
      </c>
      <c r="BL152" s="16" t="s">
        <v>164</v>
      </c>
      <c r="BM152" s="144" t="s">
        <v>1027</v>
      </c>
    </row>
    <row r="153" spans="2:65" s="1" customFormat="1" ht="16.5" customHeight="1">
      <c r="B153" s="132"/>
      <c r="C153" s="133" t="s">
        <v>254</v>
      </c>
      <c r="D153" s="133" t="s">
        <v>159</v>
      </c>
      <c r="E153" s="134" t="s">
        <v>1028</v>
      </c>
      <c r="F153" s="135" t="s">
        <v>1029</v>
      </c>
      <c r="G153" s="136" t="s">
        <v>962</v>
      </c>
      <c r="H153" s="137">
        <v>1</v>
      </c>
      <c r="I153" s="138"/>
      <c r="J153" s="139">
        <f>ROUND(I153*H153,2)</f>
        <v>0</v>
      </c>
      <c r="K153" s="135" t="s">
        <v>1</v>
      </c>
      <c r="L153" s="32"/>
      <c r="M153" s="140" t="s">
        <v>1</v>
      </c>
      <c r="N153" s="141" t="s">
        <v>46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164</v>
      </c>
      <c r="AT153" s="144" t="s">
        <v>159</v>
      </c>
      <c r="AU153" s="144" t="s">
        <v>91</v>
      </c>
      <c r="AY153" s="16" t="s">
        <v>156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89</v>
      </c>
      <c r="BK153" s="145">
        <f>ROUND(I153*H153,2)</f>
        <v>0</v>
      </c>
      <c r="BL153" s="16" t="s">
        <v>164</v>
      </c>
      <c r="BM153" s="144" t="s">
        <v>1030</v>
      </c>
    </row>
    <row r="154" spans="2:65" s="1" customFormat="1" ht="16.5" customHeight="1">
      <c r="B154" s="132"/>
      <c r="C154" s="133" t="s">
        <v>260</v>
      </c>
      <c r="D154" s="133" t="s">
        <v>159</v>
      </c>
      <c r="E154" s="134" t="s">
        <v>1031</v>
      </c>
      <c r="F154" s="135" t="s">
        <v>1032</v>
      </c>
      <c r="G154" s="136" t="s">
        <v>962</v>
      </c>
      <c r="H154" s="137">
        <v>1</v>
      </c>
      <c r="I154" s="138"/>
      <c r="J154" s="139">
        <f>ROUND(I154*H154,2)</f>
        <v>0</v>
      </c>
      <c r="K154" s="135" t="s">
        <v>1</v>
      </c>
      <c r="L154" s="32"/>
      <c r="M154" s="187" t="s">
        <v>1</v>
      </c>
      <c r="N154" s="188" t="s">
        <v>46</v>
      </c>
      <c r="O154" s="184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AR154" s="144" t="s">
        <v>164</v>
      </c>
      <c r="AT154" s="144" t="s">
        <v>159</v>
      </c>
      <c r="AU154" s="144" t="s">
        <v>91</v>
      </c>
      <c r="AY154" s="16" t="s">
        <v>156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89</v>
      </c>
      <c r="BK154" s="145">
        <f>ROUND(I154*H154,2)</f>
        <v>0</v>
      </c>
      <c r="BL154" s="16" t="s">
        <v>164</v>
      </c>
      <c r="BM154" s="144" t="s">
        <v>1033</v>
      </c>
    </row>
    <row r="155" spans="2:65" s="1" customFormat="1" ht="6.95" customHeight="1"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2"/>
    </row>
  </sheetData>
  <autoFilter ref="C119:K154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200-000000000000}"/>
    <hyperlink ref="F129" r:id="rId2" xr:uid="{00000000-0004-0000-0200-000001000000}"/>
    <hyperlink ref="F131" r:id="rId3" xr:uid="{00000000-0004-0000-0200-000002000000}"/>
    <hyperlink ref="F133" r:id="rId4" xr:uid="{00000000-0004-0000-0200-000003000000}"/>
    <hyperlink ref="F135" r:id="rId5" xr:uid="{00000000-0004-0000-0200-000004000000}"/>
    <hyperlink ref="F137" r:id="rId6" xr:uid="{00000000-0004-0000-0200-000005000000}"/>
    <hyperlink ref="F141" r:id="rId7" xr:uid="{00000000-0004-0000-0200-000006000000}"/>
    <hyperlink ref="F143" r:id="rId8" xr:uid="{00000000-0004-0000-0200-000007000000}"/>
    <hyperlink ref="F145" r:id="rId9" xr:uid="{00000000-0004-0000-0200-000008000000}"/>
    <hyperlink ref="F147" r:id="rId10" xr:uid="{00000000-0004-0000-0200-000009000000}"/>
    <hyperlink ref="F149" r:id="rId11" xr:uid="{00000000-0004-0000-0200-00000A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12"/>
  <headerFooter>
    <oddFooter>&amp;CStrana &amp;P z &amp;N</oddFooter>
  </headerFooter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Krycí list</vt:lpstr>
      <vt:lpstr>Pokyny pro vypl. </vt:lpstr>
      <vt:lpstr>Rekapitulace stavby</vt:lpstr>
      <vt:lpstr>SO 01 - Stavební a konstr...</vt:lpstr>
      <vt:lpstr>OST - Ostatní a vedlejší ...</vt:lpstr>
      <vt:lpstr>'OST - Ostatní a vedlejší ...'!Názvy_tisku</vt:lpstr>
      <vt:lpstr>'Rekapitulace stavby'!Názvy_tisku</vt:lpstr>
      <vt:lpstr>'SO 01 - Stavební a konstr...'!Názvy_tisku</vt:lpstr>
      <vt:lpstr>'Krycí list'!Oblast_tisku</vt:lpstr>
      <vt:lpstr>'OST - Ostatní a vedlejší ...'!Oblast_tisku</vt:lpstr>
      <vt:lpstr>'Rekapitulace stavby'!Oblast_tisku</vt:lpstr>
      <vt:lpstr>'SO 01 - Stavební a konstr...'!Oblast_tisku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Stuchlík</dc:creator>
  <cp:lastModifiedBy>Martin Kucián</cp:lastModifiedBy>
  <cp:lastPrinted>2025-01-10T08:54:08Z</cp:lastPrinted>
  <dcterms:created xsi:type="dcterms:W3CDTF">2024-12-11T14:28:05Z</dcterms:created>
  <dcterms:modified xsi:type="dcterms:W3CDTF">2025-01-10T08:54:10Z</dcterms:modified>
</cp:coreProperties>
</file>