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:\OU\VZ archiv\E-ZAK_2025\VZ01_2025 KB data rozvod\03 ZD a prilohy\"/>
    </mc:Choice>
  </mc:AlternateContent>
  <xr:revisionPtr revIDLastSave="0" documentId="13_ncr:1_{92E5E7E4-8595-46B2-9CFA-3F062C0F8454}" xr6:coauthVersionLast="47" xr6:coauthVersionMax="47" xr10:uidLastSave="{00000000-0000-0000-0000-000000000000}"/>
  <bookViews>
    <workbookView xWindow="-110" yWindow="-110" windowWidth="38620" windowHeight="21100" tabRatio="845" activeTab="1" xr2:uid="{00000000-000D-0000-FFFF-FFFF00000000}"/>
  </bookViews>
  <sheets>
    <sheet name="Rekapitulace ICT" sheetId="1" r:id="rId1"/>
    <sheet name="A+B" sheetId="5" r:id="rId2"/>
    <sheet name="C+D" sheetId="6" r:id="rId3"/>
    <sheet name="E" sheetId="7" r:id="rId4"/>
    <sheet name="H" sheetId="10" r:id="rId5"/>
    <sheet name="N" sheetId="12" r:id="rId6"/>
    <sheet name="O" sheetId="13" r:id="rId7"/>
    <sheet name="VRN" sheetId="14" r:id="rId8"/>
  </sheets>
  <definedNames>
    <definedName name="D">#REF!</definedName>
    <definedName name="DI">#REF!</definedName>
    <definedName name="DIN">#REF!</definedName>
    <definedName name="EX">#REF!</definedName>
    <definedName name="MA">#REF!</definedName>
    <definedName name="_xlnm.Print_Titles" localSheetId="1">'A+B'!$3:$4</definedName>
    <definedName name="_xlnm.Print_Titles" localSheetId="0">'Rekapitulace ICT'!$3:$4</definedName>
    <definedName name="_xlnm.Print_Area" localSheetId="1">'A+B'!$A$1:$J$30</definedName>
    <definedName name="_xlnm.Print_Area" localSheetId="3">E!$A$1:$J$27</definedName>
    <definedName name="_xlnm.Print_Area" localSheetId="4">H!$A$1:$J$27</definedName>
    <definedName name="_xlnm.Print_Area" localSheetId="5">N!$A$1:$J$24</definedName>
    <definedName name="_xlnm.Print_Area" localSheetId="6">O!$A$1:$J$27</definedName>
    <definedName name="_xlnm.Print_Area" localSheetId="0">'Rekapitulace ICT'!$A$1:$D$16</definedName>
    <definedName name="_xlnm.Print_Area" localSheetId="7">VRN!$A$1:$G$20</definedName>
    <definedName name="USD">#REF!</definedName>
    <definedName name="Z_FBF5F353_BBD0_4154_BAA5_8861A75C2431_.wvu.PrintArea" localSheetId="1" hidden="1">'A+B'!$A$1:$I$28</definedName>
    <definedName name="Z_FBF5F353_BBD0_4154_BAA5_8861A75C2431_.wvu.PrintArea" localSheetId="0" hidden="1">'Rekapitulace ICT'!$A$1:$D$15</definedName>
    <definedName name="Z_FBF5F353_BBD0_4154_BAA5_8861A75C2431_.wvu.PrintTitles" localSheetId="1" hidden="1">'A+B'!$3:$4</definedName>
    <definedName name="Z_FBF5F353_BBD0_4154_BAA5_8861A75C2431_.wvu.PrintTitles" localSheetId="0" hidden="1">'Rekapitulace ICT'!$3:$4</definedName>
  </definedNames>
  <calcPr calcId="191029"/>
  <customWorkbookViews>
    <customWorkbookView name="Tomas – osobní zobrazení" guid="{FBF5F353-BBD0-4154-BAA5-8861A75C2431}" mergeInterval="0" personalView="1" maximized="1" xWindow="-8" yWindow="-8" windowWidth="1296" windowHeight="1010" tabRatio="84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4" l="1"/>
  <c r="G8" i="14"/>
  <c r="E18" i="14"/>
  <c r="G18" i="14" s="1"/>
  <c r="E21" i="13"/>
  <c r="G21" i="13" s="1"/>
  <c r="I20" i="13"/>
  <c r="G20" i="13"/>
  <c r="E18" i="13"/>
  <c r="G18" i="13" s="1"/>
  <c r="G24" i="13"/>
  <c r="I24" i="13"/>
  <c r="I20" i="12"/>
  <c r="G20" i="12"/>
  <c r="I19" i="12"/>
  <c r="G19" i="12"/>
  <c r="I18" i="12"/>
  <c r="G18" i="12"/>
  <c r="I21" i="10"/>
  <c r="G21" i="10"/>
  <c r="I20" i="10"/>
  <c r="G20" i="10"/>
  <c r="E18" i="10"/>
  <c r="E22" i="10" s="1"/>
  <c r="G22" i="10" s="1"/>
  <c r="E21" i="7"/>
  <c r="I21" i="7" s="1"/>
  <c r="I20" i="7"/>
  <c r="G20" i="7"/>
  <c r="G24" i="7"/>
  <c r="I24" i="7"/>
  <c r="E18" i="7"/>
  <c r="E22" i="7" s="1"/>
  <c r="G22" i="7" s="1"/>
  <c r="E22" i="6"/>
  <c r="G22" i="6" s="1"/>
  <c r="I21" i="6"/>
  <c r="G21" i="6"/>
  <c r="G25" i="6"/>
  <c r="I25" i="6"/>
  <c r="E19" i="6"/>
  <c r="E23" i="6" s="1"/>
  <c r="G23" i="6" s="1"/>
  <c r="G6" i="14"/>
  <c r="G5" i="14"/>
  <c r="E10" i="6"/>
  <c r="E16" i="6" s="1"/>
  <c r="E10" i="7"/>
  <c r="E12" i="7" s="1"/>
  <c r="E10" i="10"/>
  <c r="E16" i="10" s="1"/>
  <c r="E10" i="12"/>
  <c r="E12" i="12" s="1"/>
  <c r="E10" i="13"/>
  <c r="G19" i="14"/>
  <c r="G17" i="14"/>
  <c r="G15" i="14"/>
  <c r="G13" i="14"/>
  <c r="G12" i="14"/>
  <c r="G11" i="14"/>
  <c r="G10" i="14"/>
  <c r="G9" i="14"/>
  <c r="E24" i="5"/>
  <c r="G24" i="5" s="1"/>
  <c r="I22" i="6" l="1"/>
  <c r="G21" i="7"/>
  <c r="I12" i="12"/>
  <c r="E16" i="12"/>
  <c r="G16" i="12" s="1"/>
  <c r="G16" i="10"/>
  <c r="E12" i="13"/>
  <c r="G12" i="13" s="1"/>
  <c r="E16" i="13"/>
  <c r="I16" i="13" s="1"/>
  <c r="E22" i="13"/>
  <c r="I21" i="13"/>
  <c r="I18" i="13"/>
  <c r="G12" i="12"/>
  <c r="E12" i="10"/>
  <c r="G12" i="10" s="1"/>
  <c r="I22" i="10"/>
  <c r="I16" i="10"/>
  <c r="I22" i="7"/>
  <c r="E16" i="7"/>
  <c r="I16" i="7" s="1"/>
  <c r="G12" i="7"/>
  <c r="I23" i="6"/>
  <c r="G16" i="6"/>
  <c r="E12" i="6"/>
  <c r="G12" i="6" s="1"/>
  <c r="I16" i="6"/>
  <c r="C11" i="1"/>
  <c r="I24" i="5"/>
  <c r="G16" i="7" l="1"/>
  <c r="I12" i="13"/>
  <c r="I22" i="13"/>
  <c r="G22" i="13"/>
  <c r="G16" i="13"/>
  <c r="I16" i="12"/>
  <c r="I12" i="10"/>
  <c r="I12" i="7"/>
  <c r="I12" i="6"/>
  <c r="I23" i="5" l="1"/>
  <c r="G23" i="5"/>
  <c r="E21" i="5"/>
  <c r="E25" i="5" s="1"/>
  <c r="G25" i="5" l="1"/>
  <c r="I25" i="5"/>
  <c r="E10" i="5"/>
  <c r="E12" i="5" l="1"/>
  <c r="E16" i="5"/>
  <c r="I10" i="13"/>
  <c r="G10" i="13"/>
  <c r="I8" i="13"/>
  <c r="G8" i="13"/>
  <c r="I7" i="13"/>
  <c r="G7" i="13"/>
  <c r="I6" i="13"/>
  <c r="G6" i="13"/>
  <c r="I21" i="12"/>
  <c r="G21" i="12"/>
  <c r="I10" i="12"/>
  <c r="G10" i="12"/>
  <c r="I8" i="12"/>
  <c r="G8" i="12"/>
  <c r="I7" i="12"/>
  <c r="G7" i="12"/>
  <c r="I6" i="12"/>
  <c r="G6" i="12"/>
  <c r="I24" i="10"/>
  <c r="G24" i="10"/>
  <c r="I18" i="10"/>
  <c r="G18" i="10"/>
  <c r="I10" i="10"/>
  <c r="G10" i="10"/>
  <c r="I8" i="10"/>
  <c r="G8" i="10"/>
  <c r="I7" i="10"/>
  <c r="G7" i="10"/>
  <c r="I6" i="10"/>
  <c r="G6" i="10"/>
  <c r="I18" i="7"/>
  <c r="G18" i="7"/>
  <c r="I10" i="7"/>
  <c r="G10" i="7"/>
  <c r="I8" i="7"/>
  <c r="G8" i="7"/>
  <c r="I7" i="7"/>
  <c r="G7" i="7"/>
  <c r="I6" i="7"/>
  <c r="G6" i="7"/>
  <c r="I19" i="6"/>
  <c r="G19" i="6"/>
  <c r="I18" i="6"/>
  <c r="G18" i="6"/>
  <c r="I10" i="6"/>
  <c r="G10" i="6"/>
  <c r="I8" i="6"/>
  <c r="G8" i="6"/>
  <c r="I7" i="6"/>
  <c r="G7" i="6"/>
  <c r="I6" i="6"/>
  <c r="G6" i="6"/>
  <c r="I16" i="5" l="1"/>
  <c r="G16" i="5"/>
  <c r="I25" i="10"/>
  <c r="G25" i="10"/>
  <c r="G25" i="7"/>
  <c r="I26" i="6"/>
  <c r="G26" i="6"/>
  <c r="I25" i="7"/>
  <c r="G12" i="5"/>
  <c r="I12" i="5"/>
  <c r="I22" i="12"/>
  <c r="G25" i="13"/>
  <c r="I25" i="13"/>
  <c r="G22" i="12"/>
  <c r="C9" i="1" l="1"/>
  <c r="C7" i="1"/>
  <c r="C6" i="1"/>
  <c r="C10" i="1"/>
  <c r="C8" i="1"/>
  <c r="G21" i="5"/>
  <c r="G8" i="5"/>
  <c r="I8" i="5"/>
  <c r="G10" i="5"/>
  <c r="I10" i="5"/>
  <c r="G18" i="5"/>
  <c r="I18" i="5"/>
  <c r="G19" i="5"/>
  <c r="I19" i="5"/>
  <c r="G20" i="5"/>
  <c r="I20" i="5"/>
  <c r="G6" i="5"/>
  <c r="G7" i="5"/>
  <c r="I21" i="5" l="1"/>
  <c r="I27" i="5"/>
  <c r="G27" i="5"/>
  <c r="G28" i="5" s="1"/>
  <c r="I7" i="5"/>
  <c r="I6" i="5"/>
  <c r="I28" i="5" l="1"/>
  <c r="C5" i="1" s="1"/>
  <c r="C12" i="1" l="1"/>
  <c r="C13" i="1" s="1"/>
  <c r="C14" i="1" s="1"/>
  <c r="C15" i="1" s="1"/>
</calcChain>
</file>

<file path=xl/sharedStrings.xml><?xml version="1.0" encoding="utf-8"?>
<sst xmlns="http://schemas.openxmlformats.org/spreadsheetml/2006/main" count="326" uniqueCount="70">
  <si>
    <t>MJ</t>
  </si>
  <si>
    <t>počet</t>
  </si>
  <si>
    <t xml:space="preserve">   Kč/MJ</t>
  </si>
  <si>
    <t>Cena celkem</t>
  </si>
  <si>
    <t>Materiál</t>
  </si>
  <si>
    <t>Práce</t>
  </si>
  <si>
    <t>PČ</t>
  </si>
  <si>
    <t>Specifikace položky</t>
  </si>
  <si>
    <t>Typové označení</t>
  </si>
  <si>
    <t>Mezisoučet</t>
  </si>
  <si>
    <t>kpl</t>
  </si>
  <si>
    <t>Dokumentace skutečného provedení</t>
  </si>
  <si>
    <t>Mimostaveništní doprava</t>
  </si>
  <si>
    <t>ks</t>
  </si>
  <si>
    <t>m</t>
  </si>
  <si>
    <t>Výkaz výměr</t>
  </si>
  <si>
    <t>Cena</t>
  </si>
  <si>
    <t xml:space="preserve">Mezisoučet </t>
  </si>
  <si>
    <t>Celkem cena bez DPH</t>
  </si>
  <si>
    <t>DPH 21%</t>
  </si>
  <si>
    <t>Celkem cena včetně DPH</t>
  </si>
  <si>
    <t xml:space="preserve"> </t>
  </si>
  <si>
    <t>Poznámky:</t>
  </si>
  <si>
    <t>Měření kabeláže, vystavení protokolu</t>
  </si>
  <si>
    <t xml:space="preserve">Drobný nespecifikovaný instalační a spojovací materiál </t>
  </si>
  <si>
    <t>Zhotovitelská/realizační dokumentace (RDS)</t>
  </si>
  <si>
    <t>Předání, zaškolení, finalizace</t>
  </si>
  <si>
    <t>19´´ management panel, 1U, plastová oka, jednostranný</t>
  </si>
  <si>
    <t xml:space="preserve">Komunikační zásuvka, 2xRJ45, cat.6A, STP, provedení na povrch </t>
  </si>
  <si>
    <t xml:space="preserve">Datový kabel, cat.6A, U/FTP, LSOH, B2ca s1 d1 a1 </t>
  </si>
  <si>
    <t>V ceně nejsou zahrnuty aktivní prvky a propojovací kabely (patch cordy).</t>
  </si>
  <si>
    <t>ICT - pavilon A+B</t>
  </si>
  <si>
    <t>ICT - pavilon C+D</t>
  </si>
  <si>
    <t>ICT - pavilon E</t>
  </si>
  <si>
    <t>ICT - pavilon H</t>
  </si>
  <si>
    <t>ICT - pavilon N</t>
  </si>
  <si>
    <t>ICT - pavilon O</t>
  </si>
  <si>
    <t>19´´ patch panel, cat.6A, STP, osazený, 0,5U</t>
  </si>
  <si>
    <t>Nemocnice Nymburk - rozšíření rozvodů ICT</t>
  </si>
  <si>
    <t>Drátěný kabelový žlab 150x50 mm, vč. spojovacího a nosného materiálu</t>
  </si>
  <si>
    <t>Drátěný kabelový žlab 50x50 mm, vč. spojovacího a nosného materiálu</t>
  </si>
  <si>
    <t>Drátěný kabelový žlab 100x50 mm, vč. spojovacího a nosného materiálu</t>
  </si>
  <si>
    <t>včetně krabice KP 68</t>
  </si>
  <si>
    <t>Drátěný kabelový žlab 300x100 mm, vč. spojovacího a nosného materiálu</t>
  </si>
  <si>
    <t>Instalační plastová trubka ohebná, mech. pevnost 320N/5cm, vn. pr. 25mm</t>
  </si>
  <si>
    <t>hlavní chodba - tři podlaží</t>
  </si>
  <si>
    <t>Dřažka ve zdivu</t>
  </si>
  <si>
    <t>š. 300mm, hl. 75mm</t>
  </si>
  <si>
    <t xml:space="preserve">300mm nad podlahu,výška 3,8m včetně vodorovného vedení pod stropem. </t>
  </si>
  <si>
    <t>Pouze při vedení ve zdivu, 3 kabely na jednu chráničku. Včetně prostupů nosným zdivem.</t>
  </si>
  <si>
    <t xml:space="preserve">Součástí kpl položky je zapravení dražky zahozením, vyštukováním a lokální výmalbou dotčené stěny. </t>
  </si>
  <si>
    <t>včetně prořezu</t>
  </si>
  <si>
    <t>Prostup DN 300m, zdivem tl. 600-800mm (jádrové vrtání)</t>
  </si>
  <si>
    <t>Zařízení staveniště</t>
  </si>
  <si>
    <t>Doprava materiálu</t>
  </si>
  <si>
    <t>Protipožární ucpávka, ve stěně nebo stropu, požární odolnost EI 90, průměr do D 300 mm</t>
  </si>
  <si>
    <t>Revize</t>
  </si>
  <si>
    <t>Likvidace odpadů</t>
  </si>
  <si>
    <t>Úklid staveniště</t>
  </si>
  <si>
    <t>prachotěsné dveřní uzávěry na dveře</t>
  </si>
  <si>
    <t xml:space="preserve">Průzkum stavby před realizací </t>
  </si>
  <si>
    <t xml:space="preserve">vytyčení vedení rozvodů sítí </t>
  </si>
  <si>
    <t>likvidace suti, likvidace elektroinstalačního materiálu, lidvace směsníého odpadu</t>
  </si>
  <si>
    <t>požární ucpávky</t>
  </si>
  <si>
    <t>celkem</t>
  </si>
  <si>
    <t>Demontáž a zpětná montáž rastrového podhledu</t>
  </si>
  <si>
    <t>m2</t>
  </si>
  <si>
    <t xml:space="preserve">Z důvodu instalace rozvodů </t>
  </si>
  <si>
    <t>Úprava podhledu</t>
  </si>
  <si>
    <t>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</si>
</sst>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  <numFmt numFmtId="166" formatCode="#,##0_ ;[Red]\-#,##0\ "/>
    <numFmt numFmtId="167" formatCode="#,##0&quot; F&quot;_);[Red]\(#,##0&quot; F&quot;\)"/>
    <numFmt numFmtId="168" formatCode="_(&quot;$&quot;* #,##0.00_);_(&quot;$&quot;* \(#,##0.00\);_(&quot;$&quot;* &quot;-&quot;??_);_(@_)"/>
    <numFmt numFmtId="169" formatCode="_-[$€-2]\ * #,##0.00_-;\-[$€-2]\ * #,##0.00_-;_-[$€-2]\ * &quot;-&quot;??_-"/>
    <numFmt numFmtId="170" formatCode="#,##0\ [$Kč-405];\-#,##0\ [$Kč-405]"/>
    <numFmt numFmtId="171" formatCode="#,##0\ &quot;Kč&quot;"/>
  </numFmts>
  <fonts count="59">
    <font>
      <sz val="10"/>
      <name val="Arial CE"/>
      <charset val="238"/>
    </font>
    <font>
      <sz val="10"/>
      <name val="Arial"/>
      <family val="2"/>
      <charset val="238"/>
    </font>
    <font>
      <sz val="9"/>
      <color indexed="7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i/>
      <u/>
      <sz val="12"/>
      <name val="Arial CE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4"/>
      <name val="Stamp"/>
      <charset val="238"/>
    </font>
    <font>
      <b/>
      <sz val="10"/>
      <color indexed="8"/>
      <name val="Arial CE"/>
      <family val="2"/>
      <charset val="238"/>
    </font>
    <font>
      <b/>
      <sz val="10"/>
      <name val="Arial Narrow CE"/>
      <family val="2"/>
      <charset val="238"/>
    </font>
    <font>
      <b/>
      <sz val="8"/>
      <color indexed="8"/>
      <name val="Arial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</font>
    <font>
      <b/>
      <sz val="10"/>
      <color indexed="17"/>
      <name val="Arial CE"/>
      <charset val="238"/>
    </font>
    <font>
      <sz val="10"/>
      <color indexed="17"/>
      <name val="Arial CE"/>
      <charset val="238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  <charset val="238"/>
    </font>
    <font>
      <sz val="8"/>
      <color rgb="FFFF0000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B050"/>
      <name val="Arial"/>
      <family val="2"/>
      <charset val="238"/>
    </font>
    <font>
      <sz val="8"/>
      <color rgb="FF00B050"/>
      <name val="Arial CE"/>
      <family val="2"/>
      <charset val="238"/>
    </font>
    <font>
      <sz val="8"/>
      <color rgb="FF00B050"/>
      <name val="Arial CE"/>
      <charset val="238"/>
    </font>
    <font>
      <sz val="10"/>
      <color rgb="FF00B05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23"/>
      </bottom>
      <diagonal/>
    </border>
    <border>
      <left style="thin">
        <color indexed="23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medium">
        <color indexed="64"/>
      </bottom>
      <diagonal/>
    </border>
    <border>
      <left/>
      <right/>
      <top style="hair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26" fillId="0" borderId="0" applyProtection="0"/>
    <xf numFmtId="0" fontId="11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0" borderId="1" applyNumberFormat="0" applyFill="0" applyAlignment="0" applyProtection="0"/>
    <xf numFmtId="170" fontId="19" fillId="0" borderId="2" applyProtection="0">
      <alignment horizontal="right" vertical="center"/>
    </xf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0" borderId="0"/>
    <xf numFmtId="0" fontId="30" fillId="3" borderId="0" applyNumberFormat="0" applyBorder="0" applyAlignment="0" applyProtection="0"/>
    <xf numFmtId="0" fontId="14" fillId="16" borderId="0" applyNumberFormat="0" applyBorder="0" applyAlignment="0" applyProtection="0">
      <alignment horizontal="left"/>
    </xf>
    <xf numFmtId="0" fontId="31" fillId="17" borderId="3" applyNumberFormat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9" fontId="8" fillId="0" borderId="4" applyNumberFormat="0">
      <alignment vertical="center" wrapText="1"/>
    </xf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49" fontId="15" fillId="18" borderId="8" applyNumberFormat="0" applyFont="0" applyAlignment="0">
      <alignment horizontal="left" vertical="center"/>
    </xf>
    <xf numFmtId="49" fontId="16" fillId="19" borderId="9" applyNumberFormat="0" applyAlignment="0">
      <alignment horizontal="left" vertical="center"/>
    </xf>
    <xf numFmtId="49" fontId="17" fillId="20" borderId="0" applyNumberFormat="0" applyAlignment="0">
      <alignment horizontal="left" vertical="center"/>
    </xf>
    <xf numFmtId="0" fontId="35" fillId="0" borderId="0" applyNumberFormat="0" applyFill="0" applyBorder="0" applyAlignment="0" applyProtection="0"/>
    <xf numFmtId="0" fontId="36" fillId="21" borderId="0" applyNumberFormat="0" applyBorder="0" applyAlignment="0" applyProtection="0"/>
    <xf numFmtId="170" fontId="19" fillId="0" borderId="2">
      <alignment vertical="center"/>
      <protection locked="0"/>
    </xf>
    <xf numFmtId="0" fontId="10" fillId="0" borderId="0"/>
    <xf numFmtId="0" fontId="8" fillId="0" borderId="0" applyProtection="0"/>
    <xf numFmtId="0" fontId="26" fillId="0" borderId="0"/>
    <xf numFmtId="0" fontId="2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Protection="0"/>
    <xf numFmtId="0" fontId="8" fillId="0" borderId="0" applyProtection="0"/>
    <xf numFmtId="0" fontId="2" fillId="0" borderId="0"/>
    <xf numFmtId="0" fontId="18" fillId="0" borderId="0" applyNumberFormat="0" applyFill="0" applyBorder="0" applyAlignment="0" applyProtection="0">
      <alignment horizontal="left"/>
    </xf>
    <xf numFmtId="0" fontId="19" fillId="0" borderId="2" applyProtection="0">
      <alignment vertical="center"/>
    </xf>
    <xf numFmtId="0" fontId="20" fillId="0" borderId="0" applyFill="0" applyBorder="0" applyProtection="0">
      <alignment horizontal="left"/>
    </xf>
    <xf numFmtId="0" fontId="21" fillId="0" borderId="2" applyProtection="0">
      <alignment horizontal="justify" vertical="center" wrapText="1"/>
    </xf>
    <xf numFmtId="49" fontId="22" fillId="0" borderId="0" applyNumberFormat="0">
      <alignment horizontal="left" vertical="center"/>
    </xf>
    <xf numFmtId="0" fontId="26" fillId="22" borderId="10" applyNumberFormat="0" applyFont="0" applyAlignment="0" applyProtection="0"/>
    <xf numFmtId="0" fontId="37" fillId="0" borderId="11" applyNumberFormat="0" applyFill="0" applyAlignment="0" applyProtection="0"/>
    <xf numFmtId="0" fontId="38" fillId="4" borderId="0" applyNumberFormat="0" applyBorder="0" applyAlignment="0" applyProtection="0"/>
    <xf numFmtId="0" fontId="12" fillId="0" borderId="0"/>
    <xf numFmtId="0" fontId="8" fillId="0" borderId="0" applyProtection="0"/>
    <xf numFmtId="0" fontId="39" fillId="0" borderId="0" applyNumberFormat="0" applyFill="0" applyBorder="0" applyAlignment="0" applyProtection="0"/>
    <xf numFmtId="0" fontId="23" fillId="18" borderId="12">
      <alignment vertical="center"/>
    </xf>
    <xf numFmtId="0" fontId="40" fillId="7" borderId="13" applyNumberFormat="0" applyAlignment="0" applyProtection="0"/>
    <xf numFmtId="0" fontId="41" fillId="23" borderId="13" applyNumberFormat="0" applyAlignment="0" applyProtection="0"/>
    <xf numFmtId="0" fontId="42" fillId="23" borderId="14" applyNumberFormat="0" applyAlignment="0" applyProtection="0"/>
    <xf numFmtId="0" fontId="43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7" borderId="0" applyNumberFormat="0" applyBorder="0" applyAlignment="0" applyProtection="0"/>
    <xf numFmtId="0" fontId="8" fillId="0" borderId="0"/>
  </cellStyleXfs>
  <cellXfs count="155">
    <xf numFmtId="0" fontId="0" fillId="0" borderId="0" xfId="0"/>
    <xf numFmtId="0" fontId="1" fillId="0" borderId="0" xfId="63" applyFont="1" applyAlignment="1">
      <alignment vertical="center"/>
    </xf>
    <xf numFmtId="0" fontId="1" fillId="0" borderId="0" xfId="63" applyFont="1" applyAlignment="1">
      <alignment horizontal="center" vertical="center"/>
    </xf>
    <xf numFmtId="4" fontId="4" fillId="0" borderId="0" xfId="63" applyNumberFormat="1" applyFont="1" applyAlignment="1">
      <alignment vertical="center"/>
    </xf>
    <xf numFmtId="4" fontId="1" fillId="0" borderId="0" xfId="63" applyNumberFormat="1" applyFont="1" applyAlignment="1">
      <alignment vertical="center"/>
    </xf>
    <xf numFmtId="0" fontId="24" fillId="0" borderId="0" xfId="63" applyFont="1" applyAlignment="1">
      <alignment vertical="center"/>
    </xf>
    <xf numFmtId="4" fontId="6" fillId="0" borderId="16" xfId="63" applyNumberFormat="1" applyFont="1" applyBorder="1" applyAlignment="1">
      <alignment horizontal="center" vertical="center"/>
    </xf>
    <xf numFmtId="0" fontId="25" fillId="0" borderId="0" xfId="63" applyFont="1" applyAlignment="1">
      <alignment vertical="center"/>
    </xf>
    <xf numFmtId="0" fontId="1" fillId="0" borderId="0" xfId="63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5" fontId="1" fillId="0" borderId="0" xfId="63" applyNumberFormat="1" applyFont="1" applyAlignment="1">
      <alignment vertical="center"/>
    </xf>
    <xf numFmtId="0" fontId="10" fillId="0" borderId="15" xfId="0" applyFont="1" applyBorder="1" applyAlignment="1">
      <alignment vertical="center" wrapText="1"/>
    </xf>
    <xf numFmtId="0" fontId="1" fillId="0" borderId="25" xfId="63" applyFont="1" applyBorder="1" applyAlignment="1">
      <alignment horizontal="center" vertical="center"/>
    </xf>
    <xf numFmtId="0" fontId="24" fillId="0" borderId="26" xfId="63" applyFont="1" applyBorder="1" applyAlignment="1">
      <alignment vertical="center"/>
    </xf>
    <xf numFmtId="0" fontId="1" fillId="0" borderId="26" xfId="63" applyFont="1" applyBorder="1" applyAlignment="1">
      <alignment vertical="center"/>
    </xf>
    <xf numFmtId="0" fontId="1" fillId="0" borderId="27" xfId="63" applyFont="1" applyBorder="1" applyAlignment="1">
      <alignment vertical="center"/>
    </xf>
    <xf numFmtId="0" fontId="5" fillId="0" borderId="31" xfId="63" applyFont="1" applyBorder="1" applyAlignment="1" applyProtection="1">
      <alignment horizontal="center" vertical="center"/>
      <protection locked="0"/>
    </xf>
    <xf numFmtId="0" fontId="7" fillId="0" borderId="4" xfId="61" applyFont="1" applyBorder="1" applyAlignment="1">
      <alignment vertical="center" wrapText="1"/>
    </xf>
    <xf numFmtId="0" fontId="7" fillId="0" borderId="4" xfId="61" applyFont="1" applyBorder="1" applyAlignment="1">
      <alignment horizontal="center" vertical="center"/>
    </xf>
    <xf numFmtId="165" fontId="7" fillId="0" borderId="4" xfId="61" applyNumberFormat="1" applyFont="1" applyBorder="1" applyAlignment="1">
      <alignment horizontal="right" vertical="center"/>
    </xf>
    <xf numFmtId="165" fontId="5" fillId="0" borderId="4" xfId="63" applyNumberFormat="1" applyFont="1" applyBorder="1" applyAlignment="1">
      <alignment horizontal="right" vertical="center"/>
    </xf>
    <xf numFmtId="165" fontId="7" fillId="0" borderId="4" xfId="61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4" fontId="6" fillId="0" borderId="44" xfId="63" applyNumberFormat="1" applyFont="1" applyBorder="1" applyAlignment="1">
      <alignment horizontal="center" vertical="center"/>
    </xf>
    <xf numFmtId="165" fontId="5" fillId="0" borderId="46" xfId="63" applyNumberFormat="1" applyFont="1" applyBorder="1" applyAlignment="1">
      <alignment horizontal="right" vertical="center"/>
    </xf>
    <xf numFmtId="165" fontId="5" fillId="0" borderId="47" xfId="63" applyNumberFormat="1" applyFont="1" applyBorder="1" applyAlignment="1">
      <alignment horizontal="right" vertical="center"/>
    </xf>
    <xf numFmtId="0" fontId="5" fillId="0" borderId="4" xfId="63" applyFont="1" applyBorder="1" applyAlignment="1">
      <alignment horizontal="left" vertical="center" wrapText="1"/>
    </xf>
    <xf numFmtId="0" fontId="5" fillId="0" borderId="4" xfId="62" applyFont="1" applyBorder="1" applyAlignment="1">
      <alignment horizontal="center" vertical="center" wrapText="1"/>
    </xf>
    <xf numFmtId="0" fontId="5" fillId="0" borderId="41" xfId="63" applyFont="1" applyBorder="1" applyAlignment="1">
      <alignment horizontal="left" vertical="center" wrapText="1"/>
    </xf>
    <xf numFmtId="0" fontId="5" fillId="0" borderId="41" xfId="62" applyFont="1" applyBorder="1" applyAlignment="1">
      <alignment horizontal="center" vertical="center" wrapText="1"/>
    </xf>
    <xf numFmtId="165" fontId="5" fillId="0" borderId="43" xfId="63" applyNumberFormat="1" applyFont="1" applyBorder="1" applyAlignment="1">
      <alignment horizontal="right" vertical="center"/>
    </xf>
    <xf numFmtId="0" fontId="7" fillId="0" borderId="45" xfId="61" applyFont="1" applyBorder="1" applyAlignment="1">
      <alignment horizontal="center" vertical="center" wrapText="1"/>
    </xf>
    <xf numFmtId="49" fontId="5" fillId="0" borderId="4" xfId="86" applyNumberFormat="1" applyFont="1" applyBorder="1" applyAlignment="1" applyProtection="1">
      <alignment vertical="center" wrapText="1"/>
      <protection locked="0"/>
    </xf>
    <xf numFmtId="0" fontId="7" fillId="0" borderId="50" xfId="61" applyFont="1" applyBorder="1" applyAlignment="1">
      <alignment horizontal="center" vertical="center" wrapText="1"/>
    </xf>
    <xf numFmtId="0" fontId="7" fillId="0" borderId="24" xfId="61" applyFont="1" applyBorder="1" applyAlignment="1">
      <alignment horizontal="center" vertical="center" wrapText="1"/>
    </xf>
    <xf numFmtId="0" fontId="7" fillId="0" borderId="24" xfId="61" applyFont="1" applyBorder="1" applyAlignment="1">
      <alignment horizontal="center" vertical="center"/>
    </xf>
    <xf numFmtId="165" fontId="7" fillId="0" borderId="24" xfId="61" applyNumberFormat="1" applyFont="1" applyBorder="1" applyAlignment="1">
      <alignment horizontal="right" vertical="center"/>
    </xf>
    <xf numFmtId="165" fontId="5" fillId="0" borderId="51" xfId="63" applyNumberFormat="1" applyFont="1" applyBorder="1" applyAlignment="1">
      <alignment horizontal="right" vertical="center"/>
    </xf>
    <xf numFmtId="165" fontId="7" fillId="0" borderId="24" xfId="61" applyNumberFormat="1" applyFont="1" applyBorder="1" applyAlignment="1">
      <alignment vertical="center"/>
    </xf>
    <xf numFmtId="0" fontId="5" fillId="0" borderId="23" xfId="63" applyFont="1" applyBorder="1" applyAlignment="1">
      <alignment vertical="center" wrapText="1"/>
    </xf>
    <xf numFmtId="0" fontId="1" fillId="0" borderId="49" xfId="63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3" xfId="63" applyFont="1" applyBorder="1" applyAlignment="1">
      <alignment horizontal="center" vertical="center"/>
    </xf>
    <xf numFmtId="165" fontId="5" fillId="0" borderId="23" xfId="63" applyNumberFormat="1" applyFont="1" applyBorder="1" applyAlignment="1">
      <alignment horizontal="right" vertical="center"/>
    </xf>
    <xf numFmtId="165" fontId="5" fillId="0" borderId="54" xfId="63" applyNumberFormat="1" applyFont="1" applyBorder="1" applyAlignment="1">
      <alignment horizontal="right" vertical="center"/>
    </xf>
    <xf numFmtId="0" fontId="5" fillId="0" borderId="56" xfId="63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>
      <alignment vertical="center" wrapText="1"/>
    </xf>
    <xf numFmtId="0" fontId="1" fillId="0" borderId="60" xfId="63" applyFont="1" applyBorder="1" applyAlignment="1">
      <alignment horizontal="center" vertical="center"/>
    </xf>
    <xf numFmtId="0" fontId="1" fillId="0" borderId="55" xfId="63" applyFont="1" applyBorder="1" applyAlignment="1">
      <alignment vertical="center"/>
    </xf>
    <xf numFmtId="0" fontId="10" fillId="0" borderId="61" xfId="0" applyFont="1" applyBorder="1" applyAlignment="1">
      <alignment vertical="center" wrapText="1"/>
    </xf>
    <xf numFmtId="0" fontId="5" fillId="28" borderId="52" xfId="63" applyFont="1" applyFill="1" applyBorder="1" applyAlignment="1">
      <alignment horizontal="center" vertical="center"/>
    </xf>
    <xf numFmtId="0" fontId="44" fillId="28" borderId="64" xfId="63" applyFont="1" applyFill="1" applyBorder="1" applyAlignment="1">
      <alignment horizontal="left" vertical="center" wrapText="1"/>
    </xf>
    <xf numFmtId="0" fontId="5" fillId="0" borderId="67" xfId="63" applyFont="1" applyBorder="1" applyAlignment="1">
      <alignment horizontal="left" vertical="center" wrapText="1"/>
    </xf>
    <xf numFmtId="0" fontId="5" fillId="0" borderId="67" xfId="62" applyFont="1" applyBorder="1" applyAlignment="1">
      <alignment horizontal="center" vertical="center" wrapText="1"/>
    </xf>
    <xf numFmtId="165" fontId="5" fillId="0" borderId="24" xfId="63" applyNumberFormat="1" applyFont="1" applyBorder="1" applyAlignment="1">
      <alignment horizontal="right" vertical="center"/>
    </xf>
    <xf numFmtId="0" fontId="5" fillId="0" borderId="51" xfId="62" applyFont="1" applyBorder="1" applyAlignment="1">
      <alignment horizontal="center" vertical="center" wrapText="1"/>
    </xf>
    <xf numFmtId="165" fontId="5" fillId="0" borderId="68" xfId="63" applyNumberFormat="1" applyFont="1" applyBorder="1" applyAlignment="1">
      <alignment horizontal="right" vertical="center"/>
    </xf>
    <xf numFmtId="171" fontId="1" fillId="0" borderId="0" xfId="63" applyNumberFormat="1" applyFont="1" applyAlignment="1">
      <alignment horizontal="right" vertical="center"/>
    </xf>
    <xf numFmtId="171" fontId="6" fillId="0" borderId="16" xfId="63" applyNumberFormat="1" applyFont="1" applyBorder="1" applyAlignment="1">
      <alignment horizontal="center" vertical="center"/>
    </xf>
    <xf numFmtId="171" fontId="7" fillId="0" borderId="24" xfId="61" applyNumberFormat="1" applyFont="1" applyBorder="1" applyAlignment="1">
      <alignment horizontal="right" vertical="center"/>
    </xf>
    <xf numFmtId="171" fontId="7" fillId="0" borderId="4" xfId="61" applyNumberFormat="1" applyFont="1" applyBorder="1" applyAlignment="1">
      <alignment horizontal="right" vertical="center"/>
    </xf>
    <xf numFmtId="171" fontId="1" fillId="0" borderId="0" xfId="63" applyNumberFormat="1" applyFont="1" applyAlignment="1">
      <alignment vertical="center"/>
    </xf>
    <xf numFmtId="0" fontId="5" fillId="0" borderId="60" xfId="63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vertical="center" wrapText="1"/>
    </xf>
    <xf numFmtId="0" fontId="7" fillId="0" borderId="0" xfId="61" applyFont="1" applyAlignment="1">
      <alignment horizontal="center" vertical="center"/>
    </xf>
    <xf numFmtId="0" fontId="5" fillId="0" borderId="52" xfId="63" applyFont="1" applyBorder="1" applyAlignment="1">
      <alignment horizontal="center" vertical="center"/>
    </xf>
    <xf numFmtId="0" fontId="6" fillId="0" borderId="49" xfId="63" applyFont="1" applyBorder="1" applyAlignment="1">
      <alignment horizontal="left" vertical="center" wrapText="1"/>
    </xf>
    <xf numFmtId="0" fontId="5" fillId="0" borderId="49" xfId="62" applyFont="1" applyBorder="1" applyAlignment="1">
      <alignment horizontal="center" vertical="center" wrapText="1"/>
    </xf>
    <xf numFmtId="171" fontId="5" fillId="0" borderId="49" xfId="62" applyNumberFormat="1" applyFont="1" applyBorder="1" applyAlignment="1">
      <alignment vertical="center" wrapText="1"/>
    </xf>
    <xf numFmtId="165" fontId="6" fillId="0" borderId="69" xfId="62" applyNumberFormat="1" applyFont="1" applyBorder="1" applyAlignment="1">
      <alignment vertical="center" wrapText="1"/>
    </xf>
    <xf numFmtId="165" fontId="5" fillId="0" borderId="17" xfId="62" applyNumberFormat="1" applyFont="1" applyBorder="1" applyAlignment="1">
      <alignment vertical="center" wrapText="1"/>
    </xf>
    <xf numFmtId="165" fontId="6" fillId="0" borderId="29" xfId="62" applyNumberFormat="1" applyFont="1" applyBorder="1" applyAlignment="1">
      <alignment vertical="center" wrapText="1"/>
    </xf>
    <xf numFmtId="0" fontId="5" fillId="0" borderId="16" xfId="63" applyFont="1" applyBorder="1" applyAlignment="1">
      <alignment vertical="center" wrapText="1"/>
    </xf>
    <xf numFmtId="0" fontId="1" fillId="0" borderId="16" xfId="63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63" applyFont="1" applyBorder="1" applyAlignment="1">
      <alignment horizontal="center" vertical="center"/>
    </xf>
    <xf numFmtId="165" fontId="5" fillId="0" borderId="16" xfId="63" applyNumberFormat="1" applyFont="1" applyBorder="1" applyAlignment="1">
      <alignment horizontal="right" vertical="center"/>
    </xf>
    <xf numFmtId="165" fontId="5" fillId="0" borderId="44" xfId="63" applyNumberFormat="1" applyFont="1" applyBorder="1" applyAlignment="1">
      <alignment horizontal="right" vertical="center"/>
    </xf>
    <xf numFmtId="0" fontId="6" fillId="0" borderId="12" xfId="63" applyFont="1" applyBorder="1" applyAlignment="1">
      <alignment horizontal="left" vertical="center" wrapText="1"/>
    </xf>
    <xf numFmtId="0" fontId="5" fillId="0" borderId="12" xfId="62" applyFont="1" applyBorder="1" applyAlignment="1">
      <alignment horizontal="center" vertical="center" wrapText="1"/>
    </xf>
    <xf numFmtId="4" fontId="5" fillId="0" borderId="12" xfId="62" applyNumberFormat="1" applyFont="1" applyBorder="1" applyAlignment="1">
      <alignment vertical="center" wrapText="1"/>
    </xf>
    <xf numFmtId="165" fontId="6" fillId="0" borderId="70" xfId="62" applyNumberFormat="1" applyFont="1" applyBorder="1" applyAlignment="1">
      <alignment vertical="center" wrapText="1"/>
    </xf>
    <xf numFmtId="165" fontId="5" fillId="0" borderId="65" xfId="62" applyNumberFormat="1" applyFont="1" applyBorder="1" applyAlignment="1">
      <alignment vertical="center" wrapText="1"/>
    </xf>
    <xf numFmtId="165" fontId="6" fillId="0" borderId="53" xfId="62" applyNumberFormat="1" applyFont="1" applyBorder="1" applyAlignment="1">
      <alignment vertical="center" wrapText="1"/>
    </xf>
    <xf numFmtId="0" fontId="5" fillId="0" borderId="45" xfId="63" applyFont="1" applyBorder="1" applyAlignment="1">
      <alignment horizontal="center" vertical="center"/>
    </xf>
    <xf numFmtId="0" fontId="0" fillId="0" borderId="28" xfId="0" applyBorder="1"/>
    <xf numFmtId="0" fontId="53" fillId="0" borderId="16" xfId="63" applyFont="1" applyBorder="1" applyAlignment="1">
      <alignment horizontal="left" vertical="center" wrapText="1"/>
    </xf>
    <xf numFmtId="0" fontId="0" fillId="0" borderId="16" xfId="0" applyBorder="1"/>
    <xf numFmtId="165" fontId="51" fillId="0" borderId="44" xfId="0" applyNumberFormat="1" applyFont="1" applyBorder="1"/>
    <xf numFmtId="0" fontId="5" fillId="0" borderId="72" xfId="63" applyFont="1" applyBorder="1" applyAlignment="1">
      <alignment horizontal="center" vertical="center"/>
    </xf>
    <xf numFmtId="0" fontId="5" fillId="0" borderId="71" xfId="63" applyFont="1" applyBorder="1" applyAlignment="1">
      <alignment horizontal="center" vertical="center"/>
    </xf>
    <xf numFmtId="0" fontId="7" fillId="0" borderId="73" xfId="61" applyFont="1" applyBorder="1" applyAlignment="1">
      <alignment horizontal="center" vertical="center"/>
    </xf>
    <xf numFmtId="0" fontId="54" fillId="0" borderId="0" xfId="63" applyFont="1" applyAlignment="1">
      <alignment vertical="center"/>
    </xf>
    <xf numFmtId="171" fontId="50" fillId="0" borderId="0" xfId="61" applyNumberFormat="1" applyFont="1" applyAlignment="1">
      <alignment horizontal="right" vertical="center"/>
    </xf>
    <xf numFmtId="165" fontId="7" fillId="30" borderId="24" xfId="61" applyNumberFormat="1" applyFont="1" applyFill="1" applyBorder="1" applyAlignment="1">
      <alignment vertical="center"/>
    </xf>
    <xf numFmtId="171" fontId="7" fillId="30" borderId="24" xfId="61" applyNumberFormat="1" applyFont="1" applyFill="1" applyBorder="1" applyAlignment="1">
      <alignment horizontal="right" vertical="center"/>
    </xf>
    <xf numFmtId="171" fontId="7" fillId="30" borderId="4" xfId="61" applyNumberFormat="1" applyFont="1" applyFill="1" applyBorder="1" applyAlignment="1">
      <alignment horizontal="right" vertical="center"/>
    </xf>
    <xf numFmtId="171" fontId="7" fillId="30" borderId="16" xfId="61" applyNumberFormat="1" applyFont="1" applyFill="1" applyBorder="1" applyAlignment="1">
      <alignment horizontal="right" vertical="center"/>
    </xf>
    <xf numFmtId="49" fontId="55" fillId="0" borderId="4" xfId="86" applyNumberFormat="1" applyFont="1" applyBorder="1" applyAlignment="1" applyProtection="1">
      <alignment vertical="center" wrapText="1"/>
      <protection locked="0"/>
    </xf>
    <xf numFmtId="0" fontId="56" fillId="0" borderId="24" xfId="0" applyFont="1" applyBorder="1" applyAlignment="1">
      <alignment vertical="center" wrapText="1"/>
    </xf>
    <xf numFmtId="0" fontId="57" fillId="0" borderId="24" xfId="0" applyFont="1" applyBorder="1" applyAlignment="1">
      <alignment vertical="center" wrapText="1"/>
    </xf>
    <xf numFmtId="0" fontId="57" fillId="0" borderId="4" xfId="0" applyFont="1" applyBorder="1" applyAlignment="1">
      <alignment vertical="center" wrapText="1"/>
    </xf>
    <xf numFmtId="171" fontId="7" fillId="30" borderId="51" xfId="61" applyNumberFormat="1" applyFont="1" applyFill="1" applyBorder="1" applyAlignment="1">
      <alignment horizontal="right" vertical="center"/>
    </xf>
    <xf numFmtId="0" fontId="58" fillId="0" borderId="0" xfId="63" applyFont="1" applyAlignment="1">
      <alignment horizontal="right" vertical="center"/>
    </xf>
    <xf numFmtId="0" fontId="58" fillId="0" borderId="0" xfId="63" applyFont="1" applyAlignment="1">
      <alignment vertical="center"/>
    </xf>
    <xf numFmtId="0" fontId="55" fillId="0" borderId="4" xfId="63" applyFont="1" applyBorder="1" applyAlignment="1">
      <alignment horizontal="left" vertical="center" wrapText="1"/>
    </xf>
    <xf numFmtId="171" fontId="7" fillId="30" borderId="64" xfId="61" applyNumberFormat="1" applyFont="1" applyFill="1" applyBorder="1" applyAlignment="1">
      <alignment horizontal="right" vertical="center"/>
    </xf>
    <xf numFmtId="0" fontId="47" fillId="0" borderId="32" xfId="63" applyFont="1" applyBorder="1" applyAlignment="1">
      <alignment horizontal="left" vertical="center" wrapText="1" indent="2"/>
    </xf>
    <xf numFmtId="0" fontId="8" fillId="0" borderId="19" xfId="62" applyBorder="1" applyAlignment="1">
      <alignment horizontal="left" vertical="center" indent="2"/>
    </xf>
    <xf numFmtId="165" fontId="47" fillId="0" borderId="20" xfId="63" applyNumberFormat="1" applyFont="1" applyBorder="1" applyAlignment="1">
      <alignment horizontal="right" vertical="center"/>
    </xf>
    <xf numFmtId="165" fontId="8" fillId="0" borderId="33" xfId="62" applyNumberFormat="1" applyBorder="1" applyAlignment="1">
      <alignment horizontal="right" vertical="center"/>
    </xf>
    <xf numFmtId="0" fontId="48" fillId="0" borderId="34" xfId="63" applyFont="1" applyBorder="1" applyAlignment="1">
      <alignment horizontal="left" vertical="center" wrapText="1" indent="2"/>
    </xf>
    <xf numFmtId="0" fontId="26" fillId="0" borderId="21" xfId="62" applyFont="1" applyBorder="1" applyAlignment="1">
      <alignment horizontal="left" vertical="center" indent="2"/>
    </xf>
    <xf numFmtId="165" fontId="48" fillId="0" borderId="22" xfId="63" applyNumberFormat="1" applyFont="1" applyBorder="1" applyAlignment="1">
      <alignment horizontal="right" vertical="center"/>
    </xf>
    <xf numFmtId="165" fontId="26" fillId="0" borderId="35" xfId="62" applyNumberFormat="1" applyFont="1" applyBorder="1" applyAlignment="1">
      <alignment horizontal="right" vertical="center"/>
    </xf>
    <xf numFmtId="0" fontId="47" fillId="0" borderId="36" xfId="63" applyFont="1" applyBorder="1" applyAlignment="1">
      <alignment horizontal="left" vertical="center" wrapText="1" indent="2"/>
    </xf>
    <xf numFmtId="0" fontId="8" fillId="0" borderId="37" xfId="62" applyBorder="1" applyAlignment="1">
      <alignment horizontal="left" vertical="center" indent="2"/>
    </xf>
    <xf numFmtId="165" fontId="47" fillId="0" borderId="38" xfId="63" applyNumberFormat="1" applyFont="1" applyBorder="1" applyAlignment="1">
      <alignment horizontal="right" vertical="center"/>
    </xf>
    <xf numFmtId="165" fontId="1" fillId="0" borderId="39" xfId="63" applyNumberFormat="1" applyFont="1" applyBorder="1" applyAlignment="1">
      <alignment horizontal="right" vertical="center"/>
    </xf>
    <xf numFmtId="0" fontId="3" fillId="29" borderId="40" xfId="63" applyFont="1" applyFill="1" applyBorder="1" applyAlignment="1">
      <alignment horizontal="center" vertical="center"/>
    </xf>
    <xf numFmtId="0" fontId="0" fillId="29" borderId="28" xfId="0" applyFill="1" applyBorder="1" applyAlignment="1">
      <alignment horizontal="center" vertical="center"/>
    </xf>
    <xf numFmtId="0" fontId="3" fillId="29" borderId="41" xfId="63" applyFont="1" applyFill="1" applyBorder="1" applyAlignment="1">
      <alignment horizontal="left" vertical="center" indent="1"/>
    </xf>
    <xf numFmtId="0" fontId="0" fillId="29" borderId="16" xfId="0" applyFill="1" applyBorder="1" applyAlignment="1">
      <alignment horizontal="left" vertical="center" indent="1"/>
    </xf>
    <xf numFmtId="4" fontId="3" fillId="29" borderId="48" xfId="63" applyNumberFormat="1" applyFont="1" applyFill="1" applyBorder="1" applyAlignment="1">
      <alignment horizontal="right" vertical="center" wrapText="1" indent="3"/>
    </xf>
    <xf numFmtId="0" fontId="0" fillId="0" borderId="27" xfId="0" applyBorder="1" applyAlignment="1">
      <alignment horizontal="right" vertical="center" indent="3"/>
    </xf>
    <xf numFmtId="0" fontId="0" fillId="0" borderId="17" xfId="0" applyBorder="1" applyAlignment="1">
      <alignment horizontal="right" vertical="center" indent="3"/>
    </xf>
    <xf numFmtId="0" fontId="0" fillId="0" borderId="29" xfId="0" applyBorder="1" applyAlignment="1">
      <alignment horizontal="right" vertical="center" indent="3"/>
    </xf>
    <xf numFmtId="165" fontId="4" fillId="0" borderId="62" xfId="63" applyNumberFormat="1" applyFont="1" applyBorder="1" applyAlignment="1">
      <alignment horizontal="right" vertical="center"/>
    </xf>
    <xf numFmtId="0" fontId="0" fillId="0" borderId="63" xfId="0" applyBorder="1" applyAlignment="1">
      <alignment vertical="center"/>
    </xf>
    <xf numFmtId="165" fontId="3" fillId="28" borderId="65" xfId="62" applyNumberFormat="1" applyFont="1" applyFill="1" applyBorder="1" applyAlignment="1">
      <alignment horizontal="right" vertical="center" wrapText="1"/>
    </xf>
    <xf numFmtId="0" fontId="0" fillId="0" borderId="53" xfId="0" applyBorder="1" applyAlignment="1">
      <alignment vertical="center"/>
    </xf>
    <xf numFmtId="165" fontId="4" fillId="0" borderId="58" xfId="63" applyNumberFormat="1" applyFont="1" applyBorder="1" applyAlignment="1">
      <alignment horizontal="right" vertical="center"/>
    </xf>
    <xf numFmtId="0" fontId="0" fillId="0" borderId="59" xfId="0" applyBorder="1" applyAlignment="1">
      <alignment vertical="center"/>
    </xf>
    <xf numFmtId="165" fontId="4" fillId="0" borderId="18" xfId="63" applyNumberFormat="1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165" fontId="52" fillId="0" borderId="17" xfId="0" applyNumberFormat="1" applyFont="1" applyBorder="1" applyAlignment="1">
      <alignment horizontal="center" vertical="center"/>
    </xf>
    <xf numFmtId="165" fontId="52" fillId="0" borderId="29" xfId="0" applyNumberFormat="1" applyFont="1" applyBorder="1" applyAlignment="1">
      <alignment horizontal="center" vertical="center"/>
    </xf>
    <xf numFmtId="0" fontId="49" fillId="0" borderId="0" xfId="63" applyFont="1" applyAlignment="1">
      <alignment horizontal="left" vertical="top" wrapText="1"/>
    </xf>
    <xf numFmtId="0" fontId="3" fillId="0" borderId="41" xfId="63" applyFont="1" applyBorder="1" applyAlignment="1">
      <alignment horizontal="center" vertical="center"/>
    </xf>
    <xf numFmtId="0" fontId="3" fillId="0" borderId="16" xfId="63" applyFont="1" applyBorder="1" applyAlignment="1">
      <alignment horizontal="center" vertical="center"/>
    </xf>
    <xf numFmtId="4" fontId="3" fillId="0" borderId="41" xfId="63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29" borderId="52" xfId="61" applyFont="1" applyFill="1" applyBorder="1" applyAlignment="1">
      <alignment horizontal="left" vertical="center" wrapText="1" indent="2"/>
    </xf>
    <xf numFmtId="0" fontId="9" fillId="29" borderId="12" xfId="61" applyFont="1" applyFill="1" applyBorder="1" applyAlignment="1">
      <alignment horizontal="left" vertical="center" wrapText="1" indent="2"/>
    </xf>
    <xf numFmtId="0" fontId="9" fillId="29" borderId="53" xfId="61" applyFont="1" applyFill="1" applyBorder="1" applyAlignment="1">
      <alignment horizontal="left" vertical="center" wrapText="1" indent="2"/>
    </xf>
    <xf numFmtId="0" fontId="3" fillId="0" borderId="40" xfId="63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41" xfId="63" applyFont="1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3" fillId="0" borderId="42" xfId="63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1" fillId="0" borderId="0" xfId="63" applyFont="1" applyFill="1" applyAlignment="1">
      <alignment vertical="center"/>
    </xf>
  </cellXfs>
  <cellStyles count="87">
    <cellStyle name="_tit_dokl" xfId="1" xr:uid="{00000000-0005-0000-0000-000000000000}"/>
    <cellStyle name="_ÚP Ostrava" xfId="2" xr:uid="{00000000-0005-0000-0000-000001000000}"/>
    <cellStyle name="20 % – Zvýraznění1 2" xfId="3" xr:uid="{00000000-0005-0000-0000-000002000000}"/>
    <cellStyle name="20 % – Zvýraznění2 2" xfId="4" xr:uid="{00000000-0005-0000-0000-000003000000}"/>
    <cellStyle name="20 % – Zvýraznění3 2" xfId="5" xr:uid="{00000000-0005-0000-0000-000004000000}"/>
    <cellStyle name="20 % – Zvýraznění4 2" xfId="6" xr:uid="{00000000-0005-0000-0000-000005000000}"/>
    <cellStyle name="20 % – Zvýraznění5 2" xfId="7" xr:uid="{00000000-0005-0000-0000-000006000000}"/>
    <cellStyle name="20 % – Zvýraznění6 2" xfId="8" xr:uid="{00000000-0005-0000-0000-000007000000}"/>
    <cellStyle name="40 % – Zvýraznění1 2" xfId="9" xr:uid="{00000000-0005-0000-0000-000008000000}"/>
    <cellStyle name="40 % – Zvýraznění2 2" xfId="10" xr:uid="{00000000-0005-0000-0000-000009000000}"/>
    <cellStyle name="40 % – Zvýraznění3 2" xfId="11" xr:uid="{00000000-0005-0000-0000-00000A000000}"/>
    <cellStyle name="40 % – Zvýraznění4 2" xfId="12" xr:uid="{00000000-0005-0000-0000-00000B000000}"/>
    <cellStyle name="40 % – Zvýraznění5 2" xfId="13" xr:uid="{00000000-0005-0000-0000-00000C000000}"/>
    <cellStyle name="40 % – Zvýraznění6 2" xfId="14" xr:uid="{00000000-0005-0000-0000-00000D000000}"/>
    <cellStyle name="60 % – Zvýraznění1 2" xfId="15" xr:uid="{00000000-0005-0000-0000-00000E000000}"/>
    <cellStyle name="60 % – Zvýraznění2 2" xfId="16" xr:uid="{00000000-0005-0000-0000-00000F000000}"/>
    <cellStyle name="60 % – Zvýraznění3 2" xfId="17" xr:uid="{00000000-0005-0000-0000-000010000000}"/>
    <cellStyle name="60 % – Zvýraznění4 2" xfId="18" xr:uid="{00000000-0005-0000-0000-000011000000}"/>
    <cellStyle name="60 % – Zvýraznění5 2" xfId="19" xr:uid="{00000000-0005-0000-0000-000012000000}"/>
    <cellStyle name="60 % – Zvýraznění6 2" xfId="20" xr:uid="{00000000-0005-0000-0000-000013000000}"/>
    <cellStyle name="Celkem 2" xfId="21" xr:uid="{00000000-0005-0000-0000-000014000000}"/>
    <cellStyle name="cena" xfId="22" xr:uid="{00000000-0005-0000-0000-000015000000}"/>
    <cellStyle name="Comma [0]_laroux" xfId="23" xr:uid="{00000000-0005-0000-0000-000016000000}"/>
    <cellStyle name="Comma_laroux" xfId="24" xr:uid="{00000000-0005-0000-0000-000017000000}"/>
    <cellStyle name="Currency [0]_laroux" xfId="25" xr:uid="{00000000-0005-0000-0000-000018000000}"/>
    <cellStyle name="Currency_laroux" xfId="26" xr:uid="{00000000-0005-0000-0000-000019000000}"/>
    <cellStyle name="Euro" xfId="27" xr:uid="{00000000-0005-0000-0000-00001A000000}"/>
    <cellStyle name="Euro 2" xfId="28" xr:uid="{00000000-0005-0000-0000-00001B000000}"/>
    <cellStyle name="Euro 3" xfId="29" xr:uid="{00000000-0005-0000-0000-00001C000000}"/>
    <cellStyle name="Euro 4" xfId="30" xr:uid="{00000000-0005-0000-0000-00001D000000}"/>
    <cellStyle name="Euro 5" xfId="31" xr:uid="{00000000-0005-0000-0000-00001E000000}"/>
    <cellStyle name="Euro 6" xfId="32" xr:uid="{00000000-0005-0000-0000-00001F000000}"/>
    <cellStyle name="Euro 7" xfId="33" xr:uid="{00000000-0005-0000-0000-000020000000}"/>
    <cellStyle name="Euro 8" xfId="34" xr:uid="{00000000-0005-0000-0000-000021000000}"/>
    <cellStyle name="Excel Built-in Normal" xfId="35" xr:uid="{00000000-0005-0000-0000-000022000000}"/>
    <cellStyle name="Chybně 2" xfId="36" xr:uid="{00000000-0005-0000-0000-000023000000}"/>
    <cellStyle name="KAPITOLA" xfId="37" xr:uid="{00000000-0005-0000-0000-000024000000}"/>
    <cellStyle name="Kontrolní buňka 2" xfId="38" xr:uid="{00000000-0005-0000-0000-000025000000}"/>
    <cellStyle name="Měna 2" xfId="39" xr:uid="{00000000-0005-0000-0000-000026000000}"/>
    <cellStyle name="Měna 2 2" xfId="40" xr:uid="{00000000-0005-0000-0000-000027000000}"/>
    <cellStyle name="měny 2" xfId="41" xr:uid="{00000000-0005-0000-0000-000028000000}"/>
    <cellStyle name="MřížkaNormální" xfId="42" xr:uid="{00000000-0005-0000-0000-000029000000}"/>
    <cellStyle name="Nadpis 1 2" xfId="43" xr:uid="{00000000-0005-0000-0000-00002A000000}"/>
    <cellStyle name="Nadpis 2 2" xfId="44" xr:uid="{00000000-0005-0000-0000-00002B000000}"/>
    <cellStyle name="Nadpis 3 2" xfId="45" xr:uid="{00000000-0005-0000-0000-00002C000000}"/>
    <cellStyle name="Nadpis 4 2" xfId="46" xr:uid="{00000000-0005-0000-0000-00002D000000}"/>
    <cellStyle name="Nadpis1" xfId="47" xr:uid="{00000000-0005-0000-0000-00002E000000}"/>
    <cellStyle name="Nadpis2" xfId="48" xr:uid="{00000000-0005-0000-0000-00002F000000}"/>
    <cellStyle name="Nadpis3" xfId="49" xr:uid="{00000000-0005-0000-0000-000030000000}"/>
    <cellStyle name="Název 2" xfId="50" xr:uid="{00000000-0005-0000-0000-000031000000}"/>
    <cellStyle name="Neutrální 2" xfId="51" xr:uid="{00000000-0005-0000-0000-000032000000}"/>
    <cellStyle name="nor.cena" xfId="52" xr:uid="{00000000-0005-0000-0000-000033000000}"/>
    <cellStyle name="Normal_0201axi2" xfId="53" xr:uid="{00000000-0005-0000-0000-000034000000}"/>
    <cellStyle name="Normální" xfId="0" builtinId="0"/>
    <cellStyle name="normální 2" xfId="54" xr:uid="{00000000-0005-0000-0000-000036000000}"/>
    <cellStyle name="normální 2 2" xfId="55" xr:uid="{00000000-0005-0000-0000-000037000000}"/>
    <cellStyle name="Normální 2_oplocení" xfId="56" xr:uid="{00000000-0005-0000-0000-000038000000}"/>
    <cellStyle name="normální 3 2" xfId="57" xr:uid="{00000000-0005-0000-0000-000039000000}"/>
    <cellStyle name="normální 4 2" xfId="58" xr:uid="{00000000-0005-0000-0000-00003A000000}"/>
    <cellStyle name="normální 5 2" xfId="59" xr:uid="{00000000-0005-0000-0000-00003B000000}"/>
    <cellStyle name="Normální 6" xfId="60" xr:uid="{00000000-0005-0000-0000-00003C000000}"/>
    <cellStyle name="normální_CCTV" xfId="61" xr:uid="{00000000-0005-0000-0000-00003D000000}"/>
    <cellStyle name="normální_EZS" xfId="62" xr:uid="{00000000-0005-0000-0000-00003E000000}"/>
    <cellStyle name="normální_N_sitova_vzor_II" xfId="86" xr:uid="{00000000-0005-0000-0000-00003F000000}"/>
    <cellStyle name="normální_Videotelefon" xfId="63" xr:uid="{00000000-0005-0000-0000-000040000000}"/>
    <cellStyle name="ODDIL" xfId="64" xr:uid="{00000000-0005-0000-0000-000041000000}"/>
    <cellStyle name="polozka" xfId="65" xr:uid="{00000000-0005-0000-0000-000042000000}"/>
    <cellStyle name="POLOŽKA" xfId="66" xr:uid="{00000000-0005-0000-0000-000043000000}"/>
    <cellStyle name="popis polozky" xfId="67" xr:uid="{00000000-0005-0000-0000-000044000000}"/>
    <cellStyle name="PopisSystému" xfId="68" xr:uid="{00000000-0005-0000-0000-000045000000}"/>
    <cellStyle name="Poznámka 2" xfId="69" xr:uid="{00000000-0005-0000-0000-000046000000}"/>
    <cellStyle name="Propojená buňka 2" xfId="70" xr:uid="{00000000-0005-0000-0000-000047000000}"/>
    <cellStyle name="Správně 2" xfId="71" xr:uid="{00000000-0005-0000-0000-000048000000}"/>
    <cellStyle name="Standard_Block" xfId="72" xr:uid="{00000000-0005-0000-0000-000049000000}"/>
    <cellStyle name="Styl 1" xfId="73" xr:uid="{00000000-0005-0000-0000-00004A000000}"/>
    <cellStyle name="Text upozornění 2" xfId="74" xr:uid="{00000000-0005-0000-0000-00004B000000}"/>
    <cellStyle name="TYP ŘÁDKU_1" xfId="75" xr:uid="{00000000-0005-0000-0000-00004C000000}"/>
    <cellStyle name="Vstup 2" xfId="76" xr:uid="{00000000-0005-0000-0000-00004D000000}"/>
    <cellStyle name="Výpočet 2" xfId="77" xr:uid="{00000000-0005-0000-0000-00004E000000}"/>
    <cellStyle name="Výstup 2" xfId="78" xr:uid="{00000000-0005-0000-0000-00004F000000}"/>
    <cellStyle name="Vysvětlující text 2" xfId="79" xr:uid="{00000000-0005-0000-0000-000050000000}"/>
    <cellStyle name="Zvýraznění 1 2" xfId="80" xr:uid="{00000000-0005-0000-0000-000051000000}"/>
    <cellStyle name="Zvýraznění 2 2" xfId="81" xr:uid="{00000000-0005-0000-0000-000052000000}"/>
    <cellStyle name="Zvýraznění 3 2" xfId="82" xr:uid="{00000000-0005-0000-0000-000053000000}"/>
    <cellStyle name="Zvýraznění 4 2" xfId="83" xr:uid="{00000000-0005-0000-0000-000054000000}"/>
    <cellStyle name="Zvýraznění 5 2" xfId="84" xr:uid="{00000000-0005-0000-0000-000055000000}"/>
    <cellStyle name="Zvýraznění 6 2" xfId="85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showZeros="0" zoomScale="145" zoomScaleNormal="145" zoomScaleSheetLayoutView="100" workbookViewId="0">
      <selection activeCell="C5" sqref="C5:D5"/>
    </sheetView>
  </sheetViews>
  <sheetFormatPr defaultColWidth="9.1796875" defaultRowHeight="12.5"/>
  <cols>
    <col min="1" max="1" width="3.26953125" style="2" customWidth="1"/>
    <col min="2" max="2" width="50.7265625" style="1" customWidth="1"/>
    <col min="3" max="4" width="15.7265625" style="1" customWidth="1"/>
    <col min="5" max="5" width="0.81640625" style="1" customWidth="1"/>
    <col min="6" max="6" width="12" style="1" bestFit="1" customWidth="1"/>
    <col min="7" max="16384" width="9.1796875" style="1"/>
  </cols>
  <sheetData>
    <row r="1" spans="1:9" ht="30" customHeight="1">
      <c r="A1" s="13"/>
      <c r="B1" s="14" t="s">
        <v>38</v>
      </c>
      <c r="C1" s="15"/>
      <c r="D1" s="16"/>
    </row>
    <row r="2" spans="1:9" ht="5.15" customHeight="1" thickBot="1">
      <c r="A2" s="48"/>
      <c r="D2" s="49"/>
    </row>
    <row r="3" spans="1:9" ht="20.149999999999999" customHeight="1">
      <c r="A3" s="120" t="s">
        <v>6</v>
      </c>
      <c r="B3" s="122" t="s">
        <v>7</v>
      </c>
      <c r="C3" s="124" t="s">
        <v>16</v>
      </c>
      <c r="D3" s="125"/>
    </row>
    <row r="4" spans="1:9" ht="20.149999999999999" customHeight="1" thickBot="1">
      <c r="A4" s="121"/>
      <c r="B4" s="123"/>
      <c r="C4" s="126"/>
      <c r="D4" s="127"/>
    </row>
    <row r="5" spans="1:9" customFormat="1" ht="20.149999999999999" customHeight="1">
      <c r="A5" s="46">
        <v>1</v>
      </c>
      <c r="B5" s="47" t="s">
        <v>31</v>
      </c>
      <c r="C5" s="132">
        <f>'A+B'!G28+'A+B'!I28</f>
        <v>0</v>
      </c>
      <c r="D5" s="133"/>
    </row>
    <row r="6" spans="1:9" customFormat="1" ht="20.149999999999999" customHeight="1">
      <c r="A6" s="17">
        <v>2</v>
      </c>
      <c r="B6" s="12" t="s">
        <v>32</v>
      </c>
      <c r="C6" s="134">
        <f>'C+D'!G26+'C+D'!I26</f>
        <v>0</v>
      </c>
      <c r="D6" s="135"/>
    </row>
    <row r="7" spans="1:9" customFormat="1" ht="20.149999999999999" customHeight="1">
      <c r="A7" s="17">
        <v>3</v>
      </c>
      <c r="B7" s="12" t="s">
        <v>33</v>
      </c>
      <c r="C7" s="134">
        <f>E!G25+E!I25</f>
        <v>0</v>
      </c>
      <c r="D7" s="135"/>
    </row>
    <row r="8" spans="1:9" customFormat="1" ht="20.149999999999999" customHeight="1">
      <c r="A8" s="17">
        <v>6</v>
      </c>
      <c r="B8" s="12" t="s">
        <v>34</v>
      </c>
      <c r="C8" s="134">
        <f>H!G25+H!I25</f>
        <v>0</v>
      </c>
      <c r="D8" s="135"/>
    </row>
    <row r="9" spans="1:9" customFormat="1" ht="20.149999999999999" customHeight="1">
      <c r="A9" s="17">
        <v>8</v>
      </c>
      <c r="B9" s="12" t="s">
        <v>35</v>
      </c>
      <c r="C9" s="134">
        <f>N!G22+N!I22</f>
        <v>0</v>
      </c>
      <c r="D9" s="135"/>
    </row>
    <row r="10" spans="1:9" ht="20.149999999999999" customHeight="1">
      <c r="A10" s="17">
        <v>9</v>
      </c>
      <c r="B10" s="50" t="s">
        <v>36</v>
      </c>
      <c r="C10" s="128">
        <f>O!G25+O!I25</f>
        <v>0</v>
      </c>
      <c r="D10" s="129"/>
    </row>
    <row r="11" spans="1:9" ht="20.149999999999999" customHeight="1" thickBot="1">
      <c r="A11" s="63">
        <v>10</v>
      </c>
      <c r="B11" s="64" t="s">
        <v>69</v>
      </c>
      <c r="C11" s="136">
        <f>VRN!G20</f>
        <v>0</v>
      </c>
      <c r="D11" s="137"/>
    </row>
    <row r="12" spans="1:9" ht="30" customHeight="1" thickBot="1">
      <c r="A12" s="51"/>
      <c r="B12" s="52" t="s">
        <v>17</v>
      </c>
      <c r="C12" s="130">
        <f>SUM(C5:D11)</f>
        <v>0</v>
      </c>
      <c r="D12" s="131"/>
      <c r="E12" s="4"/>
      <c r="F12" s="9"/>
      <c r="G12" s="9"/>
      <c r="H12" s="9"/>
      <c r="I12" s="10"/>
    </row>
    <row r="13" spans="1:9" ht="30" customHeight="1">
      <c r="A13" s="108" t="s">
        <v>18</v>
      </c>
      <c r="B13" s="109"/>
      <c r="C13" s="110">
        <f>C12</f>
        <v>0</v>
      </c>
      <c r="D13" s="111"/>
      <c r="E13" s="4"/>
      <c r="F13" s="3"/>
    </row>
    <row r="14" spans="1:9" ht="30" customHeight="1">
      <c r="A14" s="112" t="s">
        <v>19</v>
      </c>
      <c r="B14" s="113"/>
      <c r="C14" s="114">
        <f>ROUND(C13*0.21,0)</f>
        <v>0</v>
      </c>
      <c r="D14" s="115"/>
      <c r="E14" s="4"/>
      <c r="F14" s="3"/>
    </row>
    <row r="15" spans="1:9" ht="30" customHeight="1" thickBot="1">
      <c r="A15" s="116" t="s">
        <v>20</v>
      </c>
      <c r="B15" s="117"/>
      <c r="C15" s="118">
        <f>C13+C14</f>
        <v>0</v>
      </c>
      <c r="D15" s="119"/>
      <c r="E15" s="4"/>
      <c r="F15" s="3"/>
    </row>
    <row r="16" spans="1:9">
      <c r="B16" s="1" t="s">
        <v>21</v>
      </c>
    </row>
    <row r="18" spans="4:4">
      <c r="D18" s="11"/>
    </row>
  </sheetData>
  <sheetProtection deleteRows="0" selectLockedCells="1"/>
  <customSheetViews>
    <customSheetView guid="{FBF5F353-BBD0-4154-BAA5-8861A75C2431}" showPageBreaks="1" zeroValues="0" fitToPage="1" printArea="1" view="pageBreakPreview">
      <selection activeCell="B8" sqref="B8"/>
      <pageMargins left="0.78740157480314965" right="0.39370078740157483" top="0.78740157480314965" bottom="0.78740157480314965" header="0" footer="0"/>
      <printOptions horizontalCentered="1"/>
      <pageSetup paperSize="9" fitToHeight="10" orientation="portrait" r:id="rId1"/>
      <headerFooter alignWithMargins="0">
        <oddHeader xml:space="preserve">&amp;CIE-12-0005581
TR 110/22kV Rotava </oddHeader>
        <oddFooter>&amp;CVýkaz výměr&amp;R&amp;P/&amp;N</oddFooter>
      </headerFooter>
    </customSheetView>
  </customSheetViews>
  <mergeCells count="17">
    <mergeCell ref="A3:A4"/>
    <mergeCell ref="B3:B4"/>
    <mergeCell ref="C3:D4"/>
    <mergeCell ref="C10:D10"/>
    <mergeCell ref="C12:D12"/>
    <mergeCell ref="C5:D5"/>
    <mergeCell ref="C6:D6"/>
    <mergeCell ref="C7:D7"/>
    <mergeCell ref="C8:D8"/>
    <mergeCell ref="C9:D9"/>
    <mergeCell ref="C11:D11"/>
    <mergeCell ref="A13:B13"/>
    <mergeCell ref="C13:D13"/>
    <mergeCell ref="A14:B14"/>
    <mergeCell ref="C14:D14"/>
    <mergeCell ref="A15:B15"/>
    <mergeCell ref="C15:D15"/>
  </mergeCells>
  <printOptions horizontalCentered="1"/>
  <pageMargins left="0.78740157480314965" right="0.39370078740157483" top="0.78740157480314965" bottom="0.78740157480314965" header="0" footer="0"/>
  <pageSetup paperSize="9" fitToHeight="10" orientation="portrait" r:id="rId2"/>
  <headerFooter alignWithMargins="0">
    <oddFooter>&amp;CVýkaz výměr&amp;R&amp;P/&amp;N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5"/>
  <sheetViews>
    <sheetView tabSelected="1" zoomScale="110" zoomScaleNormal="110" zoomScaleSheetLayoutView="115" workbookViewId="0">
      <selection activeCell="I6" sqref="I6"/>
    </sheetView>
  </sheetViews>
  <sheetFormatPr defaultColWidth="9.1796875" defaultRowHeight="12.5"/>
  <cols>
    <col min="1" max="1" width="5.54296875" style="2" customWidth="1"/>
    <col min="2" max="2" width="36.1796875" style="1" customWidth="1"/>
    <col min="3" max="3" width="15.54296875" style="2" customWidth="1"/>
    <col min="4" max="4" width="3.7265625" style="2" customWidth="1"/>
    <col min="5" max="5" width="7" style="2" customWidth="1"/>
    <col min="6" max="6" width="12.7265625" style="58" bestFit="1" customWidth="1"/>
    <col min="7" max="7" width="17" style="8" customWidth="1"/>
    <col min="8" max="8" width="12.54296875" style="8" customWidth="1"/>
    <col min="9" max="9" width="14.54296875" style="8" customWidth="1"/>
    <col min="10" max="10" width="0.81640625" style="1" customWidth="1"/>
    <col min="11" max="16384" width="9.1796875" style="1"/>
  </cols>
  <sheetData>
    <row r="1" spans="1:15" ht="30" customHeight="1">
      <c r="B1" s="5" t="s">
        <v>15</v>
      </c>
    </row>
    <row r="2" spans="1:15" ht="5.15" customHeight="1" thickBot="1"/>
    <row r="3" spans="1:15" ht="20.149999999999999" customHeight="1">
      <c r="A3" s="147"/>
      <c r="B3" s="149" t="s">
        <v>7</v>
      </c>
      <c r="C3" s="151" t="s">
        <v>8</v>
      </c>
      <c r="D3" s="139" t="s">
        <v>0</v>
      </c>
      <c r="E3" s="139" t="s">
        <v>1</v>
      </c>
      <c r="F3" s="141" t="s">
        <v>4</v>
      </c>
      <c r="G3" s="142"/>
      <c r="H3" s="141" t="s">
        <v>5</v>
      </c>
      <c r="I3" s="143"/>
    </row>
    <row r="4" spans="1:15" ht="20.149999999999999" customHeight="1" thickBot="1">
      <c r="A4" s="148"/>
      <c r="B4" s="150"/>
      <c r="C4" s="152"/>
      <c r="D4" s="140"/>
      <c r="E4" s="140"/>
      <c r="F4" s="59" t="s">
        <v>2</v>
      </c>
      <c r="G4" s="6" t="s">
        <v>3</v>
      </c>
      <c r="H4" s="6" t="s">
        <v>2</v>
      </c>
      <c r="I4" s="24" t="s">
        <v>3</v>
      </c>
    </row>
    <row r="5" spans="1:15" ht="30" customHeight="1" thickBot="1">
      <c r="A5" s="144" t="s">
        <v>31</v>
      </c>
      <c r="B5" s="145"/>
      <c r="C5" s="145"/>
      <c r="D5" s="145"/>
      <c r="E5" s="145"/>
      <c r="F5" s="145"/>
      <c r="G5" s="145"/>
      <c r="H5" s="145"/>
      <c r="I5" s="146"/>
    </row>
    <row r="6" spans="1:15">
      <c r="A6" s="34">
        <v>1</v>
      </c>
      <c r="B6" s="18" t="s">
        <v>37</v>
      </c>
      <c r="C6" s="35"/>
      <c r="D6" s="36" t="s">
        <v>13</v>
      </c>
      <c r="E6" s="36">
        <v>9</v>
      </c>
      <c r="F6" s="96">
        <v>0</v>
      </c>
      <c r="G6" s="38">
        <f>F6*E6</f>
        <v>0</v>
      </c>
      <c r="H6" s="95">
        <v>0</v>
      </c>
      <c r="I6" s="26">
        <f>H6*E6</f>
        <v>0</v>
      </c>
      <c r="M6" s="93"/>
      <c r="N6" s="94"/>
      <c r="O6" s="93"/>
    </row>
    <row r="7" spans="1:15" ht="26.25" customHeight="1">
      <c r="A7" s="32">
        <v>2</v>
      </c>
      <c r="B7" s="18" t="s">
        <v>27</v>
      </c>
      <c r="C7" s="19"/>
      <c r="D7" s="19" t="s">
        <v>13</v>
      </c>
      <c r="E7" s="19">
        <v>9</v>
      </c>
      <c r="F7" s="97">
        <v>0</v>
      </c>
      <c r="G7" s="21">
        <f>F7*E7</f>
        <v>0</v>
      </c>
      <c r="H7" s="97">
        <v>0</v>
      </c>
      <c r="I7" s="25">
        <f>H7*E7</f>
        <v>0</v>
      </c>
      <c r="M7" s="93"/>
      <c r="N7" s="93"/>
      <c r="O7" s="93"/>
    </row>
    <row r="8" spans="1:15" ht="26.25" customHeight="1">
      <c r="A8" s="32">
        <v>3</v>
      </c>
      <c r="B8" s="33" t="s">
        <v>28</v>
      </c>
      <c r="C8" s="19"/>
      <c r="D8" s="19" t="s">
        <v>13</v>
      </c>
      <c r="E8" s="19">
        <v>93</v>
      </c>
      <c r="F8" s="97">
        <v>0</v>
      </c>
      <c r="G8" s="21">
        <f t="shared" ref="G8:G20" si="0">F8*E8</f>
        <v>0</v>
      </c>
      <c r="H8" s="97">
        <v>0</v>
      </c>
      <c r="I8" s="25">
        <f t="shared" ref="I8:I20" si="1">H8*E8</f>
        <v>0</v>
      </c>
    </row>
    <row r="9" spans="1:15" ht="26.25" customHeight="1">
      <c r="A9" s="32"/>
      <c r="B9" s="99" t="s">
        <v>42</v>
      </c>
      <c r="C9" s="19"/>
      <c r="D9" s="19"/>
      <c r="E9" s="19"/>
      <c r="F9" s="61"/>
      <c r="G9" s="21"/>
      <c r="H9" s="22"/>
      <c r="I9" s="25"/>
    </row>
    <row r="10" spans="1:15" ht="26.25" customHeight="1">
      <c r="A10" s="32">
        <v>4</v>
      </c>
      <c r="B10" s="33" t="s">
        <v>29</v>
      </c>
      <c r="C10" s="19"/>
      <c r="D10" s="19" t="s">
        <v>14</v>
      </c>
      <c r="E10" s="19">
        <f>11000*1.2</f>
        <v>13200</v>
      </c>
      <c r="F10" s="97">
        <v>0</v>
      </c>
      <c r="G10" s="21">
        <f t="shared" si="0"/>
        <v>0</v>
      </c>
      <c r="H10" s="97">
        <v>0</v>
      </c>
      <c r="I10" s="25">
        <f t="shared" si="1"/>
        <v>0</v>
      </c>
    </row>
    <row r="11" spans="1:15" ht="26.25" customHeight="1">
      <c r="A11" s="32"/>
      <c r="B11" s="99" t="s">
        <v>51</v>
      </c>
      <c r="C11" s="19"/>
      <c r="D11" s="19"/>
      <c r="E11" s="19"/>
      <c r="F11" s="61"/>
      <c r="G11" s="21"/>
      <c r="H11" s="22"/>
      <c r="I11" s="25"/>
    </row>
    <row r="12" spans="1:15" ht="26.25" customHeight="1">
      <c r="A12" s="32">
        <v>5</v>
      </c>
      <c r="B12" s="33" t="s">
        <v>46</v>
      </c>
      <c r="C12" s="19"/>
      <c r="D12" s="19" t="s">
        <v>14</v>
      </c>
      <c r="E12" s="19">
        <f>(E10/1.2)/4-E21</f>
        <v>2525</v>
      </c>
      <c r="F12" s="97">
        <v>0</v>
      </c>
      <c r="G12" s="21">
        <f>F12*E12</f>
        <v>0</v>
      </c>
      <c r="H12" s="97">
        <v>0</v>
      </c>
      <c r="I12" s="25">
        <f>H12*E12</f>
        <v>0</v>
      </c>
    </row>
    <row r="13" spans="1:15" ht="18.75" customHeight="1">
      <c r="A13" s="32"/>
      <c r="B13" s="99" t="s">
        <v>47</v>
      </c>
      <c r="C13" s="19"/>
      <c r="D13" s="19"/>
      <c r="E13" s="19"/>
      <c r="F13" s="61"/>
      <c r="G13" s="21"/>
      <c r="H13" s="22"/>
      <c r="I13" s="25"/>
    </row>
    <row r="14" spans="1:15" ht="26.25" customHeight="1">
      <c r="A14" s="32"/>
      <c r="B14" s="99" t="s">
        <v>48</v>
      </c>
      <c r="C14" s="19"/>
      <c r="D14" s="19"/>
      <c r="E14" s="19"/>
      <c r="F14" s="61"/>
      <c r="G14" s="21"/>
      <c r="H14" s="22"/>
      <c r="I14" s="25"/>
    </row>
    <row r="15" spans="1:15" ht="42" customHeight="1">
      <c r="A15" s="32"/>
      <c r="B15" s="99" t="s">
        <v>50</v>
      </c>
      <c r="C15" s="19"/>
      <c r="D15" s="19"/>
      <c r="E15" s="19"/>
      <c r="F15" s="61"/>
      <c r="G15" s="21"/>
      <c r="H15" s="22"/>
      <c r="I15" s="25"/>
    </row>
    <row r="16" spans="1:15" ht="26.25" customHeight="1">
      <c r="A16" s="32">
        <v>6</v>
      </c>
      <c r="B16" s="33" t="s">
        <v>44</v>
      </c>
      <c r="C16" s="19"/>
      <c r="D16" s="19" t="s">
        <v>14</v>
      </c>
      <c r="E16" s="19">
        <f>E10/3-E21</f>
        <v>4175</v>
      </c>
      <c r="F16" s="97">
        <v>0</v>
      </c>
      <c r="G16" s="21">
        <f>F16*E16</f>
        <v>0</v>
      </c>
      <c r="H16" s="97">
        <v>0</v>
      </c>
      <c r="I16" s="25">
        <f>H16*E16</f>
        <v>0</v>
      </c>
    </row>
    <row r="17" spans="1:9" ht="26.25" customHeight="1">
      <c r="A17" s="32"/>
      <c r="B17" s="99" t="s">
        <v>49</v>
      </c>
      <c r="C17" s="19"/>
      <c r="D17" s="19"/>
      <c r="E17" s="19"/>
      <c r="F17" s="61"/>
      <c r="G17" s="21"/>
      <c r="H17" s="22"/>
      <c r="I17" s="25"/>
    </row>
    <row r="18" spans="1:9" ht="26.25" customHeight="1">
      <c r="A18" s="32">
        <v>7</v>
      </c>
      <c r="B18" s="23" t="s">
        <v>40</v>
      </c>
      <c r="C18" s="19"/>
      <c r="D18" s="19" t="s">
        <v>14</v>
      </c>
      <c r="E18" s="19">
        <v>20</v>
      </c>
      <c r="F18" s="97">
        <v>0</v>
      </c>
      <c r="G18" s="21">
        <f t="shared" si="0"/>
        <v>0</v>
      </c>
      <c r="H18" s="97">
        <v>0</v>
      </c>
      <c r="I18" s="25">
        <f t="shared" si="1"/>
        <v>0</v>
      </c>
    </row>
    <row r="19" spans="1:9" ht="26.25" customHeight="1">
      <c r="A19" s="32">
        <v>8</v>
      </c>
      <c r="B19" s="23" t="s">
        <v>41</v>
      </c>
      <c r="C19" s="19"/>
      <c r="D19" s="19" t="s">
        <v>14</v>
      </c>
      <c r="E19" s="19">
        <v>10</v>
      </c>
      <c r="F19" s="97">
        <v>0</v>
      </c>
      <c r="G19" s="21">
        <f t="shared" si="0"/>
        <v>0</v>
      </c>
      <c r="H19" s="97">
        <v>0</v>
      </c>
      <c r="I19" s="25">
        <f t="shared" si="1"/>
        <v>0</v>
      </c>
    </row>
    <row r="20" spans="1:9" ht="26.25" customHeight="1">
      <c r="A20" s="32">
        <v>9</v>
      </c>
      <c r="B20" s="23" t="s">
        <v>39</v>
      </c>
      <c r="C20" s="19"/>
      <c r="D20" s="19" t="s">
        <v>14</v>
      </c>
      <c r="E20" s="19">
        <v>50</v>
      </c>
      <c r="F20" s="97">
        <v>0</v>
      </c>
      <c r="G20" s="21">
        <f t="shared" si="0"/>
        <v>0</v>
      </c>
      <c r="H20" s="97">
        <v>0</v>
      </c>
      <c r="I20" s="25">
        <f t="shared" si="1"/>
        <v>0</v>
      </c>
    </row>
    <row r="21" spans="1:9" ht="26.25" customHeight="1">
      <c r="A21" s="32">
        <v>10</v>
      </c>
      <c r="B21" s="23" t="s">
        <v>43</v>
      </c>
      <c r="C21" s="19"/>
      <c r="D21" s="19" t="s">
        <v>14</v>
      </c>
      <c r="E21" s="19">
        <f>3*75</f>
        <v>225</v>
      </c>
      <c r="F21" s="97">
        <v>0</v>
      </c>
      <c r="G21" s="21">
        <f>F21*E21</f>
        <v>0</v>
      </c>
      <c r="H21" s="97">
        <v>0</v>
      </c>
      <c r="I21" s="25">
        <f>H21*E21</f>
        <v>0</v>
      </c>
    </row>
    <row r="22" spans="1:9" ht="21" customHeight="1">
      <c r="A22" s="32"/>
      <c r="B22" s="100" t="s">
        <v>45</v>
      </c>
      <c r="C22" s="65"/>
      <c r="D22" s="36"/>
      <c r="E22" s="36"/>
      <c r="F22" s="60"/>
      <c r="G22" s="55"/>
      <c r="H22" s="39"/>
      <c r="I22" s="26"/>
    </row>
    <row r="23" spans="1:9" ht="25.5" customHeight="1">
      <c r="A23" s="32">
        <v>11</v>
      </c>
      <c r="B23" s="23" t="s">
        <v>52</v>
      </c>
      <c r="C23" s="19"/>
      <c r="D23" s="19" t="s">
        <v>10</v>
      </c>
      <c r="E23" s="19">
        <v>30</v>
      </c>
      <c r="F23" s="97">
        <v>0</v>
      </c>
      <c r="G23" s="21">
        <f>F23*E23</f>
        <v>0</v>
      </c>
      <c r="H23" s="97">
        <v>0</v>
      </c>
      <c r="I23" s="25">
        <f>H23*E23</f>
        <v>0</v>
      </c>
    </row>
    <row r="24" spans="1:9" ht="37.5" customHeight="1">
      <c r="A24" s="32">
        <v>12</v>
      </c>
      <c r="B24" s="23" t="s">
        <v>55</v>
      </c>
      <c r="C24" s="19"/>
      <c r="D24" s="19" t="s">
        <v>10</v>
      </c>
      <c r="E24" s="19">
        <f>E23/5</f>
        <v>6</v>
      </c>
      <c r="F24" s="97">
        <v>0</v>
      </c>
      <c r="G24" s="21">
        <f>F24*E24</f>
        <v>0</v>
      </c>
      <c r="H24" s="97">
        <v>0</v>
      </c>
      <c r="I24" s="25">
        <f>H24*E24</f>
        <v>0</v>
      </c>
    </row>
    <row r="25" spans="1:9" ht="37.5" customHeight="1">
      <c r="A25" s="32">
        <v>13</v>
      </c>
      <c r="B25" s="23" t="s">
        <v>65</v>
      </c>
      <c r="C25" s="19"/>
      <c r="D25" s="19" t="s">
        <v>66</v>
      </c>
      <c r="E25" s="19">
        <f>E21*1.2</f>
        <v>270</v>
      </c>
      <c r="F25" s="97">
        <v>0</v>
      </c>
      <c r="G25" s="21">
        <f>F25*E25</f>
        <v>0</v>
      </c>
      <c r="H25" s="97">
        <v>0</v>
      </c>
      <c r="I25" s="25">
        <f>H25*E25</f>
        <v>0</v>
      </c>
    </row>
    <row r="26" spans="1:9" ht="30" customHeight="1">
      <c r="A26" s="32"/>
      <c r="B26" s="101" t="s">
        <v>67</v>
      </c>
      <c r="C26" s="65"/>
      <c r="D26" s="36"/>
      <c r="E26" s="36"/>
      <c r="F26" s="60"/>
      <c r="G26" s="55"/>
      <c r="H26" s="39"/>
      <c r="I26" s="26"/>
    </row>
    <row r="27" spans="1:9" ht="33.75" customHeight="1" thickBot="1">
      <c r="A27" s="32">
        <v>14</v>
      </c>
      <c r="B27" s="73" t="s">
        <v>24</v>
      </c>
      <c r="C27" s="74"/>
      <c r="D27" s="75" t="s">
        <v>10</v>
      </c>
      <c r="E27" s="76">
        <v>1</v>
      </c>
      <c r="F27" s="98">
        <v>0</v>
      </c>
      <c r="G27" s="77">
        <f>F27*E27</f>
        <v>0</v>
      </c>
      <c r="H27" s="98">
        <v>0</v>
      </c>
      <c r="I27" s="78">
        <f>H27*E27</f>
        <v>0</v>
      </c>
    </row>
    <row r="28" spans="1:9" ht="13" thickBot="1">
      <c r="A28" s="66"/>
      <c r="B28" s="67" t="s">
        <v>9</v>
      </c>
      <c r="C28" s="68"/>
      <c r="D28" s="68"/>
      <c r="E28" s="68"/>
      <c r="F28" s="69"/>
      <c r="G28" s="70">
        <f>SUM(G6:G27)</f>
        <v>0</v>
      </c>
      <c r="H28" s="71"/>
      <c r="I28" s="72">
        <f>SUM(I6:I27)</f>
        <v>0</v>
      </c>
    </row>
    <row r="29" spans="1:9" ht="13">
      <c r="A29" s="7" t="s">
        <v>22</v>
      </c>
      <c r="C29" s="1"/>
      <c r="D29" s="1"/>
      <c r="E29" s="1"/>
      <c r="F29" s="62"/>
      <c r="G29" s="1"/>
      <c r="H29" s="1"/>
      <c r="I29" s="1"/>
    </row>
    <row r="30" spans="1:9" ht="21" customHeight="1">
      <c r="A30" s="138" t="s">
        <v>30</v>
      </c>
      <c r="B30" s="138"/>
      <c r="C30" s="138"/>
      <c r="D30" s="138"/>
      <c r="E30" s="138"/>
      <c r="F30" s="138"/>
      <c r="G30" s="138"/>
      <c r="H30" s="138"/>
      <c r="I30" s="138"/>
    </row>
    <row r="38" ht="12.75" customHeight="1"/>
    <row r="71" ht="30" customHeight="1"/>
    <row r="72" ht="47.25" customHeight="1"/>
    <row r="73" ht="35.25" customHeight="1"/>
    <row r="74" ht="30" customHeight="1"/>
    <row r="75" ht="30" customHeight="1"/>
  </sheetData>
  <customSheetViews>
    <customSheetView guid="{FBF5F353-BBD0-4154-BAA5-8861A75C2431}" scale="115" showPageBreaks="1" fitToPage="1" printArea="1" view="pageBreakPreview">
      <selection activeCell="A7" sqref="A7"/>
      <pageMargins left="0.78740157480314965" right="0.78740157480314965" top="0.98425196850393704" bottom="0.98425196850393704" header="0.51181102362204722" footer="0.51181102362204722"/>
      <pageSetup paperSize="9" scale="90" fitToHeight="10" orientation="portrait" r:id="rId1"/>
      <headerFooter alignWithMargins="0">
        <oddHeader xml:space="preserve">&amp;CIE-12-0005581
TR 110/22kV Rotava </oddHeader>
        <oddFooter>&amp;CVýkaz výměr&amp;R&amp;P/&amp;N</oddFooter>
      </headerFooter>
    </customSheetView>
  </customSheetViews>
  <mergeCells count="9">
    <mergeCell ref="A30:I30"/>
    <mergeCell ref="E3:E4"/>
    <mergeCell ref="F3:G3"/>
    <mergeCell ref="H3:I3"/>
    <mergeCell ref="A5:I5"/>
    <mergeCell ref="A3:A4"/>
    <mergeCell ref="B3:B4"/>
    <mergeCell ref="C3:C4"/>
    <mergeCell ref="D3:D4"/>
  </mergeCells>
  <printOptions headings="1" gridLines="1"/>
  <pageMargins left="0.78740157480314965" right="0.78740157480314965" top="0.98425196850393704" bottom="0.98425196850393704" header="0.51181102362204722" footer="0.51181102362204722"/>
  <pageSetup paperSize="9" scale="66" fitToHeight="10" orientation="portrait" r:id="rId2"/>
  <headerFooter alignWithMargins="0">
    <oddFooter>&amp;CVýkaz výměr&amp;R&amp;P/&amp;N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3"/>
  <sheetViews>
    <sheetView zoomScale="115" zoomScaleNormal="115" workbookViewId="0">
      <selection activeCell="I26" sqref="I26"/>
    </sheetView>
  </sheetViews>
  <sheetFormatPr defaultColWidth="9.1796875" defaultRowHeight="12.5"/>
  <cols>
    <col min="1" max="1" width="5.54296875" style="2" customWidth="1"/>
    <col min="2" max="2" width="28" style="1" customWidth="1"/>
    <col min="3" max="3" width="15.54296875" style="2" customWidth="1"/>
    <col min="4" max="4" width="3.7265625" style="2" customWidth="1"/>
    <col min="5" max="5" width="7" style="2" customWidth="1"/>
    <col min="6" max="6" width="12.7265625" style="8" bestFit="1" customWidth="1"/>
    <col min="7" max="7" width="11.81640625" style="8" customWidth="1"/>
    <col min="8" max="8" width="12.54296875" style="8" customWidth="1"/>
    <col min="9" max="9" width="14.54296875" style="8" customWidth="1"/>
    <col min="10" max="10" width="0.81640625" style="1" customWidth="1"/>
    <col min="11" max="16384" width="9.1796875" style="1"/>
  </cols>
  <sheetData>
    <row r="1" spans="1:14" ht="30" customHeight="1">
      <c r="B1" s="5" t="s">
        <v>15</v>
      </c>
    </row>
    <row r="2" spans="1:14" ht="5.15" customHeight="1" thickBot="1"/>
    <row r="3" spans="1:14" ht="20.149999999999999" customHeight="1">
      <c r="A3" s="147"/>
      <c r="B3" s="149" t="s">
        <v>7</v>
      </c>
      <c r="C3" s="151" t="s">
        <v>8</v>
      </c>
      <c r="D3" s="139" t="s">
        <v>0</v>
      </c>
      <c r="E3" s="139" t="s">
        <v>1</v>
      </c>
      <c r="F3" s="141" t="s">
        <v>4</v>
      </c>
      <c r="G3" s="142"/>
      <c r="H3" s="141" t="s">
        <v>5</v>
      </c>
      <c r="I3" s="143"/>
    </row>
    <row r="4" spans="1:14" ht="20.149999999999999" customHeight="1" thickBot="1">
      <c r="A4" s="148"/>
      <c r="B4" s="150"/>
      <c r="C4" s="152"/>
      <c r="D4" s="140"/>
      <c r="E4" s="140"/>
      <c r="F4" s="6" t="s">
        <v>2</v>
      </c>
      <c r="G4" s="6" t="s">
        <v>3</v>
      </c>
      <c r="H4" s="6" t="s">
        <v>2</v>
      </c>
      <c r="I4" s="24" t="s">
        <v>3</v>
      </c>
    </row>
    <row r="5" spans="1:14" ht="30" customHeight="1" thickBot="1">
      <c r="A5" s="144" t="s">
        <v>32</v>
      </c>
      <c r="B5" s="145"/>
      <c r="C5" s="145"/>
      <c r="D5" s="145"/>
      <c r="E5" s="145"/>
      <c r="F5" s="145"/>
      <c r="G5" s="145"/>
      <c r="H5" s="145"/>
      <c r="I5" s="146"/>
    </row>
    <row r="6" spans="1:14" ht="20">
      <c r="A6" s="34">
        <v>1</v>
      </c>
      <c r="B6" s="18" t="s">
        <v>37</v>
      </c>
      <c r="C6" s="35"/>
      <c r="D6" s="36" t="s">
        <v>13</v>
      </c>
      <c r="E6" s="36">
        <v>4</v>
      </c>
      <c r="F6" s="97">
        <v>0</v>
      </c>
      <c r="G6" s="38">
        <f t="shared" ref="G6:G25" si="0">F6*E6</f>
        <v>0</v>
      </c>
      <c r="H6" s="97">
        <v>0</v>
      </c>
      <c r="I6" s="26">
        <f t="shared" ref="I6:I25" si="1">H6*E6</f>
        <v>0</v>
      </c>
    </row>
    <row r="7" spans="1:14" ht="26.25" customHeight="1">
      <c r="A7" s="32">
        <v>2</v>
      </c>
      <c r="B7" s="18" t="s">
        <v>27</v>
      </c>
      <c r="C7" s="19"/>
      <c r="D7" s="19" t="s">
        <v>13</v>
      </c>
      <c r="E7" s="19">
        <v>4</v>
      </c>
      <c r="F7" s="97">
        <v>0</v>
      </c>
      <c r="G7" s="21">
        <f t="shared" si="0"/>
        <v>0</v>
      </c>
      <c r="H7" s="97">
        <v>0</v>
      </c>
      <c r="I7" s="25">
        <f t="shared" si="1"/>
        <v>0</v>
      </c>
      <c r="N7" s="154"/>
    </row>
    <row r="8" spans="1:14" ht="26.25" customHeight="1">
      <c r="A8" s="32">
        <v>3</v>
      </c>
      <c r="B8" s="33" t="s">
        <v>28</v>
      </c>
      <c r="C8" s="19"/>
      <c r="D8" s="19" t="s">
        <v>13</v>
      </c>
      <c r="E8" s="19">
        <v>41</v>
      </c>
      <c r="F8" s="97">
        <v>0</v>
      </c>
      <c r="G8" s="21">
        <f t="shared" si="0"/>
        <v>0</v>
      </c>
      <c r="H8" s="97">
        <v>0</v>
      </c>
      <c r="I8" s="25">
        <f t="shared" si="1"/>
        <v>0</v>
      </c>
    </row>
    <row r="9" spans="1:14" ht="26.25" customHeight="1">
      <c r="A9" s="32"/>
      <c r="B9" s="99" t="s">
        <v>42</v>
      </c>
      <c r="C9" s="19"/>
      <c r="D9" s="19"/>
      <c r="E9" s="19"/>
      <c r="F9" s="20"/>
      <c r="G9" s="21"/>
      <c r="H9" s="22"/>
      <c r="I9" s="25"/>
    </row>
    <row r="10" spans="1:14" ht="26.25" customHeight="1">
      <c r="A10" s="32">
        <v>4</v>
      </c>
      <c r="B10" s="33" t="s">
        <v>29</v>
      </c>
      <c r="C10" s="19"/>
      <c r="D10" s="19" t="s">
        <v>14</v>
      </c>
      <c r="E10" s="19">
        <f>1.2*4500</f>
        <v>5400</v>
      </c>
      <c r="F10" s="97">
        <v>0</v>
      </c>
      <c r="G10" s="21">
        <f t="shared" si="0"/>
        <v>0</v>
      </c>
      <c r="H10" s="97">
        <v>0</v>
      </c>
      <c r="I10" s="25">
        <f t="shared" si="1"/>
        <v>0</v>
      </c>
    </row>
    <row r="11" spans="1:14" ht="26.25" customHeight="1">
      <c r="A11" s="32"/>
      <c r="B11" s="99" t="s">
        <v>51</v>
      </c>
      <c r="C11" s="19"/>
      <c r="D11" s="19"/>
      <c r="E11" s="19"/>
      <c r="F11" s="20"/>
      <c r="G11" s="21"/>
      <c r="H11" s="22"/>
      <c r="I11" s="25"/>
    </row>
    <row r="12" spans="1:14" ht="26.25" customHeight="1">
      <c r="A12" s="32">
        <v>5</v>
      </c>
      <c r="B12" s="33" t="s">
        <v>46</v>
      </c>
      <c r="C12" s="19"/>
      <c r="D12" s="19" t="s">
        <v>14</v>
      </c>
      <c r="E12" s="19">
        <f>(E10/1.2)/4-E19</f>
        <v>900</v>
      </c>
      <c r="F12" s="97">
        <v>0</v>
      </c>
      <c r="G12" s="21">
        <f>F12*E12</f>
        <v>0</v>
      </c>
      <c r="H12" s="97">
        <v>0</v>
      </c>
      <c r="I12" s="25">
        <f>H12*E12</f>
        <v>0</v>
      </c>
    </row>
    <row r="13" spans="1:14" ht="26.25" customHeight="1">
      <c r="A13" s="32"/>
      <c r="B13" s="99" t="s">
        <v>47</v>
      </c>
      <c r="C13" s="19"/>
      <c r="D13" s="19"/>
      <c r="E13" s="19"/>
      <c r="F13" s="61"/>
      <c r="G13" s="21"/>
      <c r="H13" s="22"/>
      <c r="I13" s="25"/>
    </row>
    <row r="14" spans="1:14" ht="26.25" customHeight="1">
      <c r="A14" s="32"/>
      <c r="B14" s="99" t="s">
        <v>48</v>
      </c>
      <c r="C14" s="19"/>
      <c r="D14" s="19"/>
      <c r="E14" s="19"/>
      <c r="F14" s="61"/>
      <c r="G14" s="21"/>
      <c r="H14" s="22"/>
      <c r="I14" s="25"/>
    </row>
    <row r="15" spans="1:14" ht="38.25" customHeight="1">
      <c r="A15" s="32"/>
      <c r="B15" s="99" t="s">
        <v>50</v>
      </c>
      <c r="C15" s="19"/>
      <c r="D15" s="19"/>
      <c r="E15" s="19"/>
      <c r="F15" s="61"/>
      <c r="G15" s="21"/>
      <c r="H15" s="22"/>
      <c r="I15" s="25"/>
    </row>
    <row r="16" spans="1:14" ht="26.25" customHeight="1">
      <c r="A16" s="32">
        <v>6</v>
      </c>
      <c r="B16" s="33" t="s">
        <v>44</v>
      </c>
      <c r="C16" s="19"/>
      <c r="D16" s="19" t="s">
        <v>14</v>
      </c>
      <c r="E16" s="19">
        <f>E10/3-E19</f>
        <v>1575</v>
      </c>
      <c r="F16" s="97">
        <v>0</v>
      </c>
      <c r="G16" s="21">
        <f>F16*E16</f>
        <v>0</v>
      </c>
      <c r="H16" s="97">
        <v>0</v>
      </c>
      <c r="I16" s="25">
        <f>H16*E16</f>
        <v>0</v>
      </c>
    </row>
    <row r="17" spans="1:9" ht="42" customHeight="1">
      <c r="A17" s="32"/>
      <c r="B17" s="99" t="s">
        <v>49</v>
      </c>
      <c r="C17" s="19"/>
      <c r="D17" s="19"/>
      <c r="E17" s="19"/>
      <c r="F17" s="61"/>
      <c r="G17" s="21"/>
      <c r="H17" s="22"/>
      <c r="I17" s="25"/>
    </row>
    <row r="18" spans="1:9" ht="26.25" customHeight="1">
      <c r="A18" s="32">
        <v>7</v>
      </c>
      <c r="B18" s="23" t="s">
        <v>40</v>
      </c>
      <c r="C18" s="19"/>
      <c r="D18" s="19" t="s">
        <v>14</v>
      </c>
      <c r="E18" s="19">
        <v>50</v>
      </c>
      <c r="F18" s="97">
        <v>0</v>
      </c>
      <c r="G18" s="21">
        <f t="shared" si="0"/>
        <v>0</v>
      </c>
      <c r="H18" s="97">
        <v>0</v>
      </c>
      <c r="I18" s="25">
        <f t="shared" si="1"/>
        <v>0</v>
      </c>
    </row>
    <row r="19" spans="1:9" ht="26.25" customHeight="1">
      <c r="A19" s="32">
        <v>8</v>
      </c>
      <c r="B19" s="23" t="s">
        <v>43</v>
      </c>
      <c r="C19" s="19"/>
      <c r="D19" s="19" t="s">
        <v>14</v>
      </c>
      <c r="E19" s="19">
        <f>3*75</f>
        <v>225</v>
      </c>
      <c r="F19" s="97">
        <v>0</v>
      </c>
      <c r="G19" s="21">
        <f t="shared" si="0"/>
        <v>0</v>
      </c>
      <c r="H19" s="97">
        <v>0</v>
      </c>
      <c r="I19" s="25">
        <f t="shared" si="1"/>
        <v>0</v>
      </c>
    </row>
    <row r="20" spans="1:9" ht="26.25" customHeight="1">
      <c r="A20" s="32"/>
      <c r="B20" s="100" t="s">
        <v>45</v>
      </c>
      <c r="C20" s="65"/>
      <c r="D20" s="36"/>
      <c r="E20" s="36"/>
      <c r="F20" s="60"/>
      <c r="G20" s="55"/>
      <c r="H20" s="39"/>
      <c r="I20" s="26"/>
    </row>
    <row r="21" spans="1:9" ht="26.25" customHeight="1">
      <c r="A21" s="32">
        <v>9</v>
      </c>
      <c r="B21" s="23" t="s">
        <v>52</v>
      </c>
      <c r="C21" s="19"/>
      <c r="D21" s="19" t="s">
        <v>10</v>
      </c>
      <c r="E21" s="19">
        <v>20</v>
      </c>
      <c r="F21" s="97">
        <v>0</v>
      </c>
      <c r="G21" s="21">
        <f>F21*E21</f>
        <v>0</v>
      </c>
      <c r="H21" s="97">
        <v>0</v>
      </c>
      <c r="I21" s="25">
        <f>H21*E21</f>
        <v>0</v>
      </c>
    </row>
    <row r="22" spans="1:9" ht="34.5" customHeight="1">
      <c r="A22" s="32">
        <v>10</v>
      </c>
      <c r="B22" s="23" t="s">
        <v>55</v>
      </c>
      <c r="C22" s="19"/>
      <c r="D22" s="19" t="s">
        <v>10</v>
      </c>
      <c r="E22" s="19">
        <f>E21/5</f>
        <v>4</v>
      </c>
      <c r="F22" s="97">
        <v>0</v>
      </c>
      <c r="G22" s="21">
        <f>F22*E22</f>
        <v>0</v>
      </c>
      <c r="H22" s="97">
        <v>0</v>
      </c>
      <c r="I22" s="25">
        <f>H22*E22</f>
        <v>0</v>
      </c>
    </row>
    <row r="23" spans="1:9" ht="26.25" customHeight="1">
      <c r="A23" s="32">
        <v>11</v>
      </c>
      <c r="B23" s="23" t="s">
        <v>65</v>
      </c>
      <c r="C23" s="19"/>
      <c r="D23" s="19" t="s">
        <v>66</v>
      </c>
      <c r="E23" s="19">
        <f>E19*1.2</f>
        <v>270</v>
      </c>
      <c r="F23" s="97">
        <v>0</v>
      </c>
      <c r="G23" s="21">
        <f>F23*E23</f>
        <v>0</v>
      </c>
      <c r="H23" s="97">
        <v>0</v>
      </c>
      <c r="I23" s="25">
        <f>H23*E23</f>
        <v>0</v>
      </c>
    </row>
    <row r="24" spans="1:9" ht="26.25" customHeight="1">
      <c r="A24" s="32"/>
      <c r="B24" s="102" t="s">
        <v>67</v>
      </c>
      <c r="C24" s="92"/>
      <c r="D24" s="19"/>
      <c r="E24" s="19"/>
      <c r="F24" s="61"/>
      <c r="G24" s="55"/>
      <c r="H24" s="39"/>
      <c r="I24" s="26"/>
    </row>
    <row r="25" spans="1:9" ht="20.5" thickBot="1">
      <c r="A25" s="32">
        <v>12</v>
      </c>
      <c r="B25" s="40" t="s">
        <v>24</v>
      </c>
      <c r="C25" s="41"/>
      <c r="D25" s="42" t="s">
        <v>10</v>
      </c>
      <c r="E25" s="43">
        <v>1</v>
      </c>
      <c r="F25" s="103">
        <v>0</v>
      </c>
      <c r="G25" s="44">
        <f t="shared" si="0"/>
        <v>0</v>
      </c>
      <c r="H25" s="97">
        <v>0</v>
      </c>
      <c r="I25" s="45">
        <f t="shared" si="1"/>
        <v>0</v>
      </c>
    </row>
    <row r="26" spans="1:9" ht="13" thickBot="1">
      <c r="A26" s="66"/>
      <c r="B26" s="79" t="s">
        <v>9</v>
      </c>
      <c r="C26" s="80"/>
      <c r="D26" s="80"/>
      <c r="E26" s="80"/>
      <c r="F26" s="81"/>
      <c r="G26" s="82">
        <f>SUM(G6:G25)</f>
        <v>0</v>
      </c>
      <c r="H26" s="83"/>
      <c r="I26" s="84">
        <f>SUM(I6:I25)</f>
        <v>0</v>
      </c>
    </row>
    <row r="27" spans="1:9" ht="13">
      <c r="A27" s="7" t="s">
        <v>22</v>
      </c>
      <c r="C27" s="1"/>
      <c r="D27" s="1"/>
      <c r="E27" s="1"/>
      <c r="F27" s="1"/>
      <c r="G27" s="1"/>
      <c r="H27" s="1"/>
      <c r="I27" s="1"/>
    </row>
    <row r="28" spans="1:9" ht="42.75" customHeight="1">
      <c r="A28" s="138" t="s">
        <v>30</v>
      </c>
      <c r="B28" s="138"/>
      <c r="C28" s="138"/>
      <c r="D28" s="138"/>
      <c r="E28" s="138"/>
      <c r="F28" s="138"/>
      <c r="G28" s="138"/>
      <c r="H28" s="138"/>
      <c r="I28" s="138"/>
    </row>
    <row r="36" ht="12.75" customHeight="1"/>
    <row r="69" ht="30" customHeight="1"/>
    <row r="70" ht="47.25" customHeight="1"/>
    <row r="71" ht="35.25" customHeight="1"/>
    <row r="72" ht="30" customHeight="1"/>
    <row r="73" ht="30" customHeight="1"/>
  </sheetData>
  <mergeCells count="9">
    <mergeCell ref="H3:I3"/>
    <mergeCell ref="A5:I5"/>
    <mergeCell ref="A28:I28"/>
    <mergeCell ref="A3:A4"/>
    <mergeCell ref="B3:B4"/>
    <mergeCell ref="C3:C4"/>
    <mergeCell ref="D3:D4"/>
    <mergeCell ref="E3:E4"/>
    <mergeCell ref="F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Footer>&amp;CVýkaz výměr&amp;R&amp;P/&amp;N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2"/>
  <sheetViews>
    <sheetView workbookViewId="0">
      <selection activeCell="L22" sqref="L22"/>
    </sheetView>
  </sheetViews>
  <sheetFormatPr defaultColWidth="9.1796875" defaultRowHeight="12.5"/>
  <cols>
    <col min="1" max="1" width="5.54296875" style="2" customWidth="1"/>
    <col min="2" max="2" width="28" style="1" customWidth="1"/>
    <col min="3" max="3" width="15.54296875" style="2" customWidth="1"/>
    <col min="4" max="4" width="3.7265625" style="2" customWidth="1"/>
    <col min="5" max="5" width="7" style="2" customWidth="1"/>
    <col min="6" max="6" width="12.7265625" style="8" bestFit="1" customWidth="1"/>
    <col min="7" max="7" width="11.81640625" style="8" customWidth="1"/>
    <col min="8" max="8" width="12.54296875" style="8" customWidth="1"/>
    <col min="9" max="9" width="14.54296875" style="8" customWidth="1"/>
    <col min="10" max="10" width="0.81640625" style="1" customWidth="1"/>
    <col min="11" max="16384" width="9.1796875" style="1"/>
  </cols>
  <sheetData>
    <row r="1" spans="1:9" ht="30" customHeight="1">
      <c r="B1" s="5" t="s">
        <v>15</v>
      </c>
    </row>
    <row r="2" spans="1:9" ht="5.15" customHeight="1" thickBot="1"/>
    <row r="3" spans="1:9" ht="20.149999999999999" customHeight="1">
      <c r="A3" s="147"/>
      <c r="B3" s="149" t="s">
        <v>7</v>
      </c>
      <c r="C3" s="151" t="s">
        <v>8</v>
      </c>
      <c r="D3" s="139" t="s">
        <v>0</v>
      </c>
      <c r="E3" s="139" t="s">
        <v>1</v>
      </c>
      <c r="F3" s="141" t="s">
        <v>4</v>
      </c>
      <c r="G3" s="142"/>
      <c r="H3" s="141" t="s">
        <v>5</v>
      </c>
      <c r="I3" s="143"/>
    </row>
    <row r="4" spans="1:9" ht="20.149999999999999" customHeight="1" thickBot="1">
      <c r="A4" s="148"/>
      <c r="B4" s="150"/>
      <c r="C4" s="152"/>
      <c r="D4" s="140"/>
      <c r="E4" s="140"/>
      <c r="F4" s="6" t="s">
        <v>2</v>
      </c>
      <c r="G4" s="6" t="s">
        <v>3</v>
      </c>
      <c r="H4" s="6" t="s">
        <v>2</v>
      </c>
      <c r="I4" s="24" t="s">
        <v>3</v>
      </c>
    </row>
    <row r="5" spans="1:9" ht="30" customHeight="1" thickBot="1">
      <c r="A5" s="144" t="s">
        <v>33</v>
      </c>
      <c r="B5" s="145"/>
      <c r="C5" s="145"/>
      <c r="D5" s="145"/>
      <c r="E5" s="145"/>
      <c r="F5" s="145"/>
      <c r="G5" s="145"/>
      <c r="H5" s="145"/>
      <c r="I5" s="146"/>
    </row>
    <row r="6" spans="1:9" ht="20">
      <c r="A6" s="34">
        <v>1</v>
      </c>
      <c r="B6" s="18" t="s">
        <v>37</v>
      </c>
      <c r="C6" s="35"/>
      <c r="D6" s="36" t="s">
        <v>13</v>
      </c>
      <c r="E6" s="36">
        <v>3</v>
      </c>
      <c r="F6" s="97">
        <v>0</v>
      </c>
      <c r="G6" s="38">
        <f t="shared" ref="G6:G24" si="0">F6*E6</f>
        <v>0</v>
      </c>
      <c r="H6" s="97">
        <v>0</v>
      </c>
      <c r="I6" s="26">
        <f t="shared" ref="I6:I24" si="1">H6*E6</f>
        <v>0</v>
      </c>
    </row>
    <row r="7" spans="1:9" ht="26.25" customHeight="1">
      <c r="A7" s="32">
        <v>2</v>
      </c>
      <c r="B7" s="18" t="s">
        <v>27</v>
      </c>
      <c r="C7" s="19"/>
      <c r="D7" s="19" t="s">
        <v>13</v>
      </c>
      <c r="E7" s="19">
        <v>3</v>
      </c>
      <c r="F7" s="97">
        <v>0</v>
      </c>
      <c r="G7" s="21">
        <f t="shared" si="0"/>
        <v>0</v>
      </c>
      <c r="H7" s="97">
        <v>0</v>
      </c>
      <c r="I7" s="25">
        <f t="shared" si="1"/>
        <v>0</v>
      </c>
    </row>
    <row r="8" spans="1:9" ht="26.25" customHeight="1">
      <c r="A8" s="32">
        <v>3</v>
      </c>
      <c r="B8" s="33" t="s">
        <v>28</v>
      </c>
      <c r="C8" s="19"/>
      <c r="D8" s="19" t="s">
        <v>13</v>
      </c>
      <c r="E8" s="19">
        <v>32</v>
      </c>
      <c r="F8" s="97">
        <v>0</v>
      </c>
      <c r="G8" s="21">
        <f t="shared" si="0"/>
        <v>0</v>
      </c>
      <c r="H8" s="97">
        <v>0</v>
      </c>
      <c r="I8" s="25">
        <f t="shared" si="1"/>
        <v>0</v>
      </c>
    </row>
    <row r="9" spans="1:9" ht="26.25" customHeight="1">
      <c r="A9" s="32"/>
      <c r="B9" s="99" t="s">
        <v>42</v>
      </c>
      <c r="C9" s="19"/>
      <c r="D9" s="19"/>
      <c r="E9" s="19"/>
      <c r="F9" s="20"/>
      <c r="G9" s="21"/>
      <c r="H9" s="22"/>
      <c r="I9" s="25"/>
    </row>
    <row r="10" spans="1:9" ht="26.25" customHeight="1">
      <c r="A10" s="32">
        <v>4</v>
      </c>
      <c r="B10" s="33" t="s">
        <v>29</v>
      </c>
      <c r="C10" s="19"/>
      <c r="D10" s="19" t="s">
        <v>14</v>
      </c>
      <c r="E10" s="19">
        <f>1.2*3200</f>
        <v>3840</v>
      </c>
      <c r="F10" s="97">
        <v>0</v>
      </c>
      <c r="G10" s="21">
        <f t="shared" si="0"/>
        <v>0</v>
      </c>
      <c r="H10" s="97">
        <v>0</v>
      </c>
      <c r="I10" s="25">
        <f t="shared" si="1"/>
        <v>0</v>
      </c>
    </row>
    <row r="11" spans="1:9" ht="26.25" customHeight="1">
      <c r="A11" s="32"/>
      <c r="B11" s="99" t="s">
        <v>51</v>
      </c>
      <c r="C11" s="19"/>
      <c r="D11" s="19"/>
      <c r="E11" s="19"/>
      <c r="F11" s="20"/>
      <c r="G11" s="21"/>
      <c r="H11" s="22"/>
      <c r="I11" s="25"/>
    </row>
    <row r="12" spans="1:9" ht="26.25" customHeight="1">
      <c r="A12" s="32">
        <v>5</v>
      </c>
      <c r="B12" s="33" t="s">
        <v>46</v>
      </c>
      <c r="C12" s="19"/>
      <c r="D12" s="19" t="s">
        <v>14</v>
      </c>
      <c r="E12" s="19">
        <f>(E10/1.2)/4-E18</f>
        <v>710</v>
      </c>
      <c r="F12" s="97">
        <v>0</v>
      </c>
      <c r="G12" s="21">
        <f>F12*E12</f>
        <v>0</v>
      </c>
      <c r="H12" s="97">
        <v>0</v>
      </c>
      <c r="I12" s="25">
        <f>H12*E12</f>
        <v>0</v>
      </c>
    </row>
    <row r="13" spans="1:9" ht="26.25" customHeight="1">
      <c r="A13" s="32"/>
      <c r="B13" s="99" t="s">
        <v>47</v>
      </c>
      <c r="C13" s="19"/>
      <c r="D13" s="19"/>
      <c r="E13" s="19"/>
      <c r="F13" s="61"/>
      <c r="G13" s="21"/>
      <c r="H13" s="22"/>
      <c r="I13" s="25"/>
    </row>
    <row r="14" spans="1:9" ht="26.25" customHeight="1">
      <c r="A14" s="32"/>
      <c r="B14" s="99" t="s">
        <v>48</v>
      </c>
      <c r="C14" s="19"/>
      <c r="D14" s="19"/>
      <c r="E14" s="19"/>
      <c r="F14" s="61"/>
      <c r="G14" s="21"/>
      <c r="H14" s="22"/>
      <c r="I14" s="25"/>
    </row>
    <row r="15" spans="1:9" ht="48" customHeight="1">
      <c r="A15" s="32"/>
      <c r="B15" s="99" t="s">
        <v>50</v>
      </c>
      <c r="C15" s="19"/>
      <c r="D15" s="19"/>
      <c r="E15" s="19"/>
      <c r="F15" s="61"/>
      <c r="G15" s="21"/>
      <c r="H15" s="22"/>
      <c r="I15" s="25"/>
    </row>
    <row r="16" spans="1:9" ht="26.25" customHeight="1">
      <c r="A16" s="32">
        <v>6</v>
      </c>
      <c r="B16" s="33" t="s">
        <v>44</v>
      </c>
      <c r="C16" s="19"/>
      <c r="D16" s="19" t="s">
        <v>14</v>
      </c>
      <c r="E16" s="19">
        <f>E10/3-E18</f>
        <v>1190</v>
      </c>
      <c r="F16" s="97">
        <v>0</v>
      </c>
      <c r="G16" s="21">
        <f>F16*E16</f>
        <v>0</v>
      </c>
      <c r="H16" s="97">
        <v>0</v>
      </c>
      <c r="I16" s="25">
        <f>H16*E16</f>
        <v>0</v>
      </c>
    </row>
    <row r="17" spans="1:9" ht="40.5" customHeight="1">
      <c r="A17" s="32"/>
      <c r="B17" s="99" t="s">
        <v>49</v>
      </c>
      <c r="C17" s="19"/>
      <c r="D17" s="19"/>
      <c r="E17" s="19"/>
      <c r="F17" s="61"/>
      <c r="G17" s="21"/>
      <c r="H17" s="22"/>
      <c r="I17" s="25"/>
    </row>
    <row r="18" spans="1:9" ht="26.25" customHeight="1">
      <c r="A18" s="32">
        <v>5</v>
      </c>
      <c r="B18" s="23" t="s">
        <v>43</v>
      </c>
      <c r="C18" s="19"/>
      <c r="D18" s="19" t="s">
        <v>14</v>
      </c>
      <c r="E18" s="19">
        <f>45*2</f>
        <v>90</v>
      </c>
      <c r="F18" s="97">
        <v>0</v>
      </c>
      <c r="G18" s="21">
        <f t="shared" si="0"/>
        <v>0</v>
      </c>
      <c r="H18" s="97">
        <v>0</v>
      </c>
      <c r="I18" s="25">
        <f t="shared" si="1"/>
        <v>0</v>
      </c>
    </row>
    <row r="19" spans="1:9" ht="26.25" customHeight="1">
      <c r="A19" s="32"/>
      <c r="B19" s="100" t="s">
        <v>45</v>
      </c>
      <c r="C19" s="65"/>
      <c r="D19" s="36"/>
      <c r="E19" s="36"/>
      <c r="F19" s="60"/>
      <c r="G19" s="55"/>
      <c r="H19" s="39"/>
      <c r="I19" s="26"/>
    </row>
    <row r="20" spans="1:9" ht="26.25" customHeight="1">
      <c r="A20" s="32">
        <v>9</v>
      </c>
      <c r="B20" s="23" t="s">
        <v>52</v>
      </c>
      <c r="C20" s="19"/>
      <c r="D20" s="19" t="s">
        <v>10</v>
      </c>
      <c r="E20" s="19">
        <v>20</v>
      </c>
      <c r="F20" s="97">
        <v>0</v>
      </c>
      <c r="G20" s="21">
        <f>F20*E20</f>
        <v>0</v>
      </c>
      <c r="H20" s="97">
        <v>0</v>
      </c>
      <c r="I20" s="25">
        <f>H20*E20</f>
        <v>0</v>
      </c>
    </row>
    <row r="21" spans="1:9" ht="49.5" customHeight="1">
      <c r="A21" s="32">
        <v>10</v>
      </c>
      <c r="B21" s="23" t="s">
        <v>55</v>
      </c>
      <c r="C21" s="19"/>
      <c r="D21" s="19" t="s">
        <v>10</v>
      </c>
      <c r="E21" s="19">
        <f>E20/5</f>
        <v>4</v>
      </c>
      <c r="F21" s="97">
        <v>0</v>
      </c>
      <c r="G21" s="21">
        <f>F21*E21</f>
        <v>0</v>
      </c>
      <c r="H21" s="97">
        <v>0</v>
      </c>
      <c r="I21" s="25">
        <f>H21*E21</f>
        <v>0</v>
      </c>
    </row>
    <row r="22" spans="1:9" ht="26.25" customHeight="1">
      <c r="A22" s="32">
        <v>11</v>
      </c>
      <c r="B22" s="23" t="s">
        <v>65</v>
      </c>
      <c r="C22" s="19"/>
      <c r="D22" s="19" t="s">
        <v>66</v>
      </c>
      <c r="E22" s="19">
        <f>E18*1.2</f>
        <v>108</v>
      </c>
      <c r="F22" s="97">
        <v>0</v>
      </c>
      <c r="G22" s="21">
        <f>F22*E22</f>
        <v>0</v>
      </c>
      <c r="H22" s="97">
        <v>0</v>
      </c>
      <c r="I22" s="25">
        <f>H22*E22</f>
        <v>0</v>
      </c>
    </row>
    <row r="23" spans="1:9" ht="26.25" customHeight="1">
      <c r="A23" s="32"/>
      <c r="B23" s="102" t="s">
        <v>67</v>
      </c>
      <c r="C23" s="92"/>
      <c r="D23" s="19"/>
      <c r="E23" s="19"/>
      <c r="F23" s="61"/>
      <c r="G23" s="21"/>
      <c r="H23" s="22"/>
      <c r="I23" s="25"/>
    </row>
    <row r="24" spans="1:9" ht="20.5" thickBot="1">
      <c r="A24" s="32">
        <v>6</v>
      </c>
      <c r="B24" s="40" t="s">
        <v>24</v>
      </c>
      <c r="C24" s="41"/>
      <c r="D24" s="42" t="s">
        <v>10</v>
      </c>
      <c r="E24" s="43">
        <v>1</v>
      </c>
      <c r="F24" s="103">
        <v>0</v>
      </c>
      <c r="G24" s="44">
        <f t="shared" si="0"/>
        <v>0</v>
      </c>
      <c r="H24" s="103">
        <v>0</v>
      </c>
      <c r="I24" s="45">
        <f t="shared" si="1"/>
        <v>0</v>
      </c>
    </row>
    <row r="25" spans="1:9" ht="13" thickBot="1">
      <c r="A25" s="66"/>
      <c r="B25" s="79" t="s">
        <v>9</v>
      </c>
      <c r="C25" s="80"/>
      <c r="D25" s="80"/>
      <c r="E25" s="80"/>
      <c r="F25" s="81"/>
      <c r="G25" s="82">
        <f>SUM(G6:G24)</f>
        <v>0</v>
      </c>
      <c r="H25" s="83"/>
      <c r="I25" s="84">
        <f>SUM(I6:I24)</f>
        <v>0</v>
      </c>
    </row>
    <row r="26" spans="1:9" ht="13">
      <c r="A26" s="7" t="s">
        <v>22</v>
      </c>
      <c r="C26" s="1"/>
      <c r="D26" s="1"/>
      <c r="E26" s="1"/>
      <c r="F26" s="1"/>
      <c r="G26" s="1"/>
      <c r="H26" s="1"/>
      <c r="I26" s="1"/>
    </row>
    <row r="27" spans="1:9" ht="42.75" customHeight="1">
      <c r="A27" s="138" t="s">
        <v>30</v>
      </c>
      <c r="B27" s="138"/>
      <c r="C27" s="138"/>
      <c r="D27" s="138"/>
      <c r="E27" s="138"/>
      <c r="F27" s="138"/>
      <c r="G27" s="138"/>
      <c r="H27" s="138"/>
      <c r="I27" s="138"/>
    </row>
    <row r="35" spans="7:7" ht="12.75" customHeight="1"/>
    <row r="37" spans="7:7">
      <c r="G37" s="104"/>
    </row>
    <row r="68" ht="30" customHeight="1"/>
    <row r="69" ht="47.25" customHeight="1"/>
    <row r="70" ht="35.25" customHeight="1"/>
    <row r="71" ht="30" customHeight="1"/>
    <row r="72" ht="30" customHeight="1"/>
  </sheetData>
  <mergeCells count="9">
    <mergeCell ref="H3:I3"/>
    <mergeCell ref="A5:I5"/>
    <mergeCell ref="A27:I27"/>
    <mergeCell ref="A3:A4"/>
    <mergeCell ref="B3:B4"/>
    <mergeCell ref="C3:C4"/>
    <mergeCell ref="D3:D4"/>
    <mergeCell ref="E3:E4"/>
    <mergeCell ref="F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2"/>
  <sheetViews>
    <sheetView workbookViewId="0">
      <selection activeCell="O7" sqref="O7"/>
    </sheetView>
  </sheetViews>
  <sheetFormatPr defaultColWidth="9.1796875" defaultRowHeight="12.5"/>
  <cols>
    <col min="1" max="1" width="5.54296875" style="2" customWidth="1"/>
    <col min="2" max="2" width="28" style="1" customWidth="1"/>
    <col min="3" max="3" width="15.54296875" style="2" customWidth="1"/>
    <col min="4" max="4" width="3.7265625" style="2" customWidth="1"/>
    <col min="5" max="5" width="7" style="2" customWidth="1"/>
    <col min="6" max="6" width="12.7265625" style="8" bestFit="1" customWidth="1"/>
    <col min="7" max="7" width="20.81640625" style="8" customWidth="1"/>
    <col min="8" max="8" width="12.54296875" style="8" customWidth="1"/>
    <col min="9" max="9" width="14.54296875" style="8" customWidth="1"/>
    <col min="10" max="10" width="0.81640625" style="1" customWidth="1"/>
    <col min="11" max="16384" width="9.1796875" style="1"/>
  </cols>
  <sheetData>
    <row r="1" spans="1:9" ht="30" customHeight="1">
      <c r="B1" s="5" t="s">
        <v>15</v>
      </c>
    </row>
    <row r="2" spans="1:9" ht="5.15" customHeight="1" thickBot="1"/>
    <row r="3" spans="1:9" ht="20.149999999999999" customHeight="1">
      <c r="A3" s="147"/>
      <c r="B3" s="149" t="s">
        <v>7</v>
      </c>
      <c r="C3" s="151" t="s">
        <v>8</v>
      </c>
      <c r="D3" s="139" t="s">
        <v>0</v>
      </c>
      <c r="E3" s="139" t="s">
        <v>1</v>
      </c>
      <c r="F3" s="141" t="s">
        <v>4</v>
      </c>
      <c r="G3" s="142"/>
      <c r="H3" s="141" t="s">
        <v>5</v>
      </c>
      <c r="I3" s="143"/>
    </row>
    <row r="4" spans="1:9" ht="20.149999999999999" customHeight="1" thickBot="1">
      <c r="A4" s="148"/>
      <c r="B4" s="150"/>
      <c r="C4" s="152"/>
      <c r="D4" s="140"/>
      <c r="E4" s="140"/>
      <c r="F4" s="6" t="s">
        <v>2</v>
      </c>
      <c r="G4" s="6" t="s">
        <v>3</v>
      </c>
      <c r="H4" s="6" t="s">
        <v>2</v>
      </c>
      <c r="I4" s="24" t="s">
        <v>3</v>
      </c>
    </row>
    <row r="5" spans="1:9" ht="30" customHeight="1" thickBot="1">
      <c r="A5" s="144" t="s">
        <v>34</v>
      </c>
      <c r="B5" s="145"/>
      <c r="C5" s="145"/>
      <c r="D5" s="145"/>
      <c r="E5" s="145"/>
      <c r="F5" s="145"/>
      <c r="G5" s="145"/>
      <c r="H5" s="145"/>
      <c r="I5" s="146"/>
    </row>
    <row r="6" spans="1:9" ht="20">
      <c r="A6" s="34">
        <v>1</v>
      </c>
      <c r="B6" s="18" t="s">
        <v>37</v>
      </c>
      <c r="C6" s="35"/>
      <c r="D6" s="36" t="s">
        <v>13</v>
      </c>
      <c r="E6" s="36">
        <v>17</v>
      </c>
      <c r="F6" s="97">
        <v>0</v>
      </c>
      <c r="G6" s="38">
        <f t="shared" ref="G6:G24" si="0">F6*E6</f>
        <v>0</v>
      </c>
      <c r="H6" s="97">
        <v>0</v>
      </c>
      <c r="I6" s="26">
        <f t="shared" ref="I6:I24" si="1">H6*E6</f>
        <v>0</v>
      </c>
    </row>
    <row r="7" spans="1:9" ht="26.25" customHeight="1">
      <c r="A7" s="32">
        <v>2</v>
      </c>
      <c r="B7" s="18" t="s">
        <v>27</v>
      </c>
      <c r="C7" s="19"/>
      <c r="D7" s="19" t="s">
        <v>13</v>
      </c>
      <c r="E7" s="19">
        <v>17</v>
      </c>
      <c r="F7" s="97">
        <v>0</v>
      </c>
      <c r="G7" s="21">
        <f t="shared" si="0"/>
        <v>0</v>
      </c>
      <c r="H7" s="97">
        <v>0</v>
      </c>
      <c r="I7" s="25">
        <f t="shared" si="1"/>
        <v>0</v>
      </c>
    </row>
    <row r="8" spans="1:9" ht="26.25" customHeight="1">
      <c r="A8" s="32">
        <v>3</v>
      </c>
      <c r="B8" s="33" t="s">
        <v>28</v>
      </c>
      <c r="C8" s="19"/>
      <c r="D8" s="19" t="s">
        <v>13</v>
      </c>
      <c r="E8" s="19">
        <v>151</v>
      </c>
      <c r="F8" s="97">
        <v>0</v>
      </c>
      <c r="G8" s="21">
        <f t="shared" si="0"/>
        <v>0</v>
      </c>
      <c r="H8" s="97">
        <v>0</v>
      </c>
      <c r="I8" s="25">
        <f t="shared" si="1"/>
        <v>0</v>
      </c>
    </row>
    <row r="9" spans="1:9" ht="26.25" customHeight="1">
      <c r="A9" s="32"/>
      <c r="B9" s="99" t="s">
        <v>42</v>
      </c>
      <c r="C9" s="19"/>
      <c r="D9" s="19"/>
      <c r="E9" s="19"/>
      <c r="F9" s="20"/>
      <c r="G9" s="21"/>
      <c r="H9" s="22"/>
      <c r="I9" s="25"/>
    </row>
    <row r="10" spans="1:9" ht="26.25" customHeight="1">
      <c r="A10" s="32">
        <v>4</v>
      </c>
      <c r="B10" s="33" t="s">
        <v>29</v>
      </c>
      <c r="C10" s="19"/>
      <c r="D10" s="19" t="s">
        <v>14</v>
      </c>
      <c r="E10" s="19">
        <f>1.2*19500</f>
        <v>23400</v>
      </c>
      <c r="F10" s="97">
        <v>0</v>
      </c>
      <c r="G10" s="21">
        <f t="shared" si="0"/>
        <v>0</v>
      </c>
      <c r="H10" s="97">
        <v>0</v>
      </c>
      <c r="I10" s="25">
        <f t="shared" si="1"/>
        <v>0</v>
      </c>
    </row>
    <row r="11" spans="1:9" ht="26.25" customHeight="1">
      <c r="A11" s="32"/>
      <c r="B11" s="99" t="s">
        <v>51</v>
      </c>
      <c r="C11" s="19"/>
      <c r="D11" s="19"/>
      <c r="E11" s="19"/>
      <c r="F11" s="20"/>
      <c r="G11" s="21"/>
      <c r="H11" s="22"/>
      <c r="I11" s="25"/>
    </row>
    <row r="12" spans="1:9" ht="26.25" customHeight="1">
      <c r="A12" s="32">
        <v>5</v>
      </c>
      <c r="B12" s="33" t="s">
        <v>46</v>
      </c>
      <c r="C12" s="19"/>
      <c r="D12" s="19" t="s">
        <v>14</v>
      </c>
      <c r="E12" s="19">
        <f>(E10/1.2)/4-E18</f>
        <v>4750</v>
      </c>
      <c r="F12" s="97">
        <v>0</v>
      </c>
      <c r="G12" s="21">
        <f>F12*E12</f>
        <v>0</v>
      </c>
      <c r="H12" s="97">
        <v>0</v>
      </c>
      <c r="I12" s="25">
        <f>H12*E12</f>
        <v>0</v>
      </c>
    </row>
    <row r="13" spans="1:9" ht="26.25" customHeight="1">
      <c r="A13" s="32"/>
      <c r="B13" s="99" t="s">
        <v>47</v>
      </c>
      <c r="C13" s="19"/>
      <c r="D13" s="19"/>
      <c r="E13" s="19"/>
      <c r="F13" s="61"/>
      <c r="G13" s="21"/>
      <c r="H13" s="22"/>
      <c r="I13" s="25"/>
    </row>
    <row r="14" spans="1:9" ht="26.25" customHeight="1">
      <c r="A14" s="1"/>
      <c r="B14" s="99" t="s">
        <v>48</v>
      </c>
      <c r="C14" s="19"/>
      <c r="D14" s="19"/>
      <c r="E14" s="19"/>
      <c r="F14" s="61"/>
      <c r="G14" s="21"/>
      <c r="H14" s="22"/>
      <c r="I14" s="25"/>
    </row>
    <row r="15" spans="1:9" ht="45.75" customHeight="1">
      <c r="A15" s="32"/>
      <c r="B15" s="99" t="s">
        <v>50</v>
      </c>
      <c r="C15" s="19"/>
      <c r="D15" s="19"/>
      <c r="E15" s="19"/>
      <c r="F15" s="61"/>
      <c r="G15" s="21"/>
      <c r="H15" s="22"/>
      <c r="I15" s="25"/>
    </row>
    <row r="16" spans="1:9" ht="26.25" customHeight="1">
      <c r="A16" s="32">
        <v>6</v>
      </c>
      <c r="B16" s="33" t="s">
        <v>44</v>
      </c>
      <c r="C16" s="19"/>
      <c r="D16" s="19" t="s">
        <v>14</v>
      </c>
      <c r="E16" s="19">
        <f>E10/3-E18</f>
        <v>7675</v>
      </c>
      <c r="F16" s="97">
        <v>0</v>
      </c>
      <c r="G16" s="21">
        <f>F16*E16</f>
        <v>0</v>
      </c>
      <c r="H16" s="97">
        <v>0</v>
      </c>
      <c r="I16" s="25">
        <f>H16*E16</f>
        <v>0</v>
      </c>
    </row>
    <row r="17" spans="1:9" ht="50.25" customHeight="1">
      <c r="A17" s="32"/>
      <c r="B17" s="99" t="s">
        <v>49</v>
      </c>
      <c r="C17" s="19"/>
      <c r="D17" s="19"/>
      <c r="E17" s="19"/>
      <c r="F17" s="61"/>
      <c r="G17" s="21"/>
      <c r="H17" s="22"/>
      <c r="I17" s="25"/>
    </row>
    <row r="18" spans="1:9" ht="26.25" customHeight="1">
      <c r="A18" s="32">
        <v>5</v>
      </c>
      <c r="B18" s="23" t="s">
        <v>43</v>
      </c>
      <c r="C18" s="19"/>
      <c r="D18" s="19" t="s">
        <v>14</v>
      </c>
      <c r="E18" s="19">
        <f>2.5*50</f>
        <v>125</v>
      </c>
      <c r="F18" s="97">
        <v>0</v>
      </c>
      <c r="G18" s="21">
        <f t="shared" si="0"/>
        <v>0</v>
      </c>
      <c r="H18" s="97">
        <v>0</v>
      </c>
      <c r="I18" s="25">
        <f t="shared" si="1"/>
        <v>0</v>
      </c>
    </row>
    <row r="19" spans="1:9" ht="26.25" customHeight="1">
      <c r="A19" s="32"/>
      <c r="B19" s="100" t="s">
        <v>45</v>
      </c>
      <c r="C19" s="65"/>
      <c r="D19" s="36"/>
      <c r="E19" s="36"/>
      <c r="F19" s="60"/>
      <c r="G19" s="55"/>
      <c r="H19" s="39"/>
      <c r="I19" s="26"/>
    </row>
    <row r="20" spans="1:9" ht="26.25" customHeight="1">
      <c r="A20" s="32">
        <v>9</v>
      </c>
      <c r="B20" s="23" t="s">
        <v>52</v>
      </c>
      <c r="C20" s="19"/>
      <c r="D20" s="19" t="s">
        <v>10</v>
      </c>
      <c r="E20" s="19">
        <v>10</v>
      </c>
      <c r="F20" s="97">
        <v>0</v>
      </c>
      <c r="G20" s="21">
        <f>F20*E20</f>
        <v>0</v>
      </c>
      <c r="H20" s="97">
        <v>0</v>
      </c>
      <c r="I20" s="25">
        <f>H20*E20</f>
        <v>0</v>
      </c>
    </row>
    <row r="21" spans="1:9" ht="37.5" customHeight="1">
      <c r="A21" s="32">
        <v>10</v>
      </c>
      <c r="B21" s="23" t="s">
        <v>55</v>
      </c>
      <c r="C21" s="19"/>
      <c r="D21" s="19" t="s">
        <v>10</v>
      </c>
      <c r="E21" s="19">
        <v>8</v>
      </c>
      <c r="F21" s="97">
        <v>0</v>
      </c>
      <c r="G21" s="21">
        <f>F21*E21</f>
        <v>0</v>
      </c>
      <c r="H21" s="97">
        <v>0</v>
      </c>
      <c r="I21" s="25">
        <f>H21*E21</f>
        <v>0</v>
      </c>
    </row>
    <row r="22" spans="1:9" ht="26.25" customHeight="1">
      <c r="A22" s="32">
        <v>11</v>
      </c>
      <c r="B22" s="23" t="s">
        <v>65</v>
      </c>
      <c r="C22" s="19"/>
      <c r="D22" s="19" t="s">
        <v>66</v>
      </c>
      <c r="E22" s="19">
        <f>E18*1.2</f>
        <v>150</v>
      </c>
      <c r="F22" s="97">
        <v>0</v>
      </c>
      <c r="G22" s="21">
        <f>F22*E22</f>
        <v>0</v>
      </c>
      <c r="H22" s="97">
        <v>0</v>
      </c>
      <c r="I22" s="25">
        <f>H22*E22</f>
        <v>0</v>
      </c>
    </row>
    <row r="23" spans="1:9" ht="26.25" customHeight="1">
      <c r="A23" s="32"/>
      <c r="B23" s="102" t="s">
        <v>67</v>
      </c>
      <c r="C23" s="92"/>
      <c r="D23" s="19"/>
      <c r="E23" s="19"/>
      <c r="F23" s="61"/>
      <c r="G23" s="21"/>
      <c r="H23" s="22"/>
      <c r="I23" s="25"/>
    </row>
    <row r="24" spans="1:9" ht="20.5" thickBot="1">
      <c r="A24" s="32">
        <v>6</v>
      </c>
      <c r="B24" s="40" t="s">
        <v>24</v>
      </c>
      <c r="C24" s="41"/>
      <c r="D24" s="42" t="s">
        <v>10</v>
      </c>
      <c r="E24" s="43">
        <v>1</v>
      </c>
      <c r="F24" s="103">
        <v>0</v>
      </c>
      <c r="G24" s="44">
        <f t="shared" si="0"/>
        <v>0</v>
      </c>
      <c r="H24" s="103">
        <v>0</v>
      </c>
      <c r="I24" s="45">
        <f t="shared" si="1"/>
        <v>0</v>
      </c>
    </row>
    <row r="25" spans="1:9" ht="13" thickBot="1">
      <c r="A25" s="66"/>
      <c r="B25" s="79" t="s">
        <v>9</v>
      </c>
      <c r="C25" s="80"/>
      <c r="D25" s="80"/>
      <c r="E25" s="80"/>
      <c r="F25" s="81"/>
      <c r="G25" s="82">
        <f>SUM(G6:G24)</f>
        <v>0</v>
      </c>
      <c r="H25" s="83"/>
      <c r="I25" s="84">
        <f>SUM(I6:I24)</f>
        <v>0</v>
      </c>
    </row>
    <row r="26" spans="1:9" ht="13">
      <c r="A26" s="7" t="s">
        <v>22</v>
      </c>
      <c r="C26" s="1"/>
      <c r="D26" s="1"/>
      <c r="E26" s="1"/>
      <c r="F26" s="1"/>
      <c r="G26" s="1"/>
      <c r="H26" s="1"/>
      <c r="I26" s="1"/>
    </row>
    <row r="27" spans="1:9" ht="42.75" customHeight="1">
      <c r="A27" s="138" t="s">
        <v>30</v>
      </c>
      <c r="B27" s="138"/>
      <c r="C27" s="138"/>
      <c r="D27" s="138"/>
      <c r="E27" s="138"/>
      <c r="F27" s="138"/>
      <c r="G27" s="138"/>
      <c r="H27" s="138"/>
      <c r="I27" s="138"/>
    </row>
    <row r="35" ht="12.75" customHeight="1"/>
    <row r="68" ht="30" customHeight="1"/>
    <row r="69" ht="47.25" customHeight="1"/>
    <row r="70" ht="35.25" customHeight="1"/>
    <row r="71" ht="30" customHeight="1"/>
    <row r="72" ht="30" customHeight="1"/>
  </sheetData>
  <mergeCells count="9">
    <mergeCell ref="H3:I3"/>
    <mergeCell ref="A5:I5"/>
    <mergeCell ref="A27:I27"/>
    <mergeCell ref="A3:A4"/>
    <mergeCell ref="B3:B4"/>
    <mergeCell ref="C3:C4"/>
    <mergeCell ref="D3:D4"/>
    <mergeCell ref="E3:E4"/>
    <mergeCell ref="F3:G3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9"/>
  <sheetViews>
    <sheetView topLeftCell="A4" workbookViewId="0">
      <selection activeCell="M15" sqref="M15"/>
    </sheetView>
  </sheetViews>
  <sheetFormatPr defaultColWidth="9.1796875" defaultRowHeight="12.5"/>
  <cols>
    <col min="1" max="1" width="5.54296875" style="2" customWidth="1"/>
    <col min="2" max="2" width="28" style="1" customWidth="1"/>
    <col min="3" max="3" width="15.54296875" style="2" customWidth="1"/>
    <col min="4" max="4" width="3.7265625" style="2" customWidth="1"/>
    <col min="5" max="5" width="7" style="2" customWidth="1"/>
    <col min="6" max="6" width="12.7265625" style="8" bestFit="1" customWidth="1"/>
    <col min="7" max="7" width="11.81640625" style="8" customWidth="1"/>
    <col min="8" max="8" width="12.54296875" style="8" customWidth="1"/>
    <col min="9" max="9" width="14.54296875" style="8" customWidth="1"/>
    <col min="10" max="10" width="0.81640625" style="1" customWidth="1"/>
    <col min="11" max="16384" width="9.1796875" style="1"/>
  </cols>
  <sheetData>
    <row r="1" spans="1:9" ht="30" customHeight="1">
      <c r="B1" s="5" t="s">
        <v>15</v>
      </c>
    </row>
    <row r="2" spans="1:9" ht="5.15" customHeight="1" thickBot="1"/>
    <row r="3" spans="1:9" ht="20.149999999999999" customHeight="1">
      <c r="A3" s="147"/>
      <c r="B3" s="149" t="s">
        <v>7</v>
      </c>
      <c r="C3" s="151" t="s">
        <v>8</v>
      </c>
      <c r="D3" s="139" t="s">
        <v>0</v>
      </c>
      <c r="E3" s="139" t="s">
        <v>1</v>
      </c>
      <c r="F3" s="141" t="s">
        <v>4</v>
      </c>
      <c r="G3" s="142"/>
      <c r="H3" s="141" t="s">
        <v>5</v>
      </c>
      <c r="I3" s="143"/>
    </row>
    <row r="4" spans="1:9" ht="20.149999999999999" customHeight="1" thickBot="1">
      <c r="A4" s="148"/>
      <c r="B4" s="150"/>
      <c r="C4" s="152"/>
      <c r="D4" s="140"/>
      <c r="E4" s="140"/>
      <c r="F4" s="6" t="s">
        <v>2</v>
      </c>
      <c r="G4" s="6" t="s">
        <v>3</v>
      </c>
      <c r="H4" s="6" t="s">
        <v>2</v>
      </c>
      <c r="I4" s="24" t="s">
        <v>3</v>
      </c>
    </row>
    <row r="5" spans="1:9" ht="30" customHeight="1" thickBot="1">
      <c r="A5" s="144" t="s">
        <v>35</v>
      </c>
      <c r="B5" s="145"/>
      <c r="C5" s="145"/>
      <c r="D5" s="145"/>
      <c r="E5" s="145"/>
      <c r="F5" s="145"/>
      <c r="G5" s="145"/>
      <c r="H5" s="145"/>
      <c r="I5" s="146"/>
    </row>
    <row r="6" spans="1:9" ht="20">
      <c r="A6" s="34">
        <v>1</v>
      </c>
      <c r="B6" s="18" t="s">
        <v>37</v>
      </c>
      <c r="C6" s="35"/>
      <c r="D6" s="36" t="s">
        <v>13</v>
      </c>
      <c r="E6" s="36">
        <v>2</v>
      </c>
      <c r="F6" s="97">
        <v>0</v>
      </c>
      <c r="G6" s="38">
        <f>F6*E6</f>
        <v>0</v>
      </c>
      <c r="H6" s="97">
        <v>0</v>
      </c>
      <c r="I6" s="26">
        <f>H6*E6</f>
        <v>0</v>
      </c>
    </row>
    <row r="7" spans="1:9" ht="26.25" customHeight="1">
      <c r="A7" s="32">
        <v>2</v>
      </c>
      <c r="B7" s="18" t="s">
        <v>27</v>
      </c>
      <c r="C7" s="19"/>
      <c r="D7" s="19" t="s">
        <v>13</v>
      </c>
      <c r="E7" s="19">
        <v>2</v>
      </c>
      <c r="F7" s="97">
        <v>0</v>
      </c>
      <c r="G7" s="21">
        <f>F7*E7</f>
        <v>0</v>
      </c>
      <c r="H7" s="97">
        <v>0</v>
      </c>
      <c r="I7" s="25">
        <f>H7*E7</f>
        <v>0</v>
      </c>
    </row>
    <row r="8" spans="1:9" ht="26.25" customHeight="1">
      <c r="A8" s="32">
        <v>3</v>
      </c>
      <c r="B8" s="33" t="s">
        <v>28</v>
      </c>
      <c r="C8" s="19"/>
      <c r="D8" s="19" t="s">
        <v>13</v>
      </c>
      <c r="E8" s="19">
        <v>15</v>
      </c>
      <c r="F8" s="97">
        <v>0</v>
      </c>
      <c r="G8" s="21">
        <f>F8*E8</f>
        <v>0</v>
      </c>
      <c r="H8" s="97">
        <v>0</v>
      </c>
      <c r="I8" s="25">
        <f>H8*E8</f>
        <v>0</v>
      </c>
    </row>
    <row r="9" spans="1:9" ht="26.25" customHeight="1">
      <c r="A9" s="32"/>
      <c r="B9" s="99" t="s">
        <v>42</v>
      </c>
      <c r="C9" s="19"/>
      <c r="D9" s="19"/>
      <c r="E9" s="19"/>
      <c r="F9" s="20"/>
      <c r="G9" s="21"/>
      <c r="H9" s="22"/>
      <c r="I9" s="25"/>
    </row>
    <row r="10" spans="1:9" ht="26.25" customHeight="1">
      <c r="A10" s="32">
        <v>4</v>
      </c>
      <c r="B10" s="33" t="s">
        <v>29</v>
      </c>
      <c r="C10" s="19"/>
      <c r="D10" s="19" t="s">
        <v>14</v>
      </c>
      <c r="E10" s="19">
        <f>1.2*800</f>
        <v>960</v>
      </c>
      <c r="F10" s="97">
        <v>0</v>
      </c>
      <c r="G10" s="21">
        <f>F10*E10</f>
        <v>0</v>
      </c>
      <c r="H10" s="97">
        <v>0</v>
      </c>
      <c r="I10" s="25">
        <f>H10*E10</f>
        <v>0</v>
      </c>
    </row>
    <row r="11" spans="1:9" ht="26.25" customHeight="1">
      <c r="A11" s="32"/>
      <c r="B11" s="99" t="s">
        <v>51</v>
      </c>
      <c r="C11" s="65"/>
      <c r="D11" s="36"/>
      <c r="E11" s="36"/>
      <c r="F11" s="37"/>
      <c r="G11" s="55"/>
      <c r="H11" s="39"/>
      <c r="I11" s="26"/>
    </row>
    <row r="12" spans="1:9" ht="26.25" customHeight="1">
      <c r="A12" s="32">
        <v>5</v>
      </c>
      <c r="B12" s="33" t="s">
        <v>46</v>
      </c>
      <c r="C12" s="19"/>
      <c r="D12" s="19" t="s">
        <v>14</v>
      </c>
      <c r="E12" s="19">
        <f>(E10/1.2)/4</f>
        <v>200</v>
      </c>
      <c r="F12" s="97">
        <v>0</v>
      </c>
      <c r="G12" s="21">
        <f>F12*E12</f>
        <v>0</v>
      </c>
      <c r="H12" s="97">
        <v>0</v>
      </c>
      <c r="I12" s="25">
        <f>H12*E12</f>
        <v>0</v>
      </c>
    </row>
    <row r="13" spans="1:9" ht="26.25" customHeight="1">
      <c r="A13" s="32"/>
      <c r="B13" s="99" t="s">
        <v>47</v>
      </c>
      <c r="C13" s="19"/>
      <c r="D13" s="19"/>
      <c r="E13" s="19"/>
      <c r="F13" s="61"/>
      <c r="G13" s="21"/>
      <c r="H13" s="22"/>
      <c r="I13" s="25"/>
    </row>
    <row r="14" spans="1:9" ht="26.25" customHeight="1">
      <c r="A14" s="32"/>
      <c r="B14" s="99" t="s">
        <v>48</v>
      </c>
      <c r="C14" s="19"/>
      <c r="D14" s="19"/>
      <c r="E14" s="19"/>
      <c r="F14" s="61"/>
      <c r="G14" s="21"/>
      <c r="H14" s="22"/>
      <c r="I14" s="25"/>
    </row>
    <row r="15" spans="1:9" ht="37.5" customHeight="1">
      <c r="A15" s="32"/>
      <c r="B15" s="99" t="s">
        <v>50</v>
      </c>
      <c r="C15" s="19"/>
      <c r="D15" s="19"/>
      <c r="E15" s="19"/>
      <c r="F15" s="61"/>
      <c r="G15" s="21"/>
      <c r="H15" s="22"/>
      <c r="I15" s="25"/>
    </row>
    <row r="16" spans="1:9" ht="26.25" customHeight="1">
      <c r="A16" s="32">
        <v>6</v>
      </c>
      <c r="B16" s="33" t="s">
        <v>44</v>
      </c>
      <c r="C16" s="19"/>
      <c r="D16" s="19" t="s">
        <v>14</v>
      </c>
      <c r="E16" s="19">
        <f>E10/3</f>
        <v>320</v>
      </c>
      <c r="F16" s="97">
        <v>0</v>
      </c>
      <c r="G16" s="21">
        <f>F16*E16</f>
        <v>0</v>
      </c>
      <c r="H16" s="97">
        <v>0</v>
      </c>
      <c r="I16" s="25">
        <f>H16*E16</f>
        <v>0</v>
      </c>
    </row>
    <row r="17" spans="1:13" ht="45" customHeight="1">
      <c r="A17" s="32"/>
      <c r="B17" s="99" t="s">
        <v>49</v>
      </c>
      <c r="C17" s="19"/>
      <c r="D17" s="19"/>
      <c r="E17" s="19"/>
      <c r="F17" s="61"/>
      <c r="G17" s="21"/>
      <c r="H17" s="22"/>
      <c r="I17" s="25"/>
    </row>
    <row r="18" spans="1:13" ht="45" customHeight="1">
      <c r="A18" s="32">
        <v>5</v>
      </c>
      <c r="B18" s="23" t="s">
        <v>43</v>
      </c>
      <c r="C18" s="19"/>
      <c r="D18" s="19" t="s">
        <v>14</v>
      </c>
      <c r="E18" s="19">
        <v>10</v>
      </c>
      <c r="F18" s="97">
        <v>0</v>
      </c>
      <c r="G18" s="21">
        <f t="shared" ref="G18" si="0">F18*E18</f>
        <v>0</v>
      </c>
      <c r="H18" s="97">
        <v>0</v>
      </c>
      <c r="I18" s="25">
        <f t="shared" ref="I18" si="1">H18*E18</f>
        <v>0</v>
      </c>
    </row>
    <row r="19" spans="1:13" ht="45" customHeight="1">
      <c r="A19" s="32">
        <v>9</v>
      </c>
      <c r="B19" s="23" t="s">
        <v>52</v>
      </c>
      <c r="C19" s="19"/>
      <c r="D19" s="19" t="s">
        <v>10</v>
      </c>
      <c r="E19" s="19">
        <v>5</v>
      </c>
      <c r="F19" s="97">
        <v>0</v>
      </c>
      <c r="G19" s="21">
        <f>F19*E19</f>
        <v>0</v>
      </c>
      <c r="H19" s="97">
        <v>0</v>
      </c>
      <c r="I19" s="25">
        <f>H19*E19</f>
        <v>0</v>
      </c>
    </row>
    <row r="20" spans="1:13" ht="45" customHeight="1">
      <c r="A20" s="32">
        <v>10</v>
      </c>
      <c r="B20" s="23" t="s">
        <v>55</v>
      </c>
      <c r="C20" s="19"/>
      <c r="D20" s="19" t="s">
        <v>10</v>
      </c>
      <c r="E20" s="19">
        <v>2</v>
      </c>
      <c r="F20" s="97">
        <v>0</v>
      </c>
      <c r="G20" s="21">
        <f>F20*E20</f>
        <v>0</v>
      </c>
      <c r="H20" s="97">
        <v>0</v>
      </c>
      <c r="I20" s="25">
        <f>H20*E20</f>
        <v>0</v>
      </c>
    </row>
    <row r="21" spans="1:13" ht="20.5" thickBot="1">
      <c r="A21" s="32">
        <v>5</v>
      </c>
      <c r="B21" s="40" t="s">
        <v>24</v>
      </c>
      <c r="C21" s="41"/>
      <c r="D21" s="42" t="s">
        <v>10</v>
      </c>
      <c r="E21" s="43">
        <v>1</v>
      </c>
      <c r="F21" s="97">
        <v>0</v>
      </c>
      <c r="G21" s="44">
        <f>F21*E21</f>
        <v>0</v>
      </c>
      <c r="H21" s="97">
        <v>0</v>
      </c>
      <c r="I21" s="45">
        <f>H21*E21</f>
        <v>0</v>
      </c>
    </row>
    <row r="22" spans="1:13" ht="13" thickBot="1">
      <c r="A22" s="66"/>
      <c r="B22" s="79" t="s">
        <v>9</v>
      </c>
      <c r="C22" s="80"/>
      <c r="D22" s="80"/>
      <c r="E22" s="80"/>
      <c r="F22" s="81"/>
      <c r="G22" s="82">
        <f>SUM(G6:G21)</f>
        <v>0</v>
      </c>
      <c r="H22" s="83"/>
      <c r="I22" s="84">
        <f>SUM(I6:I21)</f>
        <v>0</v>
      </c>
    </row>
    <row r="23" spans="1:13" ht="13">
      <c r="A23" s="7" t="s">
        <v>22</v>
      </c>
      <c r="C23" s="1"/>
      <c r="D23" s="1"/>
      <c r="E23" s="1"/>
      <c r="F23" s="1"/>
      <c r="G23" s="1"/>
      <c r="H23" s="1"/>
      <c r="I23" s="1"/>
    </row>
    <row r="24" spans="1:13" ht="42.75" customHeight="1">
      <c r="A24" s="138" t="s">
        <v>30</v>
      </c>
      <c r="B24" s="138"/>
      <c r="C24" s="138"/>
      <c r="D24" s="138"/>
      <c r="E24" s="138"/>
      <c r="F24" s="138"/>
      <c r="G24" s="138"/>
      <c r="H24" s="138"/>
      <c r="I24" s="138"/>
    </row>
    <row r="25" spans="1:13">
      <c r="M25" s="105"/>
    </row>
    <row r="32" spans="1:13" ht="12.75" customHeight="1"/>
    <row r="65" ht="30" customHeight="1"/>
    <row r="66" ht="47.25" customHeight="1"/>
    <row r="67" ht="35.25" customHeight="1"/>
    <row r="68" ht="30" customHeight="1"/>
    <row r="69" ht="30" customHeight="1"/>
  </sheetData>
  <mergeCells count="9">
    <mergeCell ref="H3:I3"/>
    <mergeCell ref="A5:I5"/>
    <mergeCell ref="A24:I24"/>
    <mergeCell ref="A3:A4"/>
    <mergeCell ref="B3:B4"/>
    <mergeCell ref="C3:C4"/>
    <mergeCell ref="D3:D4"/>
    <mergeCell ref="E3:E4"/>
    <mergeCell ref="F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2"/>
  <sheetViews>
    <sheetView zoomScale="85" zoomScaleNormal="85" workbookViewId="0">
      <selection activeCell="O13" sqref="O13"/>
    </sheetView>
  </sheetViews>
  <sheetFormatPr defaultColWidth="9.1796875" defaultRowHeight="12.5"/>
  <cols>
    <col min="1" max="1" width="5.54296875" style="2" customWidth="1"/>
    <col min="2" max="2" width="28" style="1" customWidth="1"/>
    <col min="3" max="3" width="15.54296875" style="2" customWidth="1"/>
    <col min="4" max="4" width="3.7265625" style="2" customWidth="1"/>
    <col min="5" max="5" width="7" style="2" customWidth="1"/>
    <col min="6" max="6" width="12.7265625" style="8" bestFit="1" customWidth="1"/>
    <col min="7" max="7" width="11.81640625" style="8" customWidth="1"/>
    <col min="8" max="8" width="12.54296875" style="8" customWidth="1"/>
    <col min="9" max="9" width="14.54296875" style="8" customWidth="1"/>
    <col min="10" max="10" width="0.81640625" style="1" customWidth="1"/>
    <col min="11" max="16384" width="9.1796875" style="1"/>
  </cols>
  <sheetData>
    <row r="1" spans="1:9" ht="30" customHeight="1">
      <c r="B1" s="5" t="s">
        <v>15</v>
      </c>
    </row>
    <row r="2" spans="1:9" ht="5.15" customHeight="1" thickBot="1"/>
    <row r="3" spans="1:9" ht="20.149999999999999" customHeight="1">
      <c r="A3" s="147"/>
      <c r="B3" s="149" t="s">
        <v>7</v>
      </c>
      <c r="C3" s="151" t="s">
        <v>8</v>
      </c>
      <c r="D3" s="139" t="s">
        <v>0</v>
      </c>
      <c r="E3" s="139" t="s">
        <v>1</v>
      </c>
      <c r="F3" s="141" t="s">
        <v>4</v>
      </c>
      <c r="G3" s="142"/>
      <c r="H3" s="141" t="s">
        <v>5</v>
      </c>
      <c r="I3" s="143"/>
    </row>
    <row r="4" spans="1:9" ht="20.149999999999999" customHeight="1" thickBot="1">
      <c r="A4" s="148"/>
      <c r="B4" s="150"/>
      <c r="C4" s="152"/>
      <c r="D4" s="140"/>
      <c r="E4" s="140"/>
      <c r="F4" s="6" t="s">
        <v>2</v>
      </c>
      <c r="G4" s="6" t="s">
        <v>3</v>
      </c>
      <c r="H4" s="6" t="s">
        <v>2</v>
      </c>
      <c r="I4" s="24" t="s">
        <v>3</v>
      </c>
    </row>
    <row r="5" spans="1:9" ht="30" customHeight="1" thickBot="1">
      <c r="A5" s="144" t="s">
        <v>36</v>
      </c>
      <c r="B5" s="145"/>
      <c r="C5" s="145"/>
      <c r="D5" s="145"/>
      <c r="E5" s="145"/>
      <c r="F5" s="145"/>
      <c r="G5" s="145"/>
      <c r="H5" s="145"/>
      <c r="I5" s="146"/>
    </row>
    <row r="6" spans="1:9" ht="20">
      <c r="A6" s="34">
        <v>1</v>
      </c>
      <c r="B6" s="18" t="s">
        <v>37</v>
      </c>
      <c r="C6" s="35"/>
      <c r="D6" s="36" t="s">
        <v>13</v>
      </c>
      <c r="E6" s="36">
        <v>11</v>
      </c>
      <c r="F6" s="97">
        <v>0</v>
      </c>
      <c r="G6" s="38">
        <f t="shared" ref="G6:G24" si="0">F6*E6</f>
        <v>0</v>
      </c>
      <c r="H6" s="97">
        <v>0</v>
      </c>
      <c r="I6" s="26">
        <f t="shared" ref="I6:I24" si="1">H6*E6</f>
        <v>0</v>
      </c>
    </row>
    <row r="7" spans="1:9" ht="26.25" customHeight="1">
      <c r="A7" s="32">
        <v>2</v>
      </c>
      <c r="B7" s="18" t="s">
        <v>27</v>
      </c>
      <c r="C7" s="19"/>
      <c r="D7" s="19" t="s">
        <v>13</v>
      </c>
      <c r="E7" s="19">
        <v>11</v>
      </c>
      <c r="F7" s="97">
        <v>0</v>
      </c>
      <c r="G7" s="21">
        <f t="shared" si="0"/>
        <v>0</v>
      </c>
      <c r="H7" s="97">
        <v>0</v>
      </c>
      <c r="I7" s="25">
        <f t="shared" si="1"/>
        <v>0</v>
      </c>
    </row>
    <row r="8" spans="1:9" ht="26.25" customHeight="1">
      <c r="A8" s="32">
        <v>3</v>
      </c>
      <c r="B8" s="33" t="s">
        <v>28</v>
      </c>
      <c r="C8" s="19"/>
      <c r="D8" s="19" t="s">
        <v>13</v>
      </c>
      <c r="E8" s="19">
        <v>112</v>
      </c>
      <c r="F8" s="97">
        <v>0</v>
      </c>
      <c r="G8" s="21">
        <f t="shared" si="0"/>
        <v>0</v>
      </c>
      <c r="H8" s="97">
        <v>0</v>
      </c>
      <c r="I8" s="25">
        <f t="shared" si="1"/>
        <v>0</v>
      </c>
    </row>
    <row r="9" spans="1:9" ht="26.25" customHeight="1">
      <c r="A9" s="32"/>
      <c r="B9" s="99" t="s">
        <v>42</v>
      </c>
      <c r="C9" s="19"/>
      <c r="D9" s="19"/>
      <c r="E9" s="19"/>
      <c r="F9" s="20"/>
      <c r="G9" s="21"/>
      <c r="H9" s="22"/>
      <c r="I9" s="25"/>
    </row>
    <row r="10" spans="1:9" ht="26.25" customHeight="1">
      <c r="A10" s="32">
        <v>4</v>
      </c>
      <c r="B10" s="33" t="s">
        <v>29</v>
      </c>
      <c r="C10" s="19"/>
      <c r="D10" s="19" t="s">
        <v>14</v>
      </c>
      <c r="E10" s="19">
        <f>1.2*9000</f>
        <v>10800</v>
      </c>
      <c r="F10" s="97">
        <v>0</v>
      </c>
      <c r="G10" s="21">
        <f t="shared" si="0"/>
        <v>0</v>
      </c>
      <c r="H10" s="97">
        <v>0</v>
      </c>
      <c r="I10" s="25">
        <f t="shared" si="1"/>
        <v>0</v>
      </c>
    </row>
    <row r="11" spans="1:9" ht="26.25" customHeight="1">
      <c r="A11" s="32"/>
      <c r="B11" s="99" t="s">
        <v>51</v>
      </c>
      <c r="C11" s="19"/>
      <c r="D11" s="19"/>
      <c r="E11" s="19"/>
      <c r="F11" s="20"/>
      <c r="G11" s="21"/>
      <c r="H11" s="22"/>
      <c r="I11" s="25"/>
    </row>
    <row r="12" spans="1:9" ht="26.25" customHeight="1">
      <c r="A12" s="32">
        <v>5</v>
      </c>
      <c r="B12" s="33" t="s">
        <v>46</v>
      </c>
      <c r="C12" s="19"/>
      <c r="D12" s="19" t="s">
        <v>14</v>
      </c>
      <c r="E12" s="19">
        <f>(E10/1.2)/4-E18</f>
        <v>2110</v>
      </c>
      <c r="F12" s="97">
        <v>0</v>
      </c>
      <c r="G12" s="21">
        <f>F12*E12</f>
        <v>0</v>
      </c>
      <c r="H12" s="97">
        <v>0</v>
      </c>
      <c r="I12" s="25">
        <f>H12*E12</f>
        <v>0</v>
      </c>
    </row>
    <row r="13" spans="1:9" ht="26.25" customHeight="1">
      <c r="A13" s="32"/>
      <c r="B13" s="99" t="s">
        <v>47</v>
      </c>
      <c r="C13" s="19"/>
      <c r="D13" s="19"/>
      <c r="E13" s="19"/>
      <c r="F13" s="61"/>
      <c r="G13" s="21"/>
      <c r="H13" s="22"/>
      <c r="I13" s="25"/>
    </row>
    <row r="14" spans="1:9" ht="26.25" customHeight="1">
      <c r="A14" s="32"/>
      <c r="B14" s="99" t="s">
        <v>48</v>
      </c>
      <c r="C14" s="19"/>
      <c r="D14" s="19"/>
      <c r="E14" s="19"/>
      <c r="F14" s="61"/>
      <c r="G14" s="21"/>
      <c r="H14" s="22"/>
      <c r="I14" s="25"/>
    </row>
    <row r="15" spans="1:9" ht="38.25" customHeight="1">
      <c r="A15" s="32"/>
      <c r="B15" s="99" t="s">
        <v>50</v>
      </c>
      <c r="C15" s="19"/>
      <c r="D15" s="19"/>
      <c r="E15" s="19"/>
      <c r="F15" s="61"/>
      <c r="G15" s="21"/>
      <c r="H15" s="22"/>
      <c r="I15" s="25"/>
    </row>
    <row r="16" spans="1:9" ht="26.25" customHeight="1">
      <c r="A16" s="32">
        <v>6</v>
      </c>
      <c r="B16" s="33" t="s">
        <v>44</v>
      </c>
      <c r="C16" s="19"/>
      <c r="D16" s="19" t="s">
        <v>14</v>
      </c>
      <c r="E16" s="19">
        <f>E10/3-E18</f>
        <v>3460</v>
      </c>
      <c r="F16" s="97">
        <v>0</v>
      </c>
      <c r="G16" s="21">
        <f>F16*E16</f>
        <v>0</v>
      </c>
      <c r="H16" s="97">
        <v>0</v>
      </c>
      <c r="I16" s="25">
        <f>H16*E16</f>
        <v>0</v>
      </c>
    </row>
    <row r="17" spans="1:9" ht="42" customHeight="1">
      <c r="A17" s="32"/>
      <c r="B17" s="99" t="s">
        <v>49</v>
      </c>
      <c r="C17" s="19"/>
      <c r="D17" s="19"/>
      <c r="E17" s="19"/>
      <c r="F17" s="61"/>
      <c r="G17" s="21"/>
      <c r="H17" s="22"/>
      <c r="I17" s="25"/>
    </row>
    <row r="18" spans="1:9" ht="26.25" customHeight="1">
      <c r="A18" s="32">
        <v>5</v>
      </c>
      <c r="B18" s="23" t="s">
        <v>43</v>
      </c>
      <c r="C18" s="19"/>
      <c r="D18" s="19" t="s">
        <v>14</v>
      </c>
      <c r="E18" s="19">
        <f>4*35</f>
        <v>140</v>
      </c>
      <c r="F18" s="97">
        <v>0</v>
      </c>
      <c r="G18" s="21">
        <f t="shared" si="0"/>
        <v>0</v>
      </c>
      <c r="H18" s="97">
        <v>0</v>
      </c>
      <c r="I18" s="25">
        <f t="shared" si="1"/>
        <v>0</v>
      </c>
    </row>
    <row r="19" spans="1:9" ht="26.25" customHeight="1">
      <c r="A19" s="32"/>
      <c r="B19" s="100" t="s">
        <v>45</v>
      </c>
      <c r="C19" s="65"/>
      <c r="D19" s="36"/>
      <c r="E19" s="36"/>
      <c r="F19" s="60"/>
      <c r="G19" s="55"/>
      <c r="H19" s="39"/>
      <c r="I19" s="26"/>
    </row>
    <row r="20" spans="1:9" ht="26.25" customHeight="1">
      <c r="A20" s="32">
        <v>11</v>
      </c>
      <c r="B20" s="23" t="s">
        <v>52</v>
      </c>
      <c r="C20" s="19"/>
      <c r="D20" s="19" t="s">
        <v>10</v>
      </c>
      <c r="E20" s="19">
        <v>30</v>
      </c>
      <c r="F20" s="97">
        <v>0</v>
      </c>
      <c r="G20" s="21">
        <f>F20*E20</f>
        <v>0</v>
      </c>
      <c r="H20" s="97">
        <v>0</v>
      </c>
      <c r="I20" s="25">
        <f>H20*E20</f>
        <v>0</v>
      </c>
    </row>
    <row r="21" spans="1:9" ht="51" customHeight="1">
      <c r="A21" s="32">
        <v>12</v>
      </c>
      <c r="B21" s="23" t="s">
        <v>55</v>
      </c>
      <c r="C21" s="19"/>
      <c r="D21" s="19" t="s">
        <v>10</v>
      </c>
      <c r="E21" s="19">
        <f>E20/5</f>
        <v>6</v>
      </c>
      <c r="F21" s="97">
        <v>0</v>
      </c>
      <c r="G21" s="21">
        <f>F21*E21</f>
        <v>0</v>
      </c>
      <c r="H21" s="97">
        <v>0</v>
      </c>
      <c r="I21" s="25">
        <f>H21*E21</f>
        <v>0</v>
      </c>
    </row>
    <row r="22" spans="1:9" ht="39.75" customHeight="1">
      <c r="A22" s="32">
        <v>13</v>
      </c>
      <c r="B22" s="23" t="s">
        <v>68</v>
      </c>
      <c r="C22" s="19"/>
      <c r="D22" s="19" t="s">
        <v>66</v>
      </c>
      <c r="E22" s="19">
        <f>E18*1.2</f>
        <v>168</v>
      </c>
      <c r="F22" s="97">
        <v>0</v>
      </c>
      <c r="G22" s="21">
        <f>F22*E22</f>
        <v>0</v>
      </c>
      <c r="H22" s="97">
        <v>0</v>
      </c>
      <c r="I22" s="25">
        <f>H22*E22</f>
        <v>0</v>
      </c>
    </row>
    <row r="23" spans="1:9" ht="26.25" customHeight="1">
      <c r="A23" s="32"/>
      <c r="B23" s="102" t="s">
        <v>67</v>
      </c>
      <c r="C23" s="92"/>
      <c r="D23" s="19"/>
      <c r="E23" s="19"/>
      <c r="F23" s="61"/>
      <c r="G23" s="21"/>
      <c r="H23" s="22"/>
      <c r="I23" s="25"/>
    </row>
    <row r="24" spans="1:9" ht="20.5" thickBot="1">
      <c r="A24" s="32">
        <v>6</v>
      </c>
      <c r="B24" s="40" t="s">
        <v>24</v>
      </c>
      <c r="C24" s="41"/>
      <c r="D24" s="42" t="s">
        <v>10</v>
      </c>
      <c r="E24" s="43">
        <v>1</v>
      </c>
      <c r="F24" s="103">
        <v>0</v>
      </c>
      <c r="G24" s="44">
        <f t="shared" si="0"/>
        <v>0</v>
      </c>
      <c r="H24" s="103">
        <v>0</v>
      </c>
      <c r="I24" s="45">
        <f t="shared" si="1"/>
        <v>0</v>
      </c>
    </row>
    <row r="25" spans="1:9" ht="13" thickBot="1">
      <c r="A25" s="66"/>
      <c r="B25" s="79" t="s">
        <v>9</v>
      </c>
      <c r="C25" s="80"/>
      <c r="D25" s="80"/>
      <c r="E25" s="80"/>
      <c r="F25" s="81"/>
      <c r="G25" s="82">
        <f>SUM(G6:G24)</f>
        <v>0</v>
      </c>
      <c r="H25" s="83"/>
      <c r="I25" s="84">
        <f>SUM(I6:I24)</f>
        <v>0</v>
      </c>
    </row>
    <row r="26" spans="1:9" ht="13">
      <c r="A26" s="7" t="s">
        <v>22</v>
      </c>
      <c r="C26" s="1"/>
      <c r="D26" s="1"/>
      <c r="E26" s="1"/>
      <c r="F26" s="1"/>
      <c r="G26" s="1"/>
      <c r="H26" s="1"/>
      <c r="I26" s="1"/>
    </row>
    <row r="27" spans="1:9" ht="42.75" customHeight="1">
      <c r="A27" s="138" t="s">
        <v>30</v>
      </c>
      <c r="B27" s="138"/>
      <c r="C27" s="138"/>
      <c r="D27" s="138"/>
      <c r="E27" s="138"/>
      <c r="F27" s="138"/>
      <c r="G27" s="138"/>
      <c r="H27" s="138"/>
      <c r="I27" s="138"/>
    </row>
    <row r="35" ht="12.75" customHeight="1"/>
    <row r="68" ht="30" customHeight="1"/>
    <row r="69" ht="47.25" customHeight="1"/>
    <row r="70" ht="35.25" customHeight="1"/>
    <row r="71" ht="30" customHeight="1"/>
    <row r="72" ht="30" customHeight="1"/>
  </sheetData>
  <mergeCells count="9">
    <mergeCell ref="H3:I3"/>
    <mergeCell ref="A5:I5"/>
    <mergeCell ref="A27:I27"/>
    <mergeCell ref="A3:A4"/>
    <mergeCell ref="B3:B4"/>
    <mergeCell ref="C3:C4"/>
    <mergeCell ref="D3:D4"/>
    <mergeCell ref="E3:E4"/>
    <mergeCell ref="F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0"/>
  <sheetViews>
    <sheetView zoomScaleNormal="100" workbookViewId="0">
      <selection activeCell="G21" sqref="G21"/>
    </sheetView>
  </sheetViews>
  <sheetFormatPr defaultRowHeight="12.5"/>
  <cols>
    <col min="2" max="2" width="62.7265625" customWidth="1"/>
    <col min="3" max="3" width="54.26953125" customWidth="1"/>
    <col min="6" max="6" width="13.81640625" customWidth="1"/>
    <col min="7" max="7" width="17.453125" customWidth="1"/>
  </cols>
  <sheetData>
    <row r="1" spans="1:7" ht="15.5">
      <c r="A1" s="2"/>
      <c r="B1" s="5" t="s">
        <v>15</v>
      </c>
      <c r="C1" s="2"/>
      <c r="D1" s="2"/>
      <c r="E1" s="2"/>
      <c r="F1" s="8"/>
      <c r="G1" s="8"/>
    </row>
    <row r="2" spans="1:7" ht="13" thickBot="1">
      <c r="A2" s="2"/>
      <c r="B2" s="1"/>
      <c r="C2" s="2"/>
      <c r="D2" s="2"/>
      <c r="E2" s="2"/>
      <c r="F2" s="8"/>
      <c r="G2" s="8"/>
    </row>
    <row r="3" spans="1:7">
      <c r="A3" s="147"/>
      <c r="B3" s="149" t="s">
        <v>7</v>
      </c>
      <c r="C3" s="151" t="s">
        <v>8</v>
      </c>
      <c r="D3" s="139" t="s">
        <v>0</v>
      </c>
      <c r="E3" s="139" t="s">
        <v>1</v>
      </c>
      <c r="F3" s="141" t="s">
        <v>5</v>
      </c>
      <c r="G3" s="143"/>
    </row>
    <row r="4" spans="1:7" ht="13" thickBot="1">
      <c r="A4" s="153"/>
      <c r="B4" s="150"/>
      <c r="C4" s="152"/>
      <c r="D4" s="140"/>
      <c r="E4" s="140"/>
      <c r="F4" s="6" t="s">
        <v>2</v>
      </c>
      <c r="G4" s="24" t="s">
        <v>3</v>
      </c>
    </row>
    <row r="5" spans="1:7" ht="13" thickBot="1">
      <c r="A5" s="91">
        <v>1</v>
      </c>
      <c r="B5" s="29" t="s">
        <v>25</v>
      </c>
      <c r="C5" s="30"/>
      <c r="D5" s="30" t="s">
        <v>10</v>
      </c>
      <c r="E5" s="30">
        <v>7</v>
      </c>
      <c r="F5" s="107">
        <v>0</v>
      </c>
      <c r="G5" s="31">
        <f>F5*E5</f>
        <v>0</v>
      </c>
    </row>
    <row r="6" spans="1:7">
      <c r="A6" s="90">
        <v>2</v>
      </c>
      <c r="B6" s="29" t="s">
        <v>60</v>
      </c>
      <c r="C6" s="30"/>
      <c r="D6" s="30" t="s">
        <v>10</v>
      </c>
      <c r="E6" s="30">
        <v>7</v>
      </c>
      <c r="F6" s="103">
        <v>0</v>
      </c>
      <c r="G6" s="31">
        <f>F6*E6</f>
        <v>0</v>
      </c>
    </row>
    <row r="7" spans="1:7">
      <c r="A7" s="85"/>
      <c r="B7" s="100" t="s">
        <v>61</v>
      </c>
      <c r="C7" s="56"/>
      <c r="D7" s="56"/>
      <c r="E7" s="56"/>
      <c r="F7" s="38"/>
      <c r="G7" s="57"/>
    </row>
    <row r="8" spans="1:7">
      <c r="A8" s="85">
        <v>3</v>
      </c>
      <c r="B8" s="27" t="s">
        <v>54</v>
      </c>
      <c r="C8" s="28"/>
      <c r="D8" s="28" t="s">
        <v>10</v>
      </c>
      <c r="E8" s="28">
        <v>7</v>
      </c>
      <c r="F8" s="97">
        <v>0</v>
      </c>
      <c r="G8" s="25">
        <f t="shared" ref="G8:G13" si="0">F8*E8</f>
        <v>0</v>
      </c>
    </row>
    <row r="9" spans="1:7">
      <c r="A9" s="85">
        <v>4</v>
      </c>
      <c r="B9" s="27" t="s">
        <v>23</v>
      </c>
      <c r="C9" s="28"/>
      <c r="D9" s="28" t="s">
        <v>10</v>
      </c>
      <c r="E9" s="28">
        <v>7</v>
      </c>
      <c r="F9" s="97">
        <v>0</v>
      </c>
      <c r="G9" s="25">
        <f t="shared" si="0"/>
        <v>0</v>
      </c>
    </row>
    <row r="10" spans="1:7">
      <c r="A10" s="85">
        <v>5</v>
      </c>
      <c r="B10" s="27" t="s">
        <v>11</v>
      </c>
      <c r="C10" s="28"/>
      <c r="D10" s="28" t="s">
        <v>10</v>
      </c>
      <c r="E10" s="28">
        <v>7</v>
      </c>
      <c r="F10" s="97">
        <v>0</v>
      </c>
      <c r="G10" s="25">
        <f t="shared" si="0"/>
        <v>0</v>
      </c>
    </row>
    <row r="11" spans="1:7">
      <c r="A11" s="85">
        <v>6</v>
      </c>
      <c r="B11" s="27" t="s">
        <v>26</v>
      </c>
      <c r="C11" s="28"/>
      <c r="D11" s="28" t="s">
        <v>10</v>
      </c>
      <c r="E11" s="28">
        <v>7</v>
      </c>
      <c r="F11" s="97">
        <v>0</v>
      </c>
      <c r="G11" s="25">
        <f t="shared" si="0"/>
        <v>0</v>
      </c>
    </row>
    <row r="12" spans="1:7">
      <c r="A12" s="85">
        <v>7</v>
      </c>
      <c r="B12" s="27" t="s">
        <v>53</v>
      </c>
      <c r="C12" s="28"/>
      <c r="D12" s="28" t="s">
        <v>10</v>
      </c>
      <c r="E12" s="28">
        <v>7</v>
      </c>
      <c r="F12" s="97">
        <v>0</v>
      </c>
      <c r="G12" s="25">
        <f t="shared" si="0"/>
        <v>0</v>
      </c>
    </row>
    <row r="13" spans="1:7">
      <c r="A13" s="85">
        <v>8</v>
      </c>
      <c r="B13" s="27" t="s">
        <v>56</v>
      </c>
      <c r="C13" s="28"/>
      <c r="D13" s="28" t="s">
        <v>10</v>
      </c>
      <c r="E13" s="28">
        <v>7</v>
      </c>
      <c r="F13" s="97">
        <v>0</v>
      </c>
      <c r="G13" s="25">
        <f t="shared" si="0"/>
        <v>0</v>
      </c>
    </row>
    <row r="14" spans="1:7">
      <c r="A14" s="85"/>
      <c r="B14" s="106" t="s">
        <v>63</v>
      </c>
      <c r="C14" s="28"/>
      <c r="D14" s="28"/>
      <c r="E14" s="28"/>
      <c r="F14" s="21"/>
      <c r="G14" s="25"/>
    </row>
    <row r="15" spans="1:7">
      <c r="A15" s="85">
        <v>9</v>
      </c>
      <c r="B15" s="27" t="s">
        <v>57</v>
      </c>
      <c r="C15" s="28"/>
      <c r="D15" s="28" t="s">
        <v>10</v>
      </c>
      <c r="E15" s="28">
        <v>7</v>
      </c>
      <c r="F15" s="97">
        <v>0</v>
      </c>
      <c r="G15" s="25">
        <f>F15*E15</f>
        <v>0</v>
      </c>
    </row>
    <row r="16" spans="1:7">
      <c r="A16" s="85"/>
      <c r="B16" s="100" t="s">
        <v>62</v>
      </c>
      <c r="C16" s="28"/>
      <c r="D16" s="28"/>
      <c r="E16" s="28"/>
      <c r="F16" s="21"/>
      <c r="G16" s="25"/>
    </row>
    <row r="17" spans="1:7">
      <c r="A17" s="85">
        <v>10</v>
      </c>
      <c r="B17" s="27" t="s">
        <v>58</v>
      </c>
      <c r="C17" s="28"/>
      <c r="D17" s="28" t="s">
        <v>10</v>
      </c>
      <c r="E17" s="28">
        <v>7</v>
      </c>
      <c r="F17" s="97">
        <v>0</v>
      </c>
      <c r="G17" s="25">
        <f>F17*E17</f>
        <v>0</v>
      </c>
    </row>
    <row r="18" spans="1:7">
      <c r="A18" s="85">
        <v>11</v>
      </c>
      <c r="B18" s="53" t="s">
        <v>59</v>
      </c>
      <c r="C18" s="54"/>
      <c r="D18" s="28" t="s">
        <v>10</v>
      </c>
      <c r="E18" s="28">
        <f>7*8</f>
        <v>56</v>
      </c>
      <c r="F18" s="97">
        <v>0</v>
      </c>
      <c r="G18" s="25">
        <f>F18*E18</f>
        <v>0</v>
      </c>
    </row>
    <row r="19" spans="1:7">
      <c r="A19" s="85">
        <v>12</v>
      </c>
      <c r="B19" s="27" t="s">
        <v>12</v>
      </c>
      <c r="C19" s="28"/>
      <c r="D19" s="28" t="s">
        <v>10</v>
      </c>
      <c r="E19" s="28">
        <v>7</v>
      </c>
      <c r="F19" s="97">
        <v>0</v>
      </c>
      <c r="G19" s="25">
        <f>F19*E19</f>
        <v>0</v>
      </c>
    </row>
    <row r="20" spans="1:7" ht="13.5" thickBot="1">
      <c r="A20" s="86"/>
      <c r="B20" s="87" t="s">
        <v>64</v>
      </c>
      <c r="C20" s="88"/>
      <c r="D20" s="88"/>
      <c r="E20" s="88"/>
      <c r="F20" s="88"/>
      <c r="G20" s="89">
        <f>SUM(G5:G19)</f>
        <v>0</v>
      </c>
    </row>
  </sheetData>
  <mergeCells count="6">
    <mergeCell ref="F3:G3"/>
    <mergeCell ref="A3:A4"/>
    <mergeCell ref="B3:B4"/>
    <mergeCell ref="C3:C4"/>
    <mergeCell ref="D3:D4"/>
    <mergeCell ref="E3:E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</vt:i4>
      </vt:variant>
    </vt:vector>
  </HeadingPairs>
  <TitlesOfParts>
    <vt:vector size="17" baseType="lpstr">
      <vt:lpstr>Rekapitulace ICT</vt:lpstr>
      <vt:lpstr>A+B</vt:lpstr>
      <vt:lpstr>C+D</vt:lpstr>
      <vt:lpstr>E</vt:lpstr>
      <vt:lpstr>H</vt:lpstr>
      <vt:lpstr>N</vt:lpstr>
      <vt:lpstr>O</vt:lpstr>
      <vt:lpstr>VRN</vt:lpstr>
      <vt:lpstr>'A+B'!Názvy_tisku</vt:lpstr>
      <vt:lpstr>'Rekapitulace ICT'!Názvy_tisku</vt:lpstr>
      <vt:lpstr>'A+B'!Oblast_tisku</vt:lpstr>
      <vt:lpstr>E!Oblast_tisku</vt:lpstr>
      <vt:lpstr>H!Oblast_tisku</vt:lpstr>
      <vt:lpstr>N!Oblast_tisku</vt:lpstr>
      <vt:lpstr>O!Oblast_tisku</vt:lpstr>
      <vt:lpstr>'Rekapitulace ICT'!Oblast_tisku</vt:lpstr>
      <vt:lpstr>VRN!Oblast_tisku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 Radek</dc:creator>
  <cp:lastModifiedBy>Michal Štefek</cp:lastModifiedBy>
  <cp:lastPrinted>2025-02-04T19:14:48Z</cp:lastPrinted>
  <dcterms:created xsi:type="dcterms:W3CDTF">2004-11-05T08:27:47Z</dcterms:created>
  <dcterms:modified xsi:type="dcterms:W3CDTF">2025-02-04T19:29:05Z</dcterms:modified>
</cp:coreProperties>
</file>