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Rekapitulace stavby" sheetId="1" r:id="rId1"/>
    <sheet name="SO01 - Komunikace" sheetId="2" r:id="rId2"/>
  </sheets>
  <definedNames>
    <definedName name="_xlnm.Print_Titles" localSheetId="0">'Rekapitulace stavby'!$85:$85</definedName>
    <definedName name="_xlnm.Print_Titles" localSheetId="1">'SO01 - Komunikace'!$108:$108</definedName>
    <definedName name="_xlnm.Print_Area" localSheetId="0">'Rekapitulace stavby'!$C$4:$AP$70,'Rekapitulace stavby'!$C$76:$AP$92</definedName>
    <definedName name="_xlnm.Print_Area" localSheetId="1">'SO01 - Komunikace'!$C$4:$Q$59,'SO01 - Komunikace'!$C$65:$Q$92,'SO01 - Komunikace'!$C$98:$Q$248</definedName>
  </definedNames>
  <calcPr fullCalcOnLoad="1"/>
</workbook>
</file>

<file path=xl/sharedStrings.xml><?xml version="1.0" encoding="utf-8"?>
<sst xmlns="http://schemas.openxmlformats.org/spreadsheetml/2006/main" count="1517" uniqueCount="427">
  <si>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</si>
  <si>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</si>
  <si>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</si>
  <si>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</si>
  <si>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</si>
  <si>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</si>
  <si>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</si>
  <si>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</si>
  <si>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</si>
  <si>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</si>
  <si>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</si>
  <si>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</si>
  <si>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Stavba:</t>
  </si>
  <si>
    <t>0,1</t>
  </si>
  <si>
    <t>1</t>
  </si>
  <si>
    <t>Místo:</t>
  </si>
  <si>
    <t xml:space="preserve"> </t>
  </si>
  <si>
    <t>Datum:</t>
  </si>
  <si>
    <t>29.07.2016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</si>
  <si>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</si>
  <si>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</si>
  <si>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</si>
  <si>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</si>
  <si>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</si>
  <si>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</si>
  <si>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</si>
  <si>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</si>
  <si>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</si>
  <si>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</si>
  <si>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</si>
  <si>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</si>
  <si>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</si>
  <si>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</si>
  <si>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</si>
  <si>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</si>
  <si>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</si>
  <si>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</si>
  <si>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</si>
  <si>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</si>
  <si>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</si>
  <si>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</si>
  <si>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</si>
  <si>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</si>
  <si>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</si>
  <si>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</si>
  <si>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</si>
  <si>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</si>
  <si>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</si>
  <si>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</si>
  <si>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</si>
  <si>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</si>
  <si>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</si>
  <si>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</si>
  <si>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</si>
  <si>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</si>
  <si>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</si>
  <si>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</si>
  <si>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</si>
  <si>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</si>
  <si>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</si>
  <si>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</si>
  <si>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</si>
  <si>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</si>
  <si>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</si>
  <si>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</si>
  <si>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</si>
  <si>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</si>
  <si>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</si>
  <si>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</si>
  <si>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</si>
  <si>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{5C2E52C5-A80C-4544-9D51-9426DD53F836}</t>
  </si>
  <si>
    <t>{00000000-0000-0000-0000-000000000000}</t>
  </si>
  <si>
    <t>SO01</t>
  </si>
  <si>
    <t>Komunikace</t>
  </si>
  <si>
    <t>{03B3929F-475F-4ABE-B981-1822CEE57E52}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</si>
  <si>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</si>
  <si>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</si>
  <si>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</si>
  <si>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</si>
  <si>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</si>
  <si>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</si>
  <si>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</si>
  <si>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</si>
  <si>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SO01 - Komunikace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</si>
  <si>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</si>
  <si>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</si>
  <si>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</si>
  <si>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</si>
  <si>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</si>
  <si>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</si>
  <si>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</si>
  <si>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</si>
  <si>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</si>
  <si>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</si>
  <si>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</si>
  <si>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</si>
  <si>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</si>
  <si>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</si>
  <si>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99 - Přesun hmot</t>
  </si>
  <si>
    <t xml:space="preserve">    SO 02 - Likvidace dešťových vod</t>
  </si>
  <si>
    <t xml:space="preserve">    SO 03 - Osvětlení</t>
  </si>
  <si>
    <t xml:space="preserve">    O01 - Ostatní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</si>
  <si>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</si>
  <si>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</si>
  <si>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</si>
  <si>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</si>
  <si>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</si>
  <si>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</si>
  <si>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</si>
  <si>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</si>
  <si>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</si>
  <si>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</si>
  <si>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</si>
  <si>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</si>
  <si>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</si>
  <si>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</si>
  <si>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</si>
  <si>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</si>
  <si>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</si>
  <si>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</si>
  <si>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113107222</t>
  </si>
  <si>
    <t>Odstranění podkladu pl přes 200 m2 z kameniva drceného tl 200 mm</t>
  </si>
  <si>
    <t>m2</t>
  </si>
  <si>
    <t>4</t>
  </si>
  <si>
    <t>'komunikace-živice' 1615</t>
  </si>
  <si>
    <t>VV</t>
  </si>
  <si>
    <t>'vegetační dlažba' 1915</t>
  </si>
  <si>
    <t>'obrubníky, krajníky' 586*0,25+20*0,25+550*0,25</t>
  </si>
  <si>
    <t>Součet</t>
  </si>
  <si>
    <t>113107242</t>
  </si>
  <si>
    <t>Odstranění podkladu pl přes 200 m2 živičných tl 100 mm</t>
  </si>
  <si>
    <t>3</t>
  </si>
  <si>
    <t>122201102</t>
  </si>
  <si>
    <t>Odkopávky a prokopávky nezapažené v hornině tř. 3 objem do 1000 m3</t>
  </si>
  <si>
    <t>m3</t>
  </si>
  <si>
    <t>'komunikace-živice' 1615*0,3</t>
  </si>
  <si>
    <t>'vegetační dlažba' 1915*0,3</t>
  </si>
  <si>
    <t>'chodník' 10*0,3</t>
  </si>
  <si>
    <t>'obrubníky, krajníky' (586*0,25+20*0,25+550*0,25)*0,3</t>
  </si>
  <si>
    <t>122201109</t>
  </si>
  <si>
    <t>Příplatek za lepivost u odkopávek v hornině tř. 1 až 3</t>
  </si>
  <si>
    <t>1148,7/2</t>
  </si>
  <si>
    <t>5</t>
  </si>
  <si>
    <t>132201202</t>
  </si>
  <si>
    <t>Hloubení rýh š do 2000 mm v hornině tř. 3 objemu do 1000 m3</t>
  </si>
  <si>
    <t>30*1*1,5</t>
  </si>
  <si>
    <t>6</t>
  </si>
  <si>
    <t>132201209</t>
  </si>
  <si>
    <t>Příplatek za lepivost k hloubení rýh š do 2000 mm v hornině tř. 3</t>
  </si>
  <si>
    <t>45/2</t>
  </si>
  <si>
    <t>7</t>
  </si>
  <si>
    <t>162701105</t>
  </si>
  <si>
    <t>Vodorovné přemístění do 10000 m ornice pro TÚ</t>
  </si>
  <si>
    <t>8</t>
  </si>
  <si>
    <t>M</t>
  </si>
  <si>
    <t>M2</t>
  </si>
  <si>
    <t>dodávka ornice pro terénní úpravy</t>
  </si>
  <si>
    <t>9</t>
  </si>
  <si>
    <t>162701105.1</t>
  </si>
  <si>
    <t>Vodorovné přemístění do 10000 m výkopku/sypaniny z horniny tř. 1 až 4</t>
  </si>
  <si>
    <t>1148,7+18+3</t>
  </si>
  <si>
    <t>162701109</t>
  </si>
  <si>
    <t>Příplatek k vodorovnému přemístění výkopku/sypaniny z horniny tř. 1 až 4 ZKD 1000 m přes 10000 m</t>
  </si>
  <si>
    <t>1169,7*5</t>
  </si>
  <si>
    <t>11</t>
  </si>
  <si>
    <t>171201201</t>
  </si>
  <si>
    <t>Uložení sypaniny na skládky</t>
  </si>
  <si>
    <t>12</t>
  </si>
  <si>
    <t>171201211</t>
  </si>
  <si>
    <t>Poplatek za uložení odpadu ze sypaniny na skládce (skládkovné)</t>
  </si>
  <si>
    <t>t</t>
  </si>
  <si>
    <t>1169,7*1,7</t>
  </si>
  <si>
    <t>13</t>
  </si>
  <si>
    <t>174101101</t>
  </si>
  <si>
    <t>Zásyp jam, šachet rýh nebo kolem objektů sypaninou se zhutněním</t>
  </si>
  <si>
    <t>45-18-3</t>
  </si>
  <si>
    <t>14</t>
  </si>
  <si>
    <t>175101101</t>
  </si>
  <si>
    <t>Obsyp potrubí bez prohození sypaniny z hornin tř. 1 až 4 uloženým do 3 m od kraje výkopu</t>
  </si>
  <si>
    <t>30*0,6*1</t>
  </si>
  <si>
    <t>583373440</t>
  </si>
  <si>
    <t>štěrkopísek fr. 0/4</t>
  </si>
  <si>
    <t>18*1,87</t>
  </si>
  <si>
    <t>16</t>
  </si>
  <si>
    <t>180402111</t>
  </si>
  <si>
    <t>Založení parkového trávníku výsevem v rovině a ve svahu do 1:5</t>
  </si>
  <si>
    <t>17</t>
  </si>
  <si>
    <t>005724100</t>
  </si>
  <si>
    <t>osivo směs travní parková rekreační</t>
  </si>
  <si>
    <t>kg</t>
  </si>
  <si>
    <t>283/20</t>
  </si>
  <si>
    <t>18</t>
  </si>
  <si>
    <t>181301103</t>
  </si>
  <si>
    <t>Rozprostření ornice tl vrstvy do 200 mm pl do 500 m2 v rovině nebo ve svahu do 1:5</t>
  </si>
  <si>
    <t>19</t>
  </si>
  <si>
    <t>181951101</t>
  </si>
  <si>
    <t>Úprava pláně v hornině tř. 1 až 4 bez zhutnění</t>
  </si>
  <si>
    <t>20</t>
  </si>
  <si>
    <t>181951102</t>
  </si>
  <si>
    <t>Úprava pláně v hornině tř. 1 až 4 se zhutněním</t>
  </si>
  <si>
    <t>1915+1615+10+586*0,25+10*0,25+550*0,25</t>
  </si>
  <si>
    <t>183101321</t>
  </si>
  <si>
    <t>Jamky pro výsadbu s výměnou 100 % půdy zeminy tř 1 až 4 objem do 1 m3 v rovině a svahu do 1:5</t>
  </si>
  <si>
    <t>kus</t>
  </si>
  <si>
    <t>22</t>
  </si>
  <si>
    <t>M1</t>
  </si>
  <si>
    <t>japonská třešeň - sakura (výška koruny 180 - 200 cm)</t>
  </si>
  <si>
    <t>23</t>
  </si>
  <si>
    <t>184911311</t>
  </si>
  <si>
    <t>Položení mulčovací textilie v rovině a svahu do 1:5</t>
  </si>
  <si>
    <t>762/2</t>
  </si>
  <si>
    <t>24</t>
  </si>
  <si>
    <t>184921096</t>
  </si>
  <si>
    <t>Mulčování rostlin tl do 0,15 m v rovině a svahu do 1:5</t>
  </si>
  <si>
    <t>2*(4*19+8*20+8*10,5+11+2*25)</t>
  </si>
  <si>
    <t>25</t>
  </si>
  <si>
    <t>103911000</t>
  </si>
  <si>
    <t>kůra mulčovací VL</t>
  </si>
  <si>
    <t>762*0,15</t>
  </si>
  <si>
    <t>26</t>
  </si>
  <si>
    <t>185804312</t>
  </si>
  <si>
    <t>Zalití rostlin vodou plocha přes 20 m2</t>
  </si>
  <si>
    <t>27</t>
  </si>
  <si>
    <t>185851121</t>
  </si>
  <si>
    <t>Dovoz vody pro zálivku rostlin za vzdálenost do 1000 m</t>
  </si>
  <si>
    <t>28</t>
  </si>
  <si>
    <t>339921132</t>
  </si>
  <si>
    <t>Osazování betonových palisád do betonového základu v řadě výšky prvku přes 0,5 do 1 m</t>
  </si>
  <si>
    <t>m</t>
  </si>
  <si>
    <t>29</t>
  </si>
  <si>
    <t>592284140</t>
  </si>
  <si>
    <t>palisáda betonová přírodní 17,5x20x100 cm</t>
  </si>
  <si>
    <t>30</t>
  </si>
  <si>
    <t>348351271</t>
  </si>
  <si>
    <t>D+M ocel. zábradlí trubkového žárově pozinkované, vč. beton. patek komplet v. 1,10 m</t>
  </si>
  <si>
    <t>31</t>
  </si>
  <si>
    <t>451573111</t>
  </si>
  <si>
    <t>Lože pod potrubí otevřený výkop ze štěrkopísku</t>
  </si>
  <si>
    <t>30*0,1*1</t>
  </si>
  <si>
    <t>32</t>
  </si>
  <si>
    <t>451577877</t>
  </si>
  <si>
    <t>Podklad nebo lože pod dlažbu  DK 4/8 tl do 40 mm</t>
  </si>
  <si>
    <t>1915+10</t>
  </si>
  <si>
    <t>33</t>
  </si>
  <si>
    <t>564861111</t>
  </si>
  <si>
    <t>Podklad ze štěrkodrtě ŠD tl 200 mm</t>
  </si>
  <si>
    <t>'konstrukce-živice' 2*1615</t>
  </si>
  <si>
    <t>'konstrukce-vegetační dlažba' 2*1915</t>
  </si>
  <si>
    <t>'chodník' 10</t>
  </si>
  <si>
    <t>34</t>
  </si>
  <si>
    <t>565145121</t>
  </si>
  <si>
    <t>Asfaltový beton vrstva podkladní ACP 16 (obalované kamenivo OKS) tl 60 mm š přes 3 m</t>
  </si>
  <si>
    <t>35</t>
  </si>
  <si>
    <t>573211111</t>
  </si>
  <si>
    <t>Postřik živičný spojovací z asfaltu v množství do 0,70 kg/m2</t>
  </si>
  <si>
    <t>36</t>
  </si>
  <si>
    <t>577134221</t>
  </si>
  <si>
    <t>Asfaltový beton vrstva obrusná ACO 11 (ABS) tř. II tl 40 mm š přes 3 m z nemodifikovaného asfaltu</t>
  </si>
  <si>
    <t>37</t>
  </si>
  <si>
    <t>596211110</t>
  </si>
  <si>
    <t>Kladení zámkové dlažby komunikací pro pěší tl 60 mm skupiny A pl do 50 m2</t>
  </si>
  <si>
    <t>38</t>
  </si>
  <si>
    <t>592451100</t>
  </si>
  <si>
    <t>dlažba betonová 20 x 10 x 6 cm přírodní</t>
  </si>
  <si>
    <t>10*1,01</t>
  </si>
  <si>
    <t>39</t>
  </si>
  <si>
    <t>596212211</t>
  </si>
  <si>
    <t>Kladení zámkové dlažby pozemních komunikací tl 80 mm skupiny A pl do 100 m2</t>
  </si>
  <si>
    <t>(10,6*10+14*5+21*5+18*5+60*5+6*5)*0,1</t>
  </si>
  <si>
    <t>40</t>
  </si>
  <si>
    <t>592453199</t>
  </si>
  <si>
    <t>dlažba betonová 20x10x8 cm bílá</t>
  </si>
  <si>
    <t>(10,6*10+14*5+21*5+18*5+60*5+6*5)*0,1*1,01</t>
  </si>
  <si>
    <t>41</t>
  </si>
  <si>
    <t>596411114</t>
  </si>
  <si>
    <t>Kladení dlažby z vegetačních tvárnic komunikací pro pěší tl 80 mm pl přes 300 m2</t>
  </si>
  <si>
    <t>1915-70,1</t>
  </si>
  <si>
    <t>42</t>
  </si>
  <si>
    <t>592453170</t>
  </si>
  <si>
    <t>vegetační kámen 20 x 20 x 8 cm přírodní</t>
  </si>
  <si>
    <t>(1915-70,1)*1,01</t>
  </si>
  <si>
    <t>43</t>
  </si>
  <si>
    <t>596069111</t>
  </si>
  <si>
    <t>Výplň vegetačních dlažeb přírodním drceným kamenivem PDK4-8 (2-5)</t>
  </si>
  <si>
    <t>44</t>
  </si>
  <si>
    <t>871373121</t>
  </si>
  <si>
    <t>Montáž potrubí z kanalizačních trub z PVC otevřený výkop sklon do 20 % DN 300</t>
  </si>
  <si>
    <t>45</t>
  </si>
  <si>
    <t>286113260</t>
  </si>
  <si>
    <t>trubka kanalizace plastová KGEM-315x5000 mm SN8</t>
  </si>
  <si>
    <t>46</t>
  </si>
  <si>
    <t>877373121</t>
  </si>
  <si>
    <t>Montáž tvarovek odbočných na potrubí z trub z PVC těsněných kroužkem otevřený výkop. DN 300</t>
  </si>
  <si>
    <t>47</t>
  </si>
  <si>
    <t>286114070</t>
  </si>
  <si>
    <t>odbočka kanalizační plastová s hrdlem KGEA-300/315/45°</t>
  </si>
  <si>
    <t>48</t>
  </si>
  <si>
    <t>877373123</t>
  </si>
  <si>
    <t>Montáž tvarovek jednoosých na potrubí z trub z PVC těsněných kroužkem otevřený výkop. DN 300</t>
  </si>
  <si>
    <t>49</t>
  </si>
  <si>
    <t>286113750</t>
  </si>
  <si>
    <t>koleno kanalizace plastové KGB 300x45°</t>
  </si>
  <si>
    <t>50</t>
  </si>
  <si>
    <t>R-01</t>
  </si>
  <si>
    <t>Napojení acodrainu na stávající kanalizaci</t>
  </si>
  <si>
    <t>kpl</t>
  </si>
  <si>
    <t>51</t>
  </si>
  <si>
    <t>914111111</t>
  </si>
  <si>
    <t>Montáž svislé dopravní značky do velikosti 1 m2 objímkami na sloupek nebo konzolu</t>
  </si>
  <si>
    <t>52</t>
  </si>
  <si>
    <t>404442303</t>
  </si>
  <si>
    <t>značka svislá FeZn - IP11a 500 x 500 mm</t>
  </si>
  <si>
    <t>53</t>
  </si>
  <si>
    <t>404442304</t>
  </si>
  <si>
    <t>značka svislá FeZn - IP12 500 x 500 mm</t>
  </si>
  <si>
    <t>54</t>
  </si>
  <si>
    <t>404442305</t>
  </si>
  <si>
    <t>značka svislá FeZn - P6 700 mm</t>
  </si>
  <si>
    <t>55</t>
  </si>
  <si>
    <t>914511112</t>
  </si>
  <si>
    <t>Montáž sloupku dopravních značek délky do 3,5 m s betonovým základem a patkou</t>
  </si>
  <si>
    <t>56</t>
  </si>
  <si>
    <t>404452250</t>
  </si>
  <si>
    <t>sloupek Zn 60 - 350</t>
  </si>
  <si>
    <t>57</t>
  </si>
  <si>
    <t>404452400</t>
  </si>
  <si>
    <t>patka hliníková HP 60</t>
  </si>
  <si>
    <t>58</t>
  </si>
  <si>
    <t>404452530</t>
  </si>
  <si>
    <t>víčko plastové na sloupek 60</t>
  </si>
  <si>
    <t>59</t>
  </si>
  <si>
    <t>404452560</t>
  </si>
  <si>
    <t>upínací svorka na sloupek US 60</t>
  </si>
  <si>
    <t>60</t>
  </si>
  <si>
    <t>915111112</t>
  </si>
  <si>
    <t>Vodorovné dopravní značení šířky 125 mm retroreflexní bílou barvou dělící čáry souvislé</t>
  </si>
  <si>
    <t>7*6</t>
  </si>
  <si>
    <t>61</t>
  </si>
  <si>
    <t>915351999</t>
  </si>
  <si>
    <t>Vodorovné značení znak O1 bílou barvou</t>
  </si>
  <si>
    <t>62</t>
  </si>
  <si>
    <t>915491211</t>
  </si>
  <si>
    <t>Osazení vodícího proužku z betonových desek do betonového lože tl do 100 mm š proužku 250 mm</t>
  </si>
  <si>
    <t>63</t>
  </si>
  <si>
    <t>592185610</t>
  </si>
  <si>
    <t>krajník silniční betonový 50x25x8 cm barva bílá</t>
  </si>
  <si>
    <t>550*2*1,01</t>
  </si>
  <si>
    <t>64</t>
  </si>
  <si>
    <t>916131213</t>
  </si>
  <si>
    <t>Osazení silničního obrubníku betonového stojatého s boční opěrou do lože z betonu prostého</t>
  </si>
  <si>
    <t>526+60</t>
  </si>
  <si>
    <t>65</t>
  </si>
  <si>
    <t>592174600</t>
  </si>
  <si>
    <t>obrubník betonový chodníkový ABO 2-15 100x15x25 cm</t>
  </si>
  <si>
    <t>526*1,01</t>
  </si>
  <si>
    <t>66</t>
  </si>
  <si>
    <t>592174710</t>
  </si>
  <si>
    <t>obrubník betonový silniční vnější oblý R 1,0 Standard 78x15x25 cm</t>
  </si>
  <si>
    <t>2*60*1,01</t>
  </si>
  <si>
    <t>67</t>
  </si>
  <si>
    <t>916231213</t>
  </si>
  <si>
    <t>Osazení chodníkového obrubníku betonového stojatého s boční opěrou do lože z betonu prostého</t>
  </si>
  <si>
    <t>68</t>
  </si>
  <si>
    <t>592174100</t>
  </si>
  <si>
    <t>obrubník betonový chodníkový 100x10x25 cm</t>
  </si>
  <si>
    <t>20*1,01</t>
  </si>
  <si>
    <t>69</t>
  </si>
  <si>
    <t>916991121</t>
  </si>
  <si>
    <t>Lože pod obrubníky, krajníky nebo obruby z dlažebních kostek z betonu prostého</t>
  </si>
  <si>
    <t>550*0,035+586*0,045+20*0,04</t>
  </si>
  <si>
    <t>70</t>
  </si>
  <si>
    <t>919122132</t>
  </si>
  <si>
    <t>Těsnění spár zálivkou za tepla pro komůrky š 20 mm hl 40 mm s těsnicím profilem</t>
  </si>
  <si>
    <t>71</t>
  </si>
  <si>
    <t>919735113</t>
  </si>
  <si>
    <t>Řezání stávajícího živičného krytu hl do 150 mm</t>
  </si>
  <si>
    <t>72</t>
  </si>
  <si>
    <t>997221551</t>
  </si>
  <si>
    <t>Vodorovná doprava suti ze sypkých materiálů do 1 km</t>
  </si>
  <si>
    <t>73</t>
  </si>
  <si>
    <t>997221559</t>
  </si>
  <si>
    <t>Příplatek ZKD 1 km u vodorovné dopravy suti ze sypkých materiálů</t>
  </si>
  <si>
    <t>981,63*14</t>
  </si>
  <si>
    <t>74</t>
  </si>
  <si>
    <t>997221845</t>
  </si>
  <si>
    <t>Poplatek za uložení odpadu z asfaltových povrchů na skládce (skládkovné)</t>
  </si>
  <si>
    <t>75</t>
  </si>
  <si>
    <t>997221855</t>
  </si>
  <si>
    <t>Poplatek za uložení odpadu z kameniva na skládce (skládkovné)</t>
  </si>
  <si>
    <t>76</t>
  </si>
  <si>
    <t>998225111</t>
  </si>
  <si>
    <t>Přesun hmot pro pozemní komunikace s krytem z kamene, monolitickým betonovým nebo živičným</t>
  </si>
  <si>
    <t>0,615+153,257+340,41+25,553+45,157+7,09+1,172</t>
  </si>
  <si>
    <t>77</t>
  </si>
  <si>
    <t>SO02</t>
  </si>
  <si>
    <t>Likvidace dešťových - viz samostatný rozpočet</t>
  </si>
  <si>
    <t>78</t>
  </si>
  <si>
    <t>SO03</t>
  </si>
  <si>
    <t>Osvětlení - viz samostatný rozpočet</t>
  </si>
  <si>
    <t>79</t>
  </si>
  <si>
    <t>9991</t>
  </si>
  <si>
    <t>Vytyčení inženýrských sítí</t>
  </si>
  <si>
    <t>512</t>
  </si>
  <si>
    <t>80</t>
  </si>
  <si>
    <t>9992</t>
  </si>
  <si>
    <t>Přechodné dopravní opatření</t>
  </si>
  <si>
    <t>81</t>
  </si>
  <si>
    <t>9993</t>
  </si>
  <si>
    <t>Zařízení staveniště</t>
  </si>
  <si>
    <t>82</t>
  </si>
  <si>
    <t>9994</t>
  </si>
  <si>
    <t>Geodetické práce - vytyčení stavby, zaměření skutečného provedení</t>
  </si>
  <si>
    <t>83</t>
  </si>
  <si>
    <t>9995</t>
  </si>
  <si>
    <t>Zkoušky hudnění pláně - statická zkouška</t>
  </si>
  <si>
    <t>84</t>
  </si>
  <si>
    <t>9996</t>
  </si>
  <si>
    <t>Zajištění všech zkoušek a dokladů k řádnému předání stavby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</si>
  <si>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</si>
  <si>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</si>
  <si>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</si>
  <si>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</si>
  <si>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</si>
  <si>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</si>
  <si>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</si>
  <si>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Parkoviště u polikliniky</t>
  </si>
  <si>
    <t xml:space="preserve"> Město Nymburk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</si>
</sst>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68" fontId="30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164" fontId="5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72" fillId="33" borderId="0" xfId="36" applyFont="1" applyFill="1" applyAlignment="1" applyProtection="1">
      <alignment horizontal="center" vertical="center"/>
      <protection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64" fontId="30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7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164" fontId="23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0" fillId="0" borderId="30" xfId="0" applyNumberFormat="1" applyFont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  <xf numFmtId="164" fontId="25" fillId="0" borderId="31" xfId="0" applyNumberFormat="1" applyFont="1" applyBorder="1" applyAlignment="1">
      <alignment horizontal="right"/>
    </xf>
    <xf numFmtId="164" fontId="25" fillId="0" borderId="25" xfId="0" applyNumberFormat="1" applyFont="1" applyBorder="1" applyAlignment="1">
      <alignment horizontal="right"/>
    </xf>
    <xf numFmtId="164" fontId="30" fillId="0" borderId="30" xfId="0" applyNumberFormat="1" applyFont="1" applyBorder="1" applyAlignment="1">
      <alignment horizontal="right" vertical="center"/>
    </xf>
    <xf numFmtId="164" fontId="30" fillId="0" borderId="31" xfId="0" applyNumberFormat="1" applyFont="1" applyBorder="1" applyAlignment="1">
      <alignment horizontal="right" vertical="center"/>
    </xf>
    <xf numFmtId="164" fontId="30" fillId="0" borderId="32" xfId="0" applyNumberFormat="1" applyFont="1" applyBorder="1" applyAlignment="1">
      <alignment horizontal="right" vertical="center"/>
    </xf>
    <xf numFmtId="164" fontId="17" fillId="0" borderId="20" xfId="0" applyNumberFormat="1" applyFont="1" applyBorder="1" applyAlignment="1">
      <alignment horizontal="right"/>
    </xf>
    <xf numFmtId="0" fontId="7" fillId="34" borderId="3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AAD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9CB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AAD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9CB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66" activePane="bottomLeft" state="frozen"/>
      <selection pane="topLeft" activeCell="A1" sqref="A1"/>
      <selection pane="bottomLeft" activeCell="E12" sqref="E1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29" t="s">
        <v>0</v>
      </c>
      <c r="B1" s="130"/>
      <c r="C1" s="130"/>
      <c r="D1" s="131" t="s">
        <v>1</v>
      </c>
      <c r="E1" s="130"/>
      <c r="F1" s="130"/>
      <c r="G1" s="130"/>
      <c r="H1" s="130"/>
      <c r="I1" s="130"/>
      <c r="J1" s="130"/>
      <c r="K1" s="132" t="s">
        <v>418</v>
      </c>
      <c r="L1" s="132"/>
      <c r="M1" s="132"/>
      <c r="N1" s="132"/>
      <c r="O1" s="132"/>
      <c r="P1" s="132"/>
      <c r="Q1" s="132"/>
      <c r="R1" s="132"/>
      <c r="S1" s="132"/>
      <c r="T1" s="130"/>
      <c r="U1" s="130"/>
      <c r="V1" s="130"/>
      <c r="W1" s="132" t="s">
        <v>419</v>
      </c>
      <c r="X1" s="132"/>
      <c r="Y1" s="132"/>
      <c r="Z1" s="132"/>
      <c r="AA1" s="132"/>
      <c r="AB1" s="132"/>
      <c r="AC1" s="132"/>
      <c r="AD1" s="132"/>
      <c r="AE1" s="132"/>
      <c r="AF1" s="132"/>
      <c r="AG1" s="130"/>
      <c r="AH1" s="13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5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R2" s="134" t="s">
        <v>5</v>
      </c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3" t="s">
        <v>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1"/>
      <c r="AS4" s="12" t="s">
        <v>10</v>
      </c>
      <c r="BS4" s="6" t="s">
        <v>11</v>
      </c>
    </row>
    <row r="5" spans="2:71" s="2" customFormat="1" ht="7.5" customHeight="1">
      <c r="B5" s="10"/>
      <c r="AQ5" s="11"/>
      <c r="BS5" s="6" t="s">
        <v>6</v>
      </c>
    </row>
    <row r="6" spans="2:71" s="2" customFormat="1" ht="26.25" customHeight="1">
      <c r="B6" s="10"/>
      <c r="D6" s="13" t="s">
        <v>12</v>
      </c>
      <c r="K6" s="156" t="s">
        <v>425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Q6" s="11"/>
      <c r="BS6" s="6" t="s">
        <v>13</v>
      </c>
    </row>
    <row r="7" spans="2:71" s="2" customFormat="1" ht="7.5" customHeight="1">
      <c r="B7" s="10"/>
      <c r="AQ7" s="11"/>
      <c r="BS7" s="6" t="s">
        <v>14</v>
      </c>
    </row>
    <row r="8" spans="2:71" s="2" customFormat="1" ht="15" customHeight="1">
      <c r="B8" s="10"/>
      <c r="D8" s="14" t="s">
        <v>15</v>
      </c>
      <c r="K8" s="15" t="s">
        <v>16</v>
      </c>
      <c r="AK8" s="14" t="s">
        <v>17</v>
      </c>
      <c r="AN8" s="15" t="s">
        <v>18</v>
      </c>
      <c r="AQ8" s="11"/>
      <c r="BS8" s="6" t="s">
        <v>19</v>
      </c>
    </row>
    <row r="9" spans="2:71" s="2" customFormat="1" ht="15" customHeight="1">
      <c r="B9" s="10"/>
      <c r="AQ9" s="11"/>
      <c r="BS9" s="6" t="s">
        <v>20</v>
      </c>
    </row>
    <row r="10" spans="2:71" s="2" customFormat="1" ht="15" customHeight="1">
      <c r="B10" s="10"/>
      <c r="D10" s="14" t="s">
        <v>21</v>
      </c>
      <c r="AK10" s="14" t="s">
        <v>22</v>
      </c>
      <c r="AN10" s="15"/>
      <c r="AQ10" s="11"/>
      <c r="BS10" s="6" t="s">
        <v>13</v>
      </c>
    </row>
    <row r="11" spans="2:71" s="2" customFormat="1" ht="19.5" customHeight="1">
      <c r="B11" s="10"/>
      <c r="E11" s="15" t="s">
        <v>426</v>
      </c>
      <c r="AK11" s="14" t="s">
        <v>23</v>
      </c>
      <c r="AN11" s="15"/>
      <c r="AQ11" s="11"/>
      <c r="BS11" s="6" t="s">
        <v>13</v>
      </c>
    </row>
    <row r="12" spans="2:71" s="2" customFormat="1" ht="7.5" customHeight="1">
      <c r="B12" s="10"/>
      <c r="AQ12" s="11"/>
      <c r="BS12" s="6" t="s">
        <v>13</v>
      </c>
    </row>
    <row r="13" spans="2:71" s="2" customFormat="1" ht="15" customHeight="1">
      <c r="B13" s="10"/>
      <c r="D13" s="14" t="s">
        <v>24</v>
      </c>
      <c r="AK13" s="14" t="s">
        <v>22</v>
      </c>
      <c r="AN13" s="15"/>
      <c r="AQ13" s="11"/>
      <c r="BS13" s="6" t="s">
        <v>13</v>
      </c>
    </row>
    <row r="14" spans="2:71" s="2" customFormat="1" ht="15.75" customHeight="1">
      <c r="B14" s="10"/>
      <c r="E14" s="15" t="s">
        <v>16</v>
      </c>
      <c r="AK14" s="14" t="s">
        <v>23</v>
      </c>
      <c r="AN14" s="15"/>
      <c r="AQ14" s="11"/>
      <c r="BS14" s="6" t="s">
        <v>13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4" t="s">
        <v>25</v>
      </c>
      <c r="AK16" s="14" t="s">
        <v>22</v>
      </c>
      <c r="AN16" s="15"/>
      <c r="AQ16" s="11"/>
      <c r="BS16" s="6" t="s">
        <v>3</v>
      </c>
    </row>
    <row r="17" spans="2:71" s="2" customFormat="1" ht="19.5" customHeight="1">
      <c r="B17" s="10"/>
      <c r="E17" s="15" t="s">
        <v>16</v>
      </c>
      <c r="AK17" s="14" t="s">
        <v>23</v>
      </c>
      <c r="AN17" s="15"/>
      <c r="AQ17" s="11"/>
      <c r="BS17" s="6" t="s">
        <v>26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4" t="s">
        <v>27</v>
      </c>
      <c r="AK19" s="14" t="s">
        <v>22</v>
      </c>
      <c r="AN19" s="15"/>
      <c r="AQ19" s="11"/>
      <c r="BS19" s="6" t="s">
        <v>13</v>
      </c>
    </row>
    <row r="20" spans="2:43" s="2" customFormat="1" ht="19.5" customHeight="1">
      <c r="B20" s="10"/>
      <c r="E20" s="15" t="s">
        <v>16</v>
      </c>
      <c r="AK20" s="14" t="s">
        <v>23</v>
      </c>
      <c r="AN20" s="15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Q22" s="11"/>
    </row>
    <row r="23" spans="2:43" s="2" customFormat="1" ht="15" customHeight="1">
      <c r="B23" s="10"/>
      <c r="D23" s="17" t="s">
        <v>28</v>
      </c>
      <c r="AK23" s="161">
        <f>ROUNDUP($AG$87,2)</f>
        <v>0</v>
      </c>
      <c r="AL23" s="135"/>
      <c r="AM23" s="135"/>
      <c r="AN23" s="135"/>
      <c r="AO23" s="135"/>
      <c r="AQ23" s="11"/>
    </row>
    <row r="24" spans="2:43" s="2" customFormat="1" ht="15" customHeight="1">
      <c r="B24" s="10"/>
      <c r="D24" s="17" t="s">
        <v>29</v>
      </c>
      <c r="AK24" s="161">
        <f>ROUNDUP($AG$90,2)</f>
        <v>0</v>
      </c>
      <c r="AL24" s="135"/>
      <c r="AM24" s="135"/>
      <c r="AN24" s="135"/>
      <c r="AO24" s="135"/>
      <c r="AQ24" s="11"/>
    </row>
    <row r="25" spans="2:43" s="6" customFormat="1" ht="7.5" customHeight="1">
      <c r="B25" s="18"/>
      <c r="AQ25" s="19"/>
    </row>
    <row r="26" spans="2:43" s="6" customFormat="1" ht="27" customHeight="1">
      <c r="B26" s="18"/>
      <c r="D26" s="20" t="s">
        <v>30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62">
        <f>ROUNDUP($AK$23+$AK$24,2)</f>
        <v>0</v>
      </c>
      <c r="AL26" s="163"/>
      <c r="AM26" s="163"/>
      <c r="AN26" s="163"/>
      <c r="AO26" s="163"/>
      <c r="AQ26" s="19"/>
    </row>
    <row r="27" spans="2:43" s="6" customFormat="1" ht="7.5" customHeight="1">
      <c r="B27" s="18"/>
      <c r="AQ27" s="19"/>
    </row>
    <row r="28" spans="2:43" s="6" customFormat="1" ht="15" customHeight="1">
      <c r="B28" s="22"/>
      <c r="D28" s="23" t="s">
        <v>31</v>
      </c>
      <c r="F28" s="23" t="s">
        <v>32</v>
      </c>
      <c r="L28" s="158">
        <v>0.21</v>
      </c>
      <c r="M28" s="159"/>
      <c r="N28" s="159"/>
      <c r="O28" s="159"/>
      <c r="T28" s="25" t="s">
        <v>33</v>
      </c>
      <c r="W28" s="160">
        <f>ROUNDUP($AZ$87+SUM($CD$91:$CD$91),2)</f>
        <v>0</v>
      </c>
      <c r="X28" s="159"/>
      <c r="Y28" s="159"/>
      <c r="Z28" s="159"/>
      <c r="AA28" s="159"/>
      <c r="AB28" s="159"/>
      <c r="AC28" s="159"/>
      <c r="AD28" s="159"/>
      <c r="AE28" s="159"/>
      <c r="AK28" s="160">
        <f>ROUNDUP($AV$87+SUM($BY$91:$BY$91),1)</f>
        <v>0</v>
      </c>
      <c r="AL28" s="159"/>
      <c r="AM28" s="159"/>
      <c r="AN28" s="159"/>
      <c r="AO28" s="159"/>
      <c r="AQ28" s="26"/>
    </row>
    <row r="29" spans="2:43" s="6" customFormat="1" ht="15" customHeight="1">
      <c r="B29" s="22"/>
      <c r="F29" s="23" t="s">
        <v>34</v>
      </c>
      <c r="L29" s="158">
        <v>0.15</v>
      </c>
      <c r="M29" s="159"/>
      <c r="N29" s="159"/>
      <c r="O29" s="159"/>
      <c r="T29" s="25" t="s">
        <v>33</v>
      </c>
      <c r="W29" s="160">
        <f>ROUNDUP($BA$87+SUM($CE$91:$CE$91),2)</f>
        <v>0</v>
      </c>
      <c r="X29" s="159"/>
      <c r="Y29" s="159"/>
      <c r="Z29" s="159"/>
      <c r="AA29" s="159"/>
      <c r="AB29" s="159"/>
      <c r="AC29" s="159"/>
      <c r="AD29" s="159"/>
      <c r="AE29" s="159"/>
      <c r="AK29" s="160">
        <f>ROUNDUP($AW$87+SUM($BZ$91:$BZ$91),1)</f>
        <v>0</v>
      </c>
      <c r="AL29" s="159"/>
      <c r="AM29" s="159"/>
      <c r="AN29" s="159"/>
      <c r="AO29" s="159"/>
      <c r="AQ29" s="26"/>
    </row>
    <row r="30" spans="2:43" s="6" customFormat="1" ht="15" customHeight="1" hidden="1">
      <c r="B30" s="22"/>
      <c r="F30" s="23" t="s">
        <v>35</v>
      </c>
      <c r="L30" s="158">
        <v>0.21</v>
      </c>
      <c r="M30" s="159"/>
      <c r="N30" s="159"/>
      <c r="O30" s="159"/>
      <c r="T30" s="25" t="s">
        <v>33</v>
      </c>
      <c r="W30" s="160">
        <f>ROUNDUP($BB$87+SUM($CF$91:$CF$91),2)</f>
        <v>0</v>
      </c>
      <c r="X30" s="159"/>
      <c r="Y30" s="159"/>
      <c r="Z30" s="159"/>
      <c r="AA30" s="159"/>
      <c r="AB30" s="159"/>
      <c r="AC30" s="159"/>
      <c r="AD30" s="159"/>
      <c r="AE30" s="159"/>
      <c r="AK30" s="160">
        <v>0</v>
      </c>
      <c r="AL30" s="159"/>
      <c r="AM30" s="159"/>
      <c r="AN30" s="159"/>
      <c r="AO30" s="159"/>
      <c r="AQ30" s="26"/>
    </row>
    <row r="31" spans="2:43" s="6" customFormat="1" ht="15" customHeight="1" hidden="1">
      <c r="B31" s="22"/>
      <c r="F31" s="23" t="s">
        <v>36</v>
      </c>
      <c r="L31" s="158">
        <v>0.15</v>
      </c>
      <c r="M31" s="159"/>
      <c r="N31" s="159"/>
      <c r="O31" s="159"/>
      <c r="T31" s="25" t="s">
        <v>33</v>
      </c>
      <c r="W31" s="160">
        <f>ROUNDUP($BC$87+SUM($CG$91:$CG$91),2)</f>
        <v>0</v>
      </c>
      <c r="X31" s="159"/>
      <c r="Y31" s="159"/>
      <c r="Z31" s="159"/>
      <c r="AA31" s="159"/>
      <c r="AB31" s="159"/>
      <c r="AC31" s="159"/>
      <c r="AD31" s="159"/>
      <c r="AE31" s="159"/>
      <c r="AK31" s="160">
        <v>0</v>
      </c>
      <c r="AL31" s="159"/>
      <c r="AM31" s="159"/>
      <c r="AN31" s="159"/>
      <c r="AO31" s="159"/>
      <c r="AQ31" s="26"/>
    </row>
    <row r="32" spans="2:43" s="6" customFormat="1" ht="15" customHeight="1" hidden="1">
      <c r="B32" s="22"/>
      <c r="F32" s="23" t="s">
        <v>37</v>
      </c>
      <c r="L32" s="158">
        <v>0</v>
      </c>
      <c r="M32" s="159"/>
      <c r="N32" s="159"/>
      <c r="O32" s="159"/>
      <c r="T32" s="25" t="s">
        <v>33</v>
      </c>
      <c r="W32" s="160">
        <f>ROUNDUP($BD$87+SUM($CH$91:$CH$91),2)</f>
        <v>0</v>
      </c>
      <c r="X32" s="159"/>
      <c r="Y32" s="159"/>
      <c r="Z32" s="159"/>
      <c r="AA32" s="159"/>
      <c r="AB32" s="159"/>
      <c r="AC32" s="159"/>
      <c r="AD32" s="159"/>
      <c r="AE32" s="159"/>
      <c r="AK32" s="160">
        <v>0</v>
      </c>
      <c r="AL32" s="159"/>
      <c r="AM32" s="159"/>
      <c r="AN32" s="159"/>
      <c r="AO32" s="159"/>
      <c r="AQ32" s="26"/>
    </row>
    <row r="33" spans="2:43" s="6" customFormat="1" ht="7.5" customHeight="1">
      <c r="B33" s="18"/>
      <c r="AQ33" s="19"/>
    </row>
    <row r="34" spans="2:43" s="6" customFormat="1" ht="27" customHeight="1">
      <c r="B34" s="18"/>
      <c r="C34" s="27"/>
      <c r="D34" s="28" t="s">
        <v>38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 t="s">
        <v>39</v>
      </c>
      <c r="U34" s="29"/>
      <c r="V34" s="29"/>
      <c r="W34" s="29"/>
      <c r="X34" s="151" t="s">
        <v>40</v>
      </c>
      <c r="Y34" s="143"/>
      <c r="Z34" s="143"/>
      <c r="AA34" s="143"/>
      <c r="AB34" s="143"/>
      <c r="AC34" s="29"/>
      <c r="AD34" s="29"/>
      <c r="AE34" s="29"/>
      <c r="AF34" s="29"/>
      <c r="AG34" s="29"/>
      <c r="AH34" s="29"/>
      <c r="AI34" s="29"/>
      <c r="AJ34" s="29"/>
      <c r="AK34" s="152">
        <f>ROUNDUP(SUM($AK$26:$AK$32),2)</f>
        <v>0</v>
      </c>
      <c r="AL34" s="143"/>
      <c r="AM34" s="143"/>
      <c r="AN34" s="143"/>
      <c r="AO34" s="144"/>
      <c r="AP34" s="27"/>
      <c r="AQ34" s="19"/>
    </row>
    <row r="35" spans="2:43" s="6" customFormat="1" ht="15" customHeight="1">
      <c r="B35" s="18"/>
      <c r="AQ35" s="19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8"/>
      <c r="D49" s="31" t="s">
        <v>41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C49" s="31" t="s">
        <v>42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Q49" s="19"/>
    </row>
    <row r="50" spans="2:43" s="2" customFormat="1" ht="14.25" customHeight="1">
      <c r="B50" s="10"/>
      <c r="D50" s="34"/>
      <c r="Z50" s="35"/>
      <c r="AC50" s="34"/>
      <c r="AO50" s="35"/>
      <c r="AQ50" s="11"/>
    </row>
    <row r="51" spans="2:43" s="2" customFormat="1" ht="14.25" customHeight="1">
      <c r="B51" s="10"/>
      <c r="D51" s="34"/>
      <c r="Z51" s="35"/>
      <c r="AC51" s="34"/>
      <c r="AO51" s="35"/>
      <c r="AQ51" s="11"/>
    </row>
    <row r="52" spans="2:43" s="2" customFormat="1" ht="14.25" customHeight="1">
      <c r="B52" s="10"/>
      <c r="D52" s="34"/>
      <c r="Z52" s="35"/>
      <c r="AC52" s="34"/>
      <c r="AO52" s="35"/>
      <c r="AQ52" s="11"/>
    </row>
    <row r="53" spans="2:43" s="2" customFormat="1" ht="14.25" customHeight="1">
      <c r="B53" s="10"/>
      <c r="D53" s="34"/>
      <c r="Z53" s="35"/>
      <c r="AC53" s="34"/>
      <c r="AO53" s="35"/>
      <c r="AQ53" s="11"/>
    </row>
    <row r="54" spans="2:43" s="2" customFormat="1" ht="14.25" customHeight="1">
      <c r="B54" s="10"/>
      <c r="D54" s="34"/>
      <c r="Z54" s="35"/>
      <c r="AC54" s="34"/>
      <c r="AO54" s="35"/>
      <c r="AQ54" s="11"/>
    </row>
    <row r="55" spans="2:43" s="2" customFormat="1" ht="14.25" customHeight="1">
      <c r="B55" s="10"/>
      <c r="D55" s="34"/>
      <c r="Z55" s="35"/>
      <c r="AC55" s="34"/>
      <c r="AO55" s="35"/>
      <c r="AQ55" s="11"/>
    </row>
    <row r="56" spans="2:43" s="2" customFormat="1" ht="14.25" customHeight="1">
      <c r="B56" s="10"/>
      <c r="D56" s="34"/>
      <c r="Z56" s="35"/>
      <c r="AC56" s="34"/>
      <c r="AO56" s="35"/>
      <c r="AQ56" s="11"/>
    </row>
    <row r="57" spans="2:43" s="2" customFormat="1" ht="14.25" customHeight="1">
      <c r="B57" s="10"/>
      <c r="D57" s="34"/>
      <c r="Z57" s="35"/>
      <c r="AC57" s="34"/>
      <c r="AO57" s="35"/>
      <c r="AQ57" s="11"/>
    </row>
    <row r="58" spans="2:43" s="6" customFormat="1" ht="15.75" customHeight="1">
      <c r="B58" s="18"/>
      <c r="D58" s="36" t="s">
        <v>43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 t="s">
        <v>44</v>
      </c>
      <c r="S58" s="37"/>
      <c r="T58" s="37"/>
      <c r="U58" s="37"/>
      <c r="V58" s="37"/>
      <c r="W58" s="37"/>
      <c r="X58" s="37"/>
      <c r="Y58" s="37"/>
      <c r="Z58" s="39"/>
      <c r="AC58" s="36" t="s">
        <v>43</v>
      </c>
      <c r="AD58" s="37"/>
      <c r="AE58" s="37"/>
      <c r="AF58" s="37"/>
      <c r="AG58" s="37"/>
      <c r="AH58" s="37"/>
      <c r="AI58" s="37"/>
      <c r="AJ58" s="37"/>
      <c r="AK58" s="37"/>
      <c r="AL58" s="37"/>
      <c r="AM58" s="38" t="s">
        <v>44</v>
      </c>
      <c r="AN58" s="37"/>
      <c r="AO58" s="39"/>
      <c r="AQ58" s="19"/>
    </row>
    <row r="59" spans="2:43" s="2" customFormat="1" ht="14.25" customHeight="1">
      <c r="B59" s="10"/>
      <c r="AQ59" s="11"/>
    </row>
    <row r="60" spans="2:43" s="6" customFormat="1" ht="15.75" customHeight="1">
      <c r="B60" s="18"/>
      <c r="D60" s="31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C60" s="31" t="s">
        <v>46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  <c r="AQ60" s="19"/>
    </row>
    <row r="61" spans="2:43" s="2" customFormat="1" ht="14.25" customHeight="1">
      <c r="B61" s="10"/>
      <c r="D61" s="34"/>
      <c r="Z61" s="35"/>
      <c r="AC61" s="34"/>
      <c r="AO61" s="35"/>
      <c r="AQ61" s="11"/>
    </row>
    <row r="62" spans="2:43" s="2" customFormat="1" ht="14.25" customHeight="1">
      <c r="B62" s="10"/>
      <c r="D62" s="34"/>
      <c r="Z62" s="35"/>
      <c r="AC62" s="34"/>
      <c r="AO62" s="35"/>
      <c r="AQ62" s="11"/>
    </row>
    <row r="63" spans="2:43" s="2" customFormat="1" ht="14.25" customHeight="1">
      <c r="B63" s="10"/>
      <c r="D63" s="34"/>
      <c r="Z63" s="35"/>
      <c r="AC63" s="34"/>
      <c r="AO63" s="35"/>
      <c r="AQ63" s="11"/>
    </row>
    <row r="64" spans="2:43" s="2" customFormat="1" ht="14.25" customHeight="1">
      <c r="B64" s="10"/>
      <c r="D64" s="34"/>
      <c r="Z64" s="35"/>
      <c r="AC64" s="34"/>
      <c r="AO64" s="35"/>
      <c r="AQ64" s="11"/>
    </row>
    <row r="65" spans="2:43" s="2" customFormat="1" ht="14.25" customHeight="1">
      <c r="B65" s="10"/>
      <c r="D65" s="34"/>
      <c r="Z65" s="35"/>
      <c r="AC65" s="34"/>
      <c r="AO65" s="35"/>
      <c r="AQ65" s="11"/>
    </row>
    <row r="66" spans="2:43" s="2" customFormat="1" ht="14.25" customHeight="1">
      <c r="B66" s="10"/>
      <c r="D66" s="34"/>
      <c r="Z66" s="35"/>
      <c r="AC66" s="34"/>
      <c r="AO66" s="35"/>
      <c r="AQ66" s="11"/>
    </row>
    <row r="67" spans="2:43" s="2" customFormat="1" ht="14.25" customHeight="1">
      <c r="B67" s="10"/>
      <c r="D67" s="34"/>
      <c r="Z67" s="35"/>
      <c r="AC67" s="34"/>
      <c r="AO67" s="35"/>
      <c r="AQ67" s="11"/>
    </row>
    <row r="68" spans="2:43" s="2" customFormat="1" ht="14.25" customHeight="1">
      <c r="B68" s="10"/>
      <c r="D68" s="34"/>
      <c r="Z68" s="35"/>
      <c r="AC68" s="34"/>
      <c r="AO68" s="35"/>
      <c r="AQ68" s="11"/>
    </row>
    <row r="69" spans="2:43" s="6" customFormat="1" ht="15.75" customHeight="1">
      <c r="B69" s="18"/>
      <c r="D69" s="36" t="s">
        <v>43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 t="s">
        <v>44</v>
      </c>
      <c r="S69" s="37"/>
      <c r="T69" s="37"/>
      <c r="U69" s="37"/>
      <c r="V69" s="37"/>
      <c r="W69" s="37"/>
      <c r="X69" s="37"/>
      <c r="Y69" s="37"/>
      <c r="Z69" s="39"/>
      <c r="AC69" s="36" t="s">
        <v>43</v>
      </c>
      <c r="AD69" s="37"/>
      <c r="AE69" s="37"/>
      <c r="AF69" s="37"/>
      <c r="AG69" s="37"/>
      <c r="AH69" s="37"/>
      <c r="AI69" s="37"/>
      <c r="AJ69" s="37"/>
      <c r="AK69" s="37"/>
      <c r="AL69" s="37"/>
      <c r="AM69" s="38" t="s">
        <v>44</v>
      </c>
      <c r="AN69" s="37"/>
      <c r="AO69" s="39"/>
      <c r="AQ69" s="19"/>
    </row>
    <row r="70" spans="2:43" s="6" customFormat="1" ht="7.5" customHeight="1">
      <c r="B70" s="18"/>
      <c r="AQ70" s="19"/>
    </row>
    <row r="71" spans="2:43" s="6" customFormat="1" ht="7.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2"/>
    </row>
    <row r="75" spans="2:43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5"/>
    </row>
    <row r="76" spans="2:43" s="6" customFormat="1" ht="37.5" customHeight="1">
      <c r="B76" s="18"/>
      <c r="C76" s="153" t="s">
        <v>47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9"/>
    </row>
    <row r="77" spans="2:43" s="6" customFormat="1" ht="7.5" customHeight="1">
      <c r="B77" s="18"/>
      <c r="AQ77" s="19"/>
    </row>
    <row r="78" spans="2:43" s="13" customFormat="1" ht="27" customHeight="1">
      <c r="B78" s="46"/>
      <c r="C78" s="13" t="s">
        <v>12</v>
      </c>
      <c r="L78" s="156" t="str">
        <f>$K$6</f>
        <v>Parkoviště u polikliniky</v>
      </c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Q78" s="47"/>
    </row>
    <row r="79" spans="2:43" s="6" customFormat="1" ht="7.5" customHeight="1">
      <c r="B79" s="18"/>
      <c r="AQ79" s="19"/>
    </row>
    <row r="80" spans="2:43" s="6" customFormat="1" ht="15.75" customHeight="1">
      <c r="B80" s="18"/>
      <c r="C80" s="14" t="s">
        <v>15</v>
      </c>
      <c r="L80" s="48" t="str">
        <f>IF($K$8="","",$K$8)</f>
        <v> </v>
      </c>
      <c r="AI80" s="14" t="s">
        <v>17</v>
      </c>
      <c r="AM80" s="49" t="str">
        <f>IF($AN$8="","",$AN$8)</f>
        <v>29.07.2016</v>
      </c>
      <c r="AQ80" s="19"/>
    </row>
    <row r="81" spans="2:43" s="6" customFormat="1" ht="7.5" customHeight="1">
      <c r="B81" s="18"/>
      <c r="AQ81" s="19"/>
    </row>
    <row r="82" spans="2:56" s="6" customFormat="1" ht="18.75" customHeight="1">
      <c r="B82" s="18"/>
      <c r="C82" s="14" t="s">
        <v>21</v>
      </c>
      <c r="L82" s="15" t="str">
        <f>IF($E$11="","",$E$11)</f>
        <v> Město Nymburk</v>
      </c>
      <c r="AI82" s="14" t="s">
        <v>25</v>
      </c>
      <c r="AM82" s="157" t="str">
        <f>IF($E$17="","",$E$17)</f>
        <v> </v>
      </c>
      <c r="AN82" s="141"/>
      <c r="AO82" s="141"/>
      <c r="AP82" s="141"/>
      <c r="AQ82" s="19"/>
      <c r="AS82" s="138" t="s">
        <v>48</v>
      </c>
      <c r="AT82" s="139"/>
      <c r="AU82" s="32"/>
      <c r="AV82" s="32"/>
      <c r="AW82" s="32"/>
      <c r="AX82" s="32"/>
      <c r="AY82" s="32"/>
      <c r="AZ82" s="32"/>
      <c r="BA82" s="32"/>
      <c r="BB82" s="32"/>
      <c r="BC82" s="32"/>
      <c r="BD82" s="33"/>
    </row>
    <row r="83" spans="2:56" s="6" customFormat="1" ht="15.75" customHeight="1">
      <c r="B83" s="18"/>
      <c r="C83" s="14" t="s">
        <v>24</v>
      </c>
      <c r="L83" s="15" t="str">
        <f>IF($E$14="","",$E$14)</f>
        <v> </v>
      </c>
      <c r="AI83" s="14" t="s">
        <v>27</v>
      </c>
      <c r="AM83" s="157" t="str">
        <f>IF($E$20="","",$E$20)</f>
        <v> </v>
      </c>
      <c r="AN83" s="141"/>
      <c r="AO83" s="141"/>
      <c r="AP83" s="141"/>
      <c r="AQ83" s="19"/>
      <c r="AS83" s="140"/>
      <c r="AT83" s="141"/>
      <c r="BD83" s="50"/>
    </row>
    <row r="84" spans="2:56" s="6" customFormat="1" ht="12" customHeight="1">
      <c r="B84" s="18"/>
      <c r="AQ84" s="19"/>
      <c r="AS84" s="140"/>
      <c r="AT84" s="141"/>
      <c r="BD84" s="50"/>
    </row>
    <row r="85" spans="2:57" s="6" customFormat="1" ht="30" customHeight="1">
      <c r="B85" s="18"/>
      <c r="C85" s="146" t="s">
        <v>49</v>
      </c>
      <c r="D85" s="143"/>
      <c r="E85" s="143"/>
      <c r="F85" s="143"/>
      <c r="G85" s="143"/>
      <c r="H85" s="29"/>
      <c r="I85" s="142" t="s">
        <v>50</v>
      </c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2" t="s">
        <v>51</v>
      </c>
      <c r="AH85" s="143"/>
      <c r="AI85" s="143"/>
      <c r="AJ85" s="143"/>
      <c r="AK85" s="143"/>
      <c r="AL85" s="143"/>
      <c r="AM85" s="143"/>
      <c r="AN85" s="142" t="s">
        <v>52</v>
      </c>
      <c r="AO85" s="143"/>
      <c r="AP85" s="144"/>
      <c r="AQ85" s="19"/>
      <c r="AS85" s="51" t="s">
        <v>53</v>
      </c>
      <c r="AT85" s="52" t="s">
        <v>54</v>
      </c>
      <c r="AU85" s="52" t="s">
        <v>55</v>
      </c>
      <c r="AV85" s="52" t="s">
        <v>56</v>
      </c>
      <c r="AW85" s="52" t="s">
        <v>57</v>
      </c>
      <c r="AX85" s="52" t="s">
        <v>58</v>
      </c>
      <c r="AY85" s="52" t="s">
        <v>59</v>
      </c>
      <c r="AZ85" s="52" t="s">
        <v>60</v>
      </c>
      <c r="BA85" s="52" t="s">
        <v>61</v>
      </c>
      <c r="BB85" s="52" t="s">
        <v>62</v>
      </c>
      <c r="BC85" s="52" t="s">
        <v>63</v>
      </c>
      <c r="BD85" s="53" t="s">
        <v>64</v>
      </c>
      <c r="BE85" s="54"/>
    </row>
    <row r="86" spans="2:56" s="6" customFormat="1" ht="12" customHeight="1">
      <c r="B86" s="18"/>
      <c r="AQ86" s="19"/>
      <c r="AS86" s="55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3"/>
    </row>
    <row r="87" spans="2:76" s="13" customFormat="1" ht="33" customHeight="1">
      <c r="B87" s="46"/>
      <c r="C87" s="56" t="s">
        <v>65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147">
        <f>ROUNDUP($AG$88,2)</f>
        <v>0</v>
      </c>
      <c r="AH87" s="148"/>
      <c r="AI87" s="148"/>
      <c r="AJ87" s="148"/>
      <c r="AK87" s="148"/>
      <c r="AL87" s="148"/>
      <c r="AM87" s="148"/>
      <c r="AN87" s="147">
        <f>ROUNDUP(SUM($AG$87,$AT$87),2)</f>
        <v>0</v>
      </c>
      <c r="AO87" s="148"/>
      <c r="AP87" s="148"/>
      <c r="AQ87" s="47"/>
      <c r="AS87" s="57">
        <f>ROUNDUP($AS$88,2)</f>
        <v>0</v>
      </c>
      <c r="AT87" s="58">
        <f>ROUNDUP(SUM($AV$87:$AY$87),1)</f>
        <v>0</v>
      </c>
      <c r="AU87" s="59">
        <f>ROUNDUP($AU$88,5)</f>
        <v>2809.4612500000003</v>
      </c>
      <c r="AV87" s="58">
        <f>ROUNDUP($AZ$87*$L$28,2)</f>
        <v>0</v>
      </c>
      <c r="AW87" s="58">
        <f>ROUNDUP($BA$87*$L$29,2)</f>
        <v>0</v>
      </c>
      <c r="AX87" s="58">
        <f>ROUNDUP($BB$87*$L$28,2)</f>
        <v>0</v>
      </c>
      <c r="AY87" s="58">
        <f>ROUNDUP($BC$87*$L$29,2)</f>
        <v>0</v>
      </c>
      <c r="AZ87" s="58">
        <f>ROUNDUP($AZ$88,2)</f>
        <v>0</v>
      </c>
      <c r="BA87" s="58">
        <f>ROUNDUP($BA$88,2)</f>
        <v>0</v>
      </c>
      <c r="BB87" s="58">
        <f>ROUNDUP($BB$88,2)</f>
        <v>0</v>
      </c>
      <c r="BC87" s="58">
        <f>ROUNDUP($BC$88,2)</f>
        <v>0</v>
      </c>
      <c r="BD87" s="60">
        <f>ROUNDUP($BD$88,2)</f>
        <v>0</v>
      </c>
      <c r="BS87" s="13" t="s">
        <v>66</v>
      </c>
      <c r="BT87" s="13" t="s">
        <v>67</v>
      </c>
      <c r="BU87" s="61" t="s">
        <v>68</v>
      </c>
      <c r="BV87" s="13" t="s">
        <v>69</v>
      </c>
      <c r="BW87" s="13" t="s">
        <v>70</v>
      </c>
      <c r="BX87" s="13" t="s">
        <v>71</v>
      </c>
    </row>
    <row r="88" spans="1:76" s="62" customFormat="1" ht="28.5" customHeight="1">
      <c r="A88" s="128" t="s">
        <v>420</v>
      </c>
      <c r="B88" s="63"/>
      <c r="C88" s="64"/>
      <c r="D88" s="154" t="s">
        <v>72</v>
      </c>
      <c r="E88" s="155"/>
      <c r="F88" s="155"/>
      <c r="G88" s="155"/>
      <c r="H88" s="155"/>
      <c r="I88" s="64"/>
      <c r="J88" s="154" t="s">
        <v>73</v>
      </c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36">
        <f>'SO01 - Komunikace'!$M$27</f>
        <v>0</v>
      </c>
      <c r="AH88" s="137"/>
      <c r="AI88" s="137"/>
      <c r="AJ88" s="137"/>
      <c r="AK88" s="137"/>
      <c r="AL88" s="137"/>
      <c r="AM88" s="137"/>
      <c r="AN88" s="136">
        <f>ROUNDUP(SUM($AG$88,$AT$88),2)</f>
        <v>0</v>
      </c>
      <c r="AO88" s="137"/>
      <c r="AP88" s="137"/>
      <c r="AQ88" s="65"/>
      <c r="AS88" s="66">
        <f>'SO01 - Komunikace'!$M$25</f>
        <v>0</v>
      </c>
      <c r="AT88" s="67">
        <f>ROUNDUP(SUM($AV$88:$AY$88),1)</f>
        <v>0</v>
      </c>
      <c r="AU88" s="68">
        <f>'SO01 - Komunikace'!$W$109</f>
        <v>2809.4612440000005</v>
      </c>
      <c r="AV88" s="67">
        <f>'SO01 - Komunikace'!$M$29</f>
        <v>0</v>
      </c>
      <c r="AW88" s="67">
        <f>'SO01 - Komunikace'!$M$30</f>
        <v>0</v>
      </c>
      <c r="AX88" s="67">
        <f>'SO01 - Komunikace'!$M$31</f>
        <v>0</v>
      </c>
      <c r="AY88" s="67">
        <f>'SO01 - Komunikace'!$M$32</f>
        <v>0</v>
      </c>
      <c r="AZ88" s="67">
        <f>'SO01 - Komunikace'!$H$29</f>
        <v>0</v>
      </c>
      <c r="BA88" s="67">
        <f>'SO01 - Komunikace'!$H$30</f>
        <v>0</v>
      </c>
      <c r="BB88" s="67">
        <f>'SO01 - Komunikace'!$H$31</f>
        <v>0</v>
      </c>
      <c r="BC88" s="67">
        <f>'SO01 - Komunikace'!$H$32</f>
        <v>0</v>
      </c>
      <c r="BD88" s="69">
        <f>'SO01 - Komunikace'!$H$33</f>
        <v>0</v>
      </c>
      <c r="BT88" s="62" t="s">
        <v>14</v>
      </c>
      <c r="BV88" s="62" t="s">
        <v>69</v>
      </c>
      <c r="BW88" s="62" t="s">
        <v>74</v>
      </c>
      <c r="BX88" s="62" t="s">
        <v>70</v>
      </c>
    </row>
    <row r="89" spans="2:43" s="2" customFormat="1" ht="14.25" customHeight="1">
      <c r="B89" s="10"/>
      <c r="AQ89" s="11"/>
    </row>
    <row r="90" spans="2:49" s="6" customFormat="1" ht="30.75" customHeight="1">
      <c r="B90" s="18"/>
      <c r="C90" s="56" t="s">
        <v>75</v>
      </c>
      <c r="AG90" s="147">
        <v>0</v>
      </c>
      <c r="AH90" s="141"/>
      <c r="AI90" s="141"/>
      <c r="AJ90" s="141"/>
      <c r="AK90" s="141"/>
      <c r="AL90" s="141"/>
      <c r="AM90" s="141"/>
      <c r="AN90" s="147">
        <v>0</v>
      </c>
      <c r="AO90" s="141"/>
      <c r="AP90" s="141"/>
      <c r="AQ90" s="19"/>
      <c r="AS90" s="51" t="s">
        <v>76</v>
      </c>
      <c r="AT90" s="52" t="s">
        <v>77</v>
      </c>
      <c r="AU90" s="52" t="s">
        <v>31</v>
      </c>
      <c r="AV90" s="53" t="s">
        <v>54</v>
      </c>
      <c r="AW90" s="54"/>
    </row>
    <row r="91" spans="2:48" s="6" customFormat="1" ht="12" customHeight="1">
      <c r="B91" s="18"/>
      <c r="AQ91" s="19"/>
      <c r="AS91" s="32"/>
      <c r="AT91" s="32"/>
      <c r="AU91" s="32"/>
      <c r="AV91" s="32"/>
    </row>
    <row r="92" spans="2:43" s="6" customFormat="1" ht="30.75" customHeight="1">
      <c r="B92" s="18"/>
      <c r="C92" s="70" t="s">
        <v>78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149">
        <f>ROUNDUP($AG$87+$AG$90,2)</f>
        <v>0</v>
      </c>
      <c r="AH92" s="150"/>
      <c r="AI92" s="150"/>
      <c r="AJ92" s="150"/>
      <c r="AK92" s="150"/>
      <c r="AL92" s="150"/>
      <c r="AM92" s="150"/>
      <c r="AN92" s="149">
        <f>ROUNDUP($AN$87+$AN$90,2)</f>
        <v>0</v>
      </c>
      <c r="AO92" s="150"/>
      <c r="AP92" s="150"/>
      <c r="AQ92" s="19"/>
    </row>
    <row r="93" spans="2:43" s="6" customFormat="1" ht="7.5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2"/>
    </row>
  </sheetData>
  <sheetProtection/>
  <mergeCells count="43">
    <mergeCell ref="C4:AP4"/>
    <mergeCell ref="K6:AO6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78:AO78"/>
    <mergeCell ref="AM82:AP82"/>
    <mergeCell ref="AM83:AP83"/>
    <mergeCell ref="L31:O31"/>
    <mergeCell ref="W31:AE31"/>
    <mergeCell ref="AK31:AO31"/>
    <mergeCell ref="L32:O32"/>
    <mergeCell ref="W32:AE32"/>
    <mergeCell ref="AK32:AO32"/>
    <mergeCell ref="AG90:AM90"/>
    <mergeCell ref="AN90:AP90"/>
    <mergeCell ref="AG92:AM92"/>
    <mergeCell ref="AN92:AP92"/>
    <mergeCell ref="X34:AB34"/>
    <mergeCell ref="AK34:AO34"/>
    <mergeCell ref="C76:AP76"/>
    <mergeCell ref="D88:H88"/>
    <mergeCell ref="J88:AF88"/>
    <mergeCell ref="AG87:AM87"/>
    <mergeCell ref="AR2:BE2"/>
    <mergeCell ref="AN88:AP88"/>
    <mergeCell ref="AG88:AM88"/>
    <mergeCell ref="AS82:AT84"/>
    <mergeCell ref="AN85:AP85"/>
    <mergeCell ref="C2:AP2"/>
    <mergeCell ref="C85:G85"/>
    <mergeCell ref="I85:AF85"/>
    <mergeCell ref="AG85:AM85"/>
    <mergeCell ref="AN87:AP87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01 - Komunikace'!C2" tooltip="SO01 - Komunikace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9"/>
  <sheetViews>
    <sheetView showGridLines="0" tabSelected="1" zoomScalePageLayoutView="0" workbookViewId="0" topLeftCell="C1">
      <pane ySplit="1" topLeftCell="A2" activePane="bottomLeft" state="frozen"/>
      <selection pane="topLeft" activeCell="A1" sqref="A1"/>
      <selection pane="bottomLeft" activeCell="L40" sqref="L4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3" width="10.5" style="2" hidden="1" customWidth="1"/>
    <col min="64" max="16384" width="10.5" style="1" customWidth="1"/>
  </cols>
  <sheetData>
    <row r="1" spans="1:256" s="3" customFormat="1" ht="22.5" customHeight="1">
      <c r="A1" s="133"/>
      <c r="B1" s="130"/>
      <c r="C1" s="130"/>
      <c r="D1" s="131" t="s">
        <v>1</v>
      </c>
      <c r="E1" s="130"/>
      <c r="F1" s="132" t="s">
        <v>421</v>
      </c>
      <c r="G1" s="132"/>
      <c r="H1" s="164" t="s">
        <v>422</v>
      </c>
      <c r="I1" s="164"/>
      <c r="J1" s="164"/>
      <c r="K1" s="164"/>
      <c r="L1" s="132" t="s">
        <v>423</v>
      </c>
      <c r="M1" s="130"/>
      <c r="N1" s="130"/>
      <c r="O1" s="131" t="s">
        <v>79</v>
      </c>
      <c r="P1" s="130"/>
      <c r="Q1" s="130"/>
      <c r="R1" s="130"/>
      <c r="S1" s="132" t="s">
        <v>424</v>
      </c>
      <c r="T1" s="132"/>
      <c r="U1" s="133"/>
      <c r="V1" s="13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5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34" t="s">
        <v>5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T2" s="2" t="s">
        <v>74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80</v>
      </c>
    </row>
    <row r="4" spans="2:46" s="2" customFormat="1" ht="37.5" customHeight="1">
      <c r="B4" s="10"/>
      <c r="C4" s="153" t="s">
        <v>81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12</v>
      </c>
      <c r="F6" s="178" t="str">
        <f>'Rekapitulace stavby'!$K$6</f>
        <v>Parkoviště u polikliniky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R6" s="11"/>
    </row>
    <row r="7" spans="2:18" s="6" customFormat="1" ht="18.75" customHeight="1">
      <c r="B7" s="18"/>
      <c r="D7" s="13" t="s">
        <v>82</v>
      </c>
      <c r="F7" s="156" t="s">
        <v>83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R7" s="19"/>
    </row>
    <row r="8" spans="2:18" s="6" customFormat="1" ht="7.5" customHeight="1">
      <c r="B8" s="18"/>
      <c r="R8" s="19"/>
    </row>
    <row r="9" spans="2:18" s="6" customFormat="1" ht="15" customHeight="1">
      <c r="B9" s="18"/>
      <c r="D9" s="14" t="s">
        <v>15</v>
      </c>
      <c r="F9" s="15" t="s">
        <v>16</v>
      </c>
      <c r="M9" s="14" t="s">
        <v>17</v>
      </c>
      <c r="O9" s="179" t="str">
        <f>'Rekapitulace stavby'!$AN$8</f>
        <v>29.07.2016</v>
      </c>
      <c r="P9" s="141"/>
      <c r="R9" s="19"/>
    </row>
    <row r="10" spans="2:18" s="6" customFormat="1" ht="7.5" customHeight="1">
      <c r="B10" s="18"/>
      <c r="R10" s="19"/>
    </row>
    <row r="11" spans="2:18" s="6" customFormat="1" ht="15" customHeight="1">
      <c r="B11" s="18"/>
      <c r="D11" s="14" t="s">
        <v>21</v>
      </c>
      <c r="M11" s="14" t="s">
        <v>22</v>
      </c>
      <c r="O11" s="157">
        <f>IF('Rekapitulace stavby'!$AN$10="","",'Rekapitulace stavby'!$AN$10)</f>
      </c>
      <c r="P11" s="141"/>
      <c r="R11" s="19"/>
    </row>
    <row r="12" spans="2:18" s="6" customFormat="1" ht="18.75" customHeight="1">
      <c r="B12" s="18"/>
      <c r="E12" s="15" t="str">
        <f>IF('Rekapitulace stavby'!$E$11="","",'Rekapitulace stavby'!$E$11)</f>
        <v> Město Nymburk</v>
      </c>
      <c r="M12" s="14" t="s">
        <v>23</v>
      </c>
      <c r="O12" s="157">
        <f>IF('Rekapitulace stavby'!$AN$11="","",'Rekapitulace stavby'!$AN$11)</f>
      </c>
      <c r="P12" s="141"/>
      <c r="R12" s="19"/>
    </row>
    <row r="13" spans="2:18" s="6" customFormat="1" ht="7.5" customHeight="1">
      <c r="B13" s="18"/>
      <c r="R13" s="19"/>
    </row>
    <row r="14" spans="2:18" s="6" customFormat="1" ht="15" customHeight="1">
      <c r="B14" s="18"/>
      <c r="D14" s="14" t="s">
        <v>24</v>
      </c>
      <c r="M14" s="14" t="s">
        <v>22</v>
      </c>
      <c r="O14" s="157">
        <f>IF('Rekapitulace stavby'!$AN$13="","",'Rekapitulace stavby'!$AN$13)</f>
      </c>
      <c r="P14" s="141"/>
      <c r="R14" s="19"/>
    </row>
    <row r="15" spans="2:18" s="6" customFormat="1" ht="18.75" customHeight="1">
      <c r="B15" s="18"/>
      <c r="E15" s="15" t="str">
        <f>IF('Rekapitulace stavby'!$E$14="","",'Rekapitulace stavby'!$E$14)</f>
        <v> </v>
      </c>
      <c r="M15" s="14" t="s">
        <v>23</v>
      </c>
      <c r="O15" s="157">
        <f>IF('Rekapitulace stavby'!$AN$14="","",'Rekapitulace stavby'!$AN$14)</f>
      </c>
      <c r="P15" s="141"/>
      <c r="R15" s="19"/>
    </row>
    <row r="16" spans="2:18" s="6" customFormat="1" ht="7.5" customHeight="1">
      <c r="B16" s="18"/>
      <c r="R16" s="19"/>
    </row>
    <row r="17" spans="2:18" s="6" customFormat="1" ht="15" customHeight="1">
      <c r="B17" s="18"/>
      <c r="D17" s="14" t="s">
        <v>25</v>
      </c>
      <c r="M17" s="14" t="s">
        <v>22</v>
      </c>
      <c r="O17" s="157">
        <f>IF('Rekapitulace stavby'!$AN$16="","",'Rekapitulace stavby'!$AN$16)</f>
      </c>
      <c r="P17" s="141"/>
      <c r="R17" s="19"/>
    </row>
    <row r="18" spans="2:18" s="6" customFormat="1" ht="18.75" customHeight="1">
      <c r="B18" s="18"/>
      <c r="E18" s="15" t="str">
        <f>IF('Rekapitulace stavby'!$E$17="","",'Rekapitulace stavby'!$E$17)</f>
        <v> </v>
      </c>
      <c r="M18" s="14" t="s">
        <v>23</v>
      </c>
      <c r="O18" s="157">
        <f>IF('Rekapitulace stavby'!$AN$17="","",'Rekapitulace stavby'!$AN$17)</f>
      </c>
      <c r="P18" s="141"/>
      <c r="R18" s="19"/>
    </row>
    <row r="19" spans="2:18" s="6" customFormat="1" ht="7.5" customHeight="1">
      <c r="B19" s="18"/>
      <c r="R19" s="19"/>
    </row>
    <row r="20" spans="2:18" s="6" customFormat="1" ht="15" customHeight="1">
      <c r="B20" s="18"/>
      <c r="D20" s="14" t="s">
        <v>27</v>
      </c>
      <c r="M20" s="14" t="s">
        <v>22</v>
      </c>
      <c r="O20" s="157">
        <f>IF('Rekapitulace stavby'!$AN$19="","",'Rekapitulace stavby'!$AN$19)</f>
      </c>
      <c r="P20" s="141"/>
      <c r="R20" s="19"/>
    </row>
    <row r="21" spans="2:18" s="6" customFormat="1" ht="18.75" customHeight="1">
      <c r="B21" s="18"/>
      <c r="E21" s="15" t="str">
        <f>IF('Rekapitulace stavby'!$E$20="","",'Rekapitulace stavby'!$E$20)</f>
        <v> </v>
      </c>
      <c r="M21" s="14" t="s">
        <v>23</v>
      </c>
      <c r="O21" s="157">
        <f>IF('Rekapitulace stavby'!$AN$20="","",'Rekapitulace stavby'!$AN$20)</f>
      </c>
      <c r="P21" s="141"/>
      <c r="R21" s="19"/>
    </row>
    <row r="22" spans="2:18" s="6" customFormat="1" ht="7.5" customHeight="1">
      <c r="B22" s="18"/>
      <c r="R22" s="19"/>
    </row>
    <row r="23" spans="2:18" s="6" customFormat="1" ht="7.5" customHeight="1">
      <c r="B23" s="1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19"/>
    </row>
    <row r="24" spans="2:18" s="6" customFormat="1" ht="15" customHeight="1">
      <c r="B24" s="18"/>
      <c r="D24" s="71" t="s">
        <v>84</v>
      </c>
      <c r="M24" s="161">
        <f>$N$77</f>
        <v>0</v>
      </c>
      <c r="N24" s="141"/>
      <c r="O24" s="141"/>
      <c r="P24" s="141"/>
      <c r="R24" s="19"/>
    </row>
    <row r="25" spans="2:18" s="6" customFormat="1" ht="15" customHeight="1">
      <c r="B25" s="18"/>
      <c r="D25" s="17" t="s">
        <v>85</v>
      </c>
      <c r="M25" s="161">
        <f>$N$90</f>
        <v>0</v>
      </c>
      <c r="N25" s="141"/>
      <c r="O25" s="141"/>
      <c r="P25" s="141"/>
      <c r="R25" s="19"/>
    </row>
    <row r="26" spans="2:18" s="6" customFormat="1" ht="7.5" customHeight="1">
      <c r="B26" s="18"/>
      <c r="R26" s="19"/>
    </row>
    <row r="27" spans="2:18" s="6" customFormat="1" ht="26.25" customHeight="1">
      <c r="B27" s="18"/>
      <c r="D27" s="72" t="s">
        <v>30</v>
      </c>
      <c r="M27" s="184">
        <f>ROUNDUP($M$24+$M$25,2)</f>
        <v>0</v>
      </c>
      <c r="N27" s="141"/>
      <c r="O27" s="141"/>
      <c r="P27" s="141"/>
      <c r="R27" s="19"/>
    </row>
    <row r="28" spans="2:18" s="6" customFormat="1" ht="7.5" customHeight="1">
      <c r="B28" s="1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19"/>
    </row>
    <row r="29" spans="2:18" s="6" customFormat="1" ht="15" customHeight="1">
      <c r="B29" s="18"/>
      <c r="D29" s="23" t="s">
        <v>31</v>
      </c>
      <c r="E29" s="23" t="s">
        <v>32</v>
      </c>
      <c r="F29" s="24">
        <v>0.21</v>
      </c>
      <c r="G29" s="73" t="s">
        <v>33</v>
      </c>
      <c r="H29" s="183">
        <f>ROUNDUP((SUM($BE$90:$BE$91)+SUM($BE$109:$BE$248)),2)</f>
        <v>0</v>
      </c>
      <c r="I29" s="141"/>
      <c r="J29" s="141"/>
      <c r="M29" s="183">
        <f>ROUNDUP((SUM($BE$90:$BE$91)+SUM($BE$109:$BE$248))*$F$29,1)</f>
        <v>0</v>
      </c>
      <c r="N29" s="141"/>
      <c r="O29" s="141"/>
      <c r="P29" s="141"/>
      <c r="R29" s="19"/>
    </row>
    <row r="30" spans="2:18" s="6" customFormat="1" ht="15" customHeight="1">
      <c r="B30" s="18"/>
      <c r="E30" s="23" t="s">
        <v>34</v>
      </c>
      <c r="F30" s="24">
        <v>0.15</v>
      </c>
      <c r="G30" s="73" t="s">
        <v>33</v>
      </c>
      <c r="H30" s="183">
        <f>ROUNDUP((SUM($BF$90:$BF$91)+SUM($BF$109:$BF$248)),2)</f>
        <v>0</v>
      </c>
      <c r="I30" s="141"/>
      <c r="J30" s="141"/>
      <c r="M30" s="183">
        <f>ROUNDUP((SUM($BF$90:$BF$91)+SUM($BF$109:$BF$248))*$F$30,1)</f>
        <v>0</v>
      </c>
      <c r="N30" s="141"/>
      <c r="O30" s="141"/>
      <c r="P30" s="141"/>
      <c r="R30" s="19"/>
    </row>
    <row r="31" spans="2:18" s="6" customFormat="1" ht="15" customHeight="1" hidden="1">
      <c r="B31" s="18"/>
      <c r="E31" s="23" t="s">
        <v>35</v>
      </c>
      <c r="F31" s="24">
        <v>0.21</v>
      </c>
      <c r="G31" s="73" t="s">
        <v>33</v>
      </c>
      <c r="H31" s="183">
        <f>ROUNDUP((SUM($BG$90:$BG$91)+SUM($BG$109:$BG$248)),2)</f>
        <v>0</v>
      </c>
      <c r="I31" s="141"/>
      <c r="J31" s="141"/>
      <c r="M31" s="183">
        <v>0</v>
      </c>
      <c r="N31" s="141"/>
      <c r="O31" s="141"/>
      <c r="P31" s="141"/>
      <c r="R31" s="19"/>
    </row>
    <row r="32" spans="2:18" s="6" customFormat="1" ht="15" customHeight="1" hidden="1">
      <c r="B32" s="18"/>
      <c r="E32" s="23" t="s">
        <v>36</v>
      </c>
      <c r="F32" s="24">
        <v>0.15</v>
      </c>
      <c r="G32" s="73" t="s">
        <v>33</v>
      </c>
      <c r="H32" s="183">
        <f>ROUNDUP((SUM($BH$90:$BH$91)+SUM($BH$109:$BH$248)),2)</f>
        <v>0</v>
      </c>
      <c r="I32" s="141"/>
      <c r="J32" s="141"/>
      <c r="M32" s="183">
        <v>0</v>
      </c>
      <c r="N32" s="141"/>
      <c r="O32" s="141"/>
      <c r="P32" s="141"/>
      <c r="R32" s="19"/>
    </row>
    <row r="33" spans="2:18" s="6" customFormat="1" ht="15" customHeight="1" hidden="1">
      <c r="B33" s="18"/>
      <c r="E33" s="23" t="s">
        <v>37</v>
      </c>
      <c r="F33" s="24">
        <v>0</v>
      </c>
      <c r="G33" s="73" t="s">
        <v>33</v>
      </c>
      <c r="H33" s="183">
        <f>ROUNDUP((SUM($BI$90:$BI$91)+SUM($BI$109:$BI$248)),2)</f>
        <v>0</v>
      </c>
      <c r="I33" s="141"/>
      <c r="J33" s="141"/>
      <c r="M33" s="183">
        <v>0</v>
      </c>
      <c r="N33" s="141"/>
      <c r="O33" s="141"/>
      <c r="P33" s="141"/>
      <c r="R33" s="19"/>
    </row>
    <row r="34" spans="2:18" s="6" customFormat="1" ht="7.5" customHeight="1">
      <c r="B34" s="18"/>
      <c r="R34" s="19"/>
    </row>
    <row r="35" spans="2:18" s="6" customFormat="1" ht="26.25" customHeight="1">
      <c r="B35" s="18"/>
      <c r="C35" s="27"/>
      <c r="D35" s="28" t="s">
        <v>38</v>
      </c>
      <c r="E35" s="29"/>
      <c r="F35" s="29"/>
      <c r="G35" s="74" t="s">
        <v>39</v>
      </c>
      <c r="H35" s="30" t="s">
        <v>40</v>
      </c>
      <c r="I35" s="29"/>
      <c r="J35" s="29"/>
      <c r="K35" s="29"/>
      <c r="L35" s="152">
        <f>ROUNDUP(SUM($M$27:$M$33),2)</f>
        <v>0</v>
      </c>
      <c r="M35" s="143"/>
      <c r="N35" s="143"/>
      <c r="O35" s="143"/>
      <c r="P35" s="144"/>
      <c r="Q35" s="27"/>
      <c r="R35" s="19"/>
    </row>
    <row r="36" spans="2:18" s="6" customFormat="1" ht="15" customHeight="1">
      <c r="B36" s="18"/>
      <c r="R36" s="19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6" customFormat="1" ht="15.75" customHeight="1">
      <c r="B39" s="18"/>
      <c r="D39" s="31"/>
      <c r="E39" s="32"/>
      <c r="F39" s="32"/>
      <c r="G39" s="32"/>
      <c r="H39" s="33"/>
      <c r="J39" s="31"/>
      <c r="K39" s="32"/>
      <c r="L39" s="32"/>
      <c r="M39" s="32"/>
      <c r="N39" s="32"/>
      <c r="O39" s="32"/>
      <c r="P39" s="33"/>
      <c r="R39" s="19"/>
    </row>
    <row r="40" spans="2:18" s="2" customFormat="1" ht="14.25" customHeight="1">
      <c r="B40" s="10"/>
      <c r="D40" s="34"/>
      <c r="H40" s="35"/>
      <c r="J40" s="34"/>
      <c r="P40" s="35"/>
      <c r="R40" s="11"/>
    </row>
    <row r="41" spans="2:18" s="2" customFormat="1" ht="14.25" customHeight="1">
      <c r="B41" s="10"/>
      <c r="D41" s="34"/>
      <c r="H41" s="35"/>
      <c r="J41" s="34"/>
      <c r="P41" s="35"/>
      <c r="R41" s="11"/>
    </row>
    <row r="42" spans="2:18" s="2" customFormat="1" ht="14.25" customHeight="1">
      <c r="B42" s="10"/>
      <c r="D42" s="34"/>
      <c r="H42" s="35"/>
      <c r="J42" s="34"/>
      <c r="P42" s="35"/>
      <c r="R42" s="11"/>
    </row>
    <row r="43" spans="2:18" s="2" customFormat="1" ht="14.25" customHeight="1">
      <c r="B43" s="10"/>
      <c r="D43" s="34"/>
      <c r="H43" s="35"/>
      <c r="J43" s="34"/>
      <c r="P43" s="35"/>
      <c r="R43" s="11"/>
    </row>
    <row r="44" spans="2:18" s="2" customFormat="1" ht="14.25" customHeight="1">
      <c r="B44" s="10"/>
      <c r="D44" s="34"/>
      <c r="H44" s="35"/>
      <c r="J44" s="34"/>
      <c r="P44" s="35"/>
      <c r="R44" s="11"/>
    </row>
    <row r="45" spans="2:18" s="2" customFormat="1" ht="14.25" customHeight="1">
      <c r="B45" s="10"/>
      <c r="D45" s="34"/>
      <c r="H45" s="35"/>
      <c r="J45" s="34"/>
      <c r="P45" s="35"/>
      <c r="R45" s="11"/>
    </row>
    <row r="46" spans="2:18" s="2" customFormat="1" ht="14.25" customHeight="1">
      <c r="B46" s="10"/>
      <c r="D46" s="34"/>
      <c r="H46" s="35"/>
      <c r="J46" s="34"/>
      <c r="P46" s="35"/>
      <c r="R46" s="11"/>
    </row>
    <row r="47" spans="2:18" s="2" customFormat="1" ht="14.25" customHeight="1">
      <c r="B47" s="10"/>
      <c r="D47" s="34"/>
      <c r="H47" s="35"/>
      <c r="J47" s="34"/>
      <c r="P47" s="35"/>
      <c r="R47" s="11"/>
    </row>
    <row r="48" spans="2:18" s="6" customFormat="1" ht="15.75" customHeight="1">
      <c r="B48" s="18"/>
      <c r="D48" s="36"/>
      <c r="E48" s="37"/>
      <c r="F48" s="37"/>
      <c r="G48" s="38"/>
      <c r="H48" s="39"/>
      <c r="J48" s="36"/>
      <c r="K48" s="37"/>
      <c r="L48" s="37"/>
      <c r="M48" s="37"/>
      <c r="N48" s="38"/>
      <c r="O48" s="37"/>
      <c r="P48" s="39"/>
      <c r="R48" s="19"/>
    </row>
    <row r="49" spans="2:18" s="2" customFormat="1" ht="14.25" customHeight="1">
      <c r="B49" s="10"/>
      <c r="R49" s="11"/>
    </row>
    <row r="50" spans="2:18" s="6" customFormat="1" ht="15.75" customHeight="1">
      <c r="B50" s="18"/>
      <c r="D50" s="31"/>
      <c r="E50" s="32"/>
      <c r="F50" s="32"/>
      <c r="G50" s="32"/>
      <c r="H50" s="33"/>
      <c r="J50" s="31"/>
      <c r="K50" s="32"/>
      <c r="L50" s="32"/>
      <c r="M50" s="32"/>
      <c r="N50" s="32"/>
      <c r="O50" s="32"/>
      <c r="P50" s="33"/>
      <c r="R50" s="19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8"/>
      <c r="D59" s="36"/>
      <c r="E59" s="37"/>
      <c r="F59" s="37"/>
      <c r="G59" s="38"/>
      <c r="H59" s="39"/>
      <c r="J59" s="36"/>
      <c r="K59" s="37"/>
      <c r="L59" s="37"/>
      <c r="M59" s="37"/>
      <c r="N59" s="38"/>
      <c r="O59" s="37"/>
      <c r="P59" s="39"/>
      <c r="R59" s="19"/>
    </row>
    <row r="60" spans="2:18" s="6" customFormat="1" ht="15" customHeight="1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/>
    </row>
    <row r="64" spans="2:18" s="6" customFormat="1" ht="7.5" customHeight="1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/>
    </row>
    <row r="65" spans="2:18" s="6" customFormat="1" ht="37.5" customHeight="1">
      <c r="B65" s="18"/>
      <c r="C65" s="153" t="s">
        <v>86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9"/>
    </row>
    <row r="66" spans="2:18" s="6" customFormat="1" ht="7.5" customHeight="1">
      <c r="B66" s="18"/>
      <c r="R66" s="19"/>
    </row>
    <row r="67" spans="2:18" s="6" customFormat="1" ht="15" customHeight="1">
      <c r="B67" s="18"/>
      <c r="C67" s="14" t="s">
        <v>12</v>
      </c>
      <c r="F67" s="178" t="str">
        <f>$F$6</f>
        <v>Parkoviště u polikliniky</v>
      </c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R67" s="19"/>
    </row>
    <row r="68" spans="2:18" s="6" customFormat="1" ht="15" customHeight="1">
      <c r="B68" s="18"/>
      <c r="C68" s="13" t="s">
        <v>82</v>
      </c>
      <c r="F68" s="156" t="str">
        <f>$F$7</f>
        <v>SO01 - Komunikace</v>
      </c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R68" s="19"/>
    </row>
    <row r="69" spans="2:18" s="6" customFormat="1" ht="7.5" customHeight="1">
      <c r="B69" s="18"/>
      <c r="R69" s="19"/>
    </row>
    <row r="70" spans="2:18" s="6" customFormat="1" ht="18.75" customHeight="1">
      <c r="B70" s="18"/>
      <c r="C70" s="14" t="s">
        <v>15</v>
      </c>
      <c r="F70" s="15" t="str">
        <f>$F$9</f>
        <v> </v>
      </c>
      <c r="K70" s="14" t="s">
        <v>17</v>
      </c>
      <c r="M70" s="179" t="str">
        <f>IF($O$9="","",$O$9)</f>
        <v>29.07.2016</v>
      </c>
      <c r="N70" s="141"/>
      <c r="O70" s="141"/>
      <c r="P70" s="141"/>
      <c r="R70" s="19"/>
    </row>
    <row r="71" spans="2:18" s="6" customFormat="1" ht="7.5" customHeight="1">
      <c r="B71" s="18"/>
      <c r="R71" s="19"/>
    </row>
    <row r="72" spans="2:18" s="6" customFormat="1" ht="15.75" customHeight="1">
      <c r="B72" s="18"/>
      <c r="C72" s="14" t="s">
        <v>21</v>
      </c>
      <c r="F72" s="15" t="str">
        <f>$E$12</f>
        <v> Město Nymburk</v>
      </c>
      <c r="K72" s="14" t="s">
        <v>25</v>
      </c>
      <c r="M72" s="157" t="str">
        <f>$E$18</f>
        <v> </v>
      </c>
      <c r="N72" s="157"/>
      <c r="O72" s="157"/>
      <c r="P72" s="157"/>
      <c r="Q72" s="157"/>
      <c r="R72" s="19"/>
    </row>
    <row r="73" spans="2:18" s="6" customFormat="1" ht="15" customHeight="1">
      <c r="B73" s="18"/>
      <c r="C73" s="14" t="s">
        <v>24</v>
      </c>
      <c r="F73" s="15" t="str">
        <f>IF($E$15="","",$E$15)</f>
        <v> </v>
      </c>
      <c r="K73" s="14" t="s">
        <v>27</v>
      </c>
      <c r="M73" s="157" t="str">
        <f>$E$21</f>
        <v> </v>
      </c>
      <c r="N73" s="157"/>
      <c r="O73" s="157"/>
      <c r="P73" s="157"/>
      <c r="Q73" s="157"/>
      <c r="R73" s="19"/>
    </row>
    <row r="74" spans="2:18" s="6" customFormat="1" ht="11.25" customHeight="1">
      <c r="B74" s="18"/>
      <c r="R74" s="19"/>
    </row>
    <row r="75" spans="2:18" s="6" customFormat="1" ht="30" customHeight="1">
      <c r="B75" s="18"/>
      <c r="C75" s="182" t="s">
        <v>87</v>
      </c>
      <c r="D75" s="182"/>
      <c r="E75" s="182"/>
      <c r="F75" s="182"/>
      <c r="G75" s="182"/>
      <c r="H75" s="27"/>
      <c r="I75" s="27"/>
      <c r="J75" s="27"/>
      <c r="K75" s="27"/>
      <c r="L75" s="27"/>
      <c r="M75" s="27"/>
      <c r="N75" s="182" t="s">
        <v>88</v>
      </c>
      <c r="O75" s="182"/>
      <c r="P75" s="182"/>
      <c r="Q75" s="182"/>
      <c r="R75" s="19"/>
    </row>
    <row r="76" spans="2:18" s="6" customFormat="1" ht="11.25" customHeight="1">
      <c r="B76" s="18"/>
      <c r="R76" s="19"/>
    </row>
    <row r="77" spans="2:47" s="6" customFormat="1" ht="30" customHeight="1">
      <c r="B77" s="18"/>
      <c r="C77" s="56" t="s">
        <v>89</v>
      </c>
      <c r="N77" s="147">
        <f>ROUNDUP($N$109,2)</f>
        <v>0</v>
      </c>
      <c r="O77" s="147"/>
      <c r="P77" s="147"/>
      <c r="Q77" s="147"/>
      <c r="R77" s="19"/>
      <c r="AU77" s="6" t="s">
        <v>90</v>
      </c>
    </row>
    <row r="78" spans="2:18" s="61" customFormat="1" ht="25.5" customHeight="1">
      <c r="B78" s="75"/>
      <c r="D78" s="76" t="s">
        <v>91</v>
      </c>
      <c r="N78" s="181">
        <f>ROUNDUP($N$110,2)</f>
        <v>0</v>
      </c>
      <c r="O78" s="181"/>
      <c r="P78" s="181"/>
      <c r="Q78" s="181"/>
      <c r="R78" s="77"/>
    </row>
    <row r="79" spans="2:18" s="71" customFormat="1" ht="21" customHeight="1">
      <c r="B79" s="78"/>
      <c r="D79" s="79" t="s">
        <v>92</v>
      </c>
      <c r="N79" s="180">
        <f>ROUNDUP($N$111,2)</f>
        <v>0</v>
      </c>
      <c r="O79" s="180"/>
      <c r="P79" s="180"/>
      <c r="Q79" s="180"/>
      <c r="R79" s="80"/>
    </row>
    <row r="80" spans="2:18" s="71" customFormat="1" ht="21" customHeight="1">
      <c r="B80" s="78"/>
      <c r="D80" s="79" t="s">
        <v>93</v>
      </c>
      <c r="N80" s="180">
        <f>ROUNDUP($N$162,2)</f>
        <v>0</v>
      </c>
      <c r="O80" s="180"/>
      <c r="P80" s="180"/>
      <c r="Q80" s="180"/>
      <c r="R80" s="80"/>
    </row>
    <row r="81" spans="2:18" s="71" customFormat="1" ht="21" customHeight="1">
      <c r="B81" s="78"/>
      <c r="D81" s="79" t="s">
        <v>94</v>
      </c>
      <c r="N81" s="180">
        <f>ROUNDUP($N$166,2)</f>
        <v>0</v>
      </c>
      <c r="O81" s="180"/>
      <c r="P81" s="180"/>
      <c r="Q81" s="180"/>
      <c r="R81" s="80"/>
    </row>
    <row r="82" spans="2:18" s="71" customFormat="1" ht="21" customHeight="1">
      <c r="B82" s="78"/>
      <c r="D82" s="79" t="s">
        <v>95</v>
      </c>
      <c r="N82" s="180">
        <f>ROUNDUP($N$171,2)</f>
        <v>0</v>
      </c>
      <c r="O82" s="180"/>
      <c r="P82" s="180"/>
      <c r="Q82" s="180"/>
      <c r="R82" s="80"/>
    </row>
    <row r="83" spans="2:18" s="71" customFormat="1" ht="21" customHeight="1">
      <c r="B83" s="78"/>
      <c r="D83" s="79" t="s">
        <v>96</v>
      </c>
      <c r="N83" s="180">
        <f>ROUNDUP($N$193,2)</f>
        <v>0</v>
      </c>
      <c r="O83" s="180"/>
      <c r="P83" s="180"/>
      <c r="Q83" s="180"/>
      <c r="R83" s="80"/>
    </row>
    <row r="84" spans="2:18" s="71" customFormat="1" ht="21" customHeight="1">
      <c r="B84" s="78"/>
      <c r="D84" s="79" t="s">
        <v>97</v>
      </c>
      <c r="N84" s="180">
        <f>ROUNDUP($N$201,2)</f>
        <v>0</v>
      </c>
      <c r="O84" s="180"/>
      <c r="P84" s="180"/>
      <c r="Q84" s="180"/>
      <c r="R84" s="80"/>
    </row>
    <row r="85" spans="2:18" s="71" customFormat="1" ht="21" customHeight="1">
      <c r="B85" s="78"/>
      <c r="D85" s="79" t="s">
        <v>98</v>
      </c>
      <c r="N85" s="180">
        <f>ROUNDUP($N$235,2)</f>
        <v>0</v>
      </c>
      <c r="O85" s="180"/>
      <c r="P85" s="180"/>
      <c r="Q85" s="180"/>
      <c r="R85" s="80"/>
    </row>
    <row r="86" spans="2:18" s="71" customFormat="1" ht="21" customHeight="1">
      <c r="B86" s="78"/>
      <c r="C86" s="71"/>
      <c r="D86" s="79" t="s">
        <v>99</v>
      </c>
      <c r="N86" s="180">
        <f>ROUNDUP($N$238,2)</f>
        <v>0</v>
      </c>
      <c r="O86" s="180"/>
      <c r="P86" s="180"/>
      <c r="Q86" s="180"/>
      <c r="R86" s="80"/>
    </row>
    <row r="87" spans="2:18" s="71" customFormat="1" ht="21" customHeight="1">
      <c r="B87" s="78"/>
      <c r="D87" s="79" t="s">
        <v>100</v>
      </c>
      <c r="N87" s="180">
        <f>ROUNDUP($N$240,2)</f>
        <v>0</v>
      </c>
      <c r="O87" s="180"/>
      <c r="P87" s="180"/>
      <c r="Q87" s="180"/>
      <c r="R87" s="80"/>
    </row>
    <row r="88" spans="2:18" s="71" customFormat="1" ht="21" customHeight="1">
      <c r="B88" s="78"/>
      <c r="D88" s="79" t="s">
        <v>101</v>
      </c>
      <c r="N88" s="180">
        <f>ROUNDUP($N$242,2)</f>
        <v>0</v>
      </c>
      <c r="O88" s="180"/>
      <c r="P88" s="180"/>
      <c r="Q88" s="180"/>
      <c r="R88" s="80"/>
    </row>
    <row r="89" spans="2:18" s="6" customFormat="1" ht="22.5" customHeight="1">
      <c r="B89" s="18"/>
      <c r="R89" s="19"/>
    </row>
    <row r="90" spans="2:21" s="6" customFormat="1" ht="30" customHeight="1">
      <c r="B90" s="18"/>
      <c r="C90" s="56" t="s">
        <v>102</v>
      </c>
      <c r="N90" s="147">
        <v>0</v>
      </c>
      <c r="O90" s="147"/>
      <c r="P90" s="147"/>
      <c r="Q90" s="147"/>
      <c r="R90" s="19"/>
      <c r="T90" s="81"/>
      <c r="U90" s="82" t="s">
        <v>31</v>
      </c>
    </row>
    <row r="91" spans="2:18" s="6" customFormat="1" ht="18.75" customHeight="1">
      <c r="B91" s="18"/>
      <c r="R91" s="19"/>
    </row>
    <row r="92" spans="2:18" s="6" customFormat="1" ht="30" customHeight="1">
      <c r="B92" s="18"/>
      <c r="C92" s="70" t="s">
        <v>78</v>
      </c>
      <c r="D92" s="27"/>
      <c r="E92" s="27"/>
      <c r="F92" s="27"/>
      <c r="G92" s="27"/>
      <c r="H92" s="27"/>
      <c r="I92" s="27"/>
      <c r="J92" s="27"/>
      <c r="K92" s="27"/>
      <c r="L92" s="149">
        <f>ROUNDUP(SUM($N$77+$N$90),2)</f>
        <v>0</v>
      </c>
      <c r="M92" s="149"/>
      <c r="N92" s="149"/>
      <c r="O92" s="149"/>
      <c r="P92" s="149"/>
      <c r="Q92" s="149"/>
      <c r="R92" s="19"/>
    </row>
    <row r="93" spans="2:18" s="6" customFormat="1" ht="7.5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7" spans="2:18" s="6" customFormat="1" ht="7.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5"/>
    </row>
    <row r="98" spans="2:18" s="6" customFormat="1" ht="37.5" customHeight="1">
      <c r="B98" s="18"/>
      <c r="C98" s="153" t="s">
        <v>103</v>
      </c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9"/>
    </row>
    <row r="99" spans="2:18" s="6" customFormat="1" ht="7.5" customHeight="1">
      <c r="B99" s="18"/>
      <c r="R99" s="19"/>
    </row>
    <row r="100" spans="2:18" s="6" customFormat="1" ht="15" customHeight="1">
      <c r="B100" s="18"/>
      <c r="C100" s="14" t="s">
        <v>12</v>
      </c>
      <c r="F100" s="178" t="str">
        <f>$F$6</f>
        <v>Parkoviště u polikliniky</v>
      </c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R100" s="19"/>
    </row>
    <row r="101" spans="2:18" s="6" customFormat="1" ht="15" customHeight="1">
      <c r="B101" s="18"/>
      <c r="C101" s="13" t="s">
        <v>82</v>
      </c>
      <c r="F101" s="156" t="str">
        <f>$F$7</f>
        <v>SO01 - Komunikace</v>
      </c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R101" s="19"/>
    </row>
    <row r="102" spans="2:18" s="6" customFormat="1" ht="7.5" customHeight="1">
      <c r="B102" s="18"/>
      <c r="R102" s="19"/>
    </row>
    <row r="103" spans="2:18" s="6" customFormat="1" ht="18.75" customHeight="1">
      <c r="B103" s="18"/>
      <c r="C103" s="14" t="s">
        <v>15</v>
      </c>
      <c r="F103" s="15" t="str">
        <f>$F$9</f>
        <v> </v>
      </c>
      <c r="K103" s="14" t="s">
        <v>17</v>
      </c>
      <c r="M103" s="179" t="str">
        <f>IF($O$9="","",$O$9)</f>
        <v>29.07.2016</v>
      </c>
      <c r="N103" s="141"/>
      <c r="O103" s="141"/>
      <c r="P103" s="141"/>
      <c r="R103" s="19"/>
    </row>
    <row r="104" spans="2:18" s="6" customFormat="1" ht="7.5" customHeight="1">
      <c r="B104" s="18"/>
      <c r="R104" s="19"/>
    </row>
    <row r="105" spans="2:18" s="6" customFormat="1" ht="15.75" customHeight="1">
      <c r="B105" s="18"/>
      <c r="C105" s="14" t="s">
        <v>21</v>
      </c>
      <c r="F105" s="15" t="str">
        <f>$E$12</f>
        <v> Město Nymburk</v>
      </c>
      <c r="K105" s="14" t="s">
        <v>25</v>
      </c>
      <c r="M105" s="157" t="str">
        <f>$E$18</f>
        <v> </v>
      </c>
      <c r="N105" s="157"/>
      <c r="O105" s="157"/>
      <c r="P105" s="157"/>
      <c r="Q105" s="157"/>
      <c r="R105" s="19"/>
    </row>
    <row r="106" spans="2:18" s="6" customFormat="1" ht="15" customHeight="1">
      <c r="B106" s="18"/>
      <c r="C106" s="14" t="s">
        <v>24</v>
      </c>
      <c r="F106" s="15" t="str">
        <f>IF($E$15="","",$E$15)</f>
        <v> </v>
      </c>
      <c r="K106" s="14" t="s">
        <v>27</v>
      </c>
      <c r="M106" s="157" t="str">
        <f>$E$21</f>
        <v> </v>
      </c>
      <c r="N106" s="157"/>
      <c r="O106" s="157"/>
      <c r="P106" s="157"/>
      <c r="Q106" s="157"/>
      <c r="R106" s="19"/>
    </row>
    <row r="107" spans="2:18" s="6" customFormat="1" ht="11.25" customHeight="1">
      <c r="B107" s="18"/>
      <c r="R107" s="19"/>
    </row>
    <row r="108" spans="2:27" s="83" customFormat="1" ht="30" customHeight="1">
      <c r="B108" s="84"/>
      <c r="C108" s="85" t="s">
        <v>104</v>
      </c>
      <c r="D108" s="86" t="s">
        <v>105</v>
      </c>
      <c r="E108" s="86" t="s">
        <v>49</v>
      </c>
      <c r="F108" s="175" t="s">
        <v>106</v>
      </c>
      <c r="G108" s="176"/>
      <c r="H108" s="176"/>
      <c r="I108" s="176"/>
      <c r="J108" s="86" t="s">
        <v>107</v>
      </c>
      <c r="K108" s="86" t="s">
        <v>108</v>
      </c>
      <c r="L108" s="175" t="s">
        <v>109</v>
      </c>
      <c r="M108" s="176"/>
      <c r="N108" s="175" t="s">
        <v>110</v>
      </c>
      <c r="O108" s="175"/>
      <c r="P108" s="175"/>
      <c r="Q108" s="194"/>
      <c r="R108" s="87"/>
      <c r="T108" s="51" t="s">
        <v>111</v>
      </c>
      <c r="U108" s="52" t="s">
        <v>31</v>
      </c>
      <c r="V108" s="52" t="s">
        <v>112</v>
      </c>
      <c r="W108" s="52" t="s">
        <v>113</v>
      </c>
      <c r="X108" s="52" t="s">
        <v>114</v>
      </c>
      <c r="Y108" s="52" t="s">
        <v>115</v>
      </c>
      <c r="Z108" s="52" t="s">
        <v>116</v>
      </c>
      <c r="AA108" s="53" t="s">
        <v>117</v>
      </c>
    </row>
    <row r="109" spans="2:63" s="6" customFormat="1" ht="30" customHeight="1">
      <c r="B109" s="18"/>
      <c r="C109" s="56" t="s">
        <v>84</v>
      </c>
      <c r="N109" s="193">
        <f>$BK$109</f>
        <v>0</v>
      </c>
      <c r="O109" s="193"/>
      <c r="P109" s="193"/>
      <c r="Q109" s="193"/>
      <c r="R109" s="19"/>
      <c r="T109" s="55"/>
      <c r="U109" s="32"/>
      <c r="V109" s="32"/>
      <c r="W109" s="88">
        <f>$W$110</f>
        <v>2809.4612440000005</v>
      </c>
      <c r="X109" s="32"/>
      <c r="Y109" s="88">
        <f>$Y$110</f>
        <v>4354.674691800001</v>
      </c>
      <c r="Z109" s="32"/>
      <c r="AA109" s="89">
        <f>$AA$110</f>
        <v>981.6299999999999</v>
      </c>
      <c r="AT109" s="6" t="s">
        <v>66</v>
      </c>
      <c r="AU109" s="6" t="s">
        <v>90</v>
      </c>
      <c r="BK109" s="90">
        <f>$BK$110</f>
        <v>0</v>
      </c>
    </row>
    <row r="110" spans="2:63" s="91" customFormat="1" ht="37.5" customHeight="1">
      <c r="B110" s="92"/>
      <c r="D110" s="93" t="s">
        <v>91</v>
      </c>
      <c r="N110" s="177">
        <f>$BK$110</f>
        <v>0</v>
      </c>
      <c r="O110" s="177"/>
      <c r="P110" s="177"/>
      <c r="Q110" s="177"/>
      <c r="R110" s="95"/>
      <c r="T110" s="96"/>
      <c r="W110" s="97">
        <f>$W$111+$W$162+$W$166+$W$171+$W$193+$W$201+$W$235+$W$238+$W$240+$W$242</f>
        <v>2809.4612440000005</v>
      </c>
      <c r="Y110" s="97">
        <f>$Y$111+$Y$162+$Y$166+$Y$171+$Y$193+$Y$201+$Y$235+$Y$238+$Y$240+$Y$242</f>
        <v>4354.674691800001</v>
      </c>
      <c r="AA110" s="98">
        <f>$AA$111+$AA$162+$AA$166+$AA$171+$AA$193+$AA$201+$AA$235+$AA$238+$AA$240+$AA$242</f>
        <v>981.6299999999999</v>
      </c>
      <c r="AR110" s="94" t="s">
        <v>14</v>
      </c>
      <c r="AT110" s="94" t="s">
        <v>66</v>
      </c>
      <c r="AU110" s="94" t="s">
        <v>67</v>
      </c>
      <c r="AY110" s="94" t="s">
        <v>118</v>
      </c>
      <c r="BK110" s="99">
        <f>$BK$111+$BK$162+$BK$166+$BK$171+$BK$193+$BK$201+$BK$235+$BK$238+$BK$240+$BK$242</f>
        <v>0</v>
      </c>
    </row>
    <row r="111" spans="2:63" s="91" customFormat="1" ht="21" customHeight="1">
      <c r="B111" s="92"/>
      <c r="D111" s="100" t="s">
        <v>92</v>
      </c>
      <c r="N111" s="189">
        <f>$BK$111</f>
        <v>0</v>
      </c>
      <c r="O111" s="189"/>
      <c r="P111" s="189"/>
      <c r="Q111" s="189"/>
      <c r="R111" s="95"/>
      <c r="T111" s="96"/>
      <c r="W111" s="97">
        <f>SUM($W$112:$W$161)</f>
        <v>1144.3329</v>
      </c>
      <c r="Y111" s="97">
        <f>SUM($Y$112:$Y$161)</f>
        <v>102.25415</v>
      </c>
      <c r="AA111" s="98">
        <f>SUM($AA$112:$AA$161)</f>
        <v>981.6299999999999</v>
      </c>
      <c r="AR111" s="94" t="s">
        <v>14</v>
      </c>
      <c r="AT111" s="94" t="s">
        <v>66</v>
      </c>
      <c r="AU111" s="94" t="s">
        <v>14</v>
      </c>
      <c r="AY111" s="94" t="s">
        <v>118</v>
      </c>
      <c r="BK111" s="99">
        <f>SUM($BK$112:$BK$161)</f>
        <v>0</v>
      </c>
    </row>
    <row r="112" spans="2:63" s="6" customFormat="1" ht="27" customHeight="1">
      <c r="B112" s="18"/>
      <c r="C112" s="101" t="s">
        <v>14</v>
      </c>
      <c r="D112" s="101" t="s">
        <v>119</v>
      </c>
      <c r="E112" s="102" t="s">
        <v>120</v>
      </c>
      <c r="F112" s="167" t="s">
        <v>121</v>
      </c>
      <c r="G112" s="168"/>
      <c r="H112" s="168"/>
      <c r="I112" s="168"/>
      <c r="J112" s="103" t="s">
        <v>122</v>
      </c>
      <c r="K112" s="104">
        <v>3819</v>
      </c>
      <c r="L112" s="169"/>
      <c r="M112" s="168"/>
      <c r="N112" s="185">
        <f>ROUND($L$112*$K$112,2)</f>
        <v>0</v>
      </c>
      <c r="O112" s="186"/>
      <c r="P112" s="186"/>
      <c r="Q112" s="187"/>
      <c r="R112" s="19"/>
      <c r="T112" s="105"/>
      <c r="U112" s="25" t="s">
        <v>32</v>
      </c>
      <c r="V112" s="106">
        <v>0.073</v>
      </c>
      <c r="W112" s="106">
        <f>$V$112*$K$112</f>
        <v>278.787</v>
      </c>
      <c r="X112" s="106">
        <v>0</v>
      </c>
      <c r="Y112" s="106">
        <f>$X$112*$K$112</f>
        <v>0</v>
      </c>
      <c r="Z112" s="106">
        <v>0.235</v>
      </c>
      <c r="AA112" s="107">
        <f>$Z$112*$K$112</f>
        <v>897.4649999999999</v>
      </c>
      <c r="AR112" s="6" t="s">
        <v>123</v>
      </c>
      <c r="AT112" s="6" t="s">
        <v>119</v>
      </c>
      <c r="AU112" s="6" t="s">
        <v>80</v>
      </c>
      <c r="AY112" s="6" t="s">
        <v>118</v>
      </c>
      <c r="BE112" s="108">
        <f>IF($U$112="základní",$N$112,0)</f>
        <v>0</v>
      </c>
      <c r="BF112" s="108">
        <f>IF($U$112="snížená",$N$112,0)</f>
        <v>0</v>
      </c>
      <c r="BG112" s="108">
        <f>IF($U$112="zákl. přenesená",$N$112,0)</f>
        <v>0</v>
      </c>
      <c r="BH112" s="108">
        <f>IF($U$112="sníž. přenesená",$N$112,0)</f>
        <v>0</v>
      </c>
      <c r="BI112" s="108">
        <f>IF($U$112="nulová",$N$112,0)</f>
        <v>0</v>
      </c>
      <c r="BJ112" s="6" t="s">
        <v>14</v>
      </c>
      <c r="BK112" s="108">
        <f>ROUND($L$112*$K$112,2)</f>
        <v>0</v>
      </c>
    </row>
    <row r="113" spans="2:51" s="6" customFormat="1" ht="15.75" customHeight="1">
      <c r="B113" s="109"/>
      <c r="E113" s="110"/>
      <c r="F113" s="165" t="s">
        <v>124</v>
      </c>
      <c r="G113" s="166"/>
      <c r="H113" s="166"/>
      <c r="I113" s="166"/>
      <c r="K113" s="111">
        <v>1615</v>
      </c>
      <c r="R113" s="112"/>
      <c r="T113" s="113"/>
      <c r="AA113" s="114"/>
      <c r="AT113" s="110" t="s">
        <v>125</v>
      </c>
      <c r="AU113" s="110" t="s">
        <v>80</v>
      </c>
      <c r="AV113" s="110" t="s">
        <v>80</v>
      </c>
      <c r="AW113" s="110" t="s">
        <v>90</v>
      </c>
      <c r="AX113" s="110" t="s">
        <v>67</v>
      </c>
      <c r="AY113" s="110" t="s">
        <v>118</v>
      </c>
    </row>
    <row r="114" spans="2:51" s="6" customFormat="1" ht="15.75" customHeight="1">
      <c r="B114" s="109"/>
      <c r="E114" s="110"/>
      <c r="F114" s="165" t="s">
        <v>126</v>
      </c>
      <c r="G114" s="166"/>
      <c r="H114" s="166"/>
      <c r="I114" s="166"/>
      <c r="K114" s="111">
        <v>1915</v>
      </c>
      <c r="R114" s="112"/>
      <c r="T114" s="113"/>
      <c r="AA114" s="114"/>
      <c r="AT114" s="110" t="s">
        <v>125</v>
      </c>
      <c r="AU114" s="110" t="s">
        <v>80</v>
      </c>
      <c r="AV114" s="110" t="s">
        <v>80</v>
      </c>
      <c r="AW114" s="110" t="s">
        <v>90</v>
      </c>
      <c r="AX114" s="110" t="s">
        <v>67</v>
      </c>
      <c r="AY114" s="110" t="s">
        <v>118</v>
      </c>
    </row>
    <row r="115" spans="2:51" s="6" customFormat="1" ht="15.75" customHeight="1">
      <c r="B115" s="109"/>
      <c r="E115" s="110"/>
      <c r="F115" s="165" t="s">
        <v>127</v>
      </c>
      <c r="G115" s="166"/>
      <c r="H115" s="166"/>
      <c r="I115" s="166"/>
      <c r="K115" s="111">
        <v>289</v>
      </c>
      <c r="R115" s="112"/>
      <c r="T115" s="113"/>
      <c r="AA115" s="114"/>
      <c r="AT115" s="110" t="s">
        <v>125</v>
      </c>
      <c r="AU115" s="110" t="s">
        <v>80</v>
      </c>
      <c r="AV115" s="110" t="s">
        <v>80</v>
      </c>
      <c r="AW115" s="110" t="s">
        <v>90</v>
      </c>
      <c r="AX115" s="110" t="s">
        <v>67</v>
      </c>
      <c r="AY115" s="110" t="s">
        <v>118</v>
      </c>
    </row>
    <row r="116" spans="2:51" s="6" customFormat="1" ht="15.75" customHeight="1">
      <c r="B116" s="115"/>
      <c r="E116" s="116"/>
      <c r="F116" s="173" t="s">
        <v>128</v>
      </c>
      <c r="G116" s="174"/>
      <c r="H116" s="174"/>
      <c r="I116" s="174"/>
      <c r="K116" s="117">
        <v>3819</v>
      </c>
      <c r="R116" s="118"/>
      <c r="T116" s="119"/>
      <c r="AA116" s="120"/>
      <c r="AT116" s="116" t="s">
        <v>125</v>
      </c>
      <c r="AU116" s="116" t="s">
        <v>80</v>
      </c>
      <c r="AV116" s="116" t="s">
        <v>123</v>
      </c>
      <c r="AW116" s="116" t="s">
        <v>90</v>
      </c>
      <c r="AX116" s="116" t="s">
        <v>14</v>
      </c>
      <c r="AY116" s="116" t="s">
        <v>118</v>
      </c>
    </row>
    <row r="117" spans="2:63" s="6" customFormat="1" ht="27" customHeight="1">
      <c r="B117" s="18"/>
      <c r="C117" s="101" t="s">
        <v>80</v>
      </c>
      <c r="D117" s="101" t="s">
        <v>119</v>
      </c>
      <c r="E117" s="102" t="s">
        <v>129</v>
      </c>
      <c r="F117" s="167" t="s">
        <v>130</v>
      </c>
      <c r="G117" s="168"/>
      <c r="H117" s="168"/>
      <c r="I117" s="168"/>
      <c r="J117" s="103" t="s">
        <v>122</v>
      </c>
      <c r="K117" s="104">
        <v>465</v>
      </c>
      <c r="L117" s="169"/>
      <c r="M117" s="168"/>
      <c r="N117" s="185">
        <f>ROUND($L$117*$K$117,2)</f>
        <v>0</v>
      </c>
      <c r="O117" s="186"/>
      <c r="P117" s="186"/>
      <c r="Q117" s="187"/>
      <c r="R117" s="19"/>
      <c r="T117" s="105"/>
      <c r="U117" s="25" t="s">
        <v>32</v>
      </c>
      <c r="V117" s="106">
        <v>0.078</v>
      </c>
      <c r="W117" s="106">
        <f>$V$117*$K$117</f>
        <v>36.27</v>
      </c>
      <c r="X117" s="106">
        <v>0</v>
      </c>
      <c r="Y117" s="106">
        <f>$X$117*$K$117</f>
        <v>0</v>
      </c>
      <c r="Z117" s="106">
        <v>0.181</v>
      </c>
      <c r="AA117" s="107">
        <f>$Z$117*$K$117</f>
        <v>84.16499999999999</v>
      </c>
      <c r="AR117" s="6" t="s">
        <v>123</v>
      </c>
      <c r="AT117" s="6" t="s">
        <v>119</v>
      </c>
      <c r="AU117" s="6" t="s">
        <v>80</v>
      </c>
      <c r="AY117" s="6" t="s">
        <v>118</v>
      </c>
      <c r="BE117" s="108">
        <f>IF($U$117="základní",$N$117,0)</f>
        <v>0</v>
      </c>
      <c r="BF117" s="108">
        <f>IF($U$117="snížená",$N$117,0)</f>
        <v>0</v>
      </c>
      <c r="BG117" s="108">
        <f>IF($U$117="zákl. přenesená",$N$117,0)</f>
        <v>0</v>
      </c>
      <c r="BH117" s="108">
        <f>IF($U$117="sníž. přenesená",$N$117,0)</f>
        <v>0</v>
      </c>
      <c r="BI117" s="108">
        <f>IF($U$117="nulová",$N$117,0)</f>
        <v>0</v>
      </c>
      <c r="BJ117" s="6" t="s">
        <v>14</v>
      </c>
      <c r="BK117" s="108">
        <f>ROUND($L$117*$K$117,2)</f>
        <v>0</v>
      </c>
    </row>
    <row r="118" spans="2:63" s="6" customFormat="1" ht="27" customHeight="1">
      <c r="B118" s="18"/>
      <c r="C118" s="101" t="s">
        <v>131</v>
      </c>
      <c r="D118" s="101" t="s">
        <v>119</v>
      </c>
      <c r="E118" s="102" t="s">
        <v>132</v>
      </c>
      <c r="F118" s="167" t="s">
        <v>133</v>
      </c>
      <c r="G118" s="168"/>
      <c r="H118" s="168"/>
      <c r="I118" s="168"/>
      <c r="J118" s="103" t="s">
        <v>134</v>
      </c>
      <c r="K118" s="104">
        <v>1148.7</v>
      </c>
      <c r="L118" s="169"/>
      <c r="M118" s="168"/>
      <c r="N118" s="185">
        <f>ROUND($L$118*$K$118,2)</f>
        <v>0</v>
      </c>
      <c r="O118" s="186"/>
      <c r="P118" s="186"/>
      <c r="Q118" s="187"/>
      <c r="R118" s="19"/>
      <c r="T118" s="105"/>
      <c r="U118" s="25" t="s">
        <v>32</v>
      </c>
      <c r="V118" s="106">
        <v>0.187</v>
      </c>
      <c r="W118" s="106">
        <f>$V$118*$K$118</f>
        <v>214.8069</v>
      </c>
      <c r="X118" s="106">
        <v>0</v>
      </c>
      <c r="Y118" s="106">
        <f>$X$118*$K$118</f>
        <v>0</v>
      </c>
      <c r="Z118" s="106">
        <v>0</v>
      </c>
      <c r="AA118" s="107">
        <f>$Z$118*$K$118</f>
        <v>0</v>
      </c>
      <c r="AR118" s="6" t="s">
        <v>123</v>
      </c>
      <c r="AT118" s="6" t="s">
        <v>119</v>
      </c>
      <c r="AU118" s="6" t="s">
        <v>80</v>
      </c>
      <c r="AY118" s="6" t="s">
        <v>118</v>
      </c>
      <c r="BE118" s="108">
        <f>IF($U$118="základní",$N$118,0)</f>
        <v>0</v>
      </c>
      <c r="BF118" s="108">
        <f>IF($U$118="snížená",$N$118,0)</f>
        <v>0</v>
      </c>
      <c r="BG118" s="108">
        <f>IF($U$118="zákl. přenesená",$N$118,0)</f>
        <v>0</v>
      </c>
      <c r="BH118" s="108">
        <f>IF($U$118="sníž. přenesená",$N$118,0)</f>
        <v>0</v>
      </c>
      <c r="BI118" s="108">
        <f>IF($U$118="nulová",$N$118,0)</f>
        <v>0</v>
      </c>
      <c r="BJ118" s="6" t="s">
        <v>14</v>
      </c>
      <c r="BK118" s="108">
        <f>ROUND($L$118*$K$118,2)</f>
        <v>0</v>
      </c>
    </row>
    <row r="119" spans="2:51" s="6" customFormat="1" ht="15.75" customHeight="1">
      <c r="B119" s="109"/>
      <c r="C119" s="6"/>
      <c r="E119" s="110"/>
      <c r="F119" s="165" t="s">
        <v>135</v>
      </c>
      <c r="G119" s="166"/>
      <c r="H119" s="166"/>
      <c r="I119" s="166"/>
      <c r="K119" s="111">
        <v>484.5</v>
      </c>
      <c r="R119" s="112"/>
      <c r="T119" s="113"/>
      <c r="AA119" s="114"/>
      <c r="AT119" s="110" t="s">
        <v>125</v>
      </c>
      <c r="AU119" s="110" t="s">
        <v>80</v>
      </c>
      <c r="AV119" s="110" t="s">
        <v>80</v>
      </c>
      <c r="AW119" s="110" t="s">
        <v>90</v>
      </c>
      <c r="AX119" s="110" t="s">
        <v>67</v>
      </c>
      <c r="AY119" s="110" t="s">
        <v>118</v>
      </c>
    </row>
    <row r="120" spans="2:51" s="6" customFormat="1" ht="15.75" customHeight="1">
      <c r="B120" s="109"/>
      <c r="E120" s="110"/>
      <c r="F120" s="165" t="s">
        <v>136</v>
      </c>
      <c r="G120" s="166"/>
      <c r="H120" s="166"/>
      <c r="I120" s="166"/>
      <c r="K120" s="111">
        <v>574.5</v>
      </c>
      <c r="R120" s="112"/>
      <c r="T120" s="113"/>
      <c r="AA120" s="114"/>
      <c r="AT120" s="110" t="s">
        <v>125</v>
      </c>
      <c r="AU120" s="110" t="s">
        <v>80</v>
      </c>
      <c r="AV120" s="110" t="s">
        <v>80</v>
      </c>
      <c r="AW120" s="110" t="s">
        <v>90</v>
      </c>
      <c r="AX120" s="110" t="s">
        <v>67</v>
      </c>
      <c r="AY120" s="110" t="s">
        <v>118</v>
      </c>
    </row>
    <row r="121" spans="2:51" s="6" customFormat="1" ht="15.75" customHeight="1">
      <c r="B121" s="109"/>
      <c r="E121" s="110"/>
      <c r="F121" s="165" t="s">
        <v>137</v>
      </c>
      <c r="G121" s="166"/>
      <c r="H121" s="166"/>
      <c r="I121" s="166"/>
      <c r="K121" s="111">
        <v>3</v>
      </c>
      <c r="R121" s="112"/>
      <c r="T121" s="113"/>
      <c r="AA121" s="114"/>
      <c r="AT121" s="110" t="s">
        <v>125</v>
      </c>
      <c r="AU121" s="110" t="s">
        <v>80</v>
      </c>
      <c r="AV121" s="110" t="s">
        <v>80</v>
      </c>
      <c r="AW121" s="110" t="s">
        <v>90</v>
      </c>
      <c r="AX121" s="110" t="s">
        <v>67</v>
      </c>
      <c r="AY121" s="110" t="s">
        <v>118</v>
      </c>
    </row>
    <row r="122" spans="2:51" s="6" customFormat="1" ht="27" customHeight="1">
      <c r="B122" s="109"/>
      <c r="E122" s="110"/>
      <c r="F122" s="165" t="s">
        <v>138</v>
      </c>
      <c r="G122" s="166"/>
      <c r="H122" s="166"/>
      <c r="I122" s="166"/>
      <c r="K122" s="111">
        <v>86.7</v>
      </c>
      <c r="R122" s="112"/>
      <c r="T122" s="113"/>
      <c r="AA122" s="114"/>
      <c r="AT122" s="110" t="s">
        <v>125</v>
      </c>
      <c r="AU122" s="110" t="s">
        <v>80</v>
      </c>
      <c r="AV122" s="110" t="s">
        <v>80</v>
      </c>
      <c r="AW122" s="110" t="s">
        <v>90</v>
      </c>
      <c r="AX122" s="110" t="s">
        <v>67</v>
      </c>
      <c r="AY122" s="110" t="s">
        <v>118</v>
      </c>
    </row>
    <row r="123" spans="2:51" s="6" customFormat="1" ht="15.75" customHeight="1">
      <c r="B123" s="115"/>
      <c r="E123" s="116"/>
      <c r="F123" s="173" t="s">
        <v>128</v>
      </c>
      <c r="G123" s="174"/>
      <c r="H123" s="174"/>
      <c r="I123" s="174"/>
      <c r="K123" s="117">
        <v>1148.7</v>
      </c>
      <c r="R123" s="118"/>
      <c r="T123" s="119"/>
      <c r="AA123" s="120"/>
      <c r="AT123" s="116" t="s">
        <v>125</v>
      </c>
      <c r="AU123" s="116" t="s">
        <v>80</v>
      </c>
      <c r="AV123" s="116" t="s">
        <v>123</v>
      </c>
      <c r="AW123" s="116" t="s">
        <v>90</v>
      </c>
      <c r="AX123" s="116" t="s">
        <v>14</v>
      </c>
      <c r="AY123" s="116" t="s">
        <v>118</v>
      </c>
    </row>
    <row r="124" spans="2:63" s="6" customFormat="1" ht="27" customHeight="1">
      <c r="B124" s="18"/>
      <c r="C124" s="101" t="s">
        <v>123</v>
      </c>
      <c r="D124" s="101" t="s">
        <v>119</v>
      </c>
      <c r="E124" s="102" t="s">
        <v>139</v>
      </c>
      <c r="F124" s="167" t="s">
        <v>140</v>
      </c>
      <c r="G124" s="168"/>
      <c r="H124" s="168"/>
      <c r="I124" s="168"/>
      <c r="J124" s="103" t="s">
        <v>134</v>
      </c>
      <c r="K124" s="104">
        <v>574.35</v>
      </c>
      <c r="L124" s="169"/>
      <c r="M124" s="168"/>
      <c r="N124" s="185">
        <f>ROUND($L$124*$K$124,2)</f>
        <v>0</v>
      </c>
      <c r="O124" s="186"/>
      <c r="P124" s="186"/>
      <c r="Q124" s="187"/>
      <c r="R124" s="19"/>
      <c r="T124" s="105"/>
      <c r="U124" s="25" t="s">
        <v>32</v>
      </c>
      <c r="V124" s="106">
        <v>0.058</v>
      </c>
      <c r="W124" s="106">
        <f>$V$124*$K$124</f>
        <v>33.3123</v>
      </c>
      <c r="X124" s="106">
        <v>0</v>
      </c>
      <c r="Y124" s="106">
        <f>$X$124*$K$124</f>
        <v>0</v>
      </c>
      <c r="Z124" s="106">
        <v>0</v>
      </c>
      <c r="AA124" s="107">
        <f>$Z$124*$K$124</f>
        <v>0</v>
      </c>
      <c r="AR124" s="6" t="s">
        <v>123</v>
      </c>
      <c r="AT124" s="6" t="s">
        <v>119</v>
      </c>
      <c r="AU124" s="6" t="s">
        <v>80</v>
      </c>
      <c r="AY124" s="6" t="s">
        <v>118</v>
      </c>
      <c r="BE124" s="108">
        <f>IF($U$124="základní",$N$124,0)</f>
        <v>0</v>
      </c>
      <c r="BF124" s="108">
        <f>IF($U$124="snížená",$N$124,0)</f>
        <v>0</v>
      </c>
      <c r="BG124" s="108">
        <f>IF($U$124="zákl. přenesená",$N$124,0)</f>
        <v>0</v>
      </c>
      <c r="BH124" s="108">
        <f>IF($U$124="sníž. přenesená",$N$124,0)</f>
        <v>0</v>
      </c>
      <c r="BI124" s="108">
        <f>IF($U$124="nulová",$N$124,0)</f>
        <v>0</v>
      </c>
      <c r="BJ124" s="6" t="s">
        <v>14</v>
      </c>
      <c r="BK124" s="108">
        <f>ROUND($L$124*$K$124,2)</f>
        <v>0</v>
      </c>
    </row>
    <row r="125" spans="2:51" s="6" customFormat="1" ht="15.75" customHeight="1">
      <c r="B125" s="109"/>
      <c r="E125" s="110"/>
      <c r="F125" s="165" t="s">
        <v>141</v>
      </c>
      <c r="G125" s="166"/>
      <c r="H125" s="166"/>
      <c r="I125" s="166"/>
      <c r="K125" s="111">
        <v>574.35</v>
      </c>
      <c r="R125" s="112"/>
      <c r="T125" s="113"/>
      <c r="AA125" s="114"/>
      <c r="AT125" s="110" t="s">
        <v>125</v>
      </c>
      <c r="AU125" s="110" t="s">
        <v>80</v>
      </c>
      <c r="AV125" s="110" t="s">
        <v>80</v>
      </c>
      <c r="AW125" s="110" t="s">
        <v>90</v>
      </c>
      <c r="AX125" s="110" t="s">
        <v>14</v>
      </c>
      <c r="AY125" s="110" t="s">
        <v>118</v>
      </c>
    </row>
    <row r="126" spans="2:63" s="6" customFormat="1" ht="27" customHeight="1">
      <c r="B126" s="18"/>
      <c r="C126" s="101" t="s">
        <v>142</v>
      </c>
      <c r="D126" s="101" t="s">
        <v>119</v>
      </c>
      <c r="E126" s="102" t="s">
        <v>143</v>
      </c>
      <c r="F126" s="167" t="s">
        <v>144</v>
      </c>
      <c r="G126" s="168"/>
      <c r="H126" s="168"/>
      <c r="I126" s="168"/>
      <c r="J126" s="103" t="s">
        <v>134</v>
      </c>
      <c r="K126" s="104">
        <v>45</v>
      </c>
      <c r="L126" s="169"/>
      <c r="M126" s="168"/>
      <c r="N126" s="185">
        <f>ROUND($L$126*$K$126,2)</f>
        <v>0</v>
      </c>
      <c r="O126" s="186"/>
      <c r="P126" s="186"/>
      <c r="Q126" s="187"/>
      <c r="R126" s="19"/>
      <c r="T126" s="105"/>
      <c r="U126" s="25" t="s">
        <v>32</v>
      </c>
      <c r="V126" s="106">
        <v>0.844</v>
      </c>
      <c r="W126" s="106">
        <f>$V$126*$K$126</f>
        <v>37.98</v>
      </c>
      <c r="X126" s="106">
        <v>0</v>
      </c>
      <c r="Y126" s="106">
        <f>$X$126*$K$126</f>
        <v>0</v>
      </c>
      <c r="Z126" s="106">
        <v>0</v>
      </c>
      <c r="AA126" s="107">
        <f>$Z$126*$K$126</f>
        <v>0</v>
      </c>
      <c r="AR126" s="6" t="s">
        <v>123</v>
      </c>
      <c r="AT126" s="6" t="s">
        <v>119</v>
      </c>
      <c r="AU126" s="6" t="s">
        <v>80</v>
      </c>
      <c r="AY126" s="6" t="s">
        <v>118</v>
      </c>
      <c r="BE126" s="108">
        <f>IF($U$126="základní",$N$126,0)</f>
        <v>0</v>
      </c>
      <c r="BF126" s="108">
        <f>IF($U$126="snížená",$N$126,0)</f>
        <v>0</v>
      </c>
      <c r="BG126" s="108">
        <f>IF($U$126="zákl. přenesená",$N$126,0)</f>
        <v>0</v>
      </c>
      <c r="BH126" s="108">
        <f>IF($U$126="sníž. přenesená",$N$126,0)</f>
        <v>0</v>
      </c>
      <c r="BI126" s="108">
        <f>IF($U$126="nulová",$N$126,0)</f>
        <v>0</v>
      </c>
      <c r="BJ126" s="6" t="s">
        <v>14</v>
      </c>
      <c r="BK126" s="108">
        <f>ROUND($L$126*$K$126,2)</f>
        <v>0</v>
      </c>
    </row>
    <row r="127" spans="2:51" s="6" customFormat="1" ht="15.75" customHeight="1">
      <c r="B127" s="109"/>
      <c r="E127" s="110"/>
      <c r="F127" s="165" t="s">
        <v>145</v>
      </c>
      <c r="G127" s="166"/>
      <c r="H127" s="166"/>
      <c r="I127" s="166"/>
      <c r="K127" s="111">
        <v>45</v>
      </c>
      <c r="R127" s="112"/>
      <c r="T127" s="113"/>
      <c r="AA127" s="114"/>
      <c r="AT127" s="110" t="s">
        <v>125</v>
      </c>
      <c r="AU127" s="110" t="s">
        <v>80</v>
      </c>
      <c r="AV127" s="110" t="s">
        <v>80</v>
      </c>
      <c r="AW127" s="110" t="s">
        <v>90</v>
      </c>
      <c r="AX127" s="110" t="s">
        <v>14</v>
      </c>
      <c r="AY127" s="110" t="s">
        <v>118</v>
      </c>
    </row>
    <row r="128" spans="2:63" s="6" customFormat="1" ht="27" customHeight="1">
      <c r="B128" s="18"/>
      <c r="C128" s="101" t="s">
        <v>146</v>
      </c>
      <c r="D128" s="101" t="s">
        <v>119</v>
      </c>
      <c r="E128" s="102" t="s">
        <v>147</v>
      </c>
      <c r="F128" s="167" t="s">
        <v>148</v>
      </c>
      <c r="G128" s="168"/>
      <c r="H128" s="168"/>
      <c r="I128" s="168"/>
      <c r="J128" s="103" t="s">
        <v>134</v>
      </c>
      <c r="K128" s="104">
        <v>22.5</v>
      </c>
      <c r="L128" s="169"/>
      <c r="M128" s="168"/>
      <c r="N128" s="185">
        <f>ROUND($L$128*$K$128,2)</f>
        <v>0</v>
      </c>
      <c r="O128" s="186"/>
      <c r="P128" s="186"/>
      <c r="Q128" s="187"/>
      <c r="R128" s="19"/>
      <c r="T128" s="105"/>
      <c r="U128" s="25" t="s">
        <v>32</v>
      </c>
      <c r="V128" s="106">
        <v>0.085</v>
      </c>
      <c r="W128" s="106">
        <f>$V$128*$K$128</f>
        <v>1.9125</v>
      </c>
      <c r="X128" s="106">
        <v>0</v>
      </c>
      <c r="Y128" s="106">
        <f>$X$128*$K$128</f>
        <v>0</v>
      </c>
      <c r="Z128" s="106">
        <v>0</v>
      </c>
      <c r="AA128" s="107">
        <f>$Z$128*$K$128</f>
        <v>0</v>
      </c>
      <c r="AR128" s="6" t="s">
        <v>123</v>
      </c>
      <c r="AT128" s="6" t="s">
        <v>119</v>
      </c>
      <c r="AU128" s="6" t="s">
        <v>80</v>
      </c>
      <c r="AY128" s="6" t="s">
        <v>118</v>
      </c>
      <c r="BE128" s="108">
        <f>IF($U$128="základní",$N$128,0)</f>
        <v>0</v>
      </c>
      <c r="BF128" s="108">
        <f>IF($U$128="snížená",$N$128,0)</f>
        <v>0</v>
      </c>
      <c r="BG128" s="108">
        <f>IF($U$128="zákl. přenesená",$N$128,0)</f>
        <v>0</v>
      </c>
      <c r="BH128" s="108">
        <f>IF($U$128="sníž. přenesená",$N$128,0)</f>
        <v>0</v>
      </c>
      <c r="BI128" s="108">
        <f>IF($U$128="nulová",$N$128,0)</f>
        <v>0</v>
      </c>
      <c r="BJ128" s="6" t="s">
        <v>14</v>
      </c>
      <c r="BK128" s="108">
        <f>ROUND($L$128*$K$128,2)</f>
        <v>0</v>
      </c>
    </row>
    <row r="129" spans="2:51" s="6" customFormat="1" ht="15.75" customHeight="1">
      <c r="B129" s="109"/>
      <c r="E129" s="110"/>
      <c r="F129" s="165" t="s">
        <v>149</v>
      </c>
      <c r="G129" s="166"/>
      <c r="H129" s="166"/>
      <c r="I129" s="166"/>
      <c r="K129" s="111">
        <v>22.5</v>
      </c>
      <c r="R129" s="112"/>
      <c r="T129" s="113"/>
      <c r="AA129" s="114"/>
      <c r="AT129" s="110" t="s">
        <v>125</v>
      </c>
      <c r="AU129" s="110" t="s">
        <v>80</v>
      </c>
      <c r="AV129" s="110" t="s">
        <v>80</v>
      </c>
      <c r="AW129" s="110" t="s">
        <v>90</v>
      </c>
      <c r="AX129" s="110" t="s">
        <v>14</v>
      </c>
      <c r="AY129" s="110" t="s">
        <v>118</v>
      </c>
    </row>
    <row r="130" spans="2:63" s="6" customFormat="1" ht="15.75" customHeight="1">
      <c r="B130" s="18"/>
      <c r="C130" s="101" t="s">
        <v>150</v>
      </c>
      <c r="D130" s="101" t="s">
        <v>119</v>
      </c>
      <c r="E130" s="102" t="s">
        <v>151</v>
      </c>
      <c r="F130" s="167" t="s">
        <v>152</v>
      </c>
      <c r="G130" s="168"/>
      <c r="H130" s="168"/>
      <c r="I130" s="168"/>
      <c r="J130" s="103" t="s">
        <v>134</v>
      </c>
      <c r="K130" s="104">
        <v>56.6</v>
      </c>
      <c r="L130" s="169"/>
      <c r="M130" s="168"/>
      <c r="N130" s="185">
        <f>ROUND($L$130*$K$130,2)</f>
        <v>0</v>
      </c>
      <c r="O130" s="186"/>
      <c r="P130" s="186"/>
      <c r="Q130" s="187"/>
      <c r="R130" s="19"/>
      <c r="T130" s="105"/>
      <c r="U130" s="25" t="s">
        <v>32</v>
      </c>
      <c r="V130" s="106">
        <v>0.083</v>
      </c>
      <c r="W130" s="106">
        <f>$V$130*$K$130</f>
        <v>4.6978</v>
      </c>
      <c r="X130" s="106">
        <v>0</v>
      </c>
      <c r="Y130" s="106">
        <f>$X$130*$K$130</f>
        <v>0</v>
      </c>
      <c r="Z130" s="106">
        <v>0</v>
      </c>
      <c r="AA130" s="107">
        <f>$Z$130*$K$130</f>
        <v>0</v>
      </c>
      <c r="AR130" s="6" t="s">
        <v>123</v>
      </c>
      <c r="AT130" s="6" t="s">
        <v>119</v>
      </c>
      <c r="AU130" s="6" t="s">
        <v>80</v>
      </c>
      <c r="AY130" s="6" t="s">
        <v>118</v>
      </c>
      <c r="BE130" s="108">
        <f>IF($U$130="základní",$N$130,0)</f>
        <v>0</v>
      </c>
      <c r="BF130" s="108">
        <f>IF($U$130="snížená",$N$130,0)</f>
        <v>0</v>
      </c>
      <c r="BG130" s="108">
        <f>IF($U$130="zákl. přenesená",$N$130,0)</f>
        <v>0</v>
      </c>
      <c r="BH130" s="108">
        <f>IF($U$130="sníž. přenesená",$N$130,0)</f>
        <v>0</v>
      </c>
      <c r="BI130" s="108">
        <f>IF($U$130="nulová",$N$130,0)</f>
        <v>0</v>
      </c>
      <c r="BJ130" s="6" t="s">
        <v>14</v>
      </c>
      <c r="BK130" s="108">
        <f>ROUND($L$130*$K$130,2)</f>
        <v>0</v>
      </c>
    </row>
    <row r="131" spans="2:63" s="6" customFormat="1" ht="15.75" customHeight="1">
      <c r="B131" s="18"/>
      <c r="C131" s="121" t="s">
        <v>153</v>
      </c>
      <c r="D131" s="121" t="s">
        <v>154</v>
      </c>
      <c r="E131" s="122" t="s">
        <v>155</v>
      </c>
      <c r="F131" s="170" t="s">
        <v>156</v>
      </c>
      <c r="G131" s="171"/>
      <c r="H131" s="171"/>
      <c r="I131" s="171"/>
      <c r="J131" s="123" t="s">
        <v>134</v>
      </c>
      <c r="K131" s="124">
        <v>56.6</v>
      </c>
      <c r="L131" s="172"/>
      <c r="M131" s="171"/>
      <c r="N131" s="190">
        <f>ROUND($L$131*$K$131,2)</f>
        <v>0</v>
      </c>
      <c r="O131" s="191"/>
      <c r="P131" s="191"/>
      <c r="Q131" s="192"/>
      <c r="R131" s="19"/>
      <c r="T131" s="105"/>
      <c r="U131" s="25" t="s">
        <v>32</v>
      </c>
      <c r="V131" s="106">
        <v>0</v>
      </c>
      <c r="W131" s="106">
        <f>$V$131*$K$131</f>
        <v>0</v>
      </c>
      <c r="X131" s="106">
        <v>0</v>
      </c>
      <c r="Y131" s="106">
        <f>$X$131*$K$131</f>
        <v>0</v>
      </c>
      <c r="Z131" s="106">
        <v>0</v>
      </c>
      <c r="AA131" s="107">
        <f>$Z$131*$K$131</f>
        <v>0</v>
      </c>
      <c r="AR131" s="6" t="s">
        <v>153</v>
      </c>
      <c r="AT131" s="6" t="s">
        <v>154</v>
      </c>
      <c r="AU131" s="6" t="s">
        <v>80</v>
      </c>
      <c r="AY131" s="6" t="s">
        <v>118</v>
      </c>
      <c r="BE131" s="108">
        <f>IF($U$131="základní",$N$131,0)</f>
        <v>0</v>
      </c>
      <c r="BF131" s="108">
        <f>IF($U$131="snížená",$N$131,0)</f>
        <v>0</v>
      </c>
      <c r="BG131" s="108">
        <f>IF($U$131="zákl. přenesená",$N$131,0)</f>
        <v>0</v>
      </c>
      <c r="BH131" s="108">
        <f>IF($U$131="sníž. přenesená",$N$131,0)</f>
        <v>0</v>
      </c>
      <c r="BI131" s="108">
        <f>IF($U$131="nulová",$N$131,0)</f>
        <v>0</v>
      </c>
      <c r="BJ131" s="6" t="s">
        <v>14</v>
      </c>
      <c r="BK131" s="108">
        <f>ROUND($L$131*$K$131,2)</f>
        <v>0</v>
      </c>
    </row>
    <row r="132" spans="2:63" s="6" customFormat="1" ht="27" customHeight="1">
      <c r="B132" s="18"/>
      <c r="C132" s="101" t="s">
        <v>157</v>
      </c>
      <c r="D132" s="101" t="s">
        <v>119</v>
      </c>
      <c r="E132" s="102" t="s">
        <v>158</v>
      </c>
      <c r="F132" s="167" t="s">
        <v>159</v>
      </c>
      <c r="G132" s="168"/>
      <c r="H132" s="168"/>
      <c r="I132" s="168"/>
      <c r="J132" s="103" t="s">
        <v>134</v>
      </c>
      <c r="K132" s="104">
        <v>1169.7</v>
      </c>
      <c r="L132" s="169"/>
      <c r="M132" s="168"/>
      <c r="N132" s="185">
        <f>ROUND($L$132*$K$132,2)</f>
        <v>0</v>
      </c>
      <c r="O132" s="186"/>
      <c r="P132" s="186"/>
      <c r="Q132" s="187"/>
      <c r="R132" s="19"/>
      <c r="T132" s="105"/>
      <c r="U132" s="25" t="s">
        <v>32</v>
      </c>
      <c r="V132" s="106">
        <v>0.083</v>
      </c>
      <c r="W132" s="106">
        <f>$V$132*$K$132</f>
        <v>97.08510000000001</v>
      </c>
      <c r="X132" s="106">
        <v>0</v>
      </c>
      <c r="Y132" s="106">
        <f>$X$132*$K$132</f>
        <v>0</v>
      </c>
      <c r="Z132" s="106">
        <v>0</v>
      </c>
      <c r="AA132" s="107">
        <f>$Z$132*$K$132</f>
        <v>0</v>
      </c>
      <c r="AR132" s="6" t="s">
        <v>123</v>
      </c>
      <c r="AT132" s="6" t="s">
        <v>119</v>
      </c>
      <c r="AU132" s="6" t="s">
        <v>80</v>
      </c>
      <c r="AY132" s="6" t="s">
        <v>118</v>
      </c>
      <c r="BE132" s="108">
        <f>IF($U$132="základní",$N$132,0)</f>
        <v>0</v>
      </c>
      <c r="BF132" s="108">
        <f>IF($U$132="snížená",$N$132,0)</f>
        <v>0</v>
      </c>
      <c r="BG132" s="108">
        <f>IF($U$132="zákl. přenesená",$N$132,0)</f>
        <v>0</v>
      </c>
      <c r="BH132" s="108">
        <f>IF($U$132="sníž. přenesená",$N$132,0)</f>
        <v>0</v>
      </c>
      <c r="BI132" s="108">
        <f>IF($U$132="nulová",$N$132,0)</f>
        <v>0</v>
      </c>
      <c r="BJ132" s="6" t="s">
        <v>14</v>
      </c>
      <c r="BK132" s="108">
        <f>ROUND($L$132*$K$132,2)</f>
        <v>0</v>
      </c>
    </row>
    <row r="133" spans="2:51" s="6" customFormat="1" ht="15.75" customHeight="1">
      <c r="B133" s="109"/>
      <c r="E133" s="110"/>
      <c r="F133" s="165" t="s">
        <v>160</v>
      </c>
      <c r="G133" s="166"/>
      <c r="H133" s="166"/>
      <c r="I133" s="166"/>
      <c r="K133" s="111">
        <v>1169.7</v>
      </c>
      <c r="R133" s="112"/>
      <c r="T133" s="113"/>
      <c r="AA133" s="114"/>
      <c r="AT133" s="110" t="s">
        <v>125</v>
      </c>
      <c r="AU133" s="110" t="s">
        <v>80</v>
      </c>
      <c r="AV133" s="110" t="s">
        <v>80</v>
      </c>
      <c r="AW133" s="110" t="s">
        <v>90</v>
      </c>
      <c r="AX133" s="110" t="s">
        <v>14</v>
      </c>
      <c r="AY133" s="110" t="s">
        <v>118</v>
      </c>
    </row>
    <row r="134" spans="2:63" s="6" customFormat="1" ht="39" customHeight="1">
      <c r="B134" s="18"/>
      <c r="C134" s="101" t="s">
        <v>19</v>
      </c>
      <c r="D134" s="101" t="s">
        <v>119</v>
      </c>
      <c r="E134" s="102" t="s">
        <v>161</v>
      </c>
      <c r="F134" s="167" t="s">
        <v>162</v>
      </c>
      <c r="G134" s="168"/>
      <c r="H134" s="168"/>
      <c r="I134" s="168"/>
      <c r="J134" s="103" t="s">
        <v>134</v>
      </c>
      <c r="K134" s="104">
        <v>5848.5</v>
      </c>
      <c r="L134" s="169"/>
      <c r="M134" s="168"/>
      <c r="N134" s="185">
        <f>ROUND($L$134*$K$134,2)</f>
        <v>0</v>
      </c>
      <c r="O134" s="186"/>
      <c r="P134" s="186"/>
      <c r="Q134" s="187"/>
      <c r="R134" s="19"/>
      <c r="T134" s="105"/>
      <c r="U134" s="25" t="s">
        <v>32</v>
      </c>
      <c r="V134" s="106">
        <v>0.004</v>
      </c>
      <c r="W134" s="106">
        <f>$V$134*$K$134</f>
        <v>23.394000000000002</v>
      </c>
      <c r="X134" s="106">
        <v>0</v>
      </c>
      <c r="Y134" s="106">
        <f>$X$134*$K$134</f>
        <v>0</v>
      </c>
      <c r="Z134" s="106">
        <v>0</v>
      </c>
      <c r="AA134" s="107">
        <f>$Z$134*$K$134</f>
        <v>0</v>
      </c>
      <c r="AR134" s="6" t="s">
        <v>123</v>
      </c>
      <c r="AT134" s="6" t="s">
        <v>119</v>
      </c>
      <c r="AU134" s="6" t="s">
        <v>80</v>
      </c>
      <c r="AY134" s="6" t="s">
        <v>118</v>
      </c>
      <c r="BE134" s="108">
        <f>IF($U$134="základní",$N$134,0)</f>
        <v>0</v>
      </c>
      <c r="BF134" s="108">
        <f>IF($U$134="snížená",$N$134,0)</f>
        <v>0</v>
      </c>
      <c r="BG134" s="108">
        <f>IF($U$134="zákl. přenesená",$N$134,0)</f>
        <v>0</v>
      </c>
      <c r="BH134" s="108">
        <f>IF($U$134="sníž. přenesená",$N$134,0)</f>
        <v>0</v>
      </c>
      <c r="BI134" s="108">
        <f>IF($U$134="nulová",$N$134,0)</f>
        <v>0</v>
      </c>
      <c r="BJ134" s="6" t="s">
        <v>14</v>
      </c>
      <c r="BK134" s="108">
        <f>ROUND($L$134*$K$134,2)</f>
        <v>0</v>
      </c>
    </row>
    <row r="135" spans="2:51" s="6" customFormat="1" ht="15.75" customHeight="1">
      <c r="B135" s="109"/>
      <c r="E135" s="110"/>
      <c r="F135" s="165" t="s">
        <v>163</v>
      </c>
      <c r="G135" s="166"/>
      <c r="H135" s="166"/>
      <c r="I135" s="166"/>
      <c r="K135" s="111">
        <v>5848.5</v>
      </c>
      <c r="R135" s="112"/>
      <c r="T135" s="113"/>
      <c r="AA135" s="114"/>
      <c r="AT135" s="110" t="s">
        <v>125</v>
      </c>
      <c r="AU135" s="110" t="s">
        <v>80</v>
      </c>
      <c r="AV135" s="110" t="s">
        <v>80</v>
      </c>
      <c r="AW135" s="110" t="s">
        <v>90</v>
      </c>
      <c r="AX135" s="110" t="s">
        <v>14</v>
      </c>
      <c r="AY135" s="110" t="s">
        <v>118</v>
      </c>
    </row>
    <row r="136" spans="2:63" s="6" customFormat="1" ht="15.75" customHeight="1">
      <c r="B136" s="18"/>
      <c r="C136" s="101" t="s">
        <v>164</v>
      </c>
      <c r="D136" s="101" t="s">
        <v>119</v>
      </c>
      <c r="E136" s="102" t="s">
        <v>165</v>
      </c>
      <c r="F136" s="167" t="s">
        <v>166</v>
      </c>
      <c r="G136" s="168"/>
      <c r="H136" s="168"/>
      <c r="I136" s="168"/>
      <c r="J136" s="103" t="s">
        <v>134</v>
      </c>
      <c r="K136" s="104">
        <v>1169.7</v>
      </c>
      <c r="L136" s="169"/>
      <c r="M136" s="168"/>
      <c r="N136" s="185">
        <f>ROUND($L$136*$K$136,2)</f>
        <v>0</v>
      </c>
      <c r="O136" s="186"/>
      <c r="P136" s="186"/>
      <c r="Q136" s="187"/>
      <c r="R136" s="19"/>
      <c r="T136" s="105"/>
      <c r="U136" s="25" t="s">
        <v>32</v>
      </c>
      <c r="V136" s="106">
        <v>0.009</v>
      </c>
      <c r="W136" s="106">
        <f>$V$136*$K$136</f>
        <v>10.5273</v>
      </c>
      <c r="X136" s="106">
        <v>0</v>
      </c>
      <c r="Y136" s="106">
        <f>$X$136*$K$136</f>
        <v>0</v>
      </c>
      <c r="Z136" s="106">
        <v>0</v>
      </c>
      <c r="AA136" s="107">
        <f>$Z$136*$K$136</f>
        <v>0</v>
      </c>
      <c r="AR136" s="6" t="s">
        <v>123</v>
      </c>
      <c r="AT136" s="6" t="s">
        <v>119</v>
      </c>
      <c r="AU136" s="6" t="s">
        <v>80</v>
      </c>
      <c r="AY136" s="6" t="s">
        <v>118</v>
      </c>
      <c r="BE136" s="108">
        <f>IF($U$136="základní",$N$136,0)</f>
        <v>0</v>
      </c>
      <c r="BF136" s="108">
        <f>IF($U$136="snížená",$N$136,0)</f>
        <v>0</v>
      </c>
      <c r="BG136" s="108">
        <f>IF($U$136="zákl. přenesená",$N$136,0)</f>
        <v>0</v>
      </c>
      <c r="BH136" s="108">
        <f>IF($U$136="sníž. přenesená",$N$136,0)</f>
        <v>0</v>
      </c>
      <c r="BI136" s="108">
        <f>IF($U$136="nulová",$N$136,0)</f>
        <v>0</v>
      </c>
      <c r="BJ136" s="6" t="s">
        <v>14</v>
      </c>
      <c r="BK136" s="108">
        <f>ROUND($L$136*$K$136,2)</f>
        <v>0</v>
      </c>
    </row>
    <row r="137" spans="2:63" s="6" customFormat="1" ht="27" customHeight="1">
      <c r="B137" s="18"/>
      <c r="C137" s="101" t="s">
        <v>167</v>
      </c>
      <c r="D137" s="101" t="s">
        <v>119</v>
      </c>
      <c r="E137" s="102" t="s">
        <v>168</v>
      </c>
      <c r="F137" s="167" t="s">
        <v>169</v>
      </c>
      <c r="G137" s="168"/>
      <c r="H137" s="168"/>
      <c r="I137" s="168"/>
      <c r="J137" s="103" t="s">
        <v>170</v>
      </c>
      <c r="K137" s="104">
        <v>1988.49</v>
      </c>
      <c r="L137" s="169"/>
      <c r="M137" s="168"/>
      <c r="N137" s="185">
        <f>ROUND($L$137*$K$137,2)</f>
        <v>0</v>
      </c>
      <c r="O137" s="186"/>
      <c r="P137" s="186"/>
      <c r="Q137" s="187"/>
      <c r="R137" s="19"/>
      <c r="T137" s="105"/>
      <c r="U137" s="25" t="s">
        <v>32</v>
      </c>
      <c r="V137" s="106">
        <v>0</v>
      </c>
      <c r="W137" s="106">
        <f>$V$137*$K$137</f>
        <v>0</v>
      </c>
      <c r="X137" s="106">
        <v>0</v>
      </c>
      <c r="Y137" s="106">
        <f>$X$137*$K$137</f>
        <v>0</v>
      </c>
      <c r="Z137" s="106">
        <v>0</v>
      </c>
      <c r="AA137" s="107">
        <f>$Z$137*$K$137</f>
        <v>0</v>
      </c>
      <c r="AR137" s="6" t="s">
        <v>123</v>
      </c>
      <c r="AT137" s="6" t="s">
        <v>119</v>
      </c>
      <c r="AU137" s="6" t="s">
        <v>80</v>
      </c>
      <c r="AY137" s="6" t="s">
        <v>118</v>
      </c>
      <c r="BE137" s="108">
        <f>IF($U$137="základní",$N$137,0)</f>
        <v>0</v>
      </c>
      <c r="BF137" s="108">
        <f>IF($U$137="snížená",$N$137,0)</f>
        <v>0</v>
      </c>
      <c r="BG137" s="108">
        <f>IF($U$137="zákl. přenesená",$N$137,0)</f>
        <v>0</v>
      </c>
      <c r="BH137" s="108">
        <f>IF($U$137="sníž. přenesená",$N$137,0)</f>
        <v>0</v>
      </c>
      <c r="BI137" s="108">
        <f>IF($U$137="nulová",$N$137,0)</f>
        <v>0</v>
      </c>
      <c r="BJ137" s="6" t="s">
        <v>14</v>
      </c>
      <c r="BK137" s="108">
        <f>ROUND($L$137*$K$137,2)</f>
        <v>0</v>
      </c>
    </row>
    <row r="138" spans="2:51" s="6" customFormat="1" ht="15.75" customHeight="1">
      <c r="B138" s="109"/>
      <c r="E138" s="110"/>
      <c r="F138" s="165" t="s">
        <v>171</v>
      </c>
      <c r="G138" s="166"/>
      <c r="H138" s="166"/>
      <c r="I138" s="166"/>
      <c r="K138" s="111">
        <v>1988.49</v>
      </c>
      <c r="R138" s="112"/>
      <c r="T138" s="113"/>
      <c r="AA138" s="114"/>
      <c r="AT138" s="110" t="s">
        <v>125</v>
      </c>
      <c r="AU138" s="110" t="s">
        <v>80</v>
      </c>
      <c r="AV138" s="110" t="s">
        <v>80</v>
      </c>
      <c r="AW138" s="110" t="s">
        <v>90</v>
      </c>
      <c r="AX138" s="110" t="s">
        <v>14</v>
      </c>
      <c r="AY138" s="110" t="s">
        <v>118</v>
      </c>
    </row>
    <row r="139" spans="2:63" s="6" customFormat="1" ht="27" customHeight="1">
      <c r="B139" s="18"/>
      <c r="C139" s="101" t="s">
        <v>172</v>
      </c>
      <c r="D139" s="101" t="s">
        <v>119</v>
      </c>
      <c r="E139" s="102" t="s">
        <v>173</v>
      </c>
      <c r="F139" s="167" t="s">
        <v>174</v>
      </c>
      <c r="G139" s="168"/>
      <c r="H139" s="168"/>
      <c r="I139" s="168"/>
      <c r="J139" s="103" t="s">
        <v>134</v>
      </c>
      <c r="K139" s="104">
        <v>24</v>
      </c>
      <c r="L139" s="169"/>
      <c r="M139" s="168"/>
      <c r="N139" s="185">
        <f>ROUND($L$139*$K$139,2)</f>
        <v>0</v>
      </c>
      <c r="O139" s="186"/>
      <c r="P139" s="186"/>
      <c r="Q139" s="187"/>
      <c r="R139" s="19"/>
      <c r="T139" s="105"/>
      <c r="U139" s="25" t="s">
        <v>32</v>
      </c>
      <c r="V139" s="106">
        <v>0.299</v>
      </c>
      <c r="W139" s="106">
        <f>$V$139*$K$139</f>
        <v>7.176</v>
      </c>
      <c r="X139" s="106">
        <v>0</v>
      </c>
      <c r="Y139" s="106">
        <f>$X$139*$K$139</f>
        <v>0</v>
      </c>
      <c r="Z139" s="106">
        <v>0</v>
      </c>
      <c r="AA139" s="107">
        <f>$Z$139*$K$139</f>
        <v>0</v>
      </c>
      <c r="AR139" s="6" t="s">
        <v>123</v>
      </c>
      <c r="AT139" s="6" t="s">
        <v>119</v>
      </c>
      <c r="AU139" s="6" t="s">
        <v>80</v>
      </c>
      <c r="AY139" s="6" t="s">
        <v>118</v>
      </c>
      <c r="BE139" s="108">
        <f>IF($U$139="základní",$N$139,0)</f>
        <v>0</v>
      </c>
      <c r="BF139" s="108">
        <f>IF($U$139="snížená",$N$139,0)</f>
        <v>0</v>
      </c>
      <c r="BG139" s="108">
        <f>IF($U$139="zákl. přenesená",$N$139,0)</f>
        <v>0</v>
      </c>
      <c r="BH139" s="108">
        <f>IF($U$139="sníž. přenesená",$N$139,0)</f>
        <v>0</v>
      </c>
      <c r="BI139" s="108">
        <f>IF($U$139="nulová",$N$139,0)</f>
        <v>0</v>
      </c>
      <c r="BJ139" s="6" t="s">
        <v>14</v>
      </c>
      <c r="BK139" s="108">
        <f>ROUND($L$139*$K$139,2)</f>
        <v>0</v>
      </c>
    </row>
    <row r="140" spans="2:51" s="6" customFormat="1" ht="15.75" customHeight="1">
      <c r="B140" s="109"/>
      <c r="E140" s="110"/>
      <c r="F140" s="165" t="s">
        <v>175</v>
      </c>
      <c r="G140" s="166"/>
      <c r="H140" s="166"/>
      <c r="I140" s="166"/>
      <c r="K140" s="111">
        <v>24</v>
      </c>
      <c r="R140" s="112"/>
      <c r="T140" s="113"/>
      <c r="AA140" s="114"/>
      <c r="AT140" s="110" t="s">
        <v>125</v>
      </c>
      <c r="AU140" s="110" t="s">
        <v>80</v>
      </c>
      <c r="AV140" s="110" t="s">
        <v>80</v>
      </c>
      <c r="AW140" s="110" t="s">
        <v>90</v>
      </c>
      <c r="AX140" s="110" t="s">
        <v>14</v>
      </c>
      <c r="AY140" s="110" t="s">
        <v>118</v>
      </c>
    </row>
    <row r="141" spans="2:63" s="6" customFormat="1" ht="27" customHeight="1">
      <c r="B141" s="18"/>
      <c r="C141" s="101" t="s">
        <v>176</v>
      </c>
      <c r="D141" s="101" t="s">
        <v>119</v>
      </c>
      <c r="E141" s="102" t="s">
        <v>177</v>
      </c>
      <c r="F141" s="167" t="s">
        <v>178</v>
      </c>
      <c r="G141" s="168"/>
      <c r="H141" s="168"/>
      <c r="I141" s="168"/>
      <c r="J141" s="103" t="s">
        <v>134</v>
      </c>
      <c r="K141" s="104">
        <v>18</v>
      </c>
      <c r="L141" s="169"/>
      <c r="M141" s="168"/>
      <c r="N141" s="185">
        <f>ROUND($L$141*$K$141,2)</f>
        <v>0</v>
      </c>
      <c r="O141" s="186"/>
      <c r="P141" s="186"/>
      <c r="Q141" s="187"/>
      <c r="R141" s="19"/>
      <c r="T141" s="105"/>
      <c r="U141" s="25" t="s">
        <v>32</v>
      </c>
      <c r="V141" s="106">
        <v>1.587</v>
      </c>
      <c r="W141" s="106">
        <f>$V$141*$K$141</f>
        <v>28.566</v>
      </c>
      <c r="X141" s="106">
        <v>0</v>
      </c>
      <c r="Y141" s="106">
        <f>$X$141*$K$141</f>
        <v>0</v>
      </c>
      <c r="Z141" s="106">
        <v>0</v>
      </c>
      <c r="AA141" s="107">
        <f>$Z$141*$K$141</f>
        <v>0</v>
      </c>
      <c r="AR141" s="6" t="s">
        <v>123</v>
      </c>
      <c r="AT141" s="6" t="s">
        <v>119</v>
      </c>
      <c r="AU141" s="6" t="s">
        <v>80</v>
      </c>
      <c r="AY141" s="6" t="s">
        <v>118</v>
      </c>
      <c r="BE141" s="108">
        <f>IF($U$141="základní",$N$141,0)</f>
        <v>0</v>
      </c>
      <c r="BF141" s="108">
        <f>IF($U$141="snížená",$N$141,0)</f>
        <v>0</v>
      </c>
      <c r="BG141" s="108">
        <f>IF($U$141="zákl. přenesená",$N$141,0)</f>
        <v>0</v>
      </c>
      <c r="BH141" s="108">
        <f>IF($U$141="sníž. přenesená",$N$141,0)</f>
        <v>0</v>
      </c>
      <c r="BI141" s="108">
        <f>IF($U$141="nulová",$N$141,0)</f>
        <v>0</v>
      </c>
      <c r="BJ141" s="6" t="s">
        <v>14</v>
      </c>
      <c r="BK141" s="108">
        <f>ROUND($L$141*$K$141,2)</f>
        <v>0</v>
      </c>
    </row>
    <row r="142" spans="2:51" s="6" customFormat="1" ht="15.75" customHeight="1">
      <c r="B142" s="109"/>
      <c r="E142" s="110"/>
      <c r="F142" s="165" t="s">
        <v>179</v>
      </c>
      <c r="G142" s="166"/>
      <c r="H142" s="166"/>
      <c r="I142" s="166"/>
      <c r="K142" s="111">
        <v>18</v>
      </c>
      <c r="R142" s="112"/>
      <c r="T142" s="113"/>
      <c r="AA142" s="114"/>
      <c r="AT142" s="110" t="s">
        <v>125</v>
      </c>
      <c r="AU142" s="110" t="s">
        <v>80</v>
      </c>
      <c r="AV142" s="110" t="s">
        <v>80</v>
      </c>
      <c r="AW142" s="110" t="s">
        <v>90</v>
      </c>
      <c r="AX142" s="110" t="s">
        <v>14</v>
      </c>
      <c r="AY142" s="110" t="s">
        <v>118</v>
      </c>
    </row>
    <row r="143" spans="2:63" s="6" customFormat="1" ht="15.75" customHeight="1">
      <c r="B143" s="18"/>
      <c r="C143" s="121" t="s">
        <v>8</v>
      </c>
      <c r="D143" s="121" t="s">
        <v>154</v>
      </c>
      <c r="E143" s="122" t="s">
        <v>180</v>
      </c>
      <c r="F143" s="170" t="s">
        <v>181</v>
      </c>
      <c r="G143" s="171"/>
      <c r="H143" s="171"/>
      <c r="I143" s="171"/>
      <c r="J143" s="123" t="s">
        <v>170</v>
      </c>
      <c r="K143" s="124">
        <v>33.66</v>
      </c>
      <c r="L143" s="172"/>
      <c r="M143" s="171"/>
      <c r="N143" s="190">
        <f>ROUND($L$143*$K$143,2)</f>
        <v>0</v>
      </c>
      <c r="O143" s="191"/>
      <c r="P143" s="191"/>
      <c r="Q143" s="192"/>
      <c r="R143" s="19"/>
      <c r="T143" s="105"/>
      <c r="U143" s="25" t="s">
        <v>32</v>
      </c>
      <c r="V143" s="106">
        <v>0</v>
      </c>
      <c r="W143" s="106">
        <f>$V$143*$K$143</f>
        <v>0</v>
      </c>
      <c r="X143" s="106">
        <v>1</v>
      </c>
      <c r="Y143" s="106">
        <f>$X$143*$K$143</f>
        <v>33.66</v>
      </c>
      <c r="Z143" s="106">
        <v>0</v>
      </c>
      <c r="AA143" s="107">
        <f>$Z$143*$K$143</f>
        <v>0</v>
      </c>
      <c r="AR143" s="6" t="s">
        <v>153</v>
      </c>
      <c r="AT143" s="6" t="s">
        <v>154</v>
      </c>
      <c r="AU143" s="6" t="s">
        <v>80</v>
      </c>
      <c r="AY143" s="6" t="s">
        <v>118</v>
      </c>
      <c r="BE143" s="108">
        <f>IF($U$143="základní",$N$143,0)</f>
        <v>0</v>
      </c>
      <c r="BF143" s="108">
        <f>IF($U$143="snížená",$N$143,0)</f>
        <v>0</v>
      </c>
      <c r="BG143" s="108">
        <f>IF($U$143="zákl. přenesená",$N$143,0)</f>
        <v>0</v>
      </c>
      <c r="BH143" s="108">
        <f>IF($U$143="sníž. přenesená",$N$143,0)</f>
        <v>0</v>
      </c>
      <c r="BI143" s="108">
        <f>IF($U$143="nulová",$N$143,0)</f>
        <v>0</v>
      </c>
      <c r="BJ143" s="6" t="s">
        <v>14</v>
      </c>
      <c r="BK143" s="108">
        <f>ROUND($L$143*$K$143,2)</f>
        <v>0</v>
      </c>
    </row>
    <row r="144" spans="2:51" s="6" customFormat="1" ht="15.75" customHeight="1">
      <c r="B144" s="109"/>
      <c r="E144" s="110"/>
      <c r="F144" s="165" t="s">
        <v>182</v>
      </c>
      <c r="G144" s="166"/>
      <c r="H144" s="166"/>
      <c r="I144" s="166"/>
      <c r="K144" s="111">
        <v>33.66</v>
      </c>
      <c r="R144" s="112"/>
      <c r="T144" s="113"/>
      <c r="AA144" s="114"/>
      <c r="AT144" s="110" t="s">
        <v>125</v>
      </c>
      <c r="AU144" s="110" t="s">
        <v>80</v>
      </c>
      <c r="AV144" s="110" t="s">
        <v>80</v>
      </c>
      <c r="AW144" s="110" t="s">
        <v>90</v>
      </c>
      <c r="AX144" s="110" t="s">
        <v>14</v>
      </c>
      <c r="AY144" s="110" t="s">
        <v>118</v>
      </c>
    </row>
    <row r="145" spans="2:63" s="6" customFormat="1" ht="27" customHeight="1">
      <c r="B145" s="18"/>
      <c r="C145" s="101" t="s">
        <v>183</v>
      </c>
      <c r="D145" s="101" t="s">
        <v>119</v>
      </c>
      <c r="E145" s="102" t="s">
        <v>184</v>
      </c>
      <c r="F145" s="167" t="s">
        <v>185</v>
      </c>
      <c r="G145" s="168"/>
      <c r="H145" s="168"/>
      <c r="I145" s="168"/>
      <c r="J145" s="103" t="s">
        <v>122</v>
      </c>
      <c r="K145" s="104">
        <v>283</v>
      </c>
      <c r="L145" s="169"/>
      <c r="M145" s="168"/>
      <c r="N145" s="185">
        <f>ROUND($L$145*$K$145,2)</f>
        <v>0</v>
      </c>
      <c r="O145" s="186"/>
      <c r="P145" s="186"/>
      <c r="Q145" s="187"/>
      <c r="R145" s="19"/>
      <c r="T145" s="105"/>
      <c r="U145" s="25" t="s">
        <v>32</v>
      </c>
      <c r="V145" s="106">
        <v>0.06</v>
      </c>
      <c r="W145" s="106">
        <f>$V$145*$K$145</f>
        <v>16.98</v>
      </c>
      <c r="X145" s="106">
        <v>0</v>
      </c>
      <c r="Y145" s="106">
        <f>$X$145*$K$145</f>
        <v>0</v>
      </c>
      <c r="Z145" s="106">
        <v>0</v>
      </c>
      <c r="AA145" s="107">
        <f>$Z$145*$K$145</f>
        <v>0</v>
      </c>
      <c r="AR145" s="6" t="s">
        <v>123</v>
      </c>
      <c r="AT145" s="6" t="s">
        <v>119</v>
      </c>
      <c r="AU145" s="6" t="s">
        <v>80</v>
      </c>
      <c r="AY145" s="6" t="s">
        <v>118</v>
      </c>
      <c r="BE145" s="108">
        <f>IF($U$145="základní",$N$145,0)</f>
        <v>0</v>
      </c>
      <c r="BF145" s="108">
        <f>IF($U$145="snížená",$N$145,0)</f>
        <v>0</v>
      </c>
      <c r="BG145" s="108">
        <f>IF($U$145="zákl. přenesená",$N$145,0)</f>
        <v>0</v>
      </c>
      <c r="BH145" s="108">
        <f>IF($U$145="sníž. přenesená",$N$145,0)</f>
        <v>0</v>
      </c>
      <c r="BI145" s="108">
        <f>IF($U$145="nulová",$N$145,0)</f>
        <v>0</v>
      </c>
      <c r="BJ145" s="6" t="s">
        <v>14</v>
      </c>
      <c r="BK145" s="108">
        <f>ROUND($L$145*$K$145,2)</f>
        <v>0</v>
      </c>
    </row>
    <row r="146" spans="2:63" s="6" customFormat="1" ht="15.75" customHeight="1">
      <c r="B146" s="18"/>
      <c r="C146" s="121" t="s">
        <v>186</v>
      </c>
      <c r="D146" s="121" t="s">
        <v>154</v>
      </c>
      <c r="E146" s="122" t="s">
        <v>187</v>
      </c>
      <c r="F146" s="170" t="s">
        <v>188</v>
      </c>
      <c r="G146" s="171"/>
      <c r="H146" s="171"/>
      <c r="I146" s="171"/>
      <c r="J146" s="123" t="s">
        <v>189</v>
      </c>
      <c r="K146" s="124">
        <v>14.15</v>
      </c>
      <c r="L146" s="172"/>
      <c r="M146" s="171"/>
      <c r="N146" s="190">
        <f>ROUND($L$146*$K$146,2)</f>
        <v>0</v>
      </c>
      <c r="O146" s="191"/>
      <c r="P146" s="191"/>
      <c r="Q146" s="192"/>
      <c r="R146" s="19"/>
      <c r="T146" s="105"/>
      <c r="U146" s="25" t="s">
        <v>32</v>
      </c>
      <c r="V146" s="106">
        <v>0</v>
      </c>
      <c r="W146" s="106">
        <f>$V$146*$K$146</f>
        <v>0</v>
      </c>
      <c r="X146" s="106">
        <v>0.001</v>
      </c>
      <c r="Y146" s="106">
        <f>$X$146*$K$146</f>
        <v>0.014150000000000001</v>
      </c>
      <c r="Z146" s="106">
        <v>0</v>
      </c>
      <c r="AA146" s="107">
        <f>$Z$146*$K$146</f>
        <v>0</v>
      </c>
      <c r="AR146" s="6" t="s">
        <v>153</v>
      </c>
      <c r="AT146" s="6" t="s">
        <v>154</v>
      </c>
      <c r="AU146" s="6" t="s">
        <v>80</v>
      </c>
      <c r="AY146" s="6" t="s">
        <v>118</v>
      </c>
      <c r="BE146" s="108">
        <f>IF($U$146="základní",$N$146,0)</f>
        <v>0</v>
      </c>
      <c r="BF146" s="108">
        <f>IF($U$146="snížená",$N$146,0)</f>
        <v>0</v>
      </c>
      <c r="BG146" s="108">
        <f>IF($U$146="zákl. přenesená",$N$146,0)</f>
        <v>0</v>
      </c>
      <c r="BH146" s="108">
        <f>IF($U$146="sníž. přenesená",$N$146,0)</f>
        <v>0</v>
      </c>
      <c r="BI146" s="108">
        <f>IF($U$146="nulová",$N$146,0)</f>
        <v>0</v>
      </c>
      <c r="BJ146" s="6" t="s">
        <v>14</v>
      </c>
      <c r="BK146" s="108">
        <f>ROUND($L$146*$K$146,2)</f>
        <v>0</v>
      </c>
    </row>
    <row r="147" spans="2:51" s="6" customFormat="1" ht="15.75" customHeight="1">
      <c r="B147" s="109"/>
      <c r="E147" s="110"/>
      <c r="F147" s="165" t="s">
        <v>190</v>
      </c>
      <c r="G147" s="166"/>
      <c r="H147" s="166"/>
      <c r="I147" s="166"/>
      <c r="K147" s="111">
        <v>14.15</v>
      </c>
      <c r="R147" s="112"/>
      <c r="T147" s="113"/>
      <c r="AA147" s="114"/>
      <c r="AT147" s="110" t="s">
        <v>125</v>
      </c>
      <c r="AU147" s="110" t="s">
        <v>80</v>
      </c>
      <c r="AV147" s="110" t="s">
        <v>80</v>
      </c>
      <c r="AW147" s="110" t="s">
        <v>90</v>
      </c>
      <c r="AX147" s="110" t="s">
        <v>14</v>
      </c>
      <c r="AY147" s="110" t="s">
        <v>118</v>
      </c>
    </row>
    <row r="148" spans="2:63" s="6" customFormat="1" ht="27" customHeight="1">
      <c r="B148" s="18"/>
      <c r="C148" s="101" t="s">
        <v>191</v>
      </c>
      <c r="D148" s="101" t="s">
        <v>119</v>
      </c>
      <c r="E148" s="102" t="s">
        <v>192</v>
      </c>
      <c r="F148" s="167" t="s">
        <v>193</v>
      </c>
      <c r="G148" s="168"/>
      <c r="H148" s="168"/>
      <c r="I148" s="168"/>
      <c r="J148" s="103" t="s">
        <v>122</v>
      </c>
      <c r="K148" s="104">
        <v>283</v>
      </c>
      <c r="L148" s="169"/>
      <c r="M148" s="168"/>
      <c r="N148" s="185">
        <f>ROUND($L$148*$K$148,2)</f>
        <v>0</v>
      </c>
      <c r="O148" s="186"/>
      <c r="P148" s="186"/>
      <c r="Q148" s="187"/>
      <c r="R148" s="19"/>
      <c r="T148" s="105"/>
      <c r="U148" s="25" t="s">
        <v>32</v>
      </c>
      <c r="V148" s="106">
        <v>0.254</v>
      </c>
      <c r="W148" s="106">
        <f>$V$148*$K$148</f>
        <v>71.882</v>
      </c>
      <c r="X148" s="106">
        <v>0</v>
      </c>
      <c r="Y148" s="106">
        <f>$X$148*$K$148</f>
        <v>0</v>
      </c>
      <c r="Z148" s="106">
        <v>0</v>
      </c>
      <c r="AA148" s="107">
        <f>$Z$148*$K$148</f>
        <v>0</v>
      </c>
      <c r="AR148" s="6" t="s">
        <v>123</v>
      </c>
      <c r="AT148" s="6" t="s">
        <v>119</v>
      </c>
      <c r="AU148" s="6" t="s">
        <v>80</v>
      </c>
      <c r="AY148" s="6" t="s">
        <v>118</v>
      </c>
      <c r="BE148" s="108">
        <f>IF($U$148="základní",$N$148,0)</f>
        <v>0</v>
      </c>
      <c r="BF148" s="108">
        <f>IF($U$148="snížená",$N$148,0)</f>
        <v>0</v>
      </c>
      <c r="BG148" s="108">
        <f>IF($U$148="zákl. přenesená",$N$148,0)</f>
        <v>0</v>
      </c>
      <c r="BH148" s="108">
        <f>IF($U$148="sníž. přenesená",$N$148,0)</f>
        <v>0</v>
      </c>
      <c r="BI148" s="108">
        <f>IF($U$148="nulová",$N$148,0)</f>
        <v>0</v>
      </c>
      <c r="BJ148" s="6" t="s">
        <v>14</v>
      </c>
      <c r="BK148" s="108">
        <f>ROUND($L$148*$K$148,2)</f>
        <v>0</v>
      </c>
    </row>
    <row r="149" spans="2:63" s="6" customFormat="1" ht="15.75" customHeight="1">
      <c r="B149" s="18"/>
      <c r="C149" s="101" t="s">
        <v>194</v>
      </c>
      <c r="D149" s="101" t="s">
        <v>119</v>
      </c>
      <c r="E149" s="102" t="s">
        <v>195</v>
      </c>
      <c r="F149" s="167" t="s">
        <v>196</v>
      </c>
      <c r="G149" s="168"/>
      <c r="H149" s="168"/>
      <c r="I149" s="168"/>
      <c r="J149" s="103" t="s">
        <v>122</v>
      </c>
      <c r="K149" s="104">
        <v>283</v>
      </c>
      <c r="L149" s="169"/>
      <c r="M149" s="168"/>
      <c r="N149" s="185">
        <f>ROUND($L$149*$K$149,2)</f>
        <v>0</v>
      </c>
      <c r="O149" s="186"/>
      <c r="P149" s="186"/>
      <c r="Q149" s="187"/>
      <c r="R149" s="19"/>
      <c r="T149" s="105"/>
      <c r="U149" s="25" t="s">
        <v>32</v>
      </c>
      <c r="V149" s="106">
        <v>0.013</v>
      </c>
      <c r="W149" s="106">
        <f>$V$149*$K$149</f>
        <v>3.679</v>
      </c>
      <c r="X149" s="106">
        <v>0</v>
      </c>
      <c r="Y149" s="106">
        <f>$X$149*$K$149</f>
        <v>0</v>
      </c>
      <c r="Z149" s="106">
        <v>0</v>
      </c>
      <c r="AA149" s="107">
        <f>$Z$149*$K$149</f>
        <v>0</v>
      </c>
      <c r="AR149" s="6" t="s">
        <v>123</v>
      </c>
      <c r="AT149" s="6" t="s">
        <v>119</v>
      </c>
      <c r="AU149" s="6" t="s">
        <v>80</v>
      </c>
      <c r="AY149" s="6" t="s">
        <v>118</v>
      </c>
      <c r="BE149" s="108">
        <f>IF($U$149="základní",$N$149,0)</f>
        <v>0</v>
      </c>
      <c r="BF149" s="108">
        <f>IF($U$149="snížená",$N$149,0)</f>
        <v>0</v>
      </c>
      <c r="BG149" s="108">
        <f>IF($U$149="zákl. přenesená",$N$149,0)</f>
        <v>0</v>
      </c>
      <c r="BH149" s="108">
        <f>IF($U$149="sníž. přenesená",$N$149,0)</f>
        <v>0</v>
      </c>
      <c r="BI149" s="108">
        <f>IF($U$149="nulová",$N$149,0)</f>
        <v>0</v>
      </c>
      <c r="BJ149" s="6" t="s">
        <v>14</v>
      </c>
      <c r="BK149" s="108">
        <f>ROUND($L$149*$K$149,2)</f>
        <v>0</v>
      </c>
    </row>
    <row r="150" spans="2:63" s="6" customFormat="1" ht="15.75" customHeight="1">
      <c r="B150" s="18"/>
      <c r="C150" s="101" t="s">
        <v>197</v>
      </c>
      <c r="D150" s="101" t="s">
        <v>119</v>
      </c>
      <c r="E150" s="102" t="s">
        <v>198</v>
      </c>
      <c r="F150" s="167" t="s">
        <v>199</v>
      </c>
      <c r="G150" s="168"/>
      <c r="H150" s="168"/>
      <c r="I150" s="168"/>
      <c r="J150" s="103" t="s">
        <v>122</v>
      </c>
      <c r="K150" s="104">
        <v>3826.5</v>
      </c>
      <c r="L150" s="169"/>
      <c r="M150" s="168"/>
      <c r="N150" s="185">
        <f>ROUND($L$150*$K$150,2)</f>
        <v>0</v>
      </c>
      <c r="O150" s="186"/>
      <c r="P150" s="186"/>
      <c r="Q150" s="187"/>
      <c r="R150" s="19"/>
      <c r="T150" s="105"/>
      <c r="U150" s="25" t="s">
        <v>32</v>
      </c>
      <c r="V150" s="106">
        <v>0.018</v>
      </c>
      <c r="W150" s="106">
        <f>$V$150*$K$150</f>
        <v>68.877</v>
      </c>
      <c r="X150" s="106">
        <v>0</v>
      </c>
      <c r="Y150" s="106">
        <f>$X$150*$K$150</f>
        <v>0</v>
      </c>
      <c r="Z150" s="106">
        <v>0</v>
      </c>
      <c r="AA150" s="107">
        <f>$Z$150*$K$150</f>
        <v>0</v>
      </c>
      <c r="AR150" s="6" t="s">
        <v>123</v>
      </c>
      <c r="AT150" s="6" t="s">
        <v>119</v>
      </c>
      <c r="AU150" s="6" t="s">
        <v>80</v>
      </c>
      <c r="AY150" s="6" t="s">
        <v>118</v>
      </c>
      <c r="BE150" s="108">
        <f>IF($U$150="základní",$N$150,0)</f>
        <v>0</v>
      </c>
      <c r="BF150" s="108">
        <f>IF($U$150="snížená",$N$150,0)</f>
        <v>0</v>
      </c>
      <c r="BG150" s="108">
        <f>IF($U$150="zákl. přenesená",$N$150,0)</f>
        <v>0</v>
      </c>
      <c r="BH150" s="108">
        <f>IF($U$150="sníž. přenesená",$N$150,0)</f>
        <v>0</v>
      </c>
      <c r="BI150" s="108">
        <f>IF($U$150="nulová",$N$150,0)</f>
        <v>0</v>
      </c>
      <c r="BJ150" s="6" t="s">
        <v>14</v>
      </c>
      <c r="BK150" s="108">
        <f>ROUND($L$150*$K$150,2)</f>
        <v>0</v>
      </c>
    </row>
    <row r="151" spans="2:51" s="6" customFormat="1" ht="15.75" customHeight="1">
      <c r="B151" s="109"/>
      <c r="E151" s="110"/>
      <c r="F151" s="165" t="s">
        <v>200</v>
      </c>
      <c r="G151" s="166"/>
      <c r="H151" s="166"/>
      <c r="I151" s="166"/>
      <c r="K151" s="111">
        <v>3826.5</v>
      </c>
      <c r="R151" s="112"/>
      <c r="T151" s="113"/>
      <c r="AA151" s="114"/>
      <c r="AT151" s="110" t="s">
        <v>125</v>
      </c>
      <c r="AU151" s="110" t="s">
        <v>80</v>
      </c>
      <c r="AV151" s="110" t="s">
        <v>80</v>
      </c>
      <c r="AW151" s="110" t="s">
        <v>90</v>
      </c>
      <c r="AX151" s="110" t="s">
        <v>14</v>
      </c>
      <c r="AY151" s="110" t="s">
        <v>118</v>
      </c>
    </row>
    <row r="152" spans="2:63" s="6" customFormat="1" ht="27" customHeight="1">
      <c r="B152" s="18"/>
      <c r="C152" s="101" t="s">
        <v>7</v>
      </c>
      <c r="D152" s="101" t="s">
        <v>119</v>
      </c>
      <c r="E152" s="102" t="s">
        <v>201</v>
      </c>
      <c r="F152" s="167" t="s">
        <v>202</v>
      </c>
      <c r="G152" s="168"/>
      <c r="H152" s="168"/>
      <c r="I152" s="168"/>
      <c r="J152" s="103" t="s">
        <v>203</v>
      </c>
      <c r="K152" s="104">
        <v>23</v>
      </c>
      <c r="L152" s="169"/>
      <c r="M152" s="168"/>
      <c r="N152" s="185">
        <f>ROUND($L$152*$K$152,2)</f>
        <v>0</v>
      </c>
      <c r="O152" s="186"/>
      <c r="P152" s="186"/>
      <c r="Q152" s="187"/>
      <c r="R152" s="19"/>
      <c r="T152" s="105"/>
      <c r="U152" s="25" t="s">
        <v>32</v>
      </c>
      <c r="V152" s="106">
        <v>0</v>
      </c>
      <c r="W152" s="106">
        <f>$V$152*$K$152</f>
        <v>0</v>
      </c>
      <c r="X152" s="106">
        <v>0</v>
      </c>
      <c r="Y152" s="106">
        <f>$X$152*$K$152</f>
        <v>0</v>
      </c>
      <c r="Z152" s="106">
        <v>0</v>
      </c>
      <c r="AA152" s="107">
        <f>$Z$152*$K$152</f>
        <v>0</v>
      </c>
      <c r="AR152" s="6" t="s">
        <v>123</v>
      </c>
      <c r="AT152" s="6" t="s">
        <v>119</v>
      </c>
      <c r="AU152" s="6" t="s">
        <v>80</v>
      </c>
      <c r="AY152" s="6" t="s">
        <v>118</v>
      </c>
      <c r="BE152" s="108">
        <f>IF($U$152="základní",$N$152,0)</f>
        <v>0</v>
      </c>
      <c r="BF152" s="108">
        <f>IF($U$152="snížená",$N$152,0)</f>
        <v>0</v>
      </c>
      <c r="BG152" s="108">
        <f>IF($U$152="zákl. přenesená",$N$152,0)</f>
        <v>0</v>
      </c>
      <c r="BH152" s="108">
        <f>IF($U$152="sníž. přenesená",$N$152,0)</f>
        <v>0</v>
      </c>
      <c r="BI152" s="108">
        <f>IF($U$152="nulová",$N$152,0)</f>
        <v>0</v>
      </c>
      <c r="BJ152" s="6" t="s">
        <v>14</v>
      </c>
      <c r="BK152" s="108">
        <f>ROUND($L$152*$K$152,2)</f>
        <v>0</v>
      </c>
    </row>
    <row r="153" spans="2:63" s="6" customFormat="1" ht="27" customHeight="1">
      <c r="B153" s="18"/>
      <c r="C153" s="121" t="s">
        <v>204</v>
      </c>
      <c r="D153" s="121" t="s">
        <v>154</v>
      </c>
      <c r="E153" s="122" t="s">
        <v>205</v>
      </c>
      <c r="F153" s="170" t="s">
        <v>206</v>
      </c>
      <c r="G153" s="171"/>
      <c r="H153" s="171"/>
      <c r="I153" s="171"/>
      <c r="J153" s="123" t="s">
        <v>203</v>
      </c>
      <c r="K153" s="124">
        <v>23</v>
      </c>
      <c r="L153" s="172"/>
      <c r="M153" s="171"/>
      <c r="N153" s="190">
        <f>ROUND($L$153*$K$153,2)</f>
        <v>0</v>
      </c>
      <c r="O153" s="191"/>
      <c r="P153" s="191"/>
      <c r="Q153" s="192"/>
      <c r="R153" s="19"/>
      <c r="T153" s="105"/>
      <c r="U153" s="25" t="s">
        <v>32</v>
      </c>
      <c r="V153" s="106">
        <v>0</v>
      </c>
      <c r="W153" s="106">
        <f>$V$153*$K$153</f>
        <v>0</v>
      </c>
      <c r="X153" s="106">
        <v>0</v>
      </c>
      <c r="Y153" s="106">
        <f>$X$153*$K$153</f>
        <v>0</v>
      </c>
      <c r="Z153" s="106">
        <v>0</v>
      </c>
      <c r="AA153" s="107">
        <f>$Z$153*$K$153</f>
        <v>0</v>
      </c>
      <c r="AR153" s="6" t="s">
        <v>153</v>
      </c>
      <c r="AT153" s="6" t="s">
        <v>154</v>
      </c>
      <c r="AU153" s="6" t="s">
        <v>80</v>
      </c>
      <c r="AY153" s="6" t="s">
        <v>118</v>
      </c>
      <c r="BE153" s="108">
        <f>IF($U$153="základní",$N$153,0)</f>
        <v>0</v>
      </c>
      <c r="BF153" s="108">
        <f>IF($U$153="snížená",$N$153,0)</f>
        <v>0</v>
      </c>
      <c r="BG153" s="108">
        <f>IF($U$153="zákl. přenesená",$N$153,0)</f>
        <v>0</v>
      </c>
      <c r="BH153" s="108">
        <f>IF($U$153="sníž. přenesená",$N$153,0)</f>
        <v>0</v>
      </c>
      <c r="BI153" s="108">
        <f>IF($U$153="nulová",$N$153,0)</f>
        <v>0</v>
      </c>
      <c r="BJ153" s="6" t="s">
        <v>14</v>
      </c>
      <c r="BK153" s="108">
        <f>ROUND($L$153*$K$153,2)</f>
        <v>0</v>
      </c>
    </row>
    <row r="154" spans="2:63" s="6" customFormat="1" ht="27" customHeight="1">
      <c r="B154" s="18"/>
      <c r="C154" s="101" t="s">
        <v>207</v>
      </c>
      <c r="D154" s="101" t="s">
        <v>119</v>
      </c>
      <c r="E154" s="102" t="s">
        <v>208</v>
      </c>
      <c r="F154" s="167" t="s">
        <v>209</v>
      </c>
      <c r="G154" s="168"/>
      <c r="H154" s="168"/>
      <c r="I154" s="168"/>
      <c r="J154" s="103" t="s">
        <v>122</v>
      </c>
      <c r="K154" s="104">
        <v>381</v>
      </c>
      <c r="L154" s="169"/>
      <c r="M154" s="168"/>
      <c r="N154" s="185">
        <f>ROUND($L$154*$K$154,2)</f>
        <v>0</v>
      </c>
      <c r="O154" s="186"/>
      <c r="P154" s="186"/>
      <c r="Q154" s="187"/>
      <c r="R154" s="19"/>
      <c r="T154" s="105"/>
      <c r="U154" s="25" t="s">
        <v>32</v>
      </c>
      <c r="V154" s="106">
        <v>0</v>
      </c>
      <c r="W154" s="106">
        <f>$V$154*$K$154</f>
        <v>0</v>
      </c>
      <c r="X154" s="106">
        <v>0</v>
      </c>
      <c r="Y154" s="106">
        <f>$X$154*$K$154</f>
        <v>0</v>
      </c>
      <c r="Z154" s="106">
        <v>0</v>
      </c>
      <c r="AA154" s="107">
        <f>$Z$154*$K$154</f>
        <v>0</v>
      </c>
      <c r="AR154" s="6" t="s">
        <v>123</v>
      </c>
      <c r="AT154" s="6" t="s">
        <v>119</v>
      </c>
      <c r="AU154" s="6" t="s">
        <v>80</v>
      </c>
      <c r="AY154" s="6" t="s">
        <v>118</v>
      </c>
      <c r="BE154" s="108">
        <f>IF($U$154="základní",$N$154,0)</f>
        <v>0</v>
      </c>
      <c r="BF154" s="108">
        <f>IF($U$154="snížená",$N$154,0)</f>
        <v>0</v>
      </c>
      <c r="BG154" s="108">
        <f>IF($U$154="zákl. přenesená",$N$154,0)</f>
        <v>0</v>
      </c>
      <c r="BH154" s="108">
        <f>IF($U$154="sníž. přenesená",$N$154,0)</f>
        <v>0</v>
      </c>
      <c r="BI154" s="108">
        <f>IF($U$154="nulová",$N$154,0)</f>
        <v>0</v>
      </c>
      <c r="BJ154" s="6" t="s">
        <v>14</v>
      </c>
      <c r="BK154" s="108">
        <f>ROUND($L$154*$K$154,2)</f>
        <v>0</v>
      </c>
    </row>
    <row r="155" spans="2:51" s="6" customFormat="1" ht="15.75" customHeight="1">
      <c r="B155" s="109"/>
      <c r="E155" s="110"/>
      <c r="F155" s="165" t="s">
        <v>210</v>
      </c>
      <c r="G155" s="166"/>
      <c r="H155" s="166"/>
      <c r="I155" s="166"/>
      <c r="K155" s="111">
        <v>381</v>
      </c>
      <c r="R155" s="112"/>
      <c r="T155" s="113"/>
      <c r="AA155" s="114"/>
      <c r="AT155" s="110" t="s">
        <v>125</v>
      </c>
      <c r="AU155" s="110" t="s">
        <v>80</v>
      </c>
      <c r="AV155" s="110" t="s">
        <v>80</v>
      </c>
      <c r="AW155" s="110" t="s">
        <v>90</v>
      </c>
      <c r="AX155" s="110" t="s">
        <v>14</v>
      </c>
      <c r="AY155" s="110" t="s">
        <v>118</v>
      </c>
    </row>
    <row r="156" spans="2:63" s="6" customFormat="1" ht="27" customHeight="1">
      <c r="B156" s="18"/>
      <c r="C156" s="101" t="s">
        <v>211</v>
      </c>
      <c r="D156" s="101" t="s">
        <v>119</v>
      </c>
      <c r="E156" s="102" t="s">
        <v>212</v>
      </c>
      <c r="F156" s="167" t="s">
        <v>213</v>
      </c>
      <c r="G156" s="168"/>
      <c r="H156" s="168"/>
      <c r="I156" s="168"/>
      <c r="J156" s="103" t="s">
        <v>122</v>
      </c>
      <c r="K156" s="104">
        <v>762</v>
      </c>
      <c r="L156" s="169"/>
      <c r="M156" s="168"/>
      <c r="N156" s="185">
        <f>ROUND($L$156*$K$156,2)</f>
        <v>0</v>
      </c>
      <c r="O156" s="186"/>
      <c r="P156" s="186"/>
      <c r="Q156" s="187"/>
      <c r="R156" s="19"/>
      <c r="T156" s="105"/>
      <c r="U156" s="25" t="s">
        <v>32</v>
      </c>
      <c r="V156" s="106">
        <v>0.252</v>
      </c>
      <c r="W156" s="106">
        <f>$V$156*$K$156</f>
        <v>192.024</v>
      </c>
      <c r="X156" s="106">
        <v>0</v>
      </c>
      <c r="Y156" s="106">
        <f>$X$156*$K$156</f>
        <v>0</v>
      </c>
      <c r="Z156" s="106">
        <v>0</v>
      </c>
      <c r="AA156" s="107">
        <f>$Z$156*$K$156</f>
        <v>0</v>
      </c>
      <c r="AR156" s="6" t="s">
        <v>123</v>
      </c>
      <c r="AT156" s="6" t="s">
        <v>119</v>
      </c>
      <c r="AU156" s="6" t="s">
        <v>80</v>
      </c>
      <c r="AY156" s="6" t="s">
        <v>118</v>
      </c>
      <c r="BE156" s="108">
        <f>IF($U$156="základní",$N$156,0)</f>
        <v>0</v>
      </c>
      <c r="BF156" s="108">
        <f>IF($U$156="snížená",$N$156,0)</f>
        <v>0</v>
      </c>
      <c r="BG156" s="108">
        <f>IF($U$156="zákl. přenesená",$N$156,0)</f>
        <v>0</v>
      </c>
      <c r="BH156" s="108">
        <f>IF($U$156="sníž. přenesená",$N$156,0)</f>
        <v>0</v>
      </c>
      <c r="BI156" s="108">
        <f>IF($U$156="nulová",$N$156,0)</f>
        <v>0</v>
      </c>
      <c r="BJ156" s="6" t="s">
        <v>14</v>
      </c>
      <c r="BK156" s="108">
        <f>ROUND($L$156*$K$156,2)</f>
        <v>0</v>
      </c>
    </row>
    <row r="157" spans="2:51" s="6" customFormat="1" ht="15.75" customHeight="1">
      <c r="B157" s="109"/>
      <c r="E157" s="110"/>
      <c r="F157" s="165" t="s">
        <v>214</v>
      </c>
      <c r="G157" s="166"/>
      <c r="H157" s="166"/>
      <c r="I157" s="166"/>
      <c r="K157" s="111">
        <v>762</v>
      </c>
      <c r="R157" s="112"/>
      <c r="T157" s="113"/>
      <c r="AA157" s="114"/>
      <c r="AT157" s="110" t="s">
        <v>125</v>
      </c>
      <c r="AU157" s="110" t="s">
        <v>80</v>
      </c>
      <c r="AV157" s="110" t="s">
        <v>80</v>
      </c>
      <c r="AW157" s="110" t="s">
        <v>90</v>
      </c>
      <c r="AX157" s="110" t="s">
        <v>14</v>
      </c>
      <c r="AY157" s="110" t="s">
        <v>118</v>
      </c>
    </row>
    <row r="158" spans="2:63" s="6" customFormat="1" ht="15.75" customHeight="1">
      <c r="B158" s="18"/>
      <c r="C158" s="121" t="s">
        <v>215</v>
      </c>
      <c r="D158" s="121" t="s">
        <v>154</v>
      </c>
      <c r="E158" s="122" t="s">
        <v>216</v>
      </c>
      <c r="F158" s="170" t="s">
        <v>217</v>
      </c>
      <c r="G158" s="171"/>
      <c r="H158" s="171"/>
      <c r="I158" s="171"/>
      <c r="J158" s="123" t="s">
        <v>134</v>
      </c>
      <c r="K158" s="124">
        <v>114.3</v>
      </c>
      <c r="L158" s="172"/>
      <c r="M158" s="171"/>
      <c r="N158" s="190">
        <f>ROUND($L$158*$K$158,2)</f>
        <v>0</v>
      </c>
      <c r="O158" s="191"/>
      <c r="P158" s="191"/>
      <c r="Q158" s="192"/>
      <c r="R158" s="19"/>
      <c r="T158" s="105"/>
      <c r="U158" s="25" t="s">
        <v>32</v>
      </c>
      <c r="V158" s="106">
        <v>0</v>
      </c>
      <c r="W158" s="106">
        <f>$V$158*$K$158</f>
        <v>0</v>
      </c>
      <c r="X158" s="106">
        <v>0.6</v>
      </c>
      <c r="Y158" s="106">
        <f>$X$158*$K$158</f>
        <v>68.58</v>
      </c>
      <c r="Z158" s="106">
        <v>0</v>
      </c>
      <c r="AA158" s="107">
        <f>$Z$158*$K$158</f>
        <v>0</v>
      </c>
      <c r="AR158" s="6" t="s">
        <v>153</v>
      </c>
      <c r="AT158" s="6" t="s">
        <v>154</v>
      </c>
      <c r="AU158" s="6" t="s">
        <v>80</v>
      </c>
      <c r="AY158" s="6" t="s">
        <v>118</v>
      </c>
      <c r="BE158" s="108">
        <f>IF($U$158="základní",$N$158,0)</f>
        <v>0</v>
      </c>
      <c r="BF158" s="108">
        <f>IF($U$158="snížená",$N$158,0)</f>
        <v>0</v>
      </c>
      <c r="BG158" s="108">
        <f>IF($U$158="zákl. přenesená",$N$158,0)</f>
        <v>0</v>
      </c>
      <c r="BH158" s="108">
        <f>IF($U$158="sníž. přenesená",$N$158,0)</f>
        <v>0</v>
      </c>
      <c r="BI158" s="108">
        <f>IF($U$158="nulová",$N$158,0)</f>
        <v>0</v>
      </c>
      <c r="BJ158" s="6" t="s">
        <v>14</v>
      </c>
      <c r="BK158" s="108">
        <f>ROUND($L$158*$K$158,2)</f>
        <v>0</v>
      </c>
    </row>
    <row r="159" spans="2:51" s="6" customFormat="1" ht="15.75" customHeight="1">
      <c r="B159" s="109"/>
      <c r="E159" s="110"/>
      <c r="F159" s="165" t="s">
        <v>218</v>
      </c>
      <c r="G159" s="166"/>
      <c r="H159" s="166"/>
      <c r="I159" s="166"/>
      <c r="K159" s="111">
        <v>114.3</v>
      </c>
      <c r="R159" s="112"/>
      <c r="T159" s="113"/>
      <c r="AA159" s="114"/>
      <c r="AT159" s="110" t="s">
        <v>125</v>
      </c>
      <c r="AU159" s="110" t="s">
        <v>80</v>
      </c>
      <c r="AV159" s="110" t="s">
        <v>80</v>
      </c>
      <c r="AW159" s="110" t="s">
        <v>90</v>
      </c>
      <c r="AX159" s="110" t="s">
        <v>14</v>
      </c>
      <c r="AY159" s="110" t="s">
        <v>118</v>
      </c>
    </row>
    <row r="160" spans="2:63" s="6" customFormat="1" ht="15.75" customHeight="1">
      <c r="B160" s="18"/>
      <c r="C160" s="101" t="s">
        <v>219</v>
      </c>
      <c r="D160" s="101" t="s">
        <v>119</v>
      </c>
      <c r="E160" s="102" t="s">
        <v>220</v>
      </c>
      <c r="F160" s="167" t="s">
        <v>221</v>
      </c>
      <c r="G160" s="168"/>
      <c r="H160" s="168"/>
      <c r="I160" s="168"/>
      <c r="J160" s="103" t="s">
        <v>134</v>
      </c>
      <c r="K160" s="104">
        <v>23</v>
      </c>
      <c r="L160" s="169"/>
      <c r="M160" s="168"/>
      <c r="N160" s="185">
        <f>ROUND($L$160*$K$160,2)</f>
        <v>0</v>
      </c>
      <c r="O160" s="186"/>
      <c r="P160" s="186"/>
      <c r="Q160" s="187"/>
      <c r="R160" s="19"/>
      <c r="T160" s="105"/>
      <c r="U160" s="25" t="s">
        <v>32</v>
      </c>
      <c r="V160" s="106">
        <v>0.26</v>
      </c>
      <c r="W160" s="106">
        <f>$V$160*$K$160</f>
        <v>5.98</v>
      </c>
      <c r="X160" s="106">
        <v>0</v>
      </c>
      <c r="Y160" s="106">
        <f>$X$160*$K$160</f>
        <v>0</v>
      </c>
      <c r="Z160" s="106">
        <v>0</v>
      </c>
      <c r="AA160" s="107">
        <f>$Z$160*$K$160</f>
        <v>0</v>
      </c>
      <c r="AR160" s="6" t="s">
        <v>123</v>
      </c>
      <c r="AT160" s="6" t="s">
        <v>119</v>
      </c>
      <c r="AU160" s="6" t="s">
        <v>80</v>
      </c>
      <c r="AY160" s="6" t="s">
        <v>118</v>
      </c>
      <c r="BE160" s="108">
        <f>IF($U$160="základní",$N$160,0)</f>
        <v>0</v>
      </c>
      <c r="BF160" s="108">
        <f>IF($U$160="snížená",$N$160,0)</f>
        <v>0</v>
      </c>
      <c r="BG160" s="108">
        <f>IF($U$160="zákl. přenesená",$N$160,0)</f>
        <v>0</v>
      </c>
      <c r="BH160" s="108">
        <f>IF($U$160="sníž. přenesená",$N$160,0)</f>
        <v>0</v>
      </c>
      <c r="BI160" s="108">
        <f>IF($U$160="nulová",$N$160,0)</f>
        <v>0</v>
      </c>
      <c r="BJ160" s="6" t="s">
        <v>14</v>
      </c>
      <c r="BK160" s="108">
        <f>ROUND($L$160*$K$160,2)</f>
        <v>0</v>
      </c>
    </row>
    <row r="161" spans="2:63" s="6" customFormat="1" ht="27" customHeight="1">
      <c r="B161" s="18"/>
      <c r="C161" s="101" t="s">
        <v>222</v>
      </c>
      <c r="D161" s="101" t="s">
        <v>119</v>
      </c>
      <c r="E161" s="102" t="s">
        <v>223</v>
      </c>
      <c r="F161" s="167" t="s">
        <v>224</v>
      </c>
      <c r="G161" s="168"/>
      <c r="H161" s="168"/>
      <c r="I161" s="168"/>
      <c r="J161" s="103" t="s">
        <v>134</v>
      </c>
      <c r="K161" s="104">
        <v>23</v>
      </c>
      <c r="L161" s="169"/>
      <c r="M161" s="168"/>
      <c r="N161" s="185">
        <f>ROUND($L$161*$K$161,2)</f>
        <v>0</v>
      </c>
      <c r="O161" s="186"/>
      <c r="P161" s="186"/>
      <c r="Q161" s="187"/>
      <c r="R161" s="19"/>
      <c r="T161" s="105"/>
      <c r="U161" s="25" t="s">
        <v>32</v>
      </c>
      <c r="V161" s="106">
        <v>0.452</v>
      </c>
      <c r="W161" s="106">
        <f>$V$161*$K$161</f>
        <v>10.396</v>
      </c>
      <c r="X161" s="106">
        <v>0</v>
      </c>
      <c r="Y161" s="106">
        <f>$X$161*$K$161</f>
        <v>0</v>
      </c>
      <c r="Z161" s="106">
        <v>0</v>
      </c>
      <c r="AA161" s="107">
        <f>$Z$161*$K$161</f>
        <v>0</v>
      </c>
      <c r="AR161" s="6" t="s">
        <v>123</v>
      </c>
      <c r="AT161" s="6" t="s">
        <v>119</v>
      </c>
      <c r="AU161" s="6" t="s">
        <v>80</v>
      </c>
      <c r="AY161" s="6" t="s">
        <v>118</v>
      </c>
      <c r="BE161" s="108">
        <f>IF($U$161="základní",$N$161,0)</f>
        <v>0</v>
      </c>
      <c r="BF161" s="108">
        <f>IF($U$161="snížená",$N$161,0)</f>
        <v>0</v>
      </c>
      <c r="BG161" s="108">
        <f>IF($U$161="zákl. přenesená",$N$161,0)</f>
        <v>0</v>
      </c>
      <c r="BH161" s="108">
        <f>IF($U$161="sníž. přenesená",$N$161,0)</f>
        <v>0</v>
      </c>
      <c r="BI161" s="108">
        <f>IF($U$161="nulová",$N$161,0)</f>
        <v>0</v>
      </c>
      <c r="BJ161" s="6" t="s">
        <v>14</v>
      </c>
      <c r="BK161" s="108">
        <f>ROUND($L$161*$K$161,2)</f>
        <v>0</v>
      </c>
    </row>
    <row r="162" spans="2:63" s="91" customFormat="1" ht="30.75" customHeight="1">
      <c r="B162" s="92"/>
      <c r="D162" s="100" t="s">
        <v>93</v>
      </c>
      <c r="N162" s="188">
        <f>$BK$162</f>
        <v>0</v>
      </c>
      <c r="O162" s="188"/>
      <c r="P162" s="188"/>
      <c r="Q162" s="188"/>
      <c r="R162" s="95"/>
      <c r="T162" s="96"/>
      <c r="W162" s="97">
        <f>SUM($W$163:$W$165)</f>
        <v>1.4475</v>
      </c>
      <c r="Y162" s="97">
        <f>SUM($Y$163:$Y$165)</f>
        <v>1.076905</v>
      </c>
      <c r="AA162" s="98">
        <f>SUM($AA$163:$AA$165)</f>
        <v>0</v>
      </c>
      <c r="AR162" s="94" t="s">
        <v>14</v>
      </c>
      <c r="AT162" s="94" t="s">
        <v>66</v>
      </c>
      <c r="AU162" s="94" t="s">
        <v>14</v>
      </c>
      <c r="AY162" s="94" t="s">
        <v>118</v>
      </c>
      <c r="BK162" s="99">
        <f>SUM($BK$163:$BK$165)</f>
        <v>0</v>
      </c>
    </row>
    <row r="163" spans="2:63" s="6" customFormat="1" ht="27" customHeight="1">
      <c r="B163" s="18"/>
      <c r="C163" s="101" t="s">
        <v>225</v>
      </c>
      <c r="D163" s="101" t="s">
        <v>119</v>
      </c>
      <c r="E163" s="102" t="s">
        <v>226</v>
      </c>
      <c r="F163" s="167" t="s">
        <v>227</v>
      </c>
      <c r="G163" s="168"/>
      <c r="H163" s="168"/>
      <c r="I163" s="168"/>
      <c r="J163" s="103" t="s">
        <v>228</v>
      </c>
      <c r="K163" s="104">
        <v>1.5</v>
      </c>
      <c r="L163" s="169"/>
      <c r="M163" s="168"/>
      <c r="N163" s="185">
        <f>ROUND($L$163*$K$163,2)</f>
        <v>0</v>
      </c>
      <c r="O163" s="186"/>
      <c r="P163" s="186"/>
      <c r="Q163" s="187"/>
      <c r="R163" s="19"/>
      <c r="T163" s="105"/>
      <c r="U163" s="25" t="s">
        <v>32</v>
      </c>
      <c r="V163" s="106">
        <v>0.965</v>
      </c>
      <c r="W163" s="106">
        <f>$V$163*$K$163</f>
        <v>1.4475</v>
      </c>
      <c r="X163" s="106">
        <v>0.24127</v>
      </c>
      <c r="Y163" s="106">
        <f>$X$163*$K$163</f>
        <v>0.36190500000000003</v>
      </c>
      <c r="Z163" s="106">
        <v>0</v>
      </c>
      <c r="AA163" s="107">
        <f>$Z$163*$K$163</f>
        <v>0</v>
      </c>
      <c r="AR163" s="6" t="s">
        <v>123</v>
      </c>
      <c r="AT163" s="6" t="s">
        <v>119</v>
      </c>
      <c r="AU163" s="6" t="s">
        <v>80</v>
      </c>
      <c r="AY163" s="6" t="s">
        <v>118</v>
      </c>
      <c r="BE163" s="108">
        <f>IF($U$163="základní",$N$163,0)</f>
        <v>0</v>
      </c>
      <c r="BF163" s="108">
        <f>IF($U$163="snížená",$N$163,0)</f>
        <v>0</v>
      </c>
      <c r="BG163" s="108">
        <f>IF($U$163="zákl. přenesená",$N$163,0)</f>
        <v>0</v>
      </c>
      <c r="BH163" s="108">
        <f>IF($U$163="sníž. přenesená",$N$163,0)</f>
        <v>0</v>
      </c>
      <c r="BI163" s="108">
        <f>IF($U$163="nulová",$N$163,0)</f>
        <v>0</v>
      </c>
      <c r="BJ163" s="6" t="s">
        <v>14</v>
      </c>
      <c r="BK163" s="108">
        <f>ROUND($L$163*$K$163,2)</f>
        <v>0</v>
      </c>
    </row>
    <row r="164" spans="2:63" s="6" customFormat="1" ht="15.75" customHeight="1">
      <c r="B164" s="18"/>
      <c r="C164" s="121" t="s">
        <v>229</v>
      </c>
      <c r="D164" s="121" t="s">
        <v>154</v>
      </c>
      <c r="E164" s="122" t="s">
        <v>230</v>
      </c>
      <c r="F164" s="170" t="s">
        <v>231</v>
      </c>
      <c r="G164" s="171"/>
      <c r="H164" s="171"/>
      <c r="I164" s="171"/>
      <c r="J164" s="123" t="s">
        <v>203</v>
      </c>
      <c r="K164" s="124">
        <v>10</v>
      </c>
      <c r="L164" s="172"/>
      <c r="M164" s="171"/>
      <c r="N164" s="190">
        <f>ROUND($L$164*$K$164,2)</f>
        <v>0</v>
      </c>
      <c r="O164" s="191"/>
      <c r="P164" s="191"/>
      <c r="Q164" s="192"/>
      <c r="R164" s="19"/>
      <c r="T164" s="105"/>
      <c r="U164" s="25" t="s">
        <v>32</v>
      </c>
      <c r="V164" s="106">
        <v>0</v>
      </c>
      <c r="W164" s="106">
        <f>$V$164*$K$164</f>
        <v>0</v>
      </c>
      <c r="X164" s="106">
        <v>0.0615</v>
      </c>
      <c r="Y164" s="106">
        <f>$X$164*$K$164</f>
        <v>0.615</v>
      </c>
      <c r="Z164" s="106">
        <v>0</v>
      </c>
      <c r="AA164" s="107">
        <f>$Z$164*$K$164</f>
        <v>0</v>
      </c>
      <c r="AR164" s="6" t="s">
        <v>153</v>
      </c>
      <c r="AT164" s="6" t="s">
        <v>154</v>
      </c>
      <c r="AU164" s="6" t="s">
        <v>80</v>
      </c>
      <c r="AY164" s="6" t="s">
        <v>118</v>
      </c>
      <c r="BE164" s="108">
        <f>IF($U$164="základní",$N$164,0)</f>
        <v>0</v>
      </c>
      <c r="BF164" s="108">
        <f>IF($U$164="snížená",$N$164,0)</f>
        <v>0</v>
      </c>
      <c r="BG164" s="108">
        <f>IF($U$164="zákl. přenesená",$N$164,0)</f>
        <v>0</v>
      </c>
      <c r="BH164" s="108">
        <f>IF($U$164="sníž. přenesená",$N$164,0)</f>
        <v>0</v>
      </c>
      <c r="BI164" s="108">
        <f>IF($U$164="nulová",$N$164,0)</f>
        <v>0</v>
      </c>
      <c r="BJ164" s="6" t="s">
        <v>14</v>
      </c>
      <c r="BK164" s="108">
        <f>ROUND($L$164*$K$164,2)</f>
        <v>0</v>
      </c>
    </row>
    <row r="165" spans="2:63" s="6" customFormat="1" ht="39" customHeight="1">
      <c r="B165" s="18"/>
      <c r="C165" s="101" t="s">
        <v>232</v>
      </c>
      <c r="D165" s="101" t="s">
        <v>119</v>
      </c>
      <c r="E165" s="102" t="s">
        <v>233</v>
      </c>
      <c r="F165" s="167" t="s">
        <v>234</v>
      </c>
      <c r="G165" s="168"/>
      <c r="H165" s="168"/>
      <c r="I165" s="168"/>
      <c r="J165" s="103" t="s">
        <v>228</v>
      </c>
      <c r="K165" s="104">
        <v>2</v>
      </c>
      <c r="L165" s="169"/>
      <c r="M165" s="168"/>
      <c r="N165" s="185">
        <f>ROUND($L$165*$K$165,2)</f>
        <v>0</v>
      </c>
      <c r="O165" s="186"/>
      <c r="P165" s="186"/>
      <c r="Q165" s="187"/>
      <c r="R165" s="19"/>
      <c r="T165" s="105"/>
      <c r="U165" s="25" t="s">
        <v>32</v>
      </c>
      <c r="V165" s="106">
        <v>0</v>
      </c>
      <c r="W165" s="106">
        <f>$V$165*$K$165</f>
        <v>0</v>
      </c>
      <c r="X165" s="106">
        <v>0.05</v>
      </c>
      <c r="Y165" s="106">
        <f>$X$165*$K$165</f>
        <v>0.1</v>
      </c>
      <c r="Z165" s="106">
        <v>0</v>
      </c>
      <c r="AA165" s="107">
        <f>$Z$165*$K$165</f>
        <v>0</v>
      </c>
      <c r="AR165" s="6" t="s">
        <v>123</v>
      </c>
      <c r="AT165" s="6" t="s">
        <v>119</v>
      </c>
      <c r="AU165" s="6" t="s">
        <v>80</v>
      </c>
      <c r="AY165" s="6" t="s">
        <v>118</v>
      </c>
      <c r="BE165" s="108">
        <f>IF($U$165="základní",$N$165,0)</f>
        <v>0</v>
      </c>
      <c r="BF165" s="108">
        <f>IF($U$165="snížená",$N$165,0)</f>
        <v>0</v>
      </c>
      <c r="BG165" s="108">
        <f>IF($U$165="zákl. přenesená",$N$165,0)</f>
        <v>0</v>
      </c>
      <c r="BH165" s="108">
        <f>IF($U$165="sníž. přenesená",$N$165,0)</f>
        <v>0</v>
      </c>
      <c r="BI165" s="108">
        <f>IF($U$165="nulová",$N$165,0)</f>
        <v>0</v>
      </c>
      <c r="BJ165" s="6" t="s">
        <v>14</v>
      </c>
      <c r="BK165" s="108">
        <f>ROUND($L$165*$K$165,2)</f>
        <v>0</v>
      </c>
    </row>
    <row r="166" spans="2:63" s="91" customFormat="1" ht="30.75" customHeight="1">
      <c r="B166" s="92"/>
      <c r="D166" s="100" t="s">
        <v>94</v>
      </c>
      <c r="N166" s="188">
        <f>$BK$166</f>
        <v>0</v>
      </c>
      <c r="O166" s="188"/>
      <c r="P166" s="188"/>
      <c r="Q166" s="188"/>
      <c r="R166" s="95"/>
      <c r="T166" s="96"/>
      <c r="W166" s="97">
        <f>SUM($W$167:$W$170)</f>
        <v>100.201</v>
      </c>
      <c r="Y166" s="97">
        <f>SUM($Y$167:$Y$170)</f>
        <v>161.59731000000002</v>
      </c>
      <c r="AA166" s="98">
        <f>SUM($AA$167:$AA$170)</f>
        <v>0</v>
      </c>
      <c r="AR166" s="94" t="s">
        <v>14</v>
      </c>
      <c r="AT166" s="94" t="s">
        <v>66</v>
      </c>
      <c r="AU166" s="94" t="s">
        <v>14</v>
      </c>
      <c r="AY166" s="94" t="s">
        <v>118</v>
      </c>
      <c r="BK166" s="99">
        <f>SUM($BK$167:$BK$170)</f>
        <v>0</v>
      </c>
    </row>
    <row r="167" spans="2:63" s="6" customFormat="1" ht="27" customHeight="1">
      <c r="B167" s="18"/>
      <c r="C167" s="101" t="s">
        <v>235</v>
      </c>
      <c r="D167" s="101" t="s">
        <v>119</v>
      </c>
      <c r="E167" s="102" t="s">
        <v>236</v>
      </c>
      <c r="F167" s="167" t="s">
        <v>237</v>
      </c>
      <c r="G167" s="168"/>
      <c r="H167" s="168"/>
      <c r="I167" s="168"/>
      <c r="J167" s="103" t="s">
        <v>134</v>
      </c>
      <c r="K167" s="104">
        <v>3</v>
      </c>
      <c r="L167" s="169"/>
      <c r="M167" s="168"/>
      <c r="N167" s="185">
        <f>ROUND($L$167*$K$167,2)</f>
        <v>0</v>
      </c>
      <c r="O167" s="186"/>
      <c r="P167" s="186"/>
      <c r="Q167" s="187"/>
      <c r="R167" s="19"/>
      <c r="T167" s="105"/>
      <c r="U167" s="25" t="s">
        <v>32</v>
      </c>
      <c r="V167" s="106">
        <v>1.317</v>
      </c>
      <c r="W167" s="106">
        <f>$V$167*$K$167</f>
        <v>3.9509999999999996</v>
      </c>
      <c r="X167" s="106">
        <v>1.89077</v>
      </c>
      <c r="Y167" s="106">
        <f>$X$167*$K$167</f>
        <v>5.67231</v>
      </c>
      <c r="Z167" s="106">
        <v>0</v>
      </c>
      <c r="AA167" s="107">
        <f>$Z$167*$K$167</f>
        <v>0</v>
      </c>
      <c r="AR167" s="6" t="s">
        <v>123</v>
      </c>
      <c r="AT167" s="6" t="s">
        <v>119</v>
      </c>
      <c r="AU167" s="6" t="s">
        <v>80</v>
      </c>
      <c r="AY167" s="6" t="s">
        <v>118</v>
      </c>
      <c r="BE167" s="108">
        <f>IF($U$167="základní",$N$167,0)</f>
        <v>0</v>
      </c>
      <c r="BF167" s="108">
        <f>IF($U$167="snížená",$N$167,0)</f>
        <v>0</v>
      </c>
      <c r="BG167" s="108">
        <f>IF($U$167="zákl. přenesená",$N$167,0)</f>
        <v>0</v>
      </c>
      <c r="BH167" s="108">
        <f>IF($U$167="sníž. přenesená",$N$167,0)</f>
        <v>0</v>
      </c>
      <c r="BI167" s="108">
        <f>IF($U$167="nulová",$N$167,0)</f>
        <v>0</v>
      </c>
      <c r="BJ167" s="6" t="s">
        <v>14</v>
      </c>
      <c r="BK167" s="108">
        <f>ROUND($L$167*$K$167,2)</f>
        <v>0</v>
      </c>
    </row>
    <row r="168" spans="2:51" s="6" customFormat="1" ht="15.75" customHeight="1">
      <c r="B168" s="109"/>
      <c r="E168" s="110"/>
      <c r="F168" s="165" t="s">
        <v>238</v>
      </c>
      <c r="G168" s="166"/>
      <c r="H168" s="166"/>
      <c r="I168" s="166"/>
      <c r="K168" s="111">
        <v>3</v>
      </c>
      <c r="R168" s="112"/>
      <c r="T168" s="113"/>
      <c r="AA168" s="114"/>
      <c r="AT168" s="110" t="s">
        <v>125</v>
      </c>
      <c r="AU168" s="110" t="s">
        <v>80</v>
      </c>
      <c r="AV168" s="110" t="s">
        <v>80</v>
      </c>
      <c r="AW168" s="110" t="s">
        <v>90</v>
      </c>
      <c r="AX168" s="110" t="s">
        <v>14</v>
      </c>
      <c r="AY168" s="110" t="s">
        <v>118</v>
      </c>
    </row>
    <row r="169" spans="2:63" s="6" customFormat="1" ht="27" customHeight="1">
      <c r="B169" s="18"/>
      <c r="C169" s="101" t="s">
        <v>239</v>
      </c>
      <c r="D169" s="101" t="s">
        <v>119</v>
      </c>
      <c r="E169" s="102" t="s">
        <v>240</v>
      </c>
      <c r="F169" s="167" t="s">
        <v>241</v>
      </c>
      <c r="G169" s="168"/>
      <c r="H169" s="168"/>
      <c r="I169" s="168"/>
      <c r="J169" s="103" t="s">
        <v>122</v>
      </c>
      <c r="K169" s="104">
        <v>1925</v>
      </c>
      <c r="L169" s="169"/>
      <c r="M169" s="168"/>
      <c r="N169" s="185">
        <f>ROUND($L$169*$K$169,2)</f>
        <v>0</v>
      </c>
      <c r="O169" s="186"/>
      <c r="P169" s="186"/>
      <c r="Q169" s="187"/>
      <c r="R169" s="19"/>
      <c r="T169" s="105"/>
      <c r="U169" s="25" t="s">
        <v>32</v>
      </c>
      <c r="V169" s="106">
        <v>0.05</v>
      </c>
      <c r="W169" s="106">
        <f>$V$169*$K$169</f>
        <v>96.25</v>
      </c>
      <c r="X169" s="106">
        <v>0.081</v>
      </c>
      <c r="Y169" s="106">
        <f>$X$169*$K$169</f>
        <v>155.925</v>
      </c>
      <c r="Z169" s="106">
        <v>0</v>
      </c>
      <c r="AA169" s="107">
        <f>$Z$169*$K$169</f>
        <v>0</v>
      </c>
      <c r="AR169" s="6" t="s">
        <v>123</v>
      </c>
      <c r="AT169" s="6" t="s">
        <v>119</v>
      </c>
      <c r="AU169" s="6" t="s">
        <v>80</v>
      </c>
      <c r="AY169" s="6" t="s">
        <v>118</v>
      </c>
      <c r="BE169" s="108">
        <f>IF($U$169="základní",$N$169,0)</f>
        <v>0</v>
      </c>
      <c r="BF169" s="108">
        <f>IF($U$169="snížená",$N$169,0)</f>
        <v>0</v>
      </c>
      <c r="BG169" s="108">
        <f>IF($U$169="zákl. přenesená",$N$169,0)</f>
        <v>0</v>
      </c>
      <c r="BH169" s="108">
        <f>IF($U$169="sníž. přenesená",$N$169,0)</f>
        <v>0</v>
      </c>
      <c r="BI169" s="108">
        <f>IF($U$169="nulová",$N$169,0)</f>
        <v>0</v>
      </c>
      <c r="BJ169" s="6" t="s">
        <v>14</v>
      </c>
      <c r="BK169" s="108">
        <f>ROUND($L$169*$K$169,2)</f>
        <v>0</v>
      </c>
    </row>
    <row r="170" spans="2:51" s="6" customFormat="1" ht="15.75" customHeight="1">
      <c r="B170" s="109"/>
      <c r="E170" s="110"/>
      <c r="F170" s="165" t="s">
        <v>242</v>
      </c>
      <c r="G170" s="166"/>
      <c r="H170" s="166"/>
      <c r="I170" s="166"/>
      <c r="K170" s="111">
        <v>1925</v>
      </c>
      <c r="R170" s="112"/>
      <c r="T170" s="113"/>
      <c r="AA170" s="114"/>
      <c r="AT170" s="110" t="s">
        <v>125</v>
      </c>
      <c r="AU170" s="110" t="s">
        <v>80</v>
      </c>
      <c r="AV170" s="110" t="s">
        <v>80</v>
      </c>
      <c r="AW170" s="110" t="s">
        <v>90</v>
      </c>
      <c r="AX170" s="110" t="s">
        <v>14</v>
      </c>
      <c r="AY170" s="110" t="s">
        <v>118</v>
      </c>
    </row>
    <row r="171" spans="2:63" s="91" customFormat="1" ht="30.75" customHeight="1">
      <c r="B171" s="92"/>
      <c r="D171" s="100" t="s">
        <v>95</v>
      </c>
      <c r="N171" s="189">
        <f>$BK$171</f>
        <v>0</v>
      </c>
      <c r="O171" s="189"/>
      <c r="P171" s="189"/>
      <c r="Q171" s="189"/>
      <c r="R171" s="95"/>
      <c r="T171" s="96"/>
      <c r="W171" s="97">
        <f>SUM($W$172:$W$192)</f>
        <v>1152.8609</v>
      </c>
      <c r="Y171" s="97">
        <f>SUM($Y$172:$Y$192)</f>
        <v>3767.126664000001</v>
      </c>
      <c r="AA171" s="98">
        <f>SUM($AA$172:$AA$192)</f>
        <v>0</v>
      </c>
      <c r="AR171" s="94" t="s">
        <v>14</v>
      </c>
      <c r="AT171" s="94" t="s">
        <v>66</v>
      </c>
      <c r="AU171" s="94" t="s">
        <v>14</v>
      </c>
      <c r="AY171" s="94" t="s">
        <v>118</v>
      </c>
      <c r="BK171" s="99">
        <f>SUM($BK$172:$BK$192)</f>
        <v>0</v>
      </c>
    </row>
    <row r="172" spans="2:63" s="6" customFormat="1" ht="15.75" customHeight="1">
      <c r="B172" s="18"/>
      <c r="C172" s="101" t="s">
        <v>243</v>
      </c>
      <c r="D172" s="101" t="s">
        <v>119</v>
      </c>
      <c r="E172" s="102" t="s">
        <v>244</v>
      </c>
      <c r="F172" s="167" t="s">
        <v>245</v>
      </c>
      <c r="G172" s="168"/>
      <c r="H172" s="168"/>
      <c r="I172" s="168"/>
      <c r="J172" s="103" t="s">
        <v>122</v>
      </c>
      <c r="K172" s="104">
        <v>7359</v>
      </c>
      <c r="L172" s="169"/>
      <c r="M172" s="168"/>
      <c r="N172" s="185">
        <f>ROUND($L$172*$K$172,2)</f>
        <v>0</v>
      </c>
      <c r="O172" s="186"/>
      <c r="P172" s="186"/>
      <c r="Q172" s="187"/>
      <c r="R172" s="19"/>
      <c r="T172" s="105"/>
      <c r="U172" s="25" t="s">
        <v>32</v>
      </c>
      <c r="V172" s="106">
        <v>0.029</v>
      </c>
      <c r="W172" s="106">
        <f>$V$172*$K$172</f>
        <v>213.411</v>
      </c>
      <c r="X172" s="106">
        <v>0.3708</v>
      </c>
      <c r="Y172" s="106">
        <f>$X$172*$K$172</f>
        <v>2728.7172</v>
      </c>
      <c r="Z172" s="106">
        <v>0</v>
      </c>
      <c r="AA172" s="107">
        <f>$Z$172*$K$172</f>
        <v>0</v>
      </c>
      <c r="AR172" s="6" t="s">
        <v>123</v>
      </c>
      <c r="AT172" s="6" t="s">
        <v>119</v>
      </c>
      <c r="AU172" s="6" t="s">
        <v>80</v>
      </c>
      <c r="AY172" s="6" t="s">
        <v>118</v>
      </c>
      <c r="BE172" s="108">
        <f>IF($U$172="základní",$N$172,0)</f>
        <v>0</v>
      </c>
      <c r="BF172" s="108">
        <f>IF($U$172="snížená",$N$172,0)</f>
        <v>0</v>
      </c>
      <c r="BG172" s="108">
        <f>IF($U$172="zákl. přenesená",$N$172,0)</f>
        <v>0</v>
      </c>
      <c r="BH172" s="108">
        <f>IF($U$172="sníž. přenesená",$N$172,0)</f>
        <v>0</v>
      </c>
      <c r="BI172" s="108">
        <f>IF($U$172="nulová",$N$172,0)</f>
        <v>0</v>
      </c>
      <c r="BJ172" s="6" t="s">
        <v>14</v>
      </c>
      <c r="BK172" s="108">
        <f>ROUND($L$172*$K$172,2)</f>
        <v>0</v>
      </c>
    </row>
    <row r="173" spans="2:51" s="6" customFormat="1" ht="15.75" customHeight="1">
      <c r="B173" s="109"/>
      <c r="E173" s="110"/>
      <c r="F173" s="165" t="s">
        <v>246</v>
      </c>
      <c r="G173" s="166"/>
      <c r="H173" s="166"/>
      <c r="I173" s="166"/>
      <c r="K173" s="111">
        <v>3230</v>
      </c>
      <c r="R173" s="112"/>
      <c r="T173" s="113"/>
      <c r="AA173" s="114"/>
      <c r="AT173" s="110" t="s">
        <v>125</v>
      </c>
      <c r="AU173" s="110" t="s">
        <v>80</v>
      </c>
      <c r="AV173" s="110" t="s">
        <v>80</v>
      </c>
      <c r="AW173" s="110" t="s">
        <v>90</v>
      </c>
      <c r="AX173" s="110" t="s">
        <v>67</v>
      </c>
      <c r="AY173" s="110" t="s">
        <v>118</v>
      </c>
    </row>
    <row r="174" spans="2:51" s="6" customFormat="1" ht="15.75" customHeight="1">
      <c r="B174" s="109"/>
      <c r="E174" s="110"/>
      <c r="F174" s="165" t="s">
        <v>247</v>
      </c>
      <c r="G174" s="166"/>
      <c r="H174" s="166"/>
      <c r="I174" s="166"/>
      <c r="K174" s="111">
        <v>3830</v>
      </c>
      <c r="R174" s="112"/>
      <c r="T174" s="113"/>
      <c r="AA174" s="114"/>
      <c r="AT174" s="110" t="s">
        <v>125</v>
      </c>
      <c r="AU174" s="110" t="s">
        <v>80</v>
      </c>
      <c r="AV174" s="110" t="s">
        <v>80</v>
      </c>
      <c r="AW174" s="110" t="s">
        <v>90</v>
      </c>
      <c r="AX174" s="110" t="s">
        <v>67</v>
      </c>
      <c r="AY174" s="110" t="s">
        <v>118</v>
      </c>
    </row>
    <row r="175" spans="2:51" s="6" customFormat="1" ht="15.75" customHeight="1">
      <c r="B175" s="109"/>
      <c r="E175" s="110"/>
      <c r="F175" s="165" t="s">
        <v>248</v>
      </c>
      <c r="G175" s="166"/>
      <c r="H175" s="166"/>
      <c r="I175" s="166"/>
      <c r="K175" s="111">
        <v>10</v>
      </c>
      <c r="R175" s="112"/>
      <c r="T175" s="113"/>
      <c r="AA175" s="114"/>
      <c r="AT175" s="110" t="s">
        <v>125</v>
      </c>
      <c r="AU175" s="110" t="s">
        <v>80</v>
      </c>
      <c r="AV175" s="110" t="s">
        <v>80</v>
      </c>
      <c r="AW175" s="110" t="s">
        <v>90</v>
      </c>
      <c r="AX175" s="110" t="s">
        <v>67</v>
      </c>
      <c r="AY175" s="110" t="s">
        <v>118</v>
      </c>
    </row>
    <row r="176" spans="2:51" s="6" customFormat="1" ht="15.75" customHeight="1">
      <c r="B176" s="109"/>
      <c r="E176" s="110"/>
      <c r="F176" s="165" t="s">
        <v>127</v>
      </c>
      <c r="G176" s="166"/>
      <c r="H176" s="166"/>
      <c r="I176" s="166"/>
      <c r="K176" s="111">
        <v>289</v>
      </c>
      <c r="R176" s="112"/>
      <c r="T176" s="113"/>
      <c r="AA176" s="114"/>
      <c r="AT176" s="110" t="s">
        <v>125</v>
      </c>
      <c r="AU176" s="110" t="s">
        <v>80</v>
      </c>
      <c r="AV176" s="110" t="s">
        <v>80</v>
      </c>
      <c r="AW176" s="110" t="s">
        <v>90</v>
      </c>
      <c r="AX176" s="110" t="s">
        <v>67</v>
      </c>
      <c r="AY176" s="110" t="s">
        <v>118</v>
      </c>
    </row>
    <row r="177" spans="2:51" s="6" customFormat="1" ht="15.75" customHeight="1">
      <c r="B177" s="115"/>
      <c r="E177" s="116"/>
      <c r="F177" s="173" t="s">
        <v>128</v>
      </c>
      <c r="G177" s="174"/>
      <c r="H177" s="174"/>
      <c r="I177" s="174"/>
      <c r="K177" s="117">
        <v>7359</v>
      </c>
      <c r="R177" s="118"/>
      <c r="T177" s="119"/>
      <c r="AA177" s="120"/>
      <c r="AT177" s="116" t="s">
        <v>125</v>
      </c>
      <c r="AU177" s="116" t="s">
        <v>80</v>
      </c>
      <c r="AV177" s="116" t="s">
        <v>123</v>
      </c>
      <c r="AW177" s="116" t="s">
        <v>90</v>
      </c>
      <c r="AX177" s="116" t="s">
        <v>14</v>
      </c>
      <c r="AY177" s="116" t="s">
        <v>118</v>
      </c>
    </row>
    <row r="178" spans="2:63" s="6" customFormat="1" ht="27" customHeight="1">
      <c r="B178" s="18"/>
      <c r="C178" s="101" t="s">
        <v>249</v>
      </c>
      <c r="D178" s="101" t="s">
        <v>119</v>
      </c>
      <c r="E178" s="102" t="s">
        <v>250</v>
      </c>
      <c r="F178" s="167" t="s">
        <v>251</v>
      </c>
      <c r="G178" s="168"/>
      <c r="H178" s="168"/>
      <c r="I178" s="168"/>
      <c r="J178" s="103" t="s">
        <v>122</v>
      </c>
      <c r="K178" s="104">
        <v>1615</v>
      </c>
      <c r="L178" s="169"/>
      <c r="M178" s="168"/>
      <c r="N178" s="185">
        <f>ROUND($L$178*$K$178,2)</f>
        <v>0</v>
      </c>
      <c r="O178" s="186"/>
      <c r="P178" s="186"/>
      <c r="Q178" s="187"/>
      <c r="R178" s="19"/>
      <c r="T178" s="105"/>
      <c r="U178" s="25" t="s">
        <v>32</v>
      </c>
      <c r="V178" s="106">
        <v>0.021</v>
      </c>
      <c r="W178" s="106">
        <f>$V$178*$K$178</f>
        <v>33.915</v>
      </c>
      <c r="X178" s="106">
        <v>0.15826</v>
      </c>
      <c r="Y178" s="106">
        <f>$X$178*$K$178</f>
        <v>255.58990000000003</v>
      </c>
      <c r="Z178" s="106">
        <v>0</v>
      </c>
      <c r="AA178" s="107">
        <f>$Z$178*$K$178</f>
        <v>0</v>
      </c>
      <c r="AR178" s="6" t="s">
        <v>123</v>
      </c>
      <c r="AT178" s="6" t="s">
        <v>119</v>
      </c>
      <c r="AU178" s="6" t="s">
        <v>80</v>
      </c>
      <c r="AY178" s="6" t="s">
        <v>118</v>
      </c>
      <c r="BE178" s="108">
        <f>IF($U$178="základní",$N$178,0)</f>
        <v>0</v>
      </c>
      <c r="BF178" s="108">
        <f>IF($U$178="snížená",$N$178,0)</f>
        <v>0</v>
      </c>
      <c r="BG178" s="108">
        <f>IF($U$178="zákl. přenesená",$N$178,0)</f>
        <v>0</v>
      </c>
      <c r="BH178" s="108">
        <f>IF($U$178="sníž. přenesená",$N$178,0)</f>
        <v>0</v>
      </c>
      <c r="BI178" s="108">
        <f>IF($U$178="nulová",$N$178,0)</f>
        <v>0</v>
      </c>
      <c r="BJ178" s="6" t="s">
        <v>14</v>
      </c>
      <c r="BK178" s="108">
        <f>ROUND($L$178*$K$178,2)</f>
        <v>0</v>
      </c>
    </row>
    <row r="179" spans="2:63" s="6" customFormat="1" ht="27" customHeight="1">
      <c r="B179" s="18"/>
      <c r="C179" s="101" t="s">
        <v>252</v>
      </c>
      <c r="D179" s="101" t="s">
        <v>119</v>
      </c>
      <c r="E179" s="102" t="s">
        <v>253</v>
      </c>
      <c r="F179" s="167" t="s">
        <v>254</v>
      </c>
      <c r="G179" s="168"/>
      <c r="H179" s="168"/>
      <c r="I179" s="168"/>
      <c r="J179" s="103" t="s">
        <v>122</v>
      </c>
      <c r="K179" s="104">
        <v>1615</v>
      </c>
      <c r="L179" s="169"/>
      <c r="M179" s="168"/>
      <c r="N179" s="185">
        <f>ROUND($L$179*$K$179,2)</f>
        <v>0</v>
      </c>
      <c r="O179" s="186"/>
      <c r="P179" s="186"/>
      <c r="Q179" s="187"/>
      <c r="R179" s="19"/>
      <c r="T179" s="105"/>
      <c r="U179" s="25" t="s">
        <v>32</v>
      </c>
      <c r="V179" s="106">
        <v>0.002</v>
      </c>
      <c r="W179" s="106">
        <f>$V$179*$K$179</f>
        <v>3.23</v>
      </c>
      <c r="X179" s="106">
        <v>0.00061</v>
      </c>
      <c r="Y179" s="106">
        <f>$X$179*$K$179</f>
        <v>0.98515</v>
      </c>
      <c r="Z179" s="106">
        <v>0</v>
      </c>
      <c r="AA179" s="107">
        <f>$Z$179*$K$179</f>
        <v>0</v>
      </c>
      <c r="AR179" s="6" t="s">
        <v>123</v>
      </c>
      <c r="AT179" s="6" t="s">
        <v>119</v>
      </c>
      <c r="AU179" s="6" t="s">
        <v>80</v>
      </c>
      <c r="AY179" s="6" t="s">
        <v>118</v>
      </c>
      <c r="BE179" s="108">
        <f>IF($U$179="základní",$N$179,0)</f>
        <v>0</v>
      </c>
      <c r="BF179" s="108">
        <f>IF($U$179="snížená",$N$179,0)</f>
        <v>0</v>
      </c>
      <c r="BG179" s="108">
        <f>IF($U$179="zákl. přenesená",$N$179,0)</f>
        <v>0</v>
      </c>
      <c r="BH179" s="108">
        <f>IF($U$179="sníž. přenesená",$N$179,0)</f>
        <v>0</v>
      </c>
      <c r="BI179" s="108">
        <f>IF($U$179="nulová",$N$179,0)</f>
        <v>0</v>
      </c>
      <c r="BJ179" s="6" t="s">
        <v>14</v>
      </c>
      <c r="BK179" s="108">
        <f>ROUND($L$179*$K$179,2)</f>
        <v>0</v>
      </c>
    </row>
    <row r="180" spans="2:63" s="6" customFormat="1" ht="39" customHeight="1">
      <c r="B180" s="18"/>
      <c r="C180" s="101" t="s">
        <v>255</v>
      </c>
      <c r="D180" s="101" t="s">
        <v>119</v>
      </c>
      <c r="E180" s="102" t="s">
        <v>256</v>
      </c>
      <c r="F180" s="167" t="s">
        <v>257</v>
      </c>
      <c r="G180" s="168"/>
      <c r="H180" s="168"/>
      <c r="I180" s="168"/>
      <c r="J180" s="103" t="s">
        <v>122</v>
      </c>
      <c r="K180" s="104">
        <v>1615</v>
      </c>
      <c r="L180" s="169"/>
      <c r="M180" s="168"/>
      <c r="N180" s="185">
        <f>ROUND($L$180*$K$180,2)</f>
        <v>0</v>
      </c>
      <c r="O180" s="186"/>
      <c r="P180" s="186"/>
      <c r="Q180" s="187"/>
      <c r="R180" s="19"/>
      <c r="T180" s="105"/>
      <c r="U180" s="25" t="s">
        <v>32</v>
      </c>
      <c r="V180" s="106">
        <v>0.013</v>
      </c>
      <c r="W180" s="106">
        <f>$V$180*$K$180</f>
        <v>20.994999999999997</v>
      </c>
      <c r="X180" s="106">
        <v>0.10373</v>
      </c>
      <c r="Y180" s="106">
        <f>$X$180*$K$180</f>
        <v>167.52395</v>
      </c>
      <c r="Z180" s="106">
        <v>0</v>
      </c>
      <c r="AA180" s="107">
        <f>$Z$180*$K$180</f>
        <v>0</v>
      </c>
      <c r="AR180" s="6" t="s">
        <v>123</v>
      </c>
      <c r="AT180" s="6" t="s">
        <v>119</v>
      </c>
      <c r="AU180" s="6" t="s">
        <v>80</v>
      </c>
      <c r="AY180" s="6" t="s">
        <v>118</v>
      </c>
      <c r="BE180" s="108">
        <f>IF($U$180="základní",$N$180,0)</f>
        <v>0</v>
      </c>
      <c r="BF180" s="108">
        <f>IF($U$180="snížená",$N$180,0)</f>
        <v>0</v>
      </c>
      <c r="BG180" s="108">
        <f>IF($U$180="zákl. přenesená",$N$180,0)</f>
        <v>0</v>
      </c>
      <c r="BH180" s="108">
        <f>IF($U$180="sníž. přenesená",$N$180,0)</f>
        <v>0</v>
      </c>
      <c r="BI180" s="108">
        <f>IF($U$180="nulová",$N$180,0)</f>
        <v>0</v>
      </c>
      <c r="BJ180" s="6" t="s">
        <v>14</v>
      </c>
      <c r="BK180" s="108">
        <f>ROUND($L$180*$K$180,2)</f>
        <v>0</v>
      </c>
    </row>
    <row r="181" spans="2:63" s="6" customFormat="1" ht="27" customHeight="1">
      <c r="B181" s="18"/>
      <c r="C181" s="101" t="s">
        <v>258</v>
      </c>
      <c r="D181" s="101" t="s">
        <v>119</v>
      </c>
      <c r="E181" s="102" t="s">
        <v>259</v>
      </c>
      <c r="F181" s="167" t="s">
        <v>260</v>
      </c>
      <c r="G181" s="168"/>
      <c r="H181" s="168"/>
      <c r="I181" s="168"/>
      <c r="J181" s="103" t="s">
        <v>122</v>
      </c>
      <c r="K181" s="104">
        <v>10</v>
      </c>
      <c r="L181" s="169"/>
      <c r="M181" s="168"/>
      <c r="N181" s="185">
        <f>ROUND($L$181*$K$181,2)</f>
        <v>0</v>
      </c>
      <c r="O181" s="186"/>
      <c r="P181" s="186"/>
      <c r="Q181" s="187"/>
      <c r="R181" s="19"/>
      <c r="T181" s="105"/>
      <c r="U181" s="25" t="s">
        <v>32</v>
      </c>
      <c r="V181" s="106">
        <v>0.72</v>
      </c>
      <c r="W181" s="106">
        <f>$V$181*$K$181</f>
        <v>7.199999999999999</v>
      </c>
      <c r="X181" s="106">
        <v>0.08425</v>
      </c>
      <c r="Y181" s="106">
        <f>$X$181*$K$181</f>
        <v>0.8425</v>
      </c>
      <c r="Z181" s="106">
        <v>0</v>
      </c>
      <c r="AA181" s="107">
        <f>$Z$181*$K$181</f>
        <v>0</v>
      </c>
      <c r="AR181" s="6" t="s">
        <v>123</v>
      </c>
      <c r="AT181" s="6" t="s">
        <v>119</v>
      </c>
      <c r="AU181" s="6" t="s">
        <v>80</v>
      </c>
      <c r="AY181" s="6" t="s">
        <v>118</v>
      </c>
      <c r="BE181" s="108">
        <f>IF($U$181="základní",$N$181,0)</f>
        <v>0</v>
      </c>
      <c r="BF181" s="108">
        <f>IF($U$181="snížená",$N$181,0)</f>
        <v>0</v>
      </c>
      <c r="BG181" s="108">
        <f>IF($U$181="zákl. přenesená",$N$181,0)</f>
        <v>0</v>
      </c>
      <c r="BH181" s="108">
        <f>IF($U$181="sníž. přenesená",$N$181,0)</f>
        <v>0</v>
      </c>
      <c r="BI181" s="108">
        <f>IF($U$181="nulová",$N$181,0)</f>
        <v>0</v>
      </c>
      <c r="BJ181" s="6" t="s">
        <v>14</v>
      </c>
      <c r="BK181" s="108">
        <f>ROUND($L$181*$K$181,2)</f>
        <v>0</v>
      </c>
    </row>
    <row r="182" spans="2:63" s="6" customFormat="1" ht="15.75" customHeight="1">
      <c r="B182" s="18"/>
      <c r="C182" s="121" t="s">
        <v>261</v>
      </c>
      <c r="D182" s="121" t="s">
        <v>154</v>
      </c>
      <c r="E182" s="122" t="s">
        <v>262</v>
      </c>
      <c r="F182" s="170" t="s">
        <v>263</v>
      </c>
      <c r="G182" s="171"/>
      <c r="H182" s="171"/>
      <c r="I182" s="171"/>
      <c r="J182" s="123" t="s">
        <v>122</v>
      </c>
      <c r="K182" s="124">
        <v>10.1</v>
      </c>
      <c r="L182" s="172"/>
      <c r="M182" s="171"/>
      <c r="N182" s="190">
        <f>ROUND($L$182*$K$182,2)</f>
        <v>0</v>
      </c>
      <c r="O182" s="191"/>
      <c r="P182" s="191"/>
      <c r="Q182" s="192"/>
      <c r="R182" s="19"/>
      <c r="T182" s="105"/>
      <c r="U182" s="25" t="s">
        <v>32</v>
      </c>
      <c r="V182" s="106">
        <v>0</v>
      </c>
      <c r="W182" s="106">
        <f>$V$182*$K$182</f>
        <v>0</v>
      </c>
      <c r="X182" s="106">
        <v>0.14</v>
      </c>
      <c r="Y182" s="106">
        <f>$X$182*$K$182</f>
        <v>1.4140000000000001</v>
      </c>
      <c r="Z182" s="106">
        <v>0</v>
      </c>
      <c r="AA182" s="107">
        <f>$Z$182*$K$182</f>
        <v>0</v>
      </c>
      <c r="AR182" s="6" t="s">
        <v>153</v>
      </c>
      <c r="AT182" s="6" t="s">
        <v>154</v>
      </c>
      <c r="AU182" s="6" t="s">
        <v>80</v>
      </c>
      <c r="AY182" s="6" t="s">
        <v>118</v>
      </c>
      <c r="BE182" s="108">
        <f>IF($U$182="základní",$N$182,0)</f>
        <v>0</v>
      </c>
      <c r="BF182" s="108">
        <f>IF($U$182="snížená",$N$182,0)</f>
        <v>0</v>
      </c>
      <c r="BG182" s="108">
        <f>IF($U$182="zákl. přenesená",$N$182,0)</f>
        <v>0</v>
      </c>
      <c r="BH182" s="108">
        <f>IF($U$182="sníž. přenesená",$N$182,0)</f>
        <v>0</v>
      </c>
      <c r="BI182" s="108">
        <f>IF($U$182="nulová",$N$182,0)</f>
        <v>0</v>
      </c>
      <c r="BJ182" s="6" t="s">
        <v>14</v>
      </c>
      <c r="BK182" s="108">
        <f>ROUND($L$182*$K$182,2)</f>
        <v>0</v>
      </c>
    </row>
    <row r="183" spans="2:51" s="6" customFormat="1" ht="15.75" customHeight="1">
      <c r="B183" s="109"/>
      <c r="E183" s="110"/>
      <c r="F183" s="165" t="s">
        <v>264</v>
      </c>
      <c r="G183" s="166"/>
      <c r="H183" s="166"/>
      <c r="I183" s="166"/>
      <c r="K183" s="111">
        <v>10.1</v>
      </c>
      <c r="R183" s="112"/>
      <c r="T183" s="113"/>
      <c r="AA183" s="114"/>
      <c r="AT183" s="110" t="s">
        <v>125</v>
      </c>
      <c r="AU183" s="110" t="s">
        <v>80</v>
      </c>
      <c r="AV183" s="110" t="s">
        <v>80</v>
      </c>
      <c r="AW183" s="110" t="s">
        <v>90</v>
      </c>
      <c r="AX183" s="110" t="s">
        <v>14</v>
      </c>
      <c r="AY183" s="110" t="s">
        <v>118</v>
      </c>
    </row>
    <row r="184" spans="2:63" s="6" customFormat="1" ht="27" customHeight="1">
      <c r="B184" s="18"/>
      <c r="C184" s="101" t="s">
        <v>265</v>
      </c>
      <c r="D184" s="101" t="s">
        <v>119</v>
      </c>
      <c r="E184" s="102" t="s">
        <v>266</v>
      </c>
      <c r="F184" s="167" t="s">
        <v>267</v>
      </c>
      <c r="G184" s="168"/>
      <c r="H184" s="168"/>
      <c r="I184" s="168"/>
      <c r="J184" s="103" t="s">
        <v>122</v>
      </c>
      <c r="K184" s="104">
        <v>70.1</v>
      </c>
      <c r="L184" s="169"/>
      <c r="M184" s="168"/>
      <c r="N184" s="185">
        <f>ROUND($L$184*$K$184,2)</f>
        <v>0</v>
      </c>
      <c r="O184" s="186"/>
      <c r="P184" s="186"/>
      <c r="Q184" s="187"/>
      <c r="R184" s="19"/>
      <c r="T184" s="105"/>
      <c r="U184" s="25" t="s">
        <v>32</v>
      </c>
      <c r="V184" s="106">
        <v>0.6</v>
      </c>
      <c r="W184" s="106">
        <f>$V$184*$K$184</f>
        <v>42.059999999999995</v>
      </c>
      <c r="X184" s="106">
        <v>0.10362</v>
      </c>
      <c r="Y184" s="106">
        <f>$X$184*$K$184</f>
        <v>7.263762</v>
      </c>
      <c r="Z184" s="106">
        <v>0</v>
      </c>
      <c r="AA184" s="107">
        <f>$Z$184*$K$184</f>
        <v>0</v>
      </c>
      <c r="AR184" s="6" t="s">
        <v>123</v>
      </c>
      <c r="AT184" s="6" t="s">
        <v>119</v>
      </c>
      <c r="AU184" s="6" t="s">
        <v>80</v>
      </c>
      <c r="AY184" s="6" t="s">
        <v>118</v>
      </c>
      <c r="BE184" s="108">
        <f>IF($U$184="základní",$N$184,0)</f>
        <v>0</v>
      </c>
      <c r="BF184" s="108">
        <f>IF($U$184="snížená",$N$184,0)</f>
        <v>0</v>
      </c>
      <c r="BG184" s="108">
        <f>IF($U$184="zákl. přenesená",$N$184,0)</f>
        <v>0</v>
      </c>
      <c r="BH184" s="108">
        <f>IF($U$184="sníž. přenesená",$N$184,0)</f>
        <v>0</v>
      </c>
      <c r="BI184" s="108">
        <f>IF($U$184="nulová",$N$184,0)</f>
        <v>0</v>
      </c>
      <c r="BJ184" s="6" t="s">
        <v>14</v>
      </c>
      <c r="BK184" s="108">
        <f>ROUND($L$184*$K$184,2)</f>
        <v>0</v>
      </c>
    </row>
    <row r="185" spans="2:51" s="6" customFormat="1" ht="15.75" customHeight="1">
      <c r="B185" s="109"/>
      <c r="E185" s="110"/>
      <c r="F185" s="165" t="s">
        <v>268</v>
      </c>
      <c r="G185" s="166"/>
      <c r="H185" s="166"/>
      <c r="I185" s="166"/>
      <c r="K185" s="111">
        <v>70.1</v>
      </c>
      <c r="R185" s="112"/>
      <c r="T185" s="113"/>
      <c r="AA185" s="114"/>
      <c r="AT185" s="110" t="s">
        <v>125</v>
      </c>
      <c r="AU185" s="110" t="s">
        <v>80</v>
      </c>
      <c r="AV185" s="110" t="s">
        <v>80</v>
      </c>
      <c r="AW185" s="110" t="s">
        <v>90</v>
      </c>
      <c r="AX185" s="110" t="s">
        <v>14</v>
      </c>
      <c r="AY185" s="110" t="s">
        <v>118</v>
      </c>
    </row>
    <row r="186" spans="2:63" s="6" customFormat="1" ht="15.75" customHeight="1">
      <c r="B186" s="18"/>
      <c r="C186" s="121" t="s">
        <v>269</v>
      </c>
      <c r="D186" s="121" t="s">
        <v>154</v>
      </c>
      <c r="E186" s="122" t="s">
        <v>270</v>
      </c>
      <c r="F186" s="170" t="s">
        <v>271</v>
      </c>
      <c r="G186" s="171"/>
      <c r="H186" s="171"/>
      <c r="I186" s="171"/>
      <c r="J186" s="123" t="s">
        <v>122</v>
      </c>
      <c r="K186" s="124">
        <v>70.801</v>
      </c>
      <c r="L186" s="172"/>
      <c r="M186" s="171"/>
      <c r="N186" s="190">
        <f>ROUND($L$186*$K$186,2)</f>
        <v>0</v>
      </c>
      <c r="O186" s="191"/>
      <c r="P186" s="191"/>
      <c r="Q186" s="192"/>
      <c r="R186" s="19"/>
      <c r="T186" s="105"/>
      <c r="U186" s="25" t="s">
        <v>32</v>
      </c>
      <c r="V186" s="106">
        <v>0</v>
      </c>
      <c r="W186" s="106">
        <f>$V$186*$K$186</f>
        <v>0</v>
      </c>
      <c r="X186" s="106">
        <v>0.131</v>
      </c>
      <c r="Y186" s="106">
        <f>$X$186*$K$186</f>
        <v>9.274931</v>
      </c>
      <c r="Z186" s="106">
        <v>0</v>
      </c>
      <c r="AA186" s="107">
        <f>$Z$186*$K$186</f>
        <v>0</v>
      </c>
      <c r="AR186" s="6" t="s">
        <v>153</v>
      </c>
      <c r="AT186" s="6" t="s">
        <v>154</v>
      </c>
      <c r="AU186" s="6" t="s">
        <v>80</v>
      </c>
      <c r="AY186" s="6" t="s">
        <v>118</v>
      </c>
      <c r="BE186" s="108">
        <f>IF($U$186="základní",$N$186,0)</f>
        <v>0</v>
      </c>
      <c r="BF186" s="108">
        <f>IF($U$186="snížená",$N$186,0)</f>
        <v>0</v>
      </c>
      <c r="BG186" s="108">
        <f>IF($U$186="zákl. přenesená",$N$186,0)</f>
        <v>0</v>
      </c>
      <c r="BH186" s="108">
        <f>IF($U$186="sníž. přenesená",$N$186,0)</f>
        <v>0</v>
      </c>
      <c r="BI186" s="108">
        <f>IF($U$186="nulová",$N$186,0)</f>
        <v>0</v>
      </c>
      <c r="BJ186" s="6" t="s">
        <v>14</v>
      </c>
      <c r="BK186" s="108">
        <f>ROUND($L$186*$K$186,2)</f>
        <v>0</v>
      </c>
    </row>
    <row r="187" spans="2:51" s="6" customFormat="1" ht="15.75" customHeight="1">
      <c r="B187" s="109"/>
      <c r="E187" s="110"/>
      <c r="F187" s="165" t="s">
        <v>272</v>
      </c>
      <c r="G187" s="166"/>
      <c r="H187" s="166"/>
      <c r="I187" s="166"/>
      <c r="K187" s="111">
        <v>70.801</v>
      </c>
      <c r="R187" s="112"/>
      <c r="T187" s="113"/>
      <c r="AA187" s="114"/>
      <c r="AT187" s="110" t="s">
        <v>125</v>
      </c>
      <c r="AU187" s="110" t="s">
        <v>80</v>
      </c>
      <c r="AV187" s="110" t="s">
        <v>80</v>
      </c>
      <c r="AW187" s="110" t="s">
        <v>90</v>
      </c>
      <c r="AX187" s="110" t="s">
        <v>14</v>
      </c>
      <c r="AY187" s="110" t="s">
        <v>118</v>
      </c>
    </row>
    <row r="188" spans="2:63" s="6" customFormat="1" ht="27" customHeight="1">
      <c r="B188" s="18"/>
      <c r="C188" s="101" t="s">
        <v>273</v>
      </c>
      <c r="D188" s="101" t="s">
        <v>119</v>
      </c>
      <c r="E188" s="102" t="s">
        <v>274</v>
      </c>
      <c r="F188" s="167" t="s">
        <v>275</v>
      </c>
      <c r="G188" s="168"/>
      <c r="H188" s="168"/>
      <c r="I188" s="168"/>
      <c r="J188" s="103" t="s">
        <v>122</v>
      </c>
      <c r="K188" s="104">
        <v>1844.9</v>
      </c>
      <c r="L188" s="169"/>
      <c r="M188" s="168"/>
      <c r="N188" s="185">
        <f>ROUND($L$188*$K$188,2)</f>
        <v>0</v>
      </c>
      <c r="O188" s="186"/>
      <c r="P188" s="186"/>
      <c r="Q188" s="187"/>
      <c r="R188" s="19"/>
      <c r="T188" s="105"/>
      <c r="U188" s="25" t="s">
        <v>32</v>
      </c>
      <c r="V188" s="106">
        <v>0.44</v>
      </c>
      <c r="W188" s="106">
        <f>$V$188*$K$188</f>
        <v>811.7560000000001</v>
      </c>
      <c r="X188" s="106">
        <v>0.08003</v>
      </c>
      <c r="Y188" s="106">
        <f>$X$188*$K$188</f>
        <v>147.64734700000002</v>
      </c>
      <c r="Z188" s="106">
        <v>0</v>
      </c>
      <c r="AA188" s="107">
        <f>$Z$188*$K$188</f>
        <v>0</v>
      </c>
      <c r="AR188" s="6" t="s">
        <v>123</v>
      </c>
      <c r="AT188" s="6" t="s">
        <v>119</v>
      </c>
      <c r="AU188" s="6" t="s">
        <v>80</v>
      </c>
      <c r="AY188" s="6" t="s">
        <v>118</v>
      </c>
      <c r="BE188" s="108">
        <f>IF($U$188="základní",$N$188,0)</f>
        <v>0</v>
      </c>
      <c r="BF188" s="108">
        <f>IF($U$188="snížená",$N$188,0)</f>
        <v>0</v>
      </c>
      <c r="BG188" s="108">
        <f>IF($U$188="zákl. přenesená",$N$188,0)</f>
        <v>0</v>
      </c>
      <c r="BH188" s="108">
        <f>IF($U$188="sníž. přenesená",$N$188,0)</f>
        <v>0</v>
      </c>
      <c r="BI188" s="108">
        <f>IF($U$188="nulová",$N$188,0)</f>
        <v>0</v>
      </c>
      <c r="BJ188" s="6" t="s">
        <v>14</v>
      </c>
      <c r="BK188" s="108">
        <f>ROUND($L$188*$K$188,2)</f>
        <v>0</v>
      </c>
    </row>
    <row r="189" spans="2:51" s="6" customFormat="1" ht="15.75" customHeight="1">
      <c r="B189" s="109"/>
      <c r="E189" s="110"/>
      <c r="F189" s="165" t="s">
        <v>276</v>
      </c>
      <c r="G189" s="166"/>
      <c r="H189" s="166"/>
      <c r="I189" s="166"/>
      <c r="K189" s="111">
        <v>1844.9</v>
      </c>
      <c r="R189" s="112"/>
      <c r="T189" s="113"/>
      <c r="AA189" s="114"/>
      <c r="AT189" s="110" t="s">
        <v>125</v>
      </c>
      <c r="AU189" s="110" t="s">
        <v>80</v>
      </c>
      <c r="AV189" s="110" t="s">
        <v>80</v>
      </c>
      <c r="AW189" s="110" t="s">
        <v>90</v>
      </c>
      <c r="AX189" s="110" t="s">
        <v>14</v>
      </c>
      <c r="AY189" s="110" t="s">
        <v>118</v>
      </c>
    </row>
    <row r="190" spans="2:63" s="6" customFormat="1" ht="15.75" customHeight="1">
      <c r="B190" s="18"/>
      <c r="C190" s="121" t="s">
        <v>277</v>
      </c>
      <c r="D190" s="121" t="s">
        <v>154</v>
      </c>
      <c r="E190" s="122" t="s">
        <v>278</v>
      </c>
      <c r="F190" s="170" t="s">
        <v>279</v>
      </c>
      <c r="G190" s="171"/>
      <c r="H190" s="171"/>
      <c r="I190" s="171"/>
      <c r="J190" s="123" t="s">
        <v>122</v>
      </c>
      <c r="K190" s="124">
        <v>1863.349</v>
      </c>
      <c r="L190" s="172"/>
      <c r="M190" s="171"/>
      <c r="N190" s="190">
        <f>ROUND($L$190*$K$190,2)</f>
        <v>0</v>
      </c>
      <c r="O190" s="191"/>
      <c r="P190" s="191"/>
      <c r="Q190" s="192"/>
      <c r="R190" s="19"/>
      <c r="T190" s="105"/>
      <c r="U190" s="25" t="s">
        <v>32</v>
      </c>
      <c r="V190" s="106">
        <v>0</v>
      </c>
      <c r="W190" s="106">
        <f>$V$190*$K$190</f>
        <v>0</v>
      </c>
      <c r="X190" s="106">
        <v>0.176</v>
      </c>
      <c r="Y190" s="106">
        <f>$X$190*$K$190</f>
        <v>327.94942399999996</v>
      </c>
      <c r="Z190" s="106">
        <v>0</v>
      </c>
      <c r="AA190" s="107">
        <f>$Z$190*$K$190</f>
        <v>0</v>
      </c>
      <c r="AR190" s="6" t="s">
        <v>153</v>
      </c>
      <c r="AT190" s="6" t="s">
        <v>154</v>
      </c>
      <c r="AU190" s="6" t="s">
        <v>80</v>
      </c>
      <c r="AY190" s="6" t="s">
        <v>118</v>
      </c>
      <c r="BE190" s="108">
        <f>IF($U$190="základní",$N$190,0)</f>
        <v>0</v>
      </c>
      <c r="BF190" s="108">
        <f>IF($U$190="snížená",$N$190,0)</f>
        <v>0</v>
      </c>
      <c r="BG190" s="108">
        <f>IF($U$190="zákl. přenesená",$N$190,0)</f>
        <v>0</v>
      </c>
      <c r="BH190" s="108">
        <f>IF($U$190="sníž. přenesená",$N$190,0)</f>
        <v>0</v>
      </c>
      <c r="BI190" s="108">
        <f>IF($U$190="nulová",$N$190,0)</f>
        <v>0</v>
      </c>
      <c r="BJ190" s="6" t="s">
        <v>14</v>
      </c>
      <c r="BK190" s="108">
        <f>ROUND($L$190*$K$190,2)</f>
        <v>0</v>
      </c>
    </row>
    <row r="191" spans="2:51" s="6" customFormat="1" ht="15.75" customHeight="1">
      <c r="B191" s="109"/>
      <c r="E191" s="110"/>
      <c r="F191" s="165" t="s">
        <v>280</v>
      </c>
      <c r="G191" s="166"/>
      <c r="H191" s="166"/>
      <c r="I191" s="166"/>
      <c r="K191" s="111">
        <v>1863.349</v>
      </c>
      <c r="R191" s="112"/>
      <c r="T191" s="113"/>
      <c r="AA191" s="114"/>
      <c r="AT191" s="110" t="s">
        <v>125</v>
      </c>
      <c r="AU191" s="110" t="s">
        <v>80</v>
      </c>
      <c r="AV191" s="110" t="s">
        <v>80</v>
      </c>
      <c r="AW191" s="110" t="s">
        <v>90</v>
      </c>
      <c r="AX191" s="110" t="s">
        <v>14</v>
      </c>
      <c r="AY191" s="110" t="s">
        <v>118</v>
      </c>
    </row>
    <row r="192" spans="2:63" s="6" customFormat="1" ht="27" customHeight="1">
      <c r="B192" s="18"/>
      <c r="C192" s="101" t="s">
        <v>281</v>
      </c>
      <c r="D192" s="101" t="s">
        <v>119</v>
      </c>
      <c r="E192" s="102" t="s">
        <v>282</v>
      </c>
      <c r="F192" s="167" t="s">
        <v>283</v>
      </c>
      <c r="G192" s="168"/>
      <c r="H192" s="168"/>
      <c r="I192" s="168"/>
      <c r="J192" s="103" t="s">
        <v>122</v>
      </c>
      <c r="K192" s="104">
        <v>1844.9</v>
      </c>
      <c r="L192" s="169"/>
      <c r="M192" s="168"/>
      <c r="N192" s="185">
        <f>ROUND($L$192*$K$192,2)</f>
        <v>0</v>
      </c>
      <c r="O192" s="186"/>
      <c r="P192" s="186"/>
      <c r="Q192" s="187"/>
      <c r="R192" s="19"/>
      <c r="T192" s="105"/>
      <c r="U192" s="25" t="s">
        <v>32</v>
      </c>
      <c r="V192" s="106">
        <v>0.011</v>
      </c>
      <c r="W192" s="106">
        <f>$V$192*$K$192</f>
        <v>20.2939</v>
      </c>
      <c r="X192" s="106">
        <v>0.065</v>
      </c>
      <c r="Y192" s="106">
        <f>$X$192*$K$192</f>
        <v>119.91850000000001</v>
      </c>
      <c r="Z192" s="106">
        <v>0</v>
      </c>
      <c r="AA192" s="107">
        <f>$Z$192*$K$192</f>
        <v>0</v>
      </c>
      <c r="AR192" s="6" t="s">
        <v>123</v>
      </c>
      <c r="AT192" s="6" t="s">
        <v>119</v>
      </c>
      <c r="AU192" s="6" t="s">
        <v>80</v>
      </c>
      <c r="AY192" s="6" t="s">
        <v>118</v>
      </c>
      <c r="BE192" s="108">
        <f>IF($U$192="základní",$N$192,0)</f>
        <v>0</v>
      </c>
      <c r="BF192" s="108">
        <f>IF($U$192="snížená",$N$192,0)</f>
        <v>0</v>
      </c>
      <c r="BG192" s="108">
        <f>IF($U$192="zákl. přenesená",$N$192,0)</f>
        <v>0</v>
      </c>
      <c r="BH192" s="108">
        <f>IF($U$192="sníž. přenesená",$N$192,0)</f>
        <v>0</v>
      </c>
      <c r="BI192" s="108">
        <f>IF($U$192="nulová",$N$192,0)</f>
        <v>0</v>
      </c>
      <c r="BJ192" s="6" t="s">
        <v>14</v>
      </c>
      <c r="BK192" s="108">
        <f>ROUND($L$192*$K$192,2)</f>
        <v>0</v>
      </c>
    </row>
    <row r="193" spans="2:63" s="91" customFormat="1" ht="30.75" customHeight="1">
      <c r="B193" s="92"/>
      <c r="D193" s="100" t="s">
        <v>96</v>
      </c>
      <c r="N193" s="188">
        <f>$BK$193</f>
        <v>0</v>
      </c>
      <c r="O193" s="188"/>
      <c r="P193" s="188"/>
      <c r="Q193" s="188"/>
      <c r="R193" s="95"/>
      <c r="T193" s="96"/>
      <c r="W193" s="97">
        <f>SUM($W$194:$W$200)</f>
        <v>4.675000000000001</v>
      </c>
      <c r="Y193" s="97">
        <f>SUM($Y$194:$Y$200)</f>
        <v>0.37646999999999997</v>
      </c>
      <c r="AA193" s="98">
        <f>SUM($AA$194:$AA$200)</f>
        <v>0</v>
      </c>
      <c r="AR193" s="94" t="s">
        <v>14</v>
      </c>
      <c r="AT193" s="94" t="s">
        <v>66</v>
      </c>
      <c r="AU193" s="94" t="s">
        <v>14</v>
      </c>
      <c r="AY193" s="94" t="s">
        <v>118</v>
      </c>
      <c r="BK193" s="99">
        <f>SUM($BK$194:$BK$200)</f>
        <v>0</v>
      </c>
    </row>
    <row r="194" spans="2:63" s="6" customFormat="1" ht="27" customHeight="1">
      <c r="B194" s="18"/>
      <c r="C194" s="101" t="s">
        <v>284</v>
      </c>
      <c r="D194" s="101" t="s">
        <v>119</v>
      </c>
      <c r="E194" s="102" t="s">
        <v>285</v>
      </c>
      <c r="F194" s="167" t="s">
        <v>286</v>
      </c>
      <c r="G194" s="168"/>
      <c r="H194" s="168"/>
      <c r="I194" s="168"/>
      <c r="J194" s="103" t="s">
        <v>228</v>
      </c>
      <c r="K194" s="104">
        <v>30</v>
      </c>
      <c r="L194" s="169"/>
      <c r="M194" s="168"/>
      <c r="N194" s="185">
        <f>ROUND($L$194*$K$194,2)</f>
        <v>0</v>
      </c>
      <c r="O194" s="186"/>
      <c r="P194" s="186"/>
      <c r="Q194" s="187"/>
      <c r="R194" s="19"/>
      <c r="T194" s="105"/>
      <c r="U194" s="25" t="s">
        <v>32</v>
      </c>
      <c r="V194" s="106">
        <v>0.097</v>
      </c>
      <c r="W194" s="106">
        <f>$V$194*$K$194</f>
        <v>2.91</v>
      </c>
      <c r="X194" s="106">
        <v>1E-05</v>
      </c>
      <c r="Y194" s="106">
        <f>$X$194*$K$194</f>
        <v>0.00030000000000000003</v>
      </c>
      <c r="Z194" s="106">
        <v>0</v>
      </c>
      <c r="AA194" s="107">
        <f>$Z$194*$K$194</f>
        <v>0</v>
      </c>
      <c r="AR194" s="6" t="s">
        <v>123</v>
      </c>
      <c r="AT194" s="6" t="s">
        <v>119</v>
      </c>
      <c r="AU194" s="6" t="s">
        <v>80</v>
      </c>
      <c r="AY194" s="6" t="s">
        <v>118</v>
      </c>
      <c r="BE194" s="108">
        <f>IF($U$194="základní",$N$194,0)</f>
        <v>0</v>
      </c>
      <c r="BF194" s="108">
        <f>IF($U$194="snížená",$N$194,0)</f>
        <v>0</v>
      </c>
      <c r="BG194" s="108">
        <f>IF($U$194="zákl. přenesená",$N$194,0)</f>
        <v>0</v>
      </c>
      <c r="BH194" s="108">
        <f>IF($U$194="sníž. přenesená",$N$194,0)</f>
        <v>0</v>
      </c>
      <c r="BI194" s="108">
        <f>IF($U$194="nulová",$N$194,0)</f>
        <v>0</v>
      </c>
      <c r="BJ194" s="6" t="s">
        <v>14</v>
      </c>
      <c r="BK194" s="108">
        <f>ROUND($L$194*$K$194,2)</f>
        <v>0</v>
      </c>
    </row>
    <row r="195" spans="2:63" s="6" customFormat="1" ht="27" customHeight="1">
      <c r="B195" s="18"/>
      <c r="C195" s="121" t="s">
        <v>287</v>
      </c>
      <c r="D195" s="121" t="s">
        <v>154</v>
      </c>
      <c r="E195" s="122" t="s">
        <v>288</v>
      </c>
      <c r="F195" s="170" t="s">
        <v>289</v>
      </c>
      <c r="G195" s="171"/>
      <c r="H195" s="171"/>
      <c r="I195" s="171"/>
      <c r="J195" s="123" t="s">
        <v>203</v>
      </c>
      <c r="K195" s="124">
        <v>6</v>
      </c>
      <c r="L195" s="172"/>
      <c r="M195" s="171"/>
      <c r="N195" s="190">
        <f>ROUND($L$195*$K$195,2)</f>
        <v>0</v>
      </c>
      <c r="O195" s="191"/>
      <c r="P195" s="191"/>
      <c r="Q195" s="192"/>
      <c r="R195" s="19"/>
      <c r="T195" s="105"/>
      <c r="U195" s="25" t="s">
        <v>32</v>
      </c>
      <c r="V195" s="106">
        <v>0</v>
      </c>
      <c r="W195" s="106">
        <f>$V$195*$K$195</f>
        <v>0</v>
      </c>
      <c r="X195" s="106">
        <v>0.05737</v>
      </c>
      <c r="Y195" s="106">
        <f>$X$195*$K$195</f>
        <v>0.34421999999999997</v>
      </c>
      <c r="Z195" s="106">
        <v>0</v>
      </c>
      <c r="AA195" s="107">
        <f>$Z$195*$K$195</f>
        <v>0</v>
      </c>
      <c r="AR195" s="6" t="s">
        <v>153</v>
      </c>
      <c r="AT195" s="6" t="s">
        <v>154</v>
      </c>
      <c r="AU195" s="6" t="s">
        <v>80</v>
      </c>
      <c r="AY195" s="6" t="s">
        <v>118</v>
      </c>
      <c r="BE195" s="108">
        <f>IF($U$195="základní",$N$195,0)</f>
        <v>0</v>
      </c>
      <c r="BF195" s="108">
        <f>IF($U$195="snížená",$N$195,0)</f>
        <v>0</v>
      </c>
      <c r="BG195" s="108">
        <f>IF($U$195="zákl. přenesená",$N$195,0)</f>
        <v>0</v>
      </c>
      <c r="BH195" s="108">
        <f>IF($U$195="sníž. přenesená",$N$195,0)</f>
        <v>0</v>
      </c>
      <c r="BI195" s="108">
        <f>IF($U$195="nulová",$N$195,0)</f>
        <v>0</v>
      </c>
      <c r="BJ195" s="6" t="s">
        <v>14</v>
      </c>
      <c r="BK195" s="108">
        <f>ROUND($L$195*$K$195,2)</f>
        <v>0</v>
      </c>
    </row>
    <row r="196" spans="2:63" s="6" customFormat="1" ht="39" customHeight="1">
      <c r="B196" s="18"/>
      <c r="C196" s="101" t="s">
        <v>290</v>
      </c>
      <c r="D196" s="101" t="s">
        <v>119</v>
      </c>
      <c r="E196" s="102" t="s">
        <v>291</v>
      </c>
      <c r="F196" s="167" t="s">
        <v>292</v>
      </c>
      <c r="G196" s="168"/>
      <c r="H196" s="168"/>
      <c r="I196" s="168"/>
      <c r="J196" s="103" t="s">
        <v>203</v>
      </c>
      <c r="K196" s="104">
        <v>1</v>
      </c>
      <c r="L196" s="169"/>
      <c r="M196" s="168"/>
      <c r="N196" s="185">
        <f>ROUND($L$196*$K$196,2)</f>
        <v>0</v>
      </c>
      <c r="O196" s="186"/>
      <c r="P196" s="186"/>
      <c r="Q196" s="187"/>
      <c r="R196" s="19"/>
      <c r="T196" s="105"/>
      <c r="U196" s="25" t="s">
        <v>32</v>
      </c>
      <c r="V196" s="106">
        <v>0.42</v>
      </c>
      <c r="W196" s="106">
        <f>$V$196*$K$196</f>
        <v>0.42</v>
      </c>
      <c r="X196" s="106">
        <v>5E-05</v>
      </c>
      <c r="Y196" s="106">
        <f>$X$196*$K$196</f>
        <v>5E-05</v>
      </c>
      <c r="Z196" s="106">
        <v>0</v>
      </c>
      <c r="AA196" s="107">
        <f>$Z$196*$K$196</f>
        <v>0</v>
      </c>
      <c r="AR196" s="6" t="s">
        <v>123</v>
      </c>
      <c r="AT196" s="6" t="s">
        <v>119</v>
      </c>
      <c r="AU196" s="6" t="s">
        <v>80</v>
      </c>
      <c r="AY196" s="6" t="s">
        <v>118</v>
      </c>
      <c r="BE196" s="108">
        <f>IF($U$196="základní",$N$196,0)</f>
        <v>0</v>
      </c>
      <c r="BF196" s="108">
        <f>IF($U$196="snížená",$N$196,0)</f>
        <v>0</v>
      </c>
      <c r="BG196" s="108">
        <f>IF($U$196="zákl. přenesená",$N$196,0)</f>
        <v>0</v>
      </c>
      <c r="BH196" s="108">
        <f>IF($U$196="sníž. přenesená",$N$196,0)</f>
        <v>0</v>
      </c>
      <c r="BI196" s="108">
        <f>IF($U$196="nulová",$N$196,0)</f>
        <v>0</v>
      </c>
      <c r="BJ196" s="6" t="s">
        <v>14</v>
      </c>
      <c r="BK196" s="108">
        <f>ROUND($L$196*$K$196,2)</f>
        <v>0</v>
      </c>
    </row>
    <row r="197" spans="2:63" s="6" customFormat="1" ht="27" customHeight="1">
      <c r="B197" s="18"/>
      <c r="C197" s="121" t="s">
        <v>293</v>
      </c>
      <c r="D197" s="121" t="s">
        <v>154</v>
      </c>
      <c r="E197" s="122" t="s">
        <v>294</v>
      </c>
      <c r="F197" s="170" t="s">
        <v>295</v>
      </c>
      <c r="G197" s="171"/>
      <c r="H197" s="171"/>
      <c r="I197" s="171"/>
      <c r="J197" s="123" t="s">
        <v>203</v>
      </c>
      <c r="K197" s="124">
        <v>1</v>
      </c>
      <c r="L197" s="172"/>
      <c r="M197" s="171"/>
      <c r="N197" s="190">
        <f>ROUND($L$197*$K$197,2)</f>
        <v>0</v>
      </c>
      <c r="O197" s="191"/>
      <c r="P197" s="191"/>
      <c r="Q197" s="192"/>
      <c r="R197" s="19"/>
      <c r="T197" s="105"/>
      <c r="U197" s="25" t="s">
        <v>32</v>
      </c>
      <c r="V197" s="106">
        <v>0</v>
      </c>
      <c r="W197" s="106">
        <f>$V$197*$K$197</f>
        <v>0</v>
      </c>
      <c r="X197" s="106">
        <v>0.0096</v>
      </c>
      <c r="Y197" s="106">
        <f>$X$197*$K$197</f>
        <v>0.0096</v>
      </c>
      <c r="Z197" s="106">
        <v>0</v>
      </c>
      <c r="AA197" s="107">
        <f>$Z$197*$K$197</f>
        <v>0</v>
      </c>
      <c r="AR197" s="6" t="s">
        <v>153</v>
      </c>
      <c r="AT197" s="6" t="s">
        <v>154</v>
      </c>
      <c r="AU197" s="6" t="s">
        <v>80</v>
      </c>
      <c r="AY197" s="6" t="s">
        <v>118</v>
      </c>
      <c r="BE197" s="108">
        <f>IF($U$197="základní",$N$197,0)</f>
        <v>0</v>
      </c>
      <c r="BF197" s="108">
        <f>IF($U$197="snížená",$N$197,0)</f>
        <v>0</v>
      </c>
      <c r="BG197" s="108">
        <f>IF($U$197="zákl. přenesená",$N$197,0)</f>
        <v>0</v>
      </c>
      <c r="BH197" s="108">
        <f>IF($U$197="sníž. přenesená",$N$197,0)</f>
        <v>0</v>
      </c>
      <c r="BI197" s="108">
        <f>IF($U$197="nulová",$N$197,0)</f>
        <v>0</v>
      </c>
      <c r="BJ197" s="6" t="s">
        <v>14</v>
      </c>
      <c r="BK197" s="108">
        <f>ROUND($L$197*$K$197,2)</f>
        <v>0</v>
      </c>
    </row>
    <row r="198" spans="2:63" s="6" customFormat="1" ht="39" customHeight="1">
      <c r="B198" s="18"/>
      <c r="C198" s="101" t="s">
        <v>296</v>
      </c>
      <c r="D198" s="101" t="s">
        <v>119</v>
      </c>
      <c r="E198" s="102" t="s">
        <v>297</v>
      </c>
      <c r="F198" s="167" t="s">
        <v>298</v>
      </c>
      <c r="G198" s="168"/>
      <c r="H198" s="168"/>
      <c r="I198" s="168"/>
      <c r="J198" s="103" t="s">
        <v>203</v>
      </c>
      <c r="K198" s="104">
        <v>5</v>
      </c>
      <c r="L198" s="169"/>
      <c r="M198" s="168"/>
      <c r="N198" s="185">
        <f>ROUND($L$198*$K$198,2)</f>
        <v>0</v>
      </c>
      <c r="O198" s="186"/>
      <c r="P198" s="186"/>
      <c r="Q198" s="187"/>
      <c r="R198" s="19"/>
      <c r="T198" s="105"/>
      <c r="U198" s="25" t="s">
        <v>32</v>
      </c>
      <c r="V198" s="106">
        <v>0.269</v>
      </c>
      <c r="W198" s="106">
        <f>$V$198*$K$198</f>
        <v>1.3450000000000002</v>
      </c>
      <c r="X198" s="106">
        <v>3E-05</v>
      </c>
      <c r="Y198" s="106">
        <f>$X$198*$K$198</f>
        <v>0.00015000000000000001</v>
      </c>
      <c r="Z198" s="106">
        <v>0</v>
      </c>
      <c r="AA198" s="107">
        <f>$Z$198*$K$198</f>
        <v>0</v>
      </c>
      <c r="AR198" s="6" t="s">
        <v>123</v>
      </c>
      <c r="AT198" s="6" t="s">
        <v>119</v>
      </c>
      <c r="AU198" s="6" t="s">
        <v>80</v>
      </c>
      <c r="AY198" s="6" t="s">
        <v>118</v>
      </c>
      <c r="BE198" s="108">
        <f>IF($U$198="základní",$N$198,0)</f>
        <v>0</v>
      </c>
      <c r="BF198" s="108">
        <f>IF($U$198="snížená",$N$198,0)</f>
        <v>0</v>
      </c>
      <c r="BG198" s="108">
        <f>IF($U$198="zákl. přenesená",$N$198,0)</f>
        <v>0</v>
      </c>
      <c r="BH198" s="108">
        <f>IF($U$198="sníž. přenesená",$N$198,0)</f>
        <v>0</v>
      </c>
      <c r="BI198" s="108">
        <f>IF($U$198="nulová",$N$198,0)</f>
        <v>0</v>
      </c>
      <c r="BJ198" s="6" t="s">
        <v>14</v>
      </c>
      <c r="BK198" s="108">
        <f>ROUND($L$198*$K$198,2)</f>
        <v>0</v>
      </c>
    </row>
    <row r="199" spans="2:63" s="6" customFormat="1" ht="15.75" customHeight="1">
      <c r="B199" s="18"/>
      <c r="C199" s="121" t="s">
        <v>299</v>
      </c>
      <c r="D199" s="121" t="s">
        <v>154</v>
      </c>
      <c r="E199" s="122" t="s">
        <v>300</v>
      </c>
      <c r="F199" s="170" t="s">
        <v>301</v>
      </c>
      <c r="G199" s="171"/>
      <c r="H199" s="171"/>
      <c r="I199" s="171"/>
      <c r="J199" s="123" t="s">
        <v>203</v>
      </c>
      <c r="K199" s="124">
        <v>5</v>
      </c>
      <c r="L199" s="172"/>
      <c r="M199" s="171"/>
      <c r="N199" s="190">
        <f>ROUND($L$199*$K$199,2)</f>
        <v>0</v>
      </c>
      <c r="O199" s="191"/>
      <c r="P199" s="191"/>
      <c r="Q199" s="192"/>
      <c r="R199" s="19"/>
      <c r="T199" s="105"/>
      <c r="U199" s="25" t="s">
        <v>32</v>
      </c>
      <c r="V199" s="106">
        <v>0</v>
      </c>
      <c r="W199" s="106">
        <f>$V$199*$K$199</f>
        <v>0</v>
      </c>
      <c r="X199" s="106">
        <v>0.00443</v>
      </c>
      <c r="Y199" s="106">
        <f>$X$199*$K$199</f>
        <v>0.02215</v>
      </c>
      <c r="Z199" s="106">
        <v>0</v>
      </c>
      <c r="AA199" s="107">
        <f>$Z$199*$K$199</f>
        <v>0</v>
      </c>
      <c r="AR199" s="6" t="s">
        <v>153</v>
      </c>
      <c r="AT199" s="6" t="s">
        <v>154</v>
      </c>
      <c r="AU199" s="6" t="s">
        <v>80</v>
      </c>
      <c r="AY199" s="6" t="s">
        <v>118</v>
      </c>
      <c r="BE199" s="108">
        <f>IF($U$199="základní",$N$199,0)</f>
        <v>0</v>
      </c>
      <c r="BF199" s="108">
        <f>IF($U$199="snížená",$N$199,0)</f>
        <v>0</v>
      </c>
      <c r="BG199" s="108">
        <f>IF($U$199="zákl. přenesená",$N$199,0)</f>
        <v>0</v>
      </c>
      <c r="BH199" s="108">
        <f>IF($U$199="sníž. přenesená",$N$199,0)</f>
        <v>0</v>
      </c>
      <c r="BI199" s="108">
        <f>IF($U$199="nulová",$N$199,0)</f>
        <v>0</v>
      </c>
      <c r="BJ199" s="6" t="s">
        <v>14</v>
      </c>
      <c r="BK199" s="108">
        <f>ROUND($L$199*$K$199,2)</f>
        <v>0</v>
      </c>
    </row>
    <row r="200" spans="2:63" s="6" customFormat="1" ht="15.75" customHeight="1">
      <c r="B200" s="18"/>
      <c r="C200" s="101" t="s">
        <v>302</v>
      </c>
      <c r="D200" s="101" t="s">
        <v>119</v>
      </c>
      <c r="E200" s="102" t="s">
        <v>303</v>
      </c>
      <c r="F200" s="167" t="s">
        <v>304</v>
      </c>
      <c r="G200" s="168"/>
      <c r="H200" s="168"/>
      <c r="I200" s="168"/>
      <c r="J200" s="103" t="s">
        <v>305</v>
      </c>
      <c r="K200" s="104">
        <v>1</v>
      </c>
      <c r="L200" s="169"/>
      <c r="M200" s="168"/>
      <c r="N200" s="185">
        <f>ROUND($L$200*$K$200,2)</f>
        <v>0</v>
      </c>
      <c r="O200" s="186"/>
      <c r="P200" s="186"/>
      <c r="Q200" s="187"/>
      <c r="R200" s="19"/>
      <c r="T200" s="105"/>
      <c r="U200" s="25" t="s">
        <v>32</v>
      </c>
      <c r="V200" s="106">
        <v>0</v>
      </c>
      <c r="W200" s="106">
        <f>$V$200*$K$200</f>
        <v>0</v>
      </c>
      <c r="X200" s="106">
        <v>0</v>
      </c>
      <c r="Y200" s="106">
        <f>$X$200*$K$200</f>
        <v>0</v>
      </c>
      <c r="Z200" s="106">
        <v>0</v>
      </c>
      <c r="AA200" s="107">
        <f>$Z$200*$K$200</f>
        <v>0</v>
      </c>
      <c r="AR200" s="6" t="s">
        <v>123</v>
      </c>
      <c r="AT200" s="6" t="s">
        <v>119</v>
      </c>
      <c r="AU200" s="6" t="s">
        <v>80</v>
      </c>
      <c r="AY200" s="6" t="s">
        <v>118</v>
      </c>
      <c r="BE200" s="108">
        <f>IF($U$200="základní",$N$200,0)</f>
        <v>0</v>
      </c>
      <c r="BF200" s="108">
        <f>IF($U$200="snížená",$N$200,0)</f>
        <v>0</v>
      </c>
      <c r="BG200" s="108">
        <f>IF($U$200="zákl. přenesená",$N$200,0)</f>
        <v>0</v>
      </c>
      <c r="BH200" s="108">
        <f>IF($U$200="sníž. přenesená",$N$200,0)</f>
        <v>0</v>
      </c>
      <c r="BI200" s="108">
        <f>IF($U$200="nulová",$N$200,0)</f>
        <v>0</v>
      </c>
      <c r="BJ200" s="6" t="s">
        <v>14</v>
      </c>
      <c r="BK200" s="108">
        <f>ROUND($L$200*$K$200,2)</f>
        <v>0</v>
      </c>
    </row>
    <row r="201" spans="2:63" s="91" customFormat="1" ht="30.75" customHeight="1">
      <c r="B201" s="92"/>
      <c r="D201" s="100" t="s">
        <v>97</v>
      </c>
      <c r="N201" s="188">
        <f>$BK$201</f>
        <v>0</v>
      </c>
      <c r="O201" s="188"/>
      <c r="P201" s="188"/>
      <c r="Q201" s="188"/>
      <c r="R201" s="95"/>
      <c r="T201" s="96"/>
      <c r="W201" s="97">
        <f>SUM($W$202:$W$234)</f>
        <v>368.10918</v>
      </c>
      <c r="Y201" s="97">
        <f>SUM($Y$202:$Y$234)</f>
        <v>322.24319280000003</v>
      </c>
      <c r="AA201" s="98">
        <f>SUM($AA$202:$AA$234)</f>
        <v>0</v>
      </c>
      <c r="AR201" s="94" t="s">
        <v>14</v>
      </c>
      <c r="AT201" s="94" t="s">
        <v>66</v>
      </c>
      <c r="AU201" s="94" t="s">
        <v>14</v>
      </c>
      <c r="AY201" s="94" t="s">
        <v>118</v>
      </c>
      <c r="BK201" s="99">
        <f>SUM($BK$202:$BK$234)</f>
        <v>0</v>
      </c>
    </row>
    <row r="202" spans="2:63" s="6" customFormat="1" ht="27" customHeight="1">
      <c r="B202" s="18"/>
      <c r="C202" s="101" t="s">
        <v>306</v>
      </c>
      <c r="D202" s="101" t="s">
        <v>119</v>
      </c>
      <c r="E202" s="102" t="s">
        <v>307</v>
      </c>
      <c r="F202" s="167" t="s">
        <v>308</v>
      </c>
      <c r="G202" s="168"/>
      <c r="H202" s="168"/>
      <c r="I202" s="168"/>
      <c r="J202" s="103" t="s">
        <v>203</v>
      </c>
      <c r="K202" s="104">
        <v>3</v>
      </c>
      <c r="L202" s="169"/>
      <c r="M202" s="168"/>
      <c r="N202" s="185">
        <f>ROUND($L$202*$K$202,2)</f>
        <v>0</v>
      </c>
      <c r="O202" s="186"/>
      <c r="P202" s="186"/>
      <c r="Q202" s="187"/>
      <c r="R202" s="19"/>
      <c r="T202" s="105"/>
      <c r="U202" s="25" t="s">
        <v>32</v>
      </c>
      <c r="V202" s="106">
        <v>0.2</v>
      </c>
      <c r="W202" s="106">
        <f>$V$202*$K$202</f>
        <v>0.6000000000000001</v>
      </c>
      <c r="X202" s="106">
        <v>0.0007</v>
      </c>
      <c r="Y202" s="106">
        <f>$X$202*$K$202</f>
        <v>0.0021</v>
      </c>
      <c r="Z202" s="106">
        <v>0</v>
      </c>
      <c r="AA202" s="107">
        <f>$Z$202*$K$202</f>
        <v>0</v>
      </c>
      <c r="AR202" s="6" t="s">
        <v>123</v>
      </c>
      <c r="AT202" s="6" t="s">
        <v>119</v>
      </c>
      <c r="AU202" s="6" t="s">
        <v>80</v>
      </c>
      <c r="AY202" s="6" t="s">
        <v>118</v>
      </c>
      <c r="BE202" s="108">
        <f>IF($U$202="základní",$N$202,0)</f>
        <v>0</v>
      </c>
      <c r="BF202" s="108">
        <f>IF($U$202="snížená",$N$202,0)</f>
        <v>0</v>
      </c>
      <c r="BG202" s="108">
        <f>IF($U$202="zákl. přenesená",$N$202,0)</f>
        <v>0</v>
      </c>
      <c r="BH202" s="108">
        <f>IF($U$202="sníž. přenesená",$N$202,0)</f>
        <v>0</v>
      </c>
      <c r="BI202" s="108">
        <f>IF($U$202="nulová",$N$202,0)</f>
        <v>0</v>
      </c>
      <c r="BJ202" s="6" t="s">
        <v>14</v>
      </c>
      <c r="BK202" s="108">
        <f>ROUND($L$202*$K$202,2)</f>
        <v>0</v>
      </c>
    </row>
    <row r="203" spans="2:63" s="6" customFormat="1" ht="15.75" customHeight="1">
      <c r="B203" s="18"/>
      <c r="C203" s="121" t="s">
        <v>309</v>
      </c>
      <c r="D203" s="121" t="s">
        <v>154</v>
      </c>
      <c r="E203" s="122" t="s">
        <v>310</v>
      </c>
      <c r="F203" s="170" t="s">
        <v>311</v>
      </c>
      <c r="G203" s="171"/>
      <c r="H203" s="171"/>
      <c r="I203" s="171"/>
      <c r="J203" s="123" t="s">
        <v>203</v>
      </c>
      <c r="K203" s="124">
        <v>1</v>
      </c>
      <c r="L203" s="172"/>
      <c r="M203" s="171"/>
      <c r="N203" s="190">
        <f>ROUND($L$203*$K$203,2)</f>
        <v>0</v>
      </c>
      <c r="O203" s="191"/>
      <c r="P203" s="191"/>
      <c r="Q203" s="192"/>
      <c r="R203" s="19"/>
      <c r="T203" s="105"/>
      <c r="U203" s="25" t="s">
        <v>32</v>
      </c>
      <c r="V203" s="106">
        <v>0</v>
      </c>
      <c r="W203" s="106">
        <f>$V$203*$K$203</f>
        <v>0</v>
      </c>
      <c r="X203" s="106">
        <v>0.004</v>
      </c>
      <c r="Y203" s="106">
        <f>$X$203*$K$203</f>
        <v>0.004</v>
      </c>
      <c r="Z203" s="106">
        <v>0</v>
      </c>
      <c r="AA203" s="107">
        <f>$Z$203*$K$203</f>
        <v>0</v>
      </c>
      <c r="AR203" s="6" t="s">
        <v>153</v>
      </c>
      <c r="AT203" s="6" t="s">
        <v>154</v>
      </c>
      <c r="AU203" s="6" t="s">
        <v>80</v>
      </c>
      <c r="AY203" s="6" t="s">
        <v>118</v>
      </c>
      <c r="BE203" s="108">
        <f>IF($U$203="základní",$N$203,0)</f>
        <v>0</v>
      </c>
      <c r="BF203" s="108">
        <f>IF($U$203="snížená",$N$203,0)</f>
        <v>0</v>
      </c>
      <c r="BG203" s="108">
        <f>IF($U$203="zákl. přenesená",$N$203,0)</f>
        <v>0</v>
      </c>
      <c r="BH203" s="108">
        <f>IF($U$203="sníž. přenesená",$N$203,0)</f>
        <v>0</v>
      </c>
      <c r="BI203" s="108">
        <f>IF($U$203="nulová",$N$203,0)</f>
        <v>0</v>
      </c>
      <c r="BJ203" s="6" t="s">
        <v>14</v>
      </c>
      <c r="BK203" s="108">
        <f>ROUND($L$203*$K$203,2)</f>
        <v>0</v>
      </c>
    </row>
    <row r="204" spans="2:63" s="6" customFormat="1" ht="15.75" customHeight="1">
      <c r="B204" s="18"/>
      <c r="C204" s="121" t="s">
        <v>312</v>
      </c>
      <c r="D204" s="121" t="s">
        <v>154</v>
      </c>
      <c r="E204" s="122" t="s">
        <v>313</v>
      </c>
      <c r="F204" s="170" t="s">
        <v>314</v>
      </c>
      <c r="G204" s="171"/>
      <c r="H204" s="171"/>
      <c r="I204" s="171"/>
      <c r="J204" s="123" t="s">
        <v>203</v>
      </c>
      <c r="K204" s="124">
        <v>1</v>
      </c>
      <c r="L204" s="172"/>
      <c r="M204" s="171"/>
      <c r="N204" s="190">
        <f>ROUND($L$204*$K$204,2)</f>
        <v>0</v>
      </c>
      <c r="O204" s="191"/>
      <c r="P204" s="191"/>
      <c r="Q204" s="192"/>
      <c r="R204" s="19"/>
      <c r="T204" s="105"/>
      <c r="U204" s="25" t="s">
        <v>32</v>
      </c>
      <c r="V204" s="106">
        <v>0</v>
      </c>
      <c r="W204" s="106">
        <f>$V$204*$K$204</f>
        <v>0</v>
      </c>
      <c r="X204" s="106">
        <v>0.004</v>
      </c>
      <c r="Y204" s="106">
        <f>$X$204*$K$204</f>
        <v>0.004</v>
      </c>
      <c r="Z204" s="106">
        <v>0</v>
      </c>
      <c r="AA204" s="107">
        <f>$Z$204*$K$204</f>
        <v>0</v>
      </c>
      <c r="AR204" s="6" t="s">
        <v>153</v>
      </c>
      <c r="AT204" s="6" t="s">
        <v>154</v>
      </c>
      <c r="AU204" s="6" t="s">
        <v>80</v>
      </c>
      <c r="AY204" s="6" t="s">
        <v>118</v>
      </c>
      <c r="BE204" s="108">
        <f>IF($U$204="základní",$N$204,0)</f>
        <v>0</v>
      </c>
      <c r="BF204" s="108">
        <f>IF($U$204="snížená",$N$204,0)</f>
        <v>0</v>
      </c>
      <c r="BG204" s="108">
        <f>IF($U$204="zákl. přenesená",$N$204,0)</f>
        <v>0</v>
      </c>
      <c r="BH204" s="108">
        <f>IF($U$204="sníž. přenesená",$N$204,0)</f>
        <v>0</v>
      </c>
      <c r="BI204" s="108">
        <f>IF($U$204="nulová",$N$204,0)</f>
        <v>0</v>
      </c>
      <c r="BJ204" s="6" t="s">
        <v>14</v>
      </c>
      <c r="BK204" s="108">
        <f>ROUND($L$204*$K$204,2)</f>
        <v>0</v>
      </c>
    </row>
    <row r="205" spans="2:63" s="6" customFormat="1" ht="15.75" customHeight="1">
      <c r="B205" s="18"/>
      <c r="C205" s="121" t="s">
        <v>315</v>
      </c>
      <c r="D205" s="121" t="s">
        <v>154</v>
      </c>
      <c r="E205" s="122" t="s">
        <v>316</v>
      </c>
      <c r="F205" s="170" t="s">
        <v>317</v>
      </c>
      <c r="G205" s="171"/>
      <c r="H205" s="171"/>
      <c r="I205" s="171"/>
      <c r="J205" s="123" t="s">
        <v>203</v>
      </c>
      <c r="K205" s="124">
        <v>1</v>
      </c>
      <c r="L205" s="172"/>
      <c r="M205" s="171"/>
      <c r="N205" s="190">
        <f>ROUND($L$205*$K$205,2)</f>
        <v>0</v>
      </c>
      <c r="O205" s="191"/>
      <c r="P205" s="191"/>
      <c r="Q205" s="192"/>
      <c r="R205" s="19"/>
      <c r="T205" s="105"/>
      <c r="U205" s="25" t="s">
        <v>32</v>
      </c>
      <c r="V205" s="106">
        <v>0</v>
      </c>
      <c r="W205" s="106">
        <f>$V$205*$K$205</f>
        <v>0</v>
      </c>
      <c r="X205" s="106">
        <v>0.004</v>
      </c>
      <c r="Y205" s="106">
        <f>$X$205*$K$205</f>
        <v>0.004</v>
      </c>
      <c r="Z205" s="106">
        <v>0</v>
      </c>
      <c r="AA205" s="107">
        <f>$Z$205*$K$205</f>
        <v>0</v>
      </c>
      <c r="AR205" s="6" t="s">
        <v>153</v>
      </c>
      <c r="AT205" s="6" t="s">
        <v>154</v>
      </c>
      <c r="AU205" s="6" t="s">
        <v>80</v>
      </c>
      <c r="AY205" s="6" t="s">
        <v>118</v>
      </c>
      <c r="BE205" s="108">
        <f>IF($U$205="základní",$N$205,0)</f>
        <v>0</v>
      </c>
      <c r="BF205" s="108">
        <f>IF($U$205="snížená",$N$205,0)</f>
        <v>0</v>
      </c>
      <c r="BG205" s="108">
        <f>IF($U$205="zákl. přenesená",$N$205,0)</f>
        <v>0</v>
      </c>
      <c r="BH205" s="108">
        <f>IF($U$205="sníž. přenesená",$N$205,0)</f>
        <v>0</v>
      </c>
      <c r="BI205" s="108">
        <f>IF($U$205="nulová",$N$205,0)</f>
        <v>0</v>
      </c>
      <c r="BJ205" s="6" t="s">
        <v>14</v>
      </c>
      <c r="BK205" s="108">
        <f>ROUND($L$205*$K$205,2)</f>
        <v>0</v>
      </c>
    </row>
    <row r="206" spans="2:63" s="6" customFormat="1" ht="27" customHeight="1">
      <c r="B206" s="18"/>
      <c r="C206" s="101" t="s">
        <v>318</v>
      </c>
      <c r="D206" s="101" t="s">
        <v>119</v>
      </c>
      <c r="E206" s="102" t="s">
        <v>319</v>
      </c>
      <c r="F206" s="167" t="s">
        <v>320</v>
      </c>
      <c r="G206" s="168"/>
      <c r="H206" s="168"/>
      <c r="I206" s="168"/>
      <c r="J206" s="103" t="s">
        <v>203</v>
      </c>
      <c r="K206" s="104">
        <v>3</v>
      </c>
      <c r="L206" s="169"/>
      <c r="M206" s="168"/>
      <c r="N206" s="185">
        <f>ROUND($L$206*$K$206,2)</f>
        <v>0</v>
      </c>
      <c r="O206" s="186"/>
      <c r="P206" s="186"/>
      <c r="Q206" s="187"/>
      <c r="R206" s="19"/>
      <c r="T206" s="105"/>
      <c r="U206" s="25" t="s">
        <v>32</v>
      </c>
      <c r="V206" s="106">
        <v>0.549</v>
      </c>
      <c r="W206" s="106">
        <f>$V$206*$K$206</f>
        <v>1.6470000000000002</v>
      </c>
      <c r="X206" s="106">
        <v>0.11241</v>
      </c>
      <c r="Y206" s="106">
        <f>$X$206*$K$206</f>
        <v>0.33723</v>
      </c>
      <c r="Z206" s="106">
        <v>0</v>
      </c>
      <c r="AA206" s="107">
        <f>$Z$206*$K$206</f>
        <v>0</v>
      </c>
      <c r="AR206" s="6" t="s">
        <v>123</v>
      </c>
      <c r="AT206" s="6" t="s">
        <v>119</v>
      </c>
      <c r="AU206" s="6" t="s">
        <v>80</v>
      </c>
      <c r="AY206" s="6" t="s">
        <v>118</v>
      </c>
      <c r="BE206" s="108">
        <f>IF($U$206="základní",$N$206,0)</f>
        <v>0</v>
      </c>
      <c r="BF206" s="108">
        <f>IF($U$206="snížená",$N$206,0)</f>
        <v>0</v>
      </c>
      <c r="BG206" s="108">
        <f>IF($U$206="zákl. přenesená",$N$206,0)</f>
        <v>0</v>
      </c>
      <c r="BH206" s="108">
        <f>IF($U$206="sníž. přenesená",$N$206,0)</f>
        <v>0</v>
      </c>
      <c r="BI206" s="108">
        <f>IF($U$206="nulová",$N$206,0)</f>
        <v>0</v>
      </c>
      <c r="BJ206" s="6" t="s">
        <v>14</v>
      </c>
      <c r="BK206" s="108">
        <f>ROUND($L$206*$K$206,2)</f>
        <v>0</v>
      </c>
    </row>
    <row r="207" spans="2:63" s="6" customFormat="1" ht="15.75" customHeight="1">
      <c r="B207" s="18"/>
      <c r="C207" s="121" t="s">
        <v>321</v>
      </c>
      <c r="D207" s="121" t="s">
        <v>154</v>
      </c>
      <c r="E207" s="122" t="s">
        <v>322</v>
      </c>
      <c r="F207" s="170" t="s">
        <v>323</v>
      </c>
      <c r="G207" s="171"/>
      <c r="H207" s="171"/>
      <c r="I207" s="171"/>
      <c r="J207" s="123" t="s">
        <v>203</v>
      </c>
      <c r="K207" s="124">
        <v>3</v>
      </c>
      <c r="L207" s="172"/>
      <c r="M207" s="171"/>
      <c r="N207" s="190">
        <f>ROUND($L$207*$K$207,2)</f>
        <v>0</v>
      </c>
      <c r="O207" s="191"/>
      <c r="P207" s="191"/>
      <c r="Q207" s="192"/>
      <c r="R207" s="19"/>
      <c r="T207" s="105"/>
      <c r="U207" s="25" t="s">
        <v>32</v>
      </c>
      <c r="V207" s="106">
        <v>0</v>
      </c>
      <c r="W207" s="106">
        <f>$V$207*$K$207</f>
        <v>0</v>
      </c>
      <c r="X207" s="106">
        <v>0.0061</v>
      </c>
      <c r="Y207" s="106">
        <f>$X$207*$K$207</f>
        <v>0.0183</v>
      </c>
      <c r="Z207" s="106">
        <v>0</v>
      </c>
      <c r="AA207" s="107">
        <f>$Z$207*$K$207</f>
        <v>0</v>
      </c>
      <c r="AR207" s="6" t="s">
        <v>153</v>
      </c>
      <c r="AT207" s="6" t="s">
        <v>154</v>
      </c>
      <c r="AU207" s="6" t="s">
        <v>80</v>
      </c>
      <c r="AY207" s="6" t="s">
        <v>118</v>
      </c>
      <c r="BE207" s="108">
        <f>IF($U$207="základní",$N$207,0)</f>
        <v>0</v>
      </c>
      <c r="BF207" s="108">
        <f>IF($U$207="snížená",$N$207,0)</f>
        <v>0</v>
      </c>
      <c r="BG207" s="108">
        <f>IF($U$207="zákl. přenesená",$N$207,0)</f>
        <v>0</v>
      </c>
      <c r="BH207" s="108">
        <f>IF($U$207="sníž. přenesená",$N$207,0)</f>
        <v>0</v>
      </c>
      <c r="BI207" s="108">
        <f>IF($U$207="nulová",$N$207,0)</f>
        <v>0</v>
      </c>
      <c r="BJ207" s="6" t="s">
        <v>14</v>
      </c>
      <c r="BK207" s="108">
        <f>ROUND($L$207*$K$207,2)</f>
        <v>0</v>
      </c>
    </row>
    <row r="208" spans="2:63" s="6" customFormat="1" ht="15.75" customHeight="1">
      <c r="B208" s="18"/>
      <c r="C208" s="121" t="s">
        <v>324</v>
      </c>
      <c r="D208" s="121" t="s">
        <v>154</v>
      </c>
      <c r="E208" s="122" t="s">
        <v>325</v>
      </c>
      <c r="F208" s="170" t="s">
        <v>326</v>
      </c>
      <c r="G208" s="171"/>
      <c r="H208" s="171"/>
      <c r="I208" s="171"/>
      <c r="J208" s="123" t="s">
        <v>203</v>
      </c>
      <c r="K208" s="124">
        <v>3</v>
      </c>
      <c r="L208" s="172"/>
      <c r="M208" s="171"/>
      <c r="N208" s="190">
        <f>ROUND($L$208*$K$208,2)</f>
        <v>0</v>
      </c>
      <c r="O208" s="191"/>
      <c r="P208" s="191"/>
      <c r="Q208" s="192"/>
      <c r="R208" s="19"/>
      <c r="T208" s="105"/>
      <c r="U208" s="25" t="s">
        <v>32</v>
      </c>
      <c r="V208" s="106">
        <v>0</v>
      </c>
      <c r="W208" s="106">
        <f>$V$208*$K$208</f>
        <v>0</v>
      </c>
      <c r="X208" s="106">
        <v>0.003</v>
      </c>
      <c r="Y208" s="106">
        <f>$X$208*$K$208</f>
        <v>0.009000000000000001</v>
      </c>
      <c r="Z208" s="106">
        <v>0</v>
      </c>
      <c r="AA208" s="107">
        <f>$Z$208*$K$208</f>
        <v>0</v>
      </c>
      <c r="AR208" s="6" t="s">
        <v>153</v>
      </c>
      <c r="AT208" s="6" t="s">
        <v>154</v>
      </c>
      <c r="AU208" s="6" t="s">
        <v>80</v>
      </c>
      <c r="AY208" s="6" t="s">
        <v>118</v>
      </c>
      <c r="BE208" s="108">
        <f>IF($U$208="základní",$N$208,0)</f>
        <v>0</v>
      </c>
      <c r="BF208" s="108">
        <f>IF($U$208="snížená",$N$208,0)</f>
        <v>0</v>
      </c>
      <c r="BG208" s="108">
        <f>IF($U$208="zákl. přenesená",$N$208,0)</f>
        <v>0</v>
      </c>
      <c r="BH208" s="108">
        <f>IF($U$208="sníž. přenesená",$N$208,0)</f>
        <v>0</v>
      </c>
      <c r="BI208" s="108">
        <f>IF($U$208="nulová",$N$208,0)</f>
        <v>0</v>
      </c>
      <c r="BJ208" s="6" t="s">
        <v>14</v>
      </c>
      <c r="BK208" s="108">
        <f>ROUND($L$208*$K$208,2)</f>
        <v>0</v>
      </c>
    </row>
    <row r="209" spans="2:63" s="6" customFormat="1" ht="15.75" customHeight="1">
      <c r="B209" s="18"/>
      <c r="C209" s="121" t="s">
        <v>327</v>
      </c>
      <c r="D209" s="121" t="s">
        <v>154</v>
      </c>
      <c r="E209" s="122" t="s">
        <v>328</v>
      </c>
      <c r="F209" s="170" t="s">
        <v>329</v>
      </c>
      <c r="G209" s="171"/>
      <c r="H209" s="171"/>
      <c r="I209" s="171"/>
      <c r="J209" s="123" t="s">
        <v>203</v>
      </c>
      <c r="K209" s="124">
        <v>3</v>
      </c>
      <c r="L209" s="172"/>
      <c r="M209" s="171"/>
      <c r="N209" s="190">
        <f>ROUND($L$209*$K$209,2)</f>
        <v>0</v>
      </c>
      <c r="O209" s="191"/>
      <c r="P209" s="191"/>
      <c r="Q209" s="192"/>
      <c r="R209" s="19"/>
      <c r="T209" s="105"/>
      <c r="U209" s="25" t="s">
        <v>32</v>
      </c>
      <c r="V209" s="106">
        <v>0</v>
      </c>
      <c r="W209" s="106">
        <f>$V$209*$K$209</f>
        <v>0</v>
      </c>
      <c r="X209" s="106">
        <v>0.0001</v>
      </c>
      <c r="Y209" s="106">
        <f>$X$209*$K$209</f>
        <v>0.00030000000000000003</v>
      </c>
      <c r="Z209" s="106">
        <v>0</v>
      </c>
      <c r="AA209" s="107">
        <f>$Z$209*$K$209</f>
        <v>0</v>
      </c>
      <c r="AR209" s="6" t="s">
        <v>153</v>
      </c>
      <c r="AT209" s="6" t="s">
        <v>154</v>
      </c>
      <c r="AU209" s="6" t="s">
        <v>80</v>
      </c>
      <c r="AY209" s="6" t="s">
        <v>118</v>
      </c>
      <c r="BE209" s="108">
        <f>IF($U$209="základní",$N$209,0)</f>
        <v>0</v>
      </c>
      <c r="BF209" s="108">
        <f>IF($U$209="snížená",$N$209,0)</f>
        <v>0</v>
      </c>
      <c r="BG209" s="108">
        <f>IF($U$209="zákl. přenesená",$N$209,0)</f>
        <v>0</v>
      </c>
      <c r="BH209" s="108">
        <f>IF($U$209="sníž. přenesená",$N$209,0)</f>
        <v>0</v>
      </c>
      <c r="BI209" s="108">
        <f>IF($U$209="nulová",$N$209,0)</f>
        <v>0</v>
      </c>
      <c r="BJ209" s="6" t="s">
        <v>14</v>
      </c>
      <c r="BK209" s="108">
        <f>ROUND($L$209*$K$209,2)</f>
        <v>0</v>
      </c>
    </row>
    <row r="210" spans="2:63" s="6" customFormat="1" ht="15.75" customHeight="1">
      <c r="B210" s="18"/>
      <c r="C210" s="121" t="s">
        <v>330</v>
      </c>
      <c r="D210" s="121" t="s">
        <v>154</v>
      </c>
      <c r="E210" s="122" t="s">
        <v>331</v>
      </c>
      <c r="F210" s="170" t="s">
        <v>332</v>
      </c>
      <c r="G210" s="171"/>
      <c r="H210" s="171"/>
      <c r="I210" s="171"/>
      <c r="J210" s="123" t="s">
        <v>203</v>
      </c>
      <c r="K210" s="124">
        <v>6</v>
      </c>
      <c r="L210" s="172"/>
      <c r="M210" s="171"/>
      <c r="N210" s="190">
        <f>ROUND($L$210*$K$210,2)</f>
        <v>0</v>
      </c>
      <c r="O210" s="191"/>
      <c r="P210" s="191"/>
      <c r="Q210" s="192"/>
      <c r="R210" s="19"/>
      <c r="T210" s="105"/>
      <c r="U210" s="25" t="s">
        <v>32</v>
      </c>
      <c r="V210" s="106">
        <v>0</v>
      </c>
      <c r="W210" s="106">
        <f>$V$210*$K$210</f>
        <v>0</v>
      </c>
      <c r="X210" s="106">
        <v>0.00035</v>
      </c>
      <c r="Y210" s="106">
        <f>$X$210*$K$210</f>
        <v>0.0021</v>
      </c>
      <c r="Z210" s="106">
        <v>0</v>
      </c>
      <c r="AA210" s="107">
        <f>$Z$210*$K$210</f>
        <v>0</v>
      </c>
      <c r="AR210" s="6" t="s">
        <v>153</v>
      </c>
      <c r="AT210" s="6" t="s">
        <v>154</v>
      </c>
      <c r="AU210" s="6" t="s">
        <v>80</v>
      </c>
      <c r="AY210" s="6" t="s">
        <v>118</v>
      </c>
      <c r="BE210" s="108">
        <f>IF($U$210="základní",$N$210,0)</f>
        <v>0</v>
      </c>
      <c r="BF210" s="108">
        <f>IF($U$210="snížená",$N$210,0)</f>
        <v>0</v>
      </c>
      <c r="BG210" s="108">
        <f>IF($U$210="zákl. přenesená",$N$210,0)</f>
        <v>0</v>
      </c>
      <c r="BH210" s="108">
        <f>IF($U$210="sníž. přenesená",$N$210,0)</f>
        <v>0</v>
      </c>
      <c r="BI210" s="108">
        <f>IF($U$210="nulová",$N$210,0)</f>
        <v>0</v>
      </c>
      <c r="BJ210" s="6" t="s">
        <v>14</v>
      </c>
      <c r="BK210" s="108">
        <f>ROUND($L$210*$K$210,2)</f>
        <v>0</v>
      </c>
    </row>
    <row r="211" spans="2:63" s="6" customFormat="1" ht="27" customHeight="1">
      <c r="B211" s="18"/>
      <c r="C211" s="101" t="s">
        <v>333</v>
      </c>
      <c r="D211" s="101" t="s">
        <v>119</v>
      </c>
      <c r="E211" s="102" t="s">
        <v>334</v>
      </c>
      <c r="F211" s="167" t="s">
        <v>335</v>
      </c>
      <c r="G211" s="168"/>
      <c r="H211" s="168"/>
      <c r="I211" s="168"/>
      <c r="J211" s="103" t="s">
        <v>228</v>
      </c>
      <c r="K211" s="104">
        <v>42</v>
      </c>
      <c r="L211" s="169"/>
      <c r="M211" s="168"/>
      <c r="N211" s="185">
        <f>ROUND($L$211*$K$211,2)</f>
        <v>0</v>
      </c>
      <c r="O211" s="186"/>
      <c r="P211" s="186"/>
      <c r="Q211" s="187"/>
      <c r="R211" s="19"/>
      <c r="T211" s="105"/>
      <c r="U211" s="25" t="s">
        <v>32</v>
      </c>
      <c r="V211" s="106">
        <v>0.003</v>
      </c>
      <c r="W211" s="106">
        <f>$V$211*$K$211</f>
        <v>0.126</v>
      </c>
      <c r="X211" s="106">
        <v>0.00011</v>
      </c>
      <c r="Y211" s="106">
        <f>$X$211*$K$211</f>
        <v>0.00462</v>
      </c>
      <c r="Z211" s="106">
        <v>0</v>
      </c>
      <c r="AA211" s="107">
        <f>$Z$211*$K$211</f>
        <v>0</v>
      </c>
      <c r="AR211" s="6" t="s">
        <v>123</v>
      </c>
      <c r="AT211" s="6" t="s">
        <v>119</v>
      </c>
      <c r="AU211" s="6" t="s">
        <v>80</v>
      </c>
      <c r="AY211" s="6" t="s">
        <v>118</v>
      </c>
      <c r="BE211" s="108">
        <f>IF($U$211="základní",$N$211,0)</f>
        <v>0</v>
      </c>
      <c r="BF211" s="108">
        <f>IF($U$211="snížená",$N$211,0)</f>
        <v>0</v>
      </c>
      <c r="BG211" s="108">
        <f>IF($U$211="zákl. přenesená",$N$211,0)</f>
        <v>0</v>
      </c>
      <c r="BH211" s="108">
        <f>IF($U$211="sníž. přenesená",$N$211,0)</f>
        <v>0</v>
      </c>
      <c r="BI211" s="108">
        <f>IF($U$211="nulová",$N$211,0)</f>
        <v>0</v>
      </c>
      <c r="BJ211" s="6" t="s">
        <v>14</v>
      </c>
      <c r="BK211" s="108">
        <f>ROUND($L$211*$K$211,2)</f>
        <v>0</v>
      </c>
    </row>
    <row r="212" spans="2:51" s="6" customFormat="1" ht="15.75" customHeight="1">
      <c r="B212" s="109"/>
      <c r="E212" s="110"/>
      <c r="F212" s="165" t="s">
        <v>336</v>
      </c>
      <c r="G212" s="166"/>
      <c r="H212" s="166"/>
      <c r="I212" s="166"/>
      <c r="K212" s="111">
        <v>42</v>
      </c>
      <c r="R212" s="112"/>
      <c r="T212" s="113"/>
      <c r="AA212" s="114"/>
      <c r="AT212" s="110" t="s">
        <v>125</v>
      </c>
      <c r="AU212" s="110" t="s">
        <v>80</v>
      </c>
      <c r="AV212" s="110" t="s">
        <v>80</v>
      </c>
      <c r="AW212" s="110" t="s">
        <v>90</v>
      </c>
      <c r="AX212" s="110" t="s">
        <v>14</v>
      </c>
      <c r="AY212" s="110" t="s">
        <v>118</v>
      </c>
    </row>
    <row r="213" spans="2:63" s="6" customFormat="1" ht="15.75" customHeight="1">
      <c r="B213" s="18"/>
      <c r="C213" s="101" t="s">
        <v>337</v>
      </c>
      <c r="D213" s="101" t="s">
        <v>119</v>
      </c>
      <c r="E213" s="102" t="s">
        <v>338</v>
      </c>
      <c r="F213" s="167" t="s">
        <v>339</v>
      </c>
      <c r="G213" s="168"/>
      <c r="H213" s="168"/>
      <c r="I213" s="168"/>
      <c r="J213" s="103" t="s">
        <v>203</v>
      </c>
      <c r="K213" s="104">
        <v>6</v>
      </c>
      <c r="L213" s="169"/>
      <c r="M213" s="168"/>
      <c r="N213" s="185">
        <f>ROUND($L$213*$K$213,2)</f>
        <v>0</v>
      </c>
      <c r="O213" s="186"/>
      <c r="P213" s="186"/>
      <c r="Q213" s="187"/>
      <c r="R213" s="19"/>
      <c r="T213" s="105"/>
      <c r="U213" s="25" t="s">
        <v>32</v>
      </c>
      <c r="V213" s="106">
        <v>0.1</v>
      </c>
      <c r="W213" s="106">
        <f>$V$213*$K$213</f>
        <v>0.6000000000000001</v>
      </c>
      <c r="X213" s="106">
        <v>0.00053</v>
      </c>
      <c r="Y213" s="106">
        <f>$X$213*$K$213</f>
        <v>0.0031799999999999997</v>
      </c>
      <c r="Z213" s="106">
        <v>0</v>
      </c>
      <c r="AA213" s="107">
        <f>$Z$213*$K$213</f>
        <v>0</v>
      </c>
      <c r="AR213" s="6" t="s">
        <v>123</v>
      </c>
      <c r="AT213" s="6" t="s">
        <v>119</v>
      </c>
      <c r="AU213" s="6" t="s">
        <v>80</v>
      </c>
      <c r="AY213" s="6" t="s">
        <v>118</v>
      </c>
      <c r="BE213" s="108">
        <f>IF($U$213="základní",$N$213,0)</f>
        <v>0</v>
      </c>
      <c r="BF213" s="108">
        <f>IF($U$213="snížená",$N$213,0)</f>
        <v>0</v>
      </c>
      <c r="BG213" s="108">
        <f>IF($U$213="zákl. přenesená",$N$213,0)</f>
        <v>0</v>
      </c>
      <c r="BH213" s="108">
        <f>IF($U$213="sníž. přenesená",$N$213,0)</f>
        <v>0</v>
      </c>
      <c r="BI213" s="108">
        <f>IF($U$213="nulová",$N$213,0)</f>
        <v>0</v>
      </c>
      <c r="BJ213" s="6" t="s">
        <v>14</v>
      </c>
      <c r="BK213" s="108">
        <f>ROUND($L$213*$K$213,2)</f>
        <v>0</v>
      </c>
    </row>
    <row r="214" spans="2:63" s="6" customFormat="1" ht="27" customHeight="1">
      <c r="B214" s="18"/>
      <c r="C214" s="101" t="s">
        <v>340</v>
      </c>
      <c r="D214" s="101" t="s">
        <v>119</v>
      </c>
      <c r="E214" s="102" t="s">
        <v>341</v>
      </c>
      <c r="F214" s="167" t="s">
        <v>342</v>
      </c>
      <c r="G214" s="168"/>
      <c r="H214" s="168"/>
      <c r="I214" s="168"/>
      <c r="J214" s="103" t="s">
        <v>228</v>
      </c>
      <c r="K214" s="104">
        <v>550</v>
      </c>
      <c r="L214" s="169"/>
      <c r="M214" s="168"/>
      <c r="N214" s="185">
        <f>ROUND($L$214*$K$214,2)</f>
        <v>0</v>
      </c>
      <c r="O214" s="186"/>
      <c r="P214" s="186"/>
      <c r="Q214" s="187"/>
      <c r="R214" s="19"/>
      <c r="T214" s="105"/>
      <c r="U214" s="25" t="s">
        <v>32</v>
      </c>
      <c r="V214" s="106">
        <v>0.136</v>
      </c>
      <c r="W214" s="106">
        <f>$V$214*$K$214</f>
        <v>74.80000000000001</v>
      </c>
      <c r="X214" s="106">
        <v>0.08088</v>
      </c>
      <c r="Y214" s="106">
        <f>$X$214*$K$214</f>
        <v>44.483999999999995</v>
      </c>
      <c r="Z214" s="106">
        <v>0</v>
      </c>
      <c r="AA214" s="107">
        <f>$Z$214*$K$214</f>
        <v>0</v>
      </c>
      <c r="AR214" s="6" t="s">
        <v>123</v>
      </c>
      <c r="AT214" s="6" t="s">
        <v>119</v>
      </c>
      <c r="AU214" s="6" t="s">
        <v>80</v>
      </c>
      <c r="AY214" s="6" t="s">
        <v>118</v>
      </c>
      <c r="BE214" s="108">
        <f>IF($U$214="základní",$N$214,0)</f>
        <v>0</v>
      </c>
      <c r="BF214" s="108">
        <f>IF($U$214="snížená",$N$214,0)</f>
        <v>0</v>
      </c>
      <c r="BG214" s="108">
        <f>IF($U$214="zákl. přenesená",$N$214,0)</f>
        <v>0</v>
      </c>
      <c r="BH214" s="108">
        <f>IF($U$214="sníž. přenesená",$N$214,0)</f>
        <v>0</v>
      </c>
      <c r="BI214" s="108">
        <f>IF($U$214="nulová",$N$214,0)</f>
        <v>0</v>
      </c>
      <c r="BJ214" s="6" t="s">
        <v>14</v>
      </c>
      <c r="BK214" s="108">
        <f>ROUND($L$214*$K$214,2)</f>
        <v>0</v>
      </c>
    </row>
    <row r="215" spans="2:63" s="6" customFormat="1" ht="15.75" customHeight="1">
      <c r="B215" s="18"/>
      <c r="C215" s="121" t="s">
        <v>343</v>
      </c>
      <c r="D215" s="121" t="s">
        <v>154</v>
      </c>
      <c r="E215" s="122" t="s">
        <v>344</v>
      </c>
      <c r="F215" s="170" t="s">
        <v>345</v>
      </c>
      <c r="G215" s="171"/>
      <c r="H215" s="171"/>
      <c r="I215" s="171"/>
      <c r="J215" s="123" t="s">
        <v>203</v>
      </c>
      <c r="K215" s="124">
        <v>1111</v>
      </c>
      <c r="L215" s="172"/>
      <c r="M215" s="171"/>
      <c r="N215" s="190">
        <f>ROUND($L$215*$K$215,2)</f>
        <v>0</v>
      </c>
      <c r="O215" s="191"/>
      <c r="P215" s="191"/>
      <c r="Q215" s="192"/>
      <c r="R215" s="19"/>
      <c r="T215" s="105"/>
      <c r="U215" s="25" t="s">
        <v>32</v>
      </c>
      <c r="V215" s="106">
        <v>0</v>
      </c>
      <c r="W215" s="106">
        <f>$V$215*$K$215</f>
        <v>0</v>
      </c>
      <c r="X215" s="106">
        <v>0.023</v>
      </c>
      <c r="Y215" s="106">
        <f>$X$215*$K$215</f>
        <v>25.553</v>
      </c>
      <c r="Z215" s="106">
        <v>0</v>
      </c>
      <c r="AA215" s="107">
        <f>$Z$215*$K$215</f>
        <v>0</v>
      </c>
      <c r="AR215" s="6" t="s">
        <v>153</v>
      </c>
      <c r="AT215" s="6" t="s">
        <v>154</v>
      </c>
      <c r="AU215" s="6" t="s">
        <v>80</v>
      </c>
      <c r="AY215" s="6" t="s">
        <v>118</v>
      </c>
      <c r="BE215" s="108">
        <f>IF($U$215="základní",$N$215,0)</f>
        <v>0</v>
      </c>
      <c r="BF215" s="108">
        <f>IF($U$215="snížená",$N$215,0)</f>
        <v>0</v>
      </c>
      <c r="BG215" s="108">
        <f>IF($U$215="zákl. přenesená",$N$215,0)</f>
        <v>0</v>
      </c>
      <c r="BH215" s="108">
        <f>IF($U$215="sníž. přenesená",$N$215,0)</f>
        <v>0</v>
      </c>
      <c r="BI215" s="108">
        <f>IF($U$215="nulová",$N$215,0)</f>
        <v>0</v>
      </c>
      <c r="BJ215" s="6" t="s">
        <v>14</v>
      </c>
      <c r="BK215" s="108">
        <f>ROUND($L$215*$K$215,2)</f>
        <v>0</v>
      </c>
    </row>
    <row r="216" spans="2:51" s="6" customFormat="1" ht="15.75" customHeight="1">
      <c r="B216" s="109"/>
      <c r="E216" s="110"/>
      <c r="F216" s="165" t="s">
        <v>346</v>
      </c>
      <c r="G216" s="166"/>
      <c r="H216" s="166"/>
      <c r="I216" s="166"/>
      <c r="K216" s="111">
        <v>1111</v>
      </c>
      <c r="R216" s="112"/>
      <c r="T216" s="113"/>
      <c r="AA216" s="114"/>
      <c r="AT216" s="110" t="s">
        <v>125</v>
      </c>
      <c r="AU216" s="110" t="s">
        <v>80</v>
      </c>
      <c r="AV216" s="110" t="s">
        <v>80</v>
      </c>
      <c r="AW216" s="110" t="s">
        <v>90</v>
      </c>
      <c r="AX216" s="110" t="s">
        <v>14</v>
      </c>
      <c r="AY216" s="110" t="s">
        <v>118</v>
      </c>
    </row>
    <row r="217" spans="2:63" s="6" customFormat="1" ht="39" customHeight="1">
      <c r="B217" s="18"/>
      <c r="C217" s="101" t="s">
        <v>347</v>
      </c>
      <c r="D217" s="101" t="s">
        <v>119</v>
      </c>
      <c r="E217" s="102" t="s">
        <v>348</v>
      </c>
      <c r="F217" s="167" t="s">
        <v>349</v>
      </c>
      <c r="G217" s="168"/>
      <c r="H217" s="168"/>
      <c r="I217" s="168"/>
      <c r="J217" s="103" t="s">
        <v>228</v>
      </c>
      <c r="K217" s="104">
        <v>586</v>
      </c>
      <c r="L217" s="169"/>
      <c r="M217" s="168"/>
      <c r="N217" s="185">
        <f>ROUND($L$217*$K$217,2)</f>
        <v>0</v>
      </c>
      <c r="O217" s="186"/>
      <c r="P217" s="186"/>
      <c r="Q217" s="187"/>
      <c r="R217" s="19"/>
      <c r="T217" s="105"/>
      <c r="U217" s="25" t="s">
        <v>32</v>
      </c>
      <c r="V217" s="106">
        <v>0.268</v>
      </c>
      <c r="W217" s="106">
        <f>$V$217*$K$217</f>
        <v>157.048</v>
      </c>
      <c r="X217" s="106">
        <v>0.1554</v>
      </c>
      <c r="Y217" s="106">
        <f>$X$217*$K$217</f>
        <v>91.0644</v>
      </c>
      <c r="Z217" s="106">
        <v>0</v>
      </c>
      <c r="AA217" s="107">
        <f>$Z$217*$K$217</f>
        <v>0</v>
      </c>
      <c r="AR217" s="6" t="s">
        <v>123</v>
      </c>
      <c r="AT217" s="6" t="s">
        <v>119</v>
      </c>
      <c r="AU217" s="6" t="s">
        <v>80</v>
      </c>
      <c r="AY217" s="6" t="s">
        <v>118</v>
      </c>
      <c r="BE217" s="108">
        <f>IF($U$217="základní",$N$217,0)</f>
        <v>0</v>
      </c>
      <c r="BF217" s="108">
        <f>IF($U$217="snížená",$N$217,0)</f>
        <v>0</v>
      </c>
      <c r="BG217" s="108">
        <f>IF($U$217="zákl. přenesená",$N$217,0)</f>
        <v>0</v>
      </c>
      <c r="BH217" s="108">
        <f>IF($U$217="sníž. přenesená",$N$217,0)</f>
        <v>0</v>
      </c>
      <c r="BI217" s="108">
        <f>IF($U$217="nulová",$N$217,0)</f>
        <v>0</v>
      </c>
      <c r="BJ217" s="6" t="s">
        <v>14</v>
      </c>
      <c r="BK217" s="108">
        <f>ROUND($L$217*$K$217,2)</f>
        <v>0</v>
      </c>
    </row>
    <row r="218" spans="2:51" s="6" customFormat="1" ht="15.75" customHeight="1">
      <c r="B218" s="109"/>
      <c r="E218" s="110"/>
      <c r="F218" s="165" t="s">
        <v>350</v>
      </c>
      <c r="G218" s="166"/>
      <c r="H218" s="166"/>
      <c r="I218" s="166"/>
      <c r="K218" s="111">
        <v>586</v>
      </c>
      <c r="R218" s="112"/>
      <c r="T218" s="113"/>
      <c r="AA218" s="114"/>
      <c r="AT218" s="110" t="s">
        <v>125</v>
      </c>
      <c r="AU218" s="110" t="s">
        <v>80</v>
      </c>
      <c r="AV218" s="110" t="s">
        <v>80</v>
      </c>
      <c r="AW218" s="110" t="s">
        <v>90</v>
      </c>
      <c r="AX218" s="110" t="s">
        <v>14</v>
      </c>
      <c r="AY218" s="110" t="s">
        <v>118</v>
      </c>
    </row>
    <row r="219" spans="2:63" s="6" customFormat="1" ht="27" customHeight="1">
      <c r="B219" s="18"/>
      <c r="C219" s="121" t="s">
        <v>351</v>
      </c>
      <c r="D219" s="121" t="s">
        <v>154</v>
      </c>
      <c r="E219" s="122" t="s">
        <v>352</v>
      </c>
      <c r="F219" s="170" t="s">
        <v>353</v>
      </c>
      <c r="G219" s="171"/>
      <c r="H219" s="171"/>
      <c r="I219" s="171"/>
      <c r="J219" s="123" t="s">
        <v>203</v>
      </c>
      <c r="K219" s="124">
        <v>531.26</v>
      </c>
      <c r="L219" s="172"/>
      <c r="M219" s="171"/>
      <c r="N219" s="190">
        <f>ROUND($L$219*$K$219,2)</f>
        <v>0</v>
      </c>
      <c r="O219" s="191"/>
      <c r="P219" s="191"/>
      <c r="Q219" s="192"/>
      <c r="R219" s="19"/>
      <c r="T219" s="105"/>
      <c r="U219" s="25" t="s">
        <v>32</v>
      </c>
      <c r="V219" s="106">
        <v>0</v>
      </c>
      <c r="W219" s="106">
        <f>$V$219*$K$219</f>
        <v>0</v>
      </c>
      <c r="X219" s="106">
        <v>0.085</v>
      </c>
      <c r="Y219" s="106">
        <f>$X$219*$K$219</f>
        <v>45.1571</v>
      </c>
      <c r="Z219" s="106">
        <v>0</v>
      </c>
      <c r="AA219" s="107">
        <f>$Z$219*$K$219</f>
        <v>0</v>
      </c>
      <c r="AR219" s="6" t="s">
        <v>153</v>
      </c>
      <c r="AT219" s="6" t="s">
        <v>154</v>
      </c>
      <c r="AU219" s="6" t="s">
        <v>80</v>
      </c>
      <c r="AY219" s="6" t="s">
        <v>118</v>
      </c>
      <c r="BE219" s="108">
        <f>IF($U$219="základní",$N$219,0)</f>
        <v>0</v>
      </c>
      <c r="BF219" s="108">
        <f>IF($U$219="snížená",$N$219,0)</f>
        <v>0</v>
      </c>
      <c r="BG219" s="108">
        <f>IF($U$219="zákl. přenesená",$N$219,0)</f>
        <v>0</v>
      </c>
      <c r="BH219" s="108">
        <f>IF($U$219="sníž. přenesená",$N$219,0)</f>
        <v>0</v>
      </c>
      <c r="BI219" s="108">
        <f>IF($U$219="nulová",$N$219,0)</f>
        <v>0</v>
      </c>
      <c r="BJ219" s="6" t="s">
        <v>14</v>
      </c>
      <c r="BK219" s="108">
        <f>ROUND($L$219*$K$219,2)</f>
        <v>0</v>
      </c>
    </row>
    <row r="220" spans="2:51" s="6" customFormat="1" ht="15.75" customHeight="1">
      <c r="B220" s="109"/>
      <c r="E220" s="110"/>
      <c r="F220" s="165" t="s">
        <v>354</v>
      </c>
      <c r="G220" s="166"/>
      <c r="H220" s="166"/>
      <c r="I220" s="166"/>
      <c r="K220" s="111">
        <v>531.26</v>
      </c>
      <c r="R220" s="112"/>
      <c r="T220" s="113"/>
      <c r="AA220" s="114"/>
      <c r="AT220" s="110" t="s">
        <v>125</v>
      </c>
      <c r="AU220" s="110" t="s">
        <v>80</v>
      </c>
      <c r="AV220" s="110" t="s">
        <v>80</v>
      </c>
      <c r="AW220" s="110" t="s">
        <v>90</v>
      </c>
      <c r="AX220" s="110" t="s">
        <v>14</v>
      </c>
      <c r="AY220" s="110" t="s">
        <v>118</v>
      </c>
    </row>
    <row r="221" spans="2:63" s="6" customFormat="1" ht="27" customHeight="1">
      <c r="B221" s="18"/>
      <c r="C221" s="121" t="s">
        <v>355</v>
      </c>
      <c r="D221" s="121" t="s">
        <v>154</v>
      </c>
      <c r="E221" s="122" t="s">
        <v>356</v>
      </c>
      <c r="F221" s="170" t="s">
        <v>357</v>
      </c>
      <c r="G221" s="171"/>
      <c r="H221" s="171"/>
      <c r="I221" s="171"/>
      <c r="J221" s="123" t="s">
        <v>203</v>
      </c>
      <c r="K221" s="124">
        <v>121.2</v>
      </c>
      <c r="L221" s="172"/>
      <c r="M221" s="171"/>
      <c r="N221" s="190">
        <f>ROUND($L$221*$K$221,2)</f>
        <v>0</v>
      </c>
      <c r="O221" s="191"/>
      <c r="P221" s="191"/>
      <c r="Q221" s="192"/>
      <c r="R221" s="19"/>
      <c r="T221" s="105"/>
      <c r="U221" s="25" t="s">
        <v>32</v>
      </c>
      <c r="V221" s="106">
        <v>0</v>
      </c>
      <c r="W221" s="106">
        <f>$V$221*$K$221</f>
        <v>0</v>
      </c>
      <c r="X221" s="106">
        <v>0.0585</v>
      </c>
      <c r="Y221" s="106">
        <f>$X$221*$K$221</f>
        <v>7.0902</v>
      </c>
      <c r="Z221" s="106">
        <v>0</v>
      </c>
      <c r="AA221" s="107">
        <f>$Z$221*$K$221</f>
        <v>0</v>
      </c>
      <c r="AR221" s="6" t="s">
        <v>153</v>
      </c>
      <c r="AT221" s="6" t="s">
        <v>154</v>
      </c>
      <c r="AU221" s="6" t="s">
        <v>80</v>
      </c>
      <c r="AY221" s="6" t="s">
        <v>118</v>
      </c>
      <c r="BE221" s="108">
        <f>IF($U$221="základní",$N$221,0)</f>
        <v>0</v>
      </c>
      <c r="BF221" s="108">
        <f>IF($U$221="snížená",$N$221,0)</f>
        <v>0</v>
      </c>
      <c r="BG221" s="108">
        <f>IF($U$221="zákl. přenesená",$N$221,0)</f>
        <v>0</v>
      </c>
      <c r="BH221" s="108">
        <f>IF($U$221="sníž. přenesená",$N$221,0)</f>
        <v>0</v>
      </c>
      <c r="BI221" s="108">
        <f>IF($U$221="nulová",$N$221,0)</f>
        <v>0</v>
      </c>
      <c r="BJ221" s="6" t="s">
        <v>14</v>
      </c>
      <c r="BK221" s="108">
        <f>ROUND($L$221*$K$221,2)</f>
        <v>0</v>
      </c>
    </row>
    <row r="222" spans="2:51" s="6" customFormat="1" ht="15.75" customHeight="1">
      <c r="B222" s="109"/>
      <c r="E222" s="110"/>
      <c r="F222" s="165" t="s">
        <v>358</v>
      </c>
      <c r="G222" s="166"/>
      <c r="H222" s="166"/>
      <c r="I222" s="166"/>
      <c r="K222" s="111">
        <v>121.2</v>
      </c>
      <c r="R222" s="112"/>
      <c r="T222" s="113"/>
      <c r="AA222" s="114"/>
      <c r="AT222" s="110" t="s">
        <v>125</v>
      </c>
      <c r="AU222" s="110" t="s">
        <v>80</v>
      </c>
      <c r="AV222" s="110" t="s">
        <v>80</v>
      </c>
      <c r="AW222" s="110" t="s">
        <v>90</v>
      </c>
      <c r="AX222" s="110" t="s">
        <v>14</v>
      </c>
      <c r="AY222" s="110" t="s">
        <v>118</v>
      </c>
    </row>
    <row r="223" spans="2:63" s="6" customFormat="1" ht="39" customHeight="1">
      <c r="B223" s="18"/>
      <c r="C223" s="101" t="s">
        <v>359</v>
      </c>
      <c r="D223" s="101" t="s">
        <v>119</v>
      </c>
      <c r="E223" s="102" t="s">
        <v>360</v>
      </c>
      <c r="F223" s="167" t="s">
        <v>361</v>
      </c>
      <c r="G223" s="168"/>
      <c r="H223" s="168"/>
      <c r="I223" s="168"/>
      <c r="J223" s="103" t="s">
        <v>228</v>
      </c>
      <c r="K223" s="104">
        <v>20</v>
      </c>
      <c r="L223" s="169"/>
      <c r="M223" s="168"/>
      <c r="N223" s="185">
        <f>ROUND($L$223*$K$223,2)</f>
        <v>0</v>
      </c>
      <c r="O223" s="186"/>
      <c r="P223" s="186"/>
      <c r="Q223" s="187"/>
      <c r="R223" s="19"/>
      <c r="T223" s="105"/>
      <c r="U223" s="25" t="s">
        <v>32</v>
      </c>
      <c r="V223" s="106">
        <v>0.216</v>
      </c>
      <c r="W223" s="106">
        <f>$V$223*$K$223</f>
        <v>4.32</v>
      </c>
      <c r="X223" s="106">
        <v>0.1295</v>
      </c>
      <c r="Y223" s="106">
        <f>$X$223*$K$223</f>
        <v>2.59</v>
      </c>
      <c r="Z223" s="106">
        <v>0</v>
      </c>
      <c r="AA223" s="107">
        <f>$Z$223*$K$223</f>
        <v>0</v>
      </c>
      <c r="AR223" s="6" t="s">
        <v>123</v>
      </c>
      <c r="AT223" s="6" t="s">
        <v>119</v>
      </c>
      <c r="AU223" s="6" t="s">
        <v>80</v>
      </c>
      <c r="AY223" s="6" t="s">
        <v>118</v>
      </c>
      <c r="BE223" s="108">
        <f>IF($U$223="základní",$N$223,0)</f>
        <v>0</v>
      </c>
      <c r="BF223" s="108">
        <f>IF($U$223="snížená",$N$223,0)</f>
        <v>0</v>
      </c>
      <c r="BG223" s="108">
        <f>IF($U$223="zákl. přenesená",$N$223,0)</f>
        <v>0</v>
      </c>
      <c r="BH223" s="108">
        <f>IF($U$223="sníž. přenesená",$N$223,0)</f>
        <v>0</v>
      </c>
      <c r="BI223" s="108">
        <f>IF($U$223="nulová",$N$223,0)</f>
        <v>0</v>
      </c>
      <c r="BJ223" s="6" t="s">
        <v>14</v>
      </c>
      <c r="BK223" s="108">
        <f>ROUND($L$223*$K$223,2)</f>
        <v>0</v>
      </c>
    </row>
    <row r="224" spans="2:63" s="6" customFormat="1" ht="15.75" customHeight="1">
      <c r="B224" s="18"/>
      <c r="C224" s="121" t="s">
        <v>362</v>
      </c>
      <c r="D224" s="121" t="s">
        <v>154</v>
      </c>
      <c r="E224" s="122" t="s">
        <v>363</v>
      </c>
      <c r="F224" s="170" t="s">
        <v>364</v>
      </c>
      <c r="G224" s="171"/>
      <c r="H224" s="171"/>
      <c r="I224" s="171"/>
      <c r="J224" s="123" t="s">
        <v>203</v>
      </c>
      <c r="K224" s="124">
        <v>20.2</v>
      </c>
      <c r="L224" s="172"/>
      <c r="M224" s="171"/>
      <c r="N224" s="190">
        <f>ROUND($L$224*$K$224,2)</f>
        <v>0</v>
      </c>
      <c r="O224" s="191"/>
      <c r="P224" s="191"/>
      <c r="Q224" s="192"/>
      <c r="R224" s="19"/>
      <c r="T224" s="105"/>
      <c r="U224" s="25" t="s">
        <v>32</v>
      </c>
      <c r="V224" s="106">
        <v>0</v>
      </c>
      <c r="W224" s="106">
        <f>$V$224*$K$224</f>
        <v>0</v>
      </c>
      <c r="X224" s="106">
        <v>0.058</v>
      </c>
      <c r="Y224" s="106">
        <f>$X$224*$K$224</f>
        <v>1.1716</v>
      </c>
      <c r="Z224" s="106">
        <v>0</v>
      </c>
      <c r="AA224" s="107">
        <f>$Z$224*$K$224</f>
        <v>0</v>
      </c>
      <c r="AR224" s="6" t="s">
        <v>153</v>
      </c>
      <c r="AT224" s="6" t="s">
        <v>154</v>
      </c>
      <c r="AU224" s="6" t="s">
        <v>80</v>
      </c>
      <c r="AY224" s="6" t="s">
        <v>118</v>
      </c>
      <c r="BE224" s="108">
        <f>IF($U$224="základní",$N$224,0)</f>
        <v>0</v>
      </c>
      <c r="BF224" s="108">
        <f>IF($U$224="snížená",$N$224,0)</f>
        <v>0</v>
      </c>
      <c r="BG224" s="108">
        <f>IF($U$224="zákl. přenesená",$N$224,0)</f>
        <v>0</v>
      </c>
      <c r="BH224" s="108">
        <f>IF($U$224="sníž. přenesená",$N$224,0)</f>
        <v>0</v>
      </c>
      <c r="BI224" s="108">
        <f>IF($U$224="nulová",$N$224,0)</f>
        <v>0</v>
      </c>
      <c r="BJ224" s="6" t="s">
        <v>14</v>
      </c>
      <c r="BK224" s="108">
        <f>ROUND($L$224*$K$224,2)</f>
        <v>0</v>
      </c>
    </row>
    <row r="225" spans="2:51" s="6" customFormat="1" ht="15.75" customHeight="1">
      <c r="B225" s="109"/>
      <c r="E225" s="110"/>
      <c r="F225" s="165" t="s">
        <v>365</v>
      </c>
      <c r="G225" s="166"/>
      <c r="H225" s="166"/>
      <c r="I225" s="166"/>
      <c r="K225" s="111">
        <v>20.2</v>
      </c>
      <c r="R225" s="112"/>
      <c r="T225" s="113"/>
      <c r="AA225" s="114"/>
      <c r="AT225" s="110" t="s">
        <v>125</v>
      </c>
      <c r="AU225" s="110" t="s">
        <v>80</v>
      </c>
      <c r="AV225" s="110" t="s">
        <v>80</v>
      </c>
      <c r="AW225" s="110" t="s">
        <v>90</v>
      </c>
      <c r="AX225" s="110" t="s">
        <v>14</v>
      </c>
      <c r="AY225" s="110" t="s">
        <v>118</v>
      </c>
    </row>
    <row r="226" spans="2:63" s="6" customFormat="1" ht="27" customHeight="1">
      <c r="B226" s="18"/>
      <c r="C226" s="101" t="s">
        <v>366</v>
      </c>
      <c r="D226" s="101" t="s">
        <v>119</v>
      </c>
      <c r="E226" s="102" t="s">
        <v>367</v>
      </c>
      <c r="F226" s="167" t="s">
        <v>368</v>
      </c>
      <c r="G226" s="168"/>
      <c r="H226" s="168"/>
      <c r="I226" s="168"/>
      <c r="J226" s="103" t="s">
        <v>134</v>
      </c>
      <c r="K226" s="104">
        <v>46.42</v>
      </c>
      <c r="L226" s="169"/>
      <c r="M226" s="168"/>
      <c r="N226" s="185">
        <f>ROUND($L$226*$K$226,2)</f>
        <v>0</v>
      </c>
      <c r="O226" s="186"/>
      <c r="P226" s="186"/>
      <c r="Q226" s="187"/>
      <c r="R226" s="19"/>
      <c r="T226" s="105"/>
      <c r="U226" s="25" t="s">
        <v>32</v>
      </c>
      <c r="V226" s="106">
        <v>1.442</v>
      </c>
      <c r="W226" s="106">
        <f>$V$226*$K$226</f>
        <v>66.93764</v>
      </c>
      <c r="X226" s="106">
        <v>2.25634</v>
      </c>
      <c r="Y226" s="106">
        <f>$X$226*$K$226</f>
        <v>104.73930279999999</v>
      </c>
      <c r="Z226" s="106">
        <v>0</v>
      </c>
      <c r="AA226" s="107">
        <f>$Z$226*$K$226</f>
        <v>0</v>
      </c>
      <c r="AR226" s="6" t="s">
        <v>123</v>
      </c>
      <c r="AT226" s="6" t="s">
        <v>119</v>
      </c>
      <c r="AU226" s="6" t="s">
        <v>80</v>
      </c>
      <c r="AY226" s="6" t="s">
        <v>118</v>
      </c>
      <c r="BE226" s="108">
        <f>IF($U$226="základní",$N$226,0)</f>
        <v>0</v>
      </c>
      <c r="BF226" s="108">
        <f>IF($U$226="snížená",$N$226,0)</f>
        <v>0</v>
      </c>
      <c r="BG226" s="108">
        <f>IF($U$226="zákl. přenesená",$N$226,0)</f>
        <v>0</v>
      </c>
      <c r="BH226" s="108">
        <f>IF($U$226="sníž. přenesená",$N$226,0)</f>
        <v>0</v>
      </c>
      <c r="BI226" s="108">
        <f>IF($U$226="nulová",$N$226,0)</f>
        <v>0</v>
      </c>
      <c r="BJ226" s="6" t="s">
        <v>14</v>
      </c>
      <c r="BK226" s="108">
        <f>ROUND($L$226*$K$226,2)</f>
        <v>0</v>
      </c>
    </row>
    <row r="227" spans="2:51" s="6" customFormat="1" ht="15.75" customHeight="1">
      <c r="B227" s="109"/>
      <c r="E227" s="110"/>
      <c r="F227" s="165" t="s">
        <v>369</v>
      </c>
      <c r="G227" s="166"/>
      <c r="H227" s="166"/>
      <c r="I227" s="166"/>
      <c r="K227" s="111">
        <v>46.42</v>
      </c>
      <c r="R227" s="112"/>
      <c r="T227" s="113"/>
      <c r="AA227" s="114"/>
      <c r="AT227" s="110" t="s">
        <v>125</v>
      </c>
      <c r="AU227" s="110" t="s">
        <v>80</v>
      </c>
      <c r="AV227" s="110" t="s">
        <v>80</v>
      </c>
      <c r="AW227" s="110" t="s">
        <v>90</v>
      </c>
      <c r="AX227" s="110" t="s">
        <v>14</v>
      </c>
      <c r="AY227" s="110" t="s">
        <v>118</v>
      </c>
    </row>
    <row r="228" spans="2:63" s="6" customFormat="1" ht="27" customHeight="1">
      <c r="B228" s="18"/>
      <c r="C228" s="101" t="s">
        <v>370</v>
      </c>
      <c r="D228" s="101" t="s">
        <v>119</v>
      </c>
      <c r="E228" s="102" t="s">
        <v>371</v>
      </c>
      <c r="F228" s="167" t="s">
        <v>372</v>
      </c>
      <c r="G228" s="168"/>
      <c r="H228" s="168"/>
      <c r="I228" s="168"/>
      <c r="J228" s="103" t="s">
        <v>228</v>
      </c>
      <c r="K228" s="104">
        <v>14</v>
      </c>
      <c r="L228" s="169"/>
      <c r="M228" s="168"/>
      <c r="N228" s="185">
        <f>ROUND($L$228*$K$228,2)</f>
        <v>0</v>
      </c>
      <c r="O228" s="186"/>
      <c r="P228" s="186"/>
      <c r="Q228" s="187"/>
      <c r="R228" s="19"/>
      <c r="T228" s="105"/>
      <c r="U228" s="25" t="s">
        <v>32</v>
      </c>
      <c r="V228" s="106">
        <v>0.104</v>
      </c>
      <c r="W228" s="106">
        <f>$V$228*$K$228</f>
        <v>1.456</v>
      </c>
      <c r="X228" s="106">
        <v>0.00034</v>
      </c>
      <c r="Y228" s="106">
        <f>$X$228*$K$228</f>
        <v>0.00476</v>
      </c>
      <c r="Z228" s="106">
        <v>0</v>
      </c>
      <c r="AA228" s="107">
        <f>$Z$228*$K$228</f>
        <v>0</v>
      </c>
      <c r="AR228" s="6" t="s">
        <v>123</v>
      </c>
      <c r="AT228" s="6" t="s">
        <v>119</v>
      </c>
      <c r="AU228" s="6" t="s">
        <v>80</v>
      </c>
      <c r="AY228" s="6" t="s">
        <v>118</v>
      </c>
      <c r="BE228" s="108">
        <f>IF($U$228="základní",$N$228,0)</f>
        <v>0</v>
      </c>
      <c r="BF228" s="108">
        <f>IF($U$228="snížená",$N$228,0)</f>
        <v>0</v>
      </c>
      <c r="BG228" s="108">
        <f>IF($U$228="zákl. přenesená",$N$228,0)</f>
        <v>0</v>
      </c>
      <c r="BH228" s="108">
        <f>IF($U$228="sníž. přenesená",$N$228,0)</f>
        <v>0</v>
      </c>
      <c r="BI228" s="108">
        <f>IF($U$228="nulová",$N$228,0)</f>
        <v>0</v>
      </c>
      <c r="BJ228" s="6" t="s">
        <v>14</v>
      </c>
      <c r="BK228" s="108">
        <f>ROUND($L$228*$K$228,2)</f>
        <v>0</v>
      </c>
    </row>
    <row r="229" spans="2:63" s="6" customFormat="1" ht="15.75" customHeight="1">
      <c r="B229" s="18"/>
      <c r="C229" s="101" t="s">
        <v>373</v>
      </c>
      <c r="D229" s="101" t="s">
        <v>119</v>
      </c>
      <c r="E229" s="102" t="s">
        <v>374</v>
      </c>
      <c r="F229" s="167" t="s">
        <v>375</v>
      </c>
      <c r="G229" s="168"/>
      <c r="H229" s="168"/>
      <c r="I229" s="168"/>
      <c r="J229" s="103" t="s">
        <v>228</v>
      </c>
      <c r="K229" s="104">
        <v>14</v>
      </c>
      <c r="L229" s="169"/>
      <c r="M229" s="168"/>
      <c r="N229" s="185">
        <f>ROUND($L$229*$K$229,2)</f>
        <v>0</v>
      </c>
      <c r="O229" s="186"/>
      <c r="P229" s="186"/>
      <c r="Q229" s="187"/>
      <c r="R229" s="19"/>
      <c r="T229" s="105"/>
      <c r="U229" s="25" t="s">
        <v>32</v>
      </c>
      <c r="V229" s="106">
        <v>0.26</v>
      </c>
      <c r="W229" s="106">
        <f>$V$229*$K$229</f>
        <v>3.64</v>
      </c>
      <c r="X229" s="106">
        <v>0</v>
      </c>
      <c r="Y229" s="106">
        <f>$X$229*$K$229</f>
        <v>0</v>
      </c>
      <c r="Z229" s="106">
        <v>0</v>
      </c>
      <c r="AA229" s="107">
        <f>$Z$229*$K$229</f>
        <v>0</v>
      </c>
      <c r="AR229" s="6" t="s">
        <v>123</v>
      </c>
      <c r="AT229" s="6" t="s">
        <v>119</v>
      </c>
      <c r="AU229" s="6" t="s">
        <v>80</v>
      </c>
      <c r="AY229" s="6" t="s">
        <v>118</v>
      </c>
      <c r="BE229" s="108">
        <f>IF($U$229="základní",$N$229,0)</f>
        <v>0</v>
      </c>
      <c r="BF229" s="108">
        <f>IF($U$229="snížená",$N$229,0)</f>
        <v>0</v>
      </c>
      <c r="BG229" s="108">
        <f>IF($U$229="zákl. přenesená",$N$229,0)</f>
        <v>0</v>
      </c>
      <c r="BH229" s="108">
        <f>IF($U$229="sníž. přenesená",$N$229,0)</f>
        <v>0</v>
      </c>
      <c r="BI229" s="108">
        <f>IF($U$229="nulová",$N$229,0)</f>
        <v>0</v>
      </c>
      <c r="BJ229" s="6" t="s">
        <v>14</v>
      </c>
      <c r="BK229" s="108">
        <f>ROUND($L$229*$K$229,2)</f>
        <v>0</v>
      </c>
    </row>
    <row r="230" spans="2:63" s="6" customFormat="1" ht="27" customHeight="1">
      <c r="B230" s="18"/>
      <c r="C230" s="101" t="s">
        <v>376</v>
      </c>
      <c r="D230" s="101" t="s">
        <v>119</v>
      </c>
      <c r="E230" s="102" t="s">
        <v>377</v>
      </c>
      <c r="F230" s="167" t="s">
        <v>378</v>
      </c>
      <c r="G230" s="168"/>
      <c r="H230" s="168"/>
      <c r="I230" s="168"/>
      <c r="J230" s="103" t="s">
        <v>170</v>
      </c>
      <c r="K230" s="104">
        <v>981.63</v>
      </c>
      <c r="L230" s="169"/>
      <c r="M230" s="168"/>
      <c r="N230" s="185">
        <f>ROUND($L$230*$K$230,2)</f>
        <v>0</v>
      </c>
      <c r="O230" s="186"/>
      <c r="P230" s="186"/>
      <c r="Q230" s="187"/>
      <c r="R230" s="19"/>
      <c r="T230" s="105"/>
      <c r="U230" s="25" t="s">
        <v>32</v>
      </c>
      <c r="V230" s="106">
        <v>0.03</v>
      </c>
      <c r="W230" s="106">
        <f>$V$230*$K$230</f>
        <v>29.4489</v>
      </c>
      <c r="X230" s="106">
        <v>0</v>
      </c>
      <c r="Y230" s="106">
        <f>$X$230*$K$230</f>
        <v>0</v>
      </c>
      <c r="Z230" s="106">
        <v>0</v>
      </c>
      <c r="AA230" s="107">
        <f>$Z$230*$K$230</f>
        <v>0</v>
      </c>
      <c r="AR230" s="6" t="s">
        <v>123</v>
      </c>
      <c r="AT230" s="6" t="s">
        <v>119</v>
      </c>
      <c r="AU230" s="6" t="s">
        <v>80</v>
      </c>
      <c r="AY230" s="6" t="s">
        <v>118</v>
      </c>
      <c r="BE230" s="108">
        <f>IF($U$230="základní",$N$230,0)</f>
        <v>0</v>
      </c>
      <c r="BF230" s="108">
        <f>IF($U$230="snížená",$N$230,0)</f>
        <v>0</v>
      </c>
      <c r="BG230" s="108">
        <f>IF($U$230="zákl. přenesená",$N$230,0)</f>
        <v>0</v>
      </c>
      <c r="BH230" s="108">
        <f>IF($U$230="sníž. přenesená",$N$230,0)</f>
        <v>0</v>
      </c>
      <c r="BI230" s="108">
        <f>IF($U$230="nulová",$N$230,0)</f>
        <v>0</v>
      </c>
      <c r="BJ230" s="6" t="s">
        <v>14</v>
      </c>
      <c r="BK230" s="108">
        <f>ROUND($L$230*$K$230,2)</f>
        <v>0</v>
      </c>
    </row>
    <row r="231" spans="2:63" s="6" customFormat="1" ht="27" customHeight="1">
      <c r="B231" s="18"/>
      <c r="C231" s="101" t="s">
        <v>379</v>
      </c>
      <c r="D231" s="101" t="s">
        <v>119</v>
      </c>
      <c r="E231" s="102" t="s">
        <v>380</v>
      </c>
      <c r="F231" s="167" t="s">
        <v>381</v>
      </c>
      <c r="G231" s="168"/>
      <c r="H231" s="168"/>
      <c r="I231" s="168"/>
      <c r="J231" s="103" t="s">
        <v>170</v>
      </c>
      <c r="K231" s="104">
        <v>13742.82</v>
      </c>
      <c r="L231" s="169"/>
      <c r="M231" s="168"/>
      <c r="N231" s="185">
        <f>ROUND($L$231*$K$231,2)</f>
        <v>0</v>
      </c>
      <c r="O231" s="186"/>
      <c r="P231" s="186"/>
      <c r="Q231" s="187"/>
      <c r="R231" s="19"/>
      <c r="T231" s="105"/>
      <c r="U231" s="25" t="s">
        <v>32</v>
      </c>
      <c r="V231" s="106">
        <v>0.002</v>
      </c>
      <c r="W231" s="106">
        <f>$V$231*$K$231</f>
        <v>27.48564</v>
      </c>
      <c r="X231" s="106">
        <v>0</v>
      </c>
      <c r="Y231" s="106">
        <f>$X$231*$K$231</f>
        <v>0</v>
      </c>
      <c r="Z231" s="106">
        <v>0</v>
      </c>
      <c r="AA231" s="107">
        <f>$Z$231*$K$231</f>
        <v>0</v>
      </c>
      <c r="AR231" s="6" t="s">
        <v>123</v>
      </c>
      <c r="AT231" s="6" t="s">
        <v>119</v>
      </c>
      <c r="AU231" s="6" t="s">
        <v>80</v>
      </c>
      <c r="AY231" s="6" t="s">
        <v>118</v>
      </c>
      <c r="BE231" s="108">
        <f>IF($U$231="základní",$N$231,0)</f>
        <v>0</v>
      </c>
      <c r="BF231" s="108">
        <f>IF($U$231="snížená",$N$231,0)</f>
        <v>0</v>
      </c>
      <c r="BG231" s="108">
        <f>IF($U$231="zákl. přenesená",$N$231,0)</f>
        <v>0</v>
      </c>
      <c r="BH231" s="108">
        <f>IF($U$231="sníž. přenesená",$N$231,0)</f>
        <v>0</v>
      </c>
      <c r="BI231" s="108">
        <f>IF($U$231="nulová",$N$231,0)</f>
        <v>0</v>
      </c>
      <c r="BJ231" s="6" t="s">
        <v>14</v>
      </c>
      <c r="BK231" s="108">
        <f>ROUND($L$231*$K$231,2)</f>
        <v>0</v>
      </c>
    </row>
    <row r="232" spans="2:51" s="6" customFormat="1" ht="15.75" customHeight="1">
      <c r="B232" s="109"/>
      <c r="E232" s="110"/>
      <c r="F232" s="165" t="s">
        <v>382</v>
      </c>
      <c r="G232" s="166"/>
      <c r="H232" s="166"/>
      <c r="I232" s="166"/>
      <c r="K232" s="111">
        <v>13742.82</v>
      </c>
      <c r="R232" s="112"/>
      <c r="T232" s="113"/>
      <c r="AA232" s="114"/>
      <c r="AT232" s="110" t="s">
        <v>125</v>
      </c>
      <c r="AU232" s="110" t="s">
        <v>80</v>
      </c>
      <c r="AV232" s="110" t="s">
        <v>80</v>
      </c>
      <c r="AW232" s="110" t="s">
        <v>90</v>
      </c>
      <c r="AX232" s="110" t="s">
        <v>14</v>
      </c>
      <c r="AY232" s="110" t="s">
        <v>118</v>
      </c>
    </row>
    <row r="233" spans="2:63" s="6" customFormat="1" ht="27" customHeight="1">
      <c r="B233" s="18"/>
      <c r="C233" s="101" t="s">
        <v>383</v>
      </c>
      <c r="D233" s="101" t="s">
        <v>119</v>
      </c>
      <c r="E233" s="102" t="s">
        <v>384</v>
      </c>
      <c r="F233" s="167" t="s">
        <v>385</v>
      </c>
      <c r="G233" s="168"/>
      <c r="H233" s="168"/>
      <c r="I233" s="168"/>
      <c r="J233" s="103" t="s">
        <v>170</v>
      </c>
      <c r="K233" s="104">
        <v>84.165</v>
      </c>
      <c r="L233" s="169"/>
      <c r="M233" s="168"/>
      <c r="N233" s="185">
        <f>ROUND($L$233*$K$233,2)</f>
        <v>0</v>
      </c>
      <c r="O233" s="186"/>
      <c r="P233" s="186"/>
      <c r="Q233" s="187"/>
      <c r="R233" s="19"/>
      <c r="T233" s="105"/>
      <c r="U233" s="25" t="s">
        <v>32</v>
      </c>
      <c r="V233" s="106">
        <v>0</v>
      </c>
      <c r="W233" s="106">
        <f>$V$233*$K$233</f>
        <v>0</v>
      </c>
      <c r="X233" s="106">
        <v>0</v>
      </c>
      <c r="Y233" s="106">
        <f>$X$233*$K$233</f>
        <v>0</v>
      </c>
      <c r="Z233" s="106">
        <v>0</v>
      </c>
      <c r="AA233" s="107">
        <f>$Z$233*$K$233</f>
        <v>0</v>
      </c>
      <c r="AR233" s="6" t="s">
        <v>123</v>
      </c>
      <c r="AT233" s="6" t="s">
        <v>119</v>
      </c>
      <c r="AU233" s="6" t="s">
        <v>80</v>
      </c>
      <c r="AY233" s="6" t="s">
        <v>118</v>
      </c>
      <c r="BE233" s="108">
        <f>IF($U$233="základní",$N$233,0)</f>
        <v>0</v>
      </c>
      <c r="BF233" s="108">
        <f>IF($U$233="snížená",$N$233,0)</f>
        <v>0</v>
      </c>
      <c r="BG233" s="108">
        <f>IF($U$233="zákl. přenesená",$N$233,0)</f>
        <v>0</v>
      </c>
      <c r="BH233" s="108">
        <f>IF($U$233="sníž. přenesená",$N$233,0)</f>
        <v>0</v>
      </c>
      <c r="BI233" s="108">
        <f>IF($U$233="nulová",$N$233,0)</f>
        <v>0</v>
      </c>
      <c r="BJ233" s="6" t="s">
        <v>14</v>
      </c>
      <c r="BK233" s="108">
        <f>ROUND($L$233*$K$233,2)</f>
        <v>0</v>
      </c>
    </row>
    <row r="234" spans="2:63" s="6" customFormat="1" ht="27" customHeight="1">
      <c r="B234" s="18"/>
      <c r="C234" s="101" t="s">
        <v>386</v>
      </c>
      <c r="D234" s="101" t="s">
        <v>119</v>
      </c>
      <c r="E234" s="102" t="s">
        <v>387</v>
      </c>
      <c r="F234" s="167" t="s">
        <v>388</v>
      </c>
      <c r="G234" s="168"/>
      <c r="H234" s="168"/>
      <c r="I234" s="168"/>
      <c r="J234" s="103" t="s">
        <v>170</v>
      </c>
      <c r="K234" s="104">
        <v>897.465</v>
      </c>
      <c r="L234" s="169"/>
      <c r="M234" s="168"/>
      <c r="N234" s="185">
        <f>ROUND($L$234*$K$234,2)</f>
        <v>0</v>
      </c>
      <c r="O234" s="186"/>
      <c r="P234" s="186"/>
      <c r="Q234" s="187"/>
      <c r="R234" s="19"/>
      <c r="T234" s="105"/>
      <c r="U234" s="25" t="s">
        <v>32</v>
      </c>
      <c r="V234" s="106">
        <v>0</v>
      </c>
      <c r="W234" s="106">
        <f>$V$234*$K$234</f>
        <v>0</v>
      </c>
      <c r="X234" s="106">
        <v>0</v>
      </c>
      <c r="Y234" s="106">
        <f>$X$234*$K$234</f>
        <v>0</v>
      </c>
      <c r="Z234" s="106">
        <v>0</v>
      </c>
      <c r="AA234" s="107">
        <f>$Z$234*$K$234</f>
        <v>0</v>
      </c>
      <c r="AR234" s="6" t="s">
        <v>123</v>
      </c>
      <c r="AT234" s="6" t="s">
        <v>119</v>
      </c>
      <c r="AU234" s="6" t="s">
        <v>80</v>
      </c>
      <c r="AY234" s="6" t="s">
        <v>118</v>
      </c>
      <c r="BE234" s="108">
        <f>IF($U$234="základní",$N$234,0)</f>
        <v>0</v>
      </c>
      <c r="BF234" s="108">
        <f>IF($U$234="snížená",$N$234,0)</f>
        <v>0</v>
      </c>
      <c r="BG234" s="108">
        <f>IF($U$234="zákl. přenesená",$N$234,0)</f>
        <v>0</v>
      </c>
      <c r="BH234" s="108">
        <f>IF($U$234="sníž. přenesená",$N$234,0)</f>
        <v>0</v>
      </c>
      <c r="BI234" s="108">
        <f>IF($U$234="nulová",$N$234,0)</f>
        <v>0</v>
      </c>
      <c r="BJ234" s="6" t="s">
        <v>14</v>
      </c>
      <c r="BK234" s="108">
        <f>ROUND($L$234*$K$234,2)</f>
        <v>0</v>
      </c>
    </row>
    <row r="235" spans="2:63" s="91" customFormat="1" ht="30.75" customHeight="1">
      <c r="B235" s="92"/>
      <c r="D235" s="100" t="s">
        <v>98</v>
      </c>
      <c r="N235" s="188">
        <f>$BK$235</f>
        <v>0</v>
      </c>
      <c r="O235" s="188"/>
      <c r="P235" s="188"/>
      <c r="Q235" s="188"/>
      <c r="R235" s="95"/>
      <c r="T235" s="96"/>
      <c r="W235" s="97">
        <f>SUM($W$236:$W$237)</f>
        <v>37.834764</v>
      </c>
      <c r="Y235" s="97">
        <f>SUM($Y$236:$Y$237)</f>
        <v>0</v>
      </c>
      <c r="AA235" s="98">
        <f>SUM($AA$236:$AA$237)</f>
        <v>0</v>
      </c>
      <c r="AR235" s="94" t="s">
        <v>14</v>
      </c>
      <c r="AT235" s="94" t="s">
        <v>66</v>
      </c>
      <c r="AU235" s="94" t="s">
        <v>14</v>
      </c>
      <c r="AY235" s="94" t="s">
        <v>118</v>
      </c>
      <c r="BK235" s="99">
        <f>SUM($BK$236:$BK$237)</f>
        <v>0</v>
      </c>
    </row>
    <row r="236" spans="2:63" s="6" customFormat="1" ht="39" customHeight="1">
      <c r="B236" s="18"/>
      <c r="C236" s="101" t="s">
        <v>389</v>
      </c>
      <c r="D236" s="101" t="s">
        <v>119</v>
      </c>
      <c r="E236" s="102" t="s">
        <v>390</v>
      </c>
      <c r="F236" s="167" t="s">
        <v>391</v>
      </c>
      <c r="G236" s="168"/>
      <c r="H236" s="168"/>
      <c r="I236" s="168"/>
      <c r="J236" s="103" t="s">
        <v>170</v>
      </c>
      <c r="K236" s="104">
        <v>573.254</v>
      </c>
      <c r="L236" s="169"/>
      <c r="M236" s="168"/>
      <c r="N236" s="185">
        <f>ROUND($L$236*$K$236,2)</f>
        <v>0</v>
      </c>
      <c r="O236" s="186"/>
      <c r="P236" s="186"/>
      <c r="Q236" s="187"/>
      <c r="R236" s="19"/>
      <c r="T236" s="105"/>
      <c r="U236" s="25" t="s">
        <v>32</v>
      </c>
      <c r="V236" s="106">
        <v>0.066</v>
      </c>
      <c r="W236" s="106">
        <f>$V$236*$K$236</f>
        <v>37.834764</v>
      </c>
      <c r="X236" s="106">
        <v>0</v>
      </c>
      <c r="Y236" s="106">
        <f>$X$236*$K$236</f>
        <v>0</v>
      </c>
      <c r="Z236" s="106">
        <v>0</v>
      </c>
      <c r="AA236" s="107">
        <f>$Z$236*$K$236</f>
        <v>0</v>
      </c>
      <c r="AR236" s="6" t="s">
        <v>123</v>
      </c>
      <c r="AT236" s="6" t="s">
        <v>119</v>
      </c>
      <c r="AU236" s="6" t="s">
        <v>80</v>
      </c>
      <c r="AY236" s="6" t="s">
        <v>118</v>
      </c>
      <c r="BE236" s="108">
        <f>IF($U$236="základní",$N$236,0)</f>
        <v>0</v>
      </c>
      <c r="BF236" s="108">
        <f>IF($U$236="snížená",$N$236,0)</f>
        <v>0</v>
      </c>
      <c r="BG236" s="108">
        <f>IF($U$236="zákl. přenesená",$N$236,0)</f>
        <v>0</v>
      </c>
      <c r="BH236" s="108">
        <f>IF($U$236="sníž. přenesená",$N$236,0)</f>
        <v>0</v>
      </c>
      <c r="BI236" s="108">
        <f>IF($U$236="nulová",$N$236,0)</f>
        <v>0</v>
      </c>
      <c r="BJ236" s="6" t="s">
        <v>14</v>
      </c>
      <c r="BK236" s="108">
        <f>ROUND($L$236*$K$236,2)</f>
        <v>0</v>
      </c>
    </row>
    <row r="237" spans="2:51" s="6" customFormat="1" ht="27" customHeight="1">
      <c r="B237" s="109"/>
      <c r="E237" s="110"/>
      <c r="F237" s="165" t="s">
        <v>392</v>
      </c>
      <c r="G237" s="166"/>
      <c r="H237" s="166"/>
      <c r="I237" s="166"/>
      <c r="K237" s="111">
        <v>573.254</v>
      </c>
      <c r="R237" s="112"/>
      <c r="T237" s="113"/>
      <c r="AA237" s="114"/>
      <c r="AT237" s="110" t="s">
        <v>125</v>
      </c>
      <c r="AU237" s="110" t="s">
        <v>80</v>
      </c>
      <c r="AV237" s="110" t="s">
        <v>80</v>
      </c>
      <c r="AW237" s="110" t="s">
        <v>90</v>
      </c>
      <c r="AX237" s="110" t="s">
        <v>14</v>
      </c>
      <c r="AY237" s="110" t="s">
        <v>118</v>
      </c>
    </row>
    <row r="238" spans="2:63" s="91" customFormat="1" ht="30.75" customHeight="1">
      <c r="B238" s="92"/>
      <c r="D238" s="100" t="s">
        <v>99</v>
      </c>
      <c r="N238" s="189">
        <f>$BK$238</f>
        <v>0</v>
      </c>
      <c r="O238" s="189"/>
      <c r="P238" s="189"/>
      <c r="Q238" s="189"/>
      <c r="R238" s="95"/>
      <c r="T238" s="96"/>
      <c r="W238" s="97">
        <f>$W$239</f>
        <v>0</v>
      </c>
      <c r="Y238" s="97">
        <f>$Y$239</f>
        <v>0</v>
      </c>
      <c r="AA238" s="98">
        <f>$AA$239</f>
        <v>0</v>
      </c>
      <c r="AR238" s="94" t="s">
        <v>14</v>
      </c>
      <c r="AT238" s="94" t="s">
        <v>66</v>
      </c>
      <c r="AU238" s="94" t="s">
        <v>14</v>
      </c>
      <c r="AY238" s="94" t="s">
        <v>118</v>
      </c>
      <c r="BK238" s="99">
        <f>$BK$239</f>
        <v>0</v>
      </c>
    </row>
    <row r="239" spans="2:63" s="6" customFormat="1" ht="15.75" customHeight="1">
      <c r="B239" s="18"/>
      <c r="C239" s="101" t="s">
        <v>393</v>
      </c>
      <c r="D239" s="101" t="s">
        <v>119</v>
      </c>
      <c r="E239" s="102" t="s">
        <v>394</v>
      </c>
      <c r="F239" s="167" t="s">
        <v>395</v>
      </c>
      <c r="G239" s="168"/>
      <c r="H239" s="168"/>
      <c r="I239" s="168"/>
      <c r="J239" s="103" t="s">
        <v>305</v>
      </c>
      <c r="K239" s="104">
        <v>1</v>
      </c>
      <c r="L239" s="169"/>
      <c r="M239" s="168"/>
      <c r="N239" s="185">
        <f>ROUND($L$239*$K$239,2)</f>
        <v>0</v>
      </c>
      <c r="O239" s="186"/>
      <c r="P239" s="186"/>
      <c r="Q239" s="187"/>
      <c r="R239" s="19"/>
      <c r="T239" s="105"/>
      <c r="U239" s="25" t="s">
        <v>32</v>
      </c>
      <c r="V239" s="106">
        <v>0</v>
      </c>
      <c r="W239" s="106">
        <f>$V$239*$K$239</f>
        <v>0</v>
      </c>
      <c r="X239" s="106">
        <v>0</v>
      </c>
      <c r="Y239" s="106">
        <f>$X$239*$K$239</f>
        <v>0</v>
      </c>
      <c r="Z239" s="106">
        <v>0</v>
      </c>
      <c r="AA239" s="107">
        <f>$Z$239*$K$239</f>
        <v>0</v>
      </c>
      <c r="AR239" s="6" t="s">
        <v>123</v>
      </c>
      <c r="AT239" s="6" t="s">
        <v>119</v>
      </c>
      <c r="AU239" s="6" t="s">
        <v>80</v>
      </c>
      <c r="AY239" s="6" t="s">
        <v>118</v>
      </c>
      <c r="BE239" s="108">
        <f>IF($U$239="základní",$N$239,0)</f>
        <v>0</v>
      </c>
      <c r="BF239" s="108">
        <f>IF($U$239="snížená",$N$239,0)</f>
        <v>0</v>
      </c>
      <c r="BG239" s="108">
        <f>IF($U$239="zákl. přenesená",$N$239,0)</f>
        <v>0</v>
      </c>
      <c r="BH239" s="108">
        <f>IF($U$239="sníž. přenesená",$N$239,0)</f>
        <v>0</v>
      </c>
      <c r="BI239" s="108">
        <f>IF($U$239="nulová",$N$239,0)</f>
        <v>0</v>
      </c>
      <c r="BJ239" s="6" t="s">
        <v>14</v>
      </c>
      <c r="BK239" s="108">
        <f>ROUND($L$239*$K$239,2)</f>
        <v>0</v>
      </c>
    </row>
    <row r="240" spans="2:63" s="91" customFormat="1" ht="30.75" customHeight="1">
      <c r="B240" s="92"/>
      <c r="D240" s="100" t="s">
        <v>100</v>
      </c>
      <c r="N240" s="188">
        <f>$BK$240</f>
        <v>0</v>
      </c>
      <c r="O240" s="188"/>
      <c r="P240" s="188"/>
      <c r="Q240" s="188"/>
      <c r="R240" s="95"/>
      <c r="T240" s="96"/>
      <c r="W240" s="97">
        <f>$W$241</f>
        <v>0</v>
      </c>
      <c r="Y240" s="97">
        <f>$Y$241</f>
        <v>0</v>
      </c>
      <c r="AA240" s="98">
        <f>$AA$241</f>
        <v>0</v>
      </c>
      <c r="AR240" s="94" t="s">
        <v>14</v>
      </c>
      <c r="AT240" s="94" t="s">
        <v>66</v>
      </c>
      <c r="AU240" s="94" t="s">
        <v>14</v>
      </c>
      <c r="AY240" s="94" t="s">
        <v>118</v>
      </c>
      <c r="BK240" s="99">
        <f>$BK$241</f>
        <v>0</v>
      </c>
    </row>
    <row r="241" spans="2:63" s="6" customFormat="1" ht="15.75" customHeight="1">
      <c r="B241" s="18"/>
      <c r="C241" s="101" t="s">
        <v>396</v>
      </c>
      <c r="D241" s="101" t="s">
        <v>119</v>
      </c>
      <c r="E241" s="102" t="s">
        <v>397</v>
      </c>
      <c r="F241" s="167" t="s">
        <v>398</v>
      </c>
      <c r="G241" s="168"/>
      <c r="H241" s="168"/>
      <c r="I241" s="168"/>
      <c r="J241" s="103" t="s">
        <v>305</v>
      </c>
      <c r="K241" s="104">
        <v>1</v>
      </c>
      <c r="L241" s="169"/>
      <c r="M241" s="168"/>
      <c r="N241" s="185">
        <f>ROUND($L$241*$K$241,2)</f>
        <v>0</v>
      </c>
      <c r="O241" s="186"/>
      <c r="P241" s="186"/>
      <c r="Q241" s="187"/>
      <c r="R241" s="19"/>
      <c r="T241" s="105"/>
      <c r="U241" s="25" t="s">
        <v>32</v>
      </c>
      <c r="V241" s="106">
        <v>0</v>
      </c>
      <c r="W241" s="106">
        <f>$V$241*$K$241</f>
        <v>0</v>
      </c>
      <c r="X241" s="106">
        <v>0</v>
      </c>
      <c r="Y241" s="106">
        <f>$X$241*$K$241</f>
        <v>0</v>
      </c>
      <c r="Z241" s="106">
        <v>0</v>
      </c>
      <c r="AA241" s="107">
        <f>$Z$241*$K$241</f>
        <v>0</v>
      </c>
      <c r="AR241" s="6" t="s">
        <v>123</v>
      </c>
      <c r="AT241" s="6" t="s">
        <v>119</v>
      </c>
      <c r="AU241" s="6" t="s">
        <v>80</v>
      </c>
      <c r="AY241" s="6" t="s">
        <v>118</v>
      </c>
      <c r="BE241" s="108">
        <f>IF($U$241="základní",$N$241,0)</f>
        <v>0</v>
      </c>
      <c r="BF241" s="108">
        <f>IF($U$241="snížená",$N$241,0)</f>
        <v>0</v>
      </c>
      <c r="BG241" s="108">
        <f>IF($U$241="zákl. přenesená",$N$241,0)</f>
        <v>0</v>
      </c>
      <c r="BH241" s="108">
        <f>IF($U$241="sníž. přenesená",$N$241,0)</f>
        <v>0</v>
      </c>
      <c r="BI241" s="108">
        <f>IF($U$241="nulová",$N$241,0)</f>
        <v>0</v>
      </c>
      <c r="BJ241" s="6" t="s">
        <v>14</v>
      </c>
      <c r="BK241" s="108">
        <f>ROUND($L$241*$K$241,2)</f>
        <v>0</v>
      </c>
    </row>
    <row r="242" spans="2:63" s="91" customFormat="1" ht="30.75" customHeight="1">
      <c r="B242" s="92"/>
      <c r="D242" s="100" t="s">
        <v>101</v>
      </c>
      <c r="N242" s="188">
        <f>$BK$242</f>
        <v>0</v>
      </c>
      <c r="O242" s="188"/>
      <c r="P242" s="188"/>
      <c r="Q242" s="188"/>
      <c r="R242" s="95"/>
      <c r="T242" s="96"/>
      <c r="W242" s="97">
        <f>SUM($W$243:$W$248)</f>
        <v>0</v>
      </c>
      <c r="Y242" s="97">
        <f>SUM($Y$243:$Y$248)</f>
        <v>0</v>
      </c>
      <c r="AA242" s="98">
        <f>SUM($AA$243:$AA$248)</f>
        <v>0</v>
      </c>
      <c r="AR242" s="94" t="s">
        <v>123</v>
      </c>
      <c r="AT242" s="94" t="s">
        <v>66</v>
      </c>
      <c r="AU242" s="94" t="s">
        <v>14</v>
      </c>
      <c r="AY242" s="94" t="s">
        <v>118</v>
      </c>
      <c r="BK242" s="99">
        <f>SUM($BK$243:$BK$248)</f>
        <v>0</v>
      </c>
    </row>
    <row r="243" spans="2:63" s="6" customFormat="1" ht="15.75" customHeight="1">
      <c r="B243" s="18"/>
      <c r="C243" s="101" t="s">
        <v>399</v>
      </c>
      <c r="D243" s="101" t="s">
        <v>119</v>
      </c>
      <c r="E243" s="102" t="s">
        <v>400</v>
      </c>
      <c r="F243" s="167" t="s">
        <v>401</v>
      </c>
      <c r="G243" s="168"/>
      <c r="H243" s="168"/>
      <c r="I243" s="168"/>
      <c r="J243" s="103" t="s">
        <v>305</v>
      </c>
      <c r="K243" s="104">
        <v>1</v>
      </c>
      <c r="L243" s="169"/>
      <c r="M243" s="168"/>
      <c r="N243" s="185">
        <f>ROUND($L$243*$K$243,2)</f>
        <v>0</v>
      </c>
      <c r="O243" s="186"/>
      <c r="P243" s="186"/>
      <c r="Q243" s="187"/>
      <c r="R243" s="19"/>
      <c r="T243" s="105"/>
      <c r="U243" s="25" t="s">
        <v>32</v>
      </c>
      <c r="V243" s="106">
        <v>0</v>
      </c>
      <c r="W243" s="106">
        <f>$V$243*$K$243</f>
        <v>0</v>
      </c>
      <c r="X243" s="106">
        <v>0</v>
      </c>
      <c r="Y243" s="106">
        <f>$X$243*$K$243</f>
        <v>0</v>
      </c>
      <c r="Z243" s="106">
        <v>0</v>
      </c>
      <c r="AA243" s="107">
        <f>$Z$243*$K$243</f>
        <v>0</v>
      </c>
      <c r="AR243" s="6" t="s">
        <v>402</v>
      </c>
      <c r="AT243" s="6" t="s">
        <v>119</v>
      </c>
      <c r="AU243" s="6" t="s">
        <v>80</v>
      </c>
      <c r="AY243" s="6" t="s">
        <v>118</v>
      </c>
      <c r="BE243" s="108">
        <f>IF($U$243="základní",$N$243,0)</f>
        <v>0</v>
      </c>
      <c r="BF243" s="108">
        <f>IF($U$243="snížená",$N$243,0)</f>
        <v>0</v>
      </c>
      <c r="BG243" s="108">
        <f>IF($U$243="zákl. přenesená",$N$243,0)</f>
        <v>0</v>
      </c>
      <c r="BH243" s="108">
        <f>IF($U$243="sníž. přenesená",$N$243,0)</f>
        <v>0</v>
      </c>
      <c r="BI243" s="108">
        <f>IF($U$243="nulová",$N$243,0)</f>
        <v>0</v>
      </c>
      <c r="BJ243" s="6" t="s">
        <v>14</v>
      </c>
      <c r="BK243" s="108">
        <f>ROUND($L$243*$K$243,2)</f>
        <v>0</v>
      </c>
    </row>
    <row r="244" spans="2:63" s="6" customFormat="1" ht="15.75" customHeight="1">
      <c r="B244" s="18"/>
      <c r="C244" s="101" t="s">
        <v>403</v>
      </c>
      <c r="D244" s="101" t="s">
        <v>119</v>
      </c>
      <c r="E244" s="102" t="s">
        <v>404</v>
      </c>
      <c r="F244" s="167" t="s">
        <v>405</v>
      </c>
      <c r="G244" s="168"/>
      <c r="H244" s="168"/>
      <c r="I244" s="168"/>
      <c r="J244" s="103" t="s">
        <v>305</v>
      </c>
      <c r="K244" s="104">
        <v>1</v>
      </c>
      <c r="L244" s="169"/>
      <c r="M244" s="168"/>
      <c r="N244" s="185">
        <f>ROUND($L$244*$K$244,2)</f>
        <v>0</v>
      </c>
      <c r="O244" s="186"/>
      <c r="P244" s="186"/>
      <c r="Q244" s="187"/>
      <c r="R244" s="19"/>
      <c r="T244" s="105"/>
      <c r="U244" s="25" t="s">
        <v>32</v>
      </c>
      <c r="V244" s="106">
        <v>0</v>
      </c>
      <c r="W244" s="106">
        <f>$V$244*$K$244</f>
        <v>0</v>
      </c>
      <c r="X244" s="106">
        <v>0</v>
      </c>
      <c r="Y244" s="106">
        <f>$X$244*$K$244</f>
        <v>0</v>
      </c>
      <c r="Z244" s="106">
        <v>0</v>
      </c>
      <c r="AA244" s="107">
        <f>$Z$244*$K$244</f>
        <v>0</v>
      </c>
      <c r="AR244" s="6" t="s">
        <v>402</v>
      </c>
      <c r="AT244" s="6" t="s">
        <v>119</v>
      </c>
      <c r="AU244" s="6" t="s">
        <v>80</v>
      </c>
      <c r="AY244" s="6" t="s">
        <v>118</v>
      </c>
      <c r="BE244" s="108">
        <f>IF($U$244="základní",$N$244,0)</f>
        <v>0</v>
      </c>
      <c r="BF244" s="108">
        <f>IF($U$244="snížená",$N$244,0)</f>
        <v>0</v>
      </c>
      <c r="BG244" s="108">
        <f>IF($U$244="zákl. přenesená",$N$244,0)</f>
        <v>0</v>
      </c>
      <c r="BH244" s="108">
        <f>IF($U$244="sníž. přenesená",$N$244,0)</f>
        <v>0</v>
      </c>
      <c r="BI244" s="108">
        <f>IF($U$244="nulová",$N$244,0)</f>
        <v>0</v>
      </c>
      <c r="BJ244" s="6" t="s">
        <v>14</v>
      </c>
      <c r="BK244" s="108">
        <f>ROUND($L$244*$K$244,2)</f>
        <v>0</v>
      </c>
    </row>
    <row r="245" spans="2:63" s="6" customFormat="1" ht="15.75" customHeight="1">
      <c r="B245" s="18"/>
      <c r="C245" s="101" t="s">
        <v>406</v>
      </c>
      <c r="D245" s="101" t="s">
        <v>119</v>
      </c>
      <c r="E245" s="102" t="s">
        <v>407</v>
      </c>
      <c r="F245" s="167" t="s">
        <v>408</v>
      </c>
      <c r="G245" s="168"/>
      <c r="H245" s="168"/>
      <c r="I245" s="168"/>
      <c r="J245" s="103" t="s">
        <v>305</v>
      </c>
      <c r="K245" s="104">
        <v>1</v>
      </c>
      <c r="L245" s="169"/>
      <c r="M245" s="168"/>
      <c r="N245" s="185">
        <f>ROUND($L$245*$K$245,2)</f>
        <v>0</v>
      </c>
      <c r="O245" s="186"/>
      <c r="P245" s="186"/>
      <c r="Q245" s="187"/>
      <c r="R245" s="19"/>
      <c r="T245" s="105"/>
      <c r="U245" s="25" t="s">
        <v>32</v>
      </c>
      <c r="V245" s="106">
        <v>0</v>
      </c>
      <c r="W245" s="106">
        <f>$V$245*$K$245</f>
        <v>0</v>
      </c>
      <c r="X245" s="106">
        <v>0</v>
      </c>
      <c r="Y245" s="106">
        <f>$X$245*$K$245</f>
        <v>0</v>
      </c>
      <c r="Z245" s="106">
        <v>0</v>
      </c>
      <c r="AA245" s="107">
        <f>$Z$245*$K$245</f>
        <v>0</v>
      </c>
      <c r="AR245" s="6" t="s">
        <v>123</v>
      </c>
      <c r="AT245" s="6" t="s">
        <v>119</v>
      </c>
      <c r="AU245" s="6" t="s">
        <v>80</v>
      </c>
      <c r="AY245" s="6" t="s">
        <v>118</v>
      </c>
      <c r="BE245" s="108">
        <f>IF($U$245="základní",$N$245,0)</f>
        <v>0</v>
      </c>
      <c r="BF245" s="108">
        <f>IF($U$245="snížená",$N$245,0)</f>
        <v>0</v>
      </c>
      <c r="BG245" s="108">
        <f>IF($U$245="zákl. přenesená",$N$245,0)</f>
        <v>0</v>
      </c>
      <c r="BH245" s="108">
        <f>IF($U$245="sníž. přenesená",$N$245,0)</f>
        <v>0</v>
      </c>
      <c r="BI245" s="108">
        <f>IF($U$245="nulová",$N$245,0)</f>
        <v>0</v>
      </c>
      <c r="BJ245" s="6" t="s">
        <v>14</v>
      </c>
      <c r="BK245" s="108">
        <f>ROUND($L$245*$K$245,2)</f>
        <v>0</v>
      </c>
    </row>
    <row r="246" spans="2:63" s="6" customFormat="1" ht="27" customHeight="1">
      <c r="B246" s="18"/>
      <c r="C246" s="101" t="s">
        <v>409</v>
      </c>
      <c r="D246" s="101" t="s">
        <v>119</v>
      </c>
      <c r="E246" s="102" t="s">
        <v>410</v>
      </c>
      <c r="F246" s="167" t="s">
        <v>411</v>
      </c>
      <c r="G246" s="168"/>
      <c r="H246" s="168"/>
      <c r="I246" s="168"/>
      <c r="J246" s="103" t="s">
        <v>305</v>
      </c>
      <c r="K246" s="104">
        <v>1</v>
      </c>
      <c r="L246" s="169"/>
      <c r="M246" s="168"/>
      <c r="N246" s="185">
        <f>ROUND($L$246*$K$246,2)</f>
        <v>0</v>
      </c>
      <c r="O246" s="186"/>
      <c r="P246" s="186"/>
      <c r="Q246" s="187"/>
      <c r="R246" s="19"/>
      <c r="T246" s="105"/>
      <c r="U246" s="25" t="s">
        <v>32</v>
      </c>
      <c r="V246" s="106">
        <v>0</v>
      </c>
      <c r="W246" s="106">
        <f>$V$246*$K$246</f>
        <v>0</v>
      </c>
      <c r="X246" s="106">
        <v>0</v>
      </c>
      <c r="Y246" s="106">
        <f>$X$246*$K$246</f>
        <v>0</v>
      </c>
      <c r="Z246" s="106">
        <v>0</v>
      </c>
      <c r="AA246" s="107">
        <f>$Z$246*$K$246</f>
        <v>0</v>
      </c>
      <c r="AR246" s="6" t="s">
        <v>123</v>
      </c>
      <c r="AT246" s="6" t="s">
        <v>119</v>
      </c>
      <c r="AU246" s="6" t="s">
        <v>80</v>
      </c>
      <c r="AY246" s="6" t="s">
        <v>118</v>
      </c>
      <c r="BE246" s="108">
        <f>IF($U$246="základní",$N$246,0)</f>
        <v>0</v>
      </c>
      <c r="BF246" s="108">
        <f>IF($U$246="snížená",$N$246,0)</f>
        <v>0</v>
      </c>
      <c r="BG246" s="108">
        <f>IF($U$246="zákl. přenesená",$N$246,0)</f>
        <v>0</v>
      </c>
      <c r="BH246" s="108">
        <f>IF($U$246="sníž. přenesená",$N$246,0)</f>
        <v>0</v>
      </c>
      <c r="BI246" s="108">
        <f>IF($U$246="nulová",$N$246,0)</f>
        <v>0</v>
      </c>
      <c r="BJ246" s="6" t="s">
        <v>14</v>
      </c>
      <c r="BK246" s="108">
        <f>ROUND($L$246*$K$246,2)</f>
        <v>0</v>
      </c>
    </row>
    <row r="247" spans="2:63" s="6" customFormat="1" ht="15.75" customHeight="1">
      <c r="B247" s="18"/>
      <c r="C247" s="101" t="s">
        <v>412</v>
      </c>
      <c r="D247" s="101" t="s">
        <v>119</v>
      </c>
      <c r="E247" s="102" t="s">
        <v>413</v>
      </c>
      <c r="F247" s="167" t="s">
        <v>414</v>
      </c>
      <c r="G247" s="168"/>
      <c r="H247" s="168"/>
      <c r="I247" s="168"/>
      <c r="J247" s="103" t="s">
        <v>305</v>
      </c>
      <c r="K247" s="104">
        <v>1</v>
      </c>
      <c r="L247" s="169"/>
      <c r="M247" s="168"/>
      <c r="N247" s="185">
        <f>ROUND($L$247*$K$247,2)</f>
        <v>0</v>
      </c>
      <c r="O247" s="186"/>
      <c r="P247" s="186"/>
      <c r="Q247" s="187"/>
      <c r="R247" s="19"/>
      <c r="T247" s="105"/>
      <c r="U247" s="25" t="s">
        <v>32</v>
      </c>
      <c r="V247" s="106">
        <v>0</v>
      </c>
      <c r="W247" s="106">
        <f>$V$247*$K$247</f>
        <v>0</v>
      </c>
      <c r="X247" s="106">
        <v>0</v>
      </c>
      <c r="Y247" s="106">
        <f>$X$247*$K$247</f>
        <v>0</v>
      </c>
      <c r="Z247" s="106">
        <v>0</v>
      </c>
      <c r="AA247" s="107">
        <f>$Z$247*$K$247</f>
        <v>0</v>
      </c>
      <c r="AR247" s="6" t="s">
        <v>123</v>
      </c>
      <c r="AT247" s="6" t="s">
        <v>119</v>
      </c>
      <c r="AU247" s="6" t="s">
        <v>80</v>
      </c>
      <c r="AY247" s="6" t="s">
        <v>118</v>
      </c>
      <c r="BE247" s="108">
        <f>IF($U$247="základní",$N$247,0)</f>
        <v>0</v>
      </c>
      <c r="BF247" s="108">
        <f>IF($U$247="snížená",$N$247,0)</f>
        <v>0</v>
      </c>
      <c r="BG247" s="108">
        <f>IF($U$247="zákl. přenesená",$N$247,0)</f>
        <v>0</v>
      </c>
      <c r="BH247" s="108">
        <f>IF($U$247="sníž. přenesená",$N$247,0)</f>
        <v>0</v>
      </c>
      <c r="BI247" s="108">
        <f>IF($U$247="nulová",$N$247,0)</f>
        <v>0</v>
      </c>
      <c r="BJ247" s="6" t="s">
        <v>14</v>
      </c>
      <c r="BK247" s="108">
        <f>ROUND($L$247*$K$247,2)</f>
        <v>0</v>
      </c>
    </row>
    <row r="248" spans="2:63" s="6" customFormat="1" ht="27" customHeight="1">
      <c r="B248" s="18"/>
      <c r="C248" s="101" t="s">
        <v>415</v>
      </c>
      <c r="D248" s="101" t="s">
        <v>119</v>
      </c>
      <c r="E248" s="102" t="s">
        <v>416</v>
      </c>
      <c r="F248" s="167" t="s">
        <v>417</v>
      </c>
      <c r="G248" s="168"/>
      <c r="H248" s="168"/>
      <c r="I248" s="168"/>
      <c r="J248" s="103" t="s">
        <v>305</v>
      </c>
      <c r="K248" s="104">
        <v>1</v>
      </c>
      <c r="L248" s="169"/>
      <c r="M248" s="168"/>
      <c r="N248" s="185">
        <f>ROUND($L$248*$K$248,2)</f>
        <v>0</v>
      </c>
      <c r="O248" s="186"/>
      <c r="P248" s="186"/>
      <c r="Q248" s="187"/>
      <c r="R248" s="19"/>
      <c r="T248" s="105"/>
      <c r="U248" s="125" t="s">
        <v>32</v>
      </c>
      <c r="V248" s="126">
        <v>0</v>
      </c>
      <c r="W248" s="126">
        <f>$V$248*$K$248</f>
        <v>0</v>
      </c>
      <c r="X248" s="126">
        <v>0</v>
      </c>
      <c r="Y248" s="126">
        <f>$X$248*$K$248</f>
        <v>0</v>
      </c>
      <c r="Z248" s="126">
        <v>0</v>
      </c>
      <c r="AA248" s="127">
        <f>$Z$248*$K$248</f>
        <v>0</v>
      </c>
      <c r="AR248" s="6" t="s">
        <v>123</v>
      </c>
      <c r="AT248" s="6" t="s">
        <v>119</v>
      </c>
      <c r="AU248" s="6" t="s">
        <v>80</v>
      </c>
      <c r="AY248" s="6" t="s">
        <v>118</v>
      </c>
      <c r="BE248" s="108">
        <f>IF($U$248="základní",$N$248,0)</f>
        <v>0</v>
      </c>
      <c r="BF248" s="108">
        <f>IF($U$248="snížená",$N$248,0)</f>
        <v>0</v>
      </c>
      <c r="BG248" s="108">
        <f>IF($U$248="zákl. přenesená",$N$248,0)</f>
        <v>0</v>
      </c>
      <c r="BH248" s="108">
        <f>IF($U$248="sníž. přenesená",$N$248,0)</f>
        <v>0</v>
      </c>
      <c r="BI248" s="108">
        <f>IF($U$248="nulová",$N$248,0)</f>
        <v>0</v>
      </c>
      <c r="BJ248" s="6" t="s">
        <v>14</v>
      </c>
      <c r="BK248" s="108">
        <f>ROUND($L$248*$K$248,2)</f>
        <v>0</v>
      </c>
    </row>
    <row r="249" spans="2:18" s="6" customFormat="1" ht="7.5" customHeight="1">
      <c r="B249" s="40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2"/>
    </row>
    <row r="250" s="2" customFormat="1" ht="14.25" customHeight="1"/>
  </sheetData>
  <sheetProtection/>
  <mergeCells count="368">
    <mergeCell ref="N75:Q75"/>
    <mergeCell ref="C75:G75"/>
    <mergeCell ref="M73:Q73"/>
    <mergeCell ref="M72:Q72"/>
    <mergeCell ref="N131:Q131"/>
    <mergeCell ref="N130:Q130"/>
    <mergeCell ref="N128:Q128"/>
    <mergeCell ref="N126:Q126"/>
    <mergeCell ref="N124:Q124"/>
    <mergeCell ref="N77:Q77"/>
    <mergeCell ref="N141:Q141"/>
    <mergeCell ref="N139:Q139"/>
    <mergeCell ref="N137:Q137"/>
    <mergeCell ref="N136:Q136"/>
    <mergeCell ref="N134:Q134"/>
    <mergeCell ref="N132:Q132"/>
    <mergeCell ref="N150:Q150"/>
    <mergeCell ref="N149:Q149"/>
    <mergeCell ref="N148:Q148"/>
    <mergeCell ref="N146:Q146"/>
    <mergeCell ref="N145:Q145"/>
    <mergeCell ref="N143:Q143"/>
    <mergeCell ref="N160:Q160"/>
    <mergeCell ref="N158:Q158"/>
    <mergeCell ref="N156:Q156"/>
    <mergeCell ref="N154:Q154"/>
    <mergeCell ref="N153:Q153"/>
    <mergeCell ref="N152:Q152"/>
    <mergeCell ref="N167:Q167"/>
    <mergeCell ref="N165:Q165"/>
    <mergeCell ref="N164:Q164"/>
    <mergeCell ref="N163:Q163"/>
    <mergeCell ref="N162:Q162"/>
    <mergeCell ref="N161:Q161"/>
    <mergeCell ref="N181:Q181"/>
    <mergeCell ref="N180:Q180"/>
    <mergeCell ref="N179:Q179"/>
    <mergeCell ref="N178:Q178"/>
    <mergeCell ref="N172:Q172"/>
    <mergeCell ref="N169:Q169"/>
    <mergeCell ref="N192:Q192"/>
    <mergeCell ref="N190:Q190"/>
    <mergeCell ref="N188:Q188"/>
    <mergeCell ref="N186:Q186"/>
    <mergeCell ref="N184:Q184"/>
    <mergeCell ref="N182:Q182"/>
    <mergeCell ref="N199:Q199"/>
    <mergeCell ref="N198:Q198"/>
    <mergeCell ref="N197:Q197"/>
    <mergeCell ref="N196:Q196"/>
    <mergeCell ref="N195:Q195"/>
    <mergeCell ref="N194:Q194"/>
    <mergeCell ref="N206:Q206"/>
    <mergeCell ref="N205:Q205"/>
    <mergeCell ref="N204:Q204"/>
    <mergeCell ref="N203:Q203"/>
    <mergeCell ref="N202:Q202"/>
    <mergeCell ref="N200:Q200"/>
    <mergeCell ref="N213:Q213"/>
    <mergeCell ref="N211:Q211"/>
    <mergeCell ref="N210:Q210"/>
    <mergeCell ref="N209:Q209"/>
    <mergeCell ref="N208:Q208"/>
    <mergeCell ref="N207:Q207"/>
    <mergeCell ref="N223:Q223"/>
    <mergeCell ref="N221:Q221"/>
    <mergeCell ref="N219:Q219"/>
    <mergeCell ref="N217:Q217"/>
    <mergeCell ref="N215:Q215"/>
    <mergeCell ref="N214:Q214"/>
    <mergeCell ref="N231:Q231"/>
    <mergeCell ref="N230:Q230"/>
    <mergeCell ref="N229:Q229"/>
    <mergeCell ref="N228:Q228"/>
    <mergeCell ref="N226:Q226"/>
    <mergeCell ref="N224:Q224"/>
    <mergeCell ref="N241:Q241"/>
    <mergeCell ref="N240:Q240"/>
    <mergeCell ref="N239:Q239"/>
    <mergeCell ref="N236:Q236"/>
    <mergeCell ref="N234:Q234"/>
    <mergeCell ref="N233:Q233"/>
    <mergeCell ref="N248:Q248"/>
    <mergeCell ref="N247:Q247"/>
    <mergeCell ref="N246:Q246"/>
    <mergeCell ref="N245:Q245"/>
    <mergeCell ref="N244:Q244"/>
    <mergeCell ref="N243:Q243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65:Q65"/>
    <mergeCell ref="F67:P67"/>
    <mergeCell ref="F68:P68"/>
    <mergeCell ref="M70:P70"/>
    <mergeCell ref="N78:Q78"/>
    <mergeCell ref="N79:Q79"/>
    <mergeCell ref="N80:Q80"/>
    <mergeCell ref="N81:Q81"/>
    <mergeCell ref="N82:Q82"/>
    <mergeCell ref="N83:Q83"/>
    <mergeCell ref="N84:Q84"/>
    <mergeCell ref="N85:Q85"/>
    <mergeCell ref="N86:Q86"/>
    <mergeCell ref="N87:Q87"/>
    <mergeCell ref="N88:Q88"/>
    <mergeCell ref="N90:Q90"/>
    <mergeCell ref="L92:Q92"/>
    <mergeCell ref="C98:Q98"/>
    <mergeCell ref="F100:P100"/>
    <mergeCell ref="F101:P101"/>
    <mergeCell ref="M103:P103"/>
    <mergeCell ref="M105:Q105"/>
    <mergeCell ref="M106:Q106"/>
    <mergeCell ref="F108:I108"/>
    <mergeCell ref="L108:M108"/>
    <mergeCell ref="N108:Q108"/>
    <mergeCell ref="F112:I112"/>
    <mergeCell ref="L112:M112"/>
    <mergeCell ref="N112:Q112"/>
    <mergeCell ref="N109:Q109"/>
    <mergeCell ref="N110:Q110"/>
    <mergeCell ref="N111:Q111"/>
    <mergeCell ref="F113:I113"/>
    <mergeCell ref="F114:I114"/>
    <mergeCell ref="F115:I115"/>
    <mergeCell ref="F116:I116"/>
    <mergeCell ref="F117:I117"/>
    <mergeCell ref="L117:M117"/>
    <mergeCell ref="N117:Q117"/>
    <mergeCell ref="F118:I118"/>
    <mergeCell ref="L118:M118"/>
    <mergeCell ref="N118:Q118"/>
    <mergeCell ref="F119:I119"/>
    <mergeCell ref="F120:I120"/>
    <mergeCell ref="F121:I121"/>
    <mergeCell ref="F122:I122"/>
    <mergeCell ref="F123:I123"/>
    <mergeCell ref="F124:I124"/>
    <mergeCell ref="L124:M124"/>
    <mergeCell ref="F125:I125"/>
    <mergeCell ref="F126:I126"/>
    <mergeCell ref="L126:M126"/>
    <mergeCell ref="F127:I127"/>
    <mergeCell ref="F128:I128"/>
    <mergeCell ref="L128:M128"/>
    <mergeCell ref="F129:I129"/>
    <mergeCell ref="F130:I130"/>
    <mergeCell ref="L130:M130"/>
    <mergeCell ref="F131:I131"/>
    <mergeCell ref="L131:M131"/>
    <mergeCell ref="F132:I132"/>
    <mergeCell ref="L132:M132"/>
    <mergeCell ref="F133:I133"/>
    <mergeCell ref="F134:I134"/>
    <mergeCell ref="L134:M134"/>
    <mergeCell ref="F135:I135"/>
    <mergeCell ref="F136:I136"/>
    <mergeCell ref="L136:M136"/>
    <mergeCell ref="F137:I137"/>
    <mergeCell ref="L137:M137"/>
    <mergeCell ref="F138:I138"/>
    <mergeCell ref="F139:I139"/>
    <mergeCell ref="L139:M139"/>
    <mergeCell ref="F140:I140"/>
    <mergeCell ref="F141:I141"/>
    <mergeCell ref="L141:M141"/>
    <mergeCell ref="F142:I142"/>
    <mergeCell ref="F143:I143"/>
    <mergeCell ref="L143:M143"/>
    <mergeCell ref="F144:I144"/>
    <mergeCell ref="F145:I145"/>
    <mergeCell ref="L145:M145"/>
    <mergeCell ref="F146:I146"/>
    <mergeCell ref="L146:M146"/>
    <mergeCell ref="F147:I147"/>
    <mergeCell ref="F148:I148"/>
    <mergeCell ref="L148:M148"/>
    <mergeCell ref="F149:I149"/>
    <mergeCell ref="L149:M149"/>
    <mergeCell ref="F150:I150"/>
    <mergeCell ref="L150:M150"/>
    <mergeCell ref="F151:I151"/>
    <mergeCell ref="F152:I152"/>
    <mergeCell ref="L152:M152"/>
    <mergeCell ref="F153:I153"/>
    <mergeCell ref="L153:M153"/>
    <mergeCell ref="F154:I154"/>
    <mergeCell ref="L154:M154"/>
    <mergeCell ref="F155:I155"/>
    <mergeCell ref="F156:I156"/>
    <mergeCell ref="L156:M156"/>
    <mergeCell ref="F157:I157"/>
    <mergeCell ref="F158:I158"/>
    <mergeCell ref="L158:M158"/>
    <mergeCell ref="F159:I159"/>
    <mergeCell ref="F160:I160"/>
    <mergeCell ref="L160:M160"/>
    <mergeCell ref="F161:I161"/>
    <mergeCell ref="L161:M161"/>
    <mergeCell ref="F163:I163"/>
    <mergeCell ref="L163:M163"/>
    <mergeCell ref="F164:I164"/>
    <mergeCell ref="L164:M164"/>
    <mergeCell ref="F165:I165"/>
    <mergeCell ref="L165:M165"/>
    <mergeCell ref="F167:I167"/>
    <mergeCell ref="L167:M167"/>
    <mergeCell ref="F168:I168"/>
    <mergeCell ref="F169:I169"/>
    <mergeCell ref="L169:M169"/>
    <mergeCell ref="F170:I170"/>
    <mergeCell ref="F172:I172"/>
    <mergeCell ref="L172:M172"/>
    <mergeCell ref="F173:I173"/>
    <mergeCell ref="F174:I174"/>
    <mergeCell ref="F175:I175"/>
    <mergeCell ref="F176:I176"/>
    <mergeCell ref="F177:I177"/>
    <mergeCell ref="F178:I178"/>
    <mergeCell ref="L178:M178"/>
    <mergeCell ref="F179:I179"/>
    <mergeCell ref="L179:M179"/>
    <mergeCell ref="F180:I180"/>
    <mergeCell ref="L180:M180"/>
    <mergeCell ref="F181:I181"/>
    <mergeCell ref="L181:M181"/>
    <mergeCell ref="F182:I182"/>
    <mergeCell ref="L182:M182"/>
    <mergeCell ref="F183:I183"/>
    <mergeCell ref="F184:I184"/>
    <mergeCell ref="L184:M184"/>
    <mergeCell ref="F185:I185"/>
    <mergeCell ref="F186:I186"/>
    <mergeCell ref="L186:M186"/>
    <mergeCell ref="F187:I187"/>
    <mergeCell ref="F188:I188"/>
    <mergeCell ref="L188:M188"/>
    <mergeCell ref="F189:I189"/>
    <mergeCell ref="F190:I190"/>
    <mergeCell ref="L190:M190"/>
    <mergeCell ref="F191:I191"/>
    <mergeCell ref="F192:I192"/>
    <mergeCell ref="L192:M192"/>
    <mergeCell ref="F194:I194"/>
    <mergeCell ref="L194:M194"/>
    <mergeCell ref="F195:I195"/>
    <mergeCell ref="L195:M195"/>
    <mergeCell ref="F196:I196"/>
    <mergeCell ref="L196:M196"/>
    <mergeCell ref="F197:I197"/>
    <mergeCell ref="L197:M197"/>
    <mergeCell ref="F198:I198"/>
    <mergeCell ref="L198:M198"/>
    <mergeCell ref="F199:I199"/>
    <mergeCell ref="L199:M199"/>
    <mergeCell ref="F200:I200"/>
    <mergeCell ref="L200:M200"/>
    <mergeCell ref="F202:I202"/>
    <mergeCell ref="L202:M202"/>
    <mergeCell ref="F203:I203"/>
    <mergeCell ref="L203:M203"/>
    <mergeCell ref="F204:I204"/>
    <mergeCell ref="L204:M204"/>
    <mergeCell ref="F205:I205"/>
    <mergeCell ref="L205:M205"/>
    <mergeCell ref="F206:I206"/>
    <mergeCell ref="L206:M206"/>
    <mergeCell ref="F207:I207"/>
    <mergeCell ref="L207:M207"/>
    <mergeCell ref="F208:I208"/>
    <mergeCell ref="L208:M208"/>
    <mergeCell ref="F209:I209"/>
    <mergeCell ref="L209:M209"/>
    <mergeCell ref="F210:I210"/>
    <mergeCell ref="L210:M210"/>
    <mergeCell ref="F211:I211"/>
    <mergeCell ref="L211:M211"/>
    <mergeCell ref="F212:I212"/>
    <mergeCell ref="F213:I213"/>
    <mergeCell ref="L213:M213"/>
    <mergeCell ref="F214:I214"/>
    <mergeCell ref="L214:M214"/>
    <mergeCell ref="F215:I215"/>
    <mergeCell ref="L215:M215"/>
    <mergeCell ref="F216:I216"/>
    <mergeCell ref="F217:I217"/>
    <mergeCell ref="L217:M217"/>
    <mergeCell ref="F218:I218"/>
    <mergeCell ref="F219:I219"/>
    <mergeCell ref="L219:M219"/>
    <mergeCell ref="F220:I220"/>
    <mergeCell ref="F221:I221"/>
    <mergeCell ref="L221:M221"/>
    <mergeCell ref="F222:I222"/>
    <mergeCell ref="F223:I223"/>
    <mergeCell ref="L223:M223"/>
    <mergeCell ref="F224:I224"/>
    <mergeCell ref="L224:M224"/>
    <mergeCell ref="F225:I225"/>
    <mergeCell ref="F226:I226"/>
    <mergeCell ref="L226:M226"/>
    <mergeCell ref="F227:I227"/>
    <mergeCell ref="F228:I228"/>
    <mergeCell ref="L228:M228"/>
    <mergeCell ref="F229:I229"/>
    <mergeCell ref="L229:M229"/>
    <mergeCell ref="F230:I230"/>
    <mergeCell ref="L230:M230"/>
    <mergeCell ref="F231:I231"/>
    <mergeCell ref="L231:M231"/>
    <mergeCell ref="F232:I232"/>
    <mergeCell ref="F233:I233"/>
    <mergeCell ref="L233:M233"/>
    <mergeCell ref="F234:I234"/>
    <mergeCell ref="L234:M234"/>
    <mergeCell ref="F236:I236"/>
    <mergeCell ref="L236:M236"/>
    <mergeCell ref="F239:I239"/>
    <mergeCell ref="L239:M239"/>
    <mergeCell ref="F241:I241"/>
    <mergeCell ref="L241:M241"/>
    <mergeCell ref="F243:I243"/>
    <mergeCell ref="L243:M243"/>
    <mergeCell ref="F244:I244"/>
    <mergeCell ref="L244:M244"/>
    <mergeCell ref="F245:I245"/>
    <mergeCell ref="L245:M245"/>
    <mergeCell ref="F246:I246"/>
    <mergeCell ref="L246:M246"/>
    <mergeCell ref="F247:I247"/>
    <mergeCell ref="L247:M247"/>
    <mergeCell ref="F248:I248"/>
    <mergeCell ref="L248:M248"/>
    <mergeCell ref="N242:Q242"/>
    <mergeCell ref="H1:K1"/>
    <mergeCell ref="S2:AC2"/>
    <mergeCell ref="N166:Q166"/>
    <mergeCell ref="N171:Q171"/>
    <mergeCell ref="N193:Q193"/>
    <mergeCell ref="N201:Q201"/>
    <mergeCell ref="N235:Q235"/>
    <mergeCell ref="N238:Q238"/>
    <mergeCell ref="F237:I23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</dc:creator>
  <cp:keywords/>
  <dc:description/>
  <cp:lastModifiedBy>Pokorny</cp:lastModifiedBy>
  <dcterms:created xsi:type="dcterms:W3CDTF">2016-07-29T09:02:46Z</dcterms:created>
  <dcterms:modified xsi:type="dcterms:W3CDTF">2016-08-01T13:00:37Z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