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20140052 - Ulice Gen.A.So..." sheetId="2" r:id="rId2"/>
  </sheets>
  <definedNames>
    <definedName name="_xlnm.Print_Titles" localSheetId="1">'20140052 - Ulice Gen.A.So...'!$133:$133</definedName>
    <definedName name="_xlnm.Print_Titles" localSheetId="0">'Rekapitulace stavby'!$85:$85</definedName>
    <definedName name="_xlnm.Print_Area" localSheetId="1">'20140052 - Ulice Gen.A.So...'!$C$4:$Q$70,'20140052 - Ulice Gen.A.So...'!$C$76:$Q$118,'20140052 - Ulice Gen.A.So...'!$C$124:$Q$318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<sst xmlns="http://schemas.openxmlformats.org/spreadsheetml/2006/main" count="2235" uniqueCount="557">
  <si>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</si>
  <si>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</si>
  <si>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</si>
  <si>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</si>
  <si>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</si>
  <si>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</si>
  <si>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</si>
  <si>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</si>
  <si>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</si>
  <si>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</si>
  <si>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</si>
  <si>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</si>
  <si>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</si>
  <si>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20140052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</si>
  <si>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</si>
  <si>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0,01</t>
  </si>
  <si>
    <t>Stavba:</t>
  </si>
  <si>
    <t>Ulice Gen.A.Sochora Nymburk</t>
  </si>
  <si>
    <t>0,1</t>
  </si>
  <si>
    <t>JKSO:</t>
  </si>
  <si>
    <t>CC-CZ:</t>
  </si>
  <si>
    <t>1</t>
  </si>
  <si>
    <t>Místo:</t>
  </si>
  <si>
    <t>Nymburk</t>
  </si>
  <si>
    <t>Datum:</t>
  </si>
  <si>
    <t>03.02.2014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</si>
  <si>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</si>
  <si>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</si>
  <si>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</si>
  <si>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</si>
  <si>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</si>
  <si>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</si>
  <si>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</si>
  <si>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</si>
  <si>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</si>
  <si>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</si>
  <si>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</si>
  <si>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p.Hynek Seiner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</si>
  <si>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</si>
  <si>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</si>
  <si>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</si>
  <si>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</si>
  <si>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</si>
  <si>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</si>
  <si>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</si>
  <si>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</si>
  <si>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</si>
  <si>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</si>
  <si>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</si>
  <si>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</si>
  <si>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</si>
  <si>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</si>
  <si>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</si>
  <si>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</si>
  <si>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</si>
  <si>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</si>
  <si>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</si>
  <si>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</si>
  <si>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</si>
  <si>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</si>
  <si>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</si>
  <si>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</si>
  <si>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</si>
  <si>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</si>
  <si>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</si>
  <si>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</si>
  <si>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</si>
  <si>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</si>
  <si>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</si>
  <si>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</si>
  <si>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</si>
  <si>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</si>
  <si>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</si>
  <si>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</si>
  <si>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</si>
  <si>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</si>
  <si>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</si>
  <si>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</si>
  <si>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</si>
  <si>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{6B78266A-34E8-45E2-9F4B-7BA45E320492}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</si>
  <si>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</si>
  <si>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</si>
  <si>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</si>
  <si>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</si>
  <si>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</si>
  <si>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</si>
  <si>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</si>
  <si>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</si>
  <si>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</si>
  <si>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</si>
  <si>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</si>
  <si>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</si>
  <si>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</si>
  <si>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</si>
  <si>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</si>
  <si>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</si>
  <si>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</si>
  <si>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</si>
  <si>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</si>
  <si>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</si>
  <si>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</si>
  <si>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2</t>
  </si>
  <si>
    <t>Kód - Popis</t>
  </si>
  <si>
    <t>Cena celkem [CZK]</t>
  </si>
  <si>
    <t>-1</t>
  </si>
  <si>
    <t>HSV - HSV</t>
  </si>
  <si>
    <t xml:space="preserve">    1 - Zemní práce</t>
  </si>
  <si>
    <t xml:space="preserve">    184 - Sadové úpravy</t>
  </si>
  <si>
    <t xml:space="preserve">    96 - Bourání konstrukcí</t>
  </si>
  <si>
    <t xml:space="preserve">    914 - Řezaná spára</t>
  </si>
  <si>
    <t xml:space="preserve">    501 - Chodníky pochůzné slepecké</t>
  </si>
  <si>
    <t xml:space="preserve">    502 - Chodníky pochůzné</t>
  </si>
  <si>
    <t xml:space="preserve">    503 - Parkoviště a komunikace stávající</t>
  </si>
  <si>
    <t xml:space="preserve">    504 - Parkoviště nové - zatravňovací dlažba</t>
  </si>
  <si>
    <t xml:space="preserve">    505 - Komunikace nová zámková  tl.8 cm</t>
  </si>
  <si>
    <t xml:space="preserve">    5 - Komunikace asfaltová -vjezdy</t>
  </si>
  <si>
    <t xml:space="preserve">    911 - Chodníková obruba do bet.lože</t>
  </si>
  <si>
    <t xml:space="preserve">    912 - Silniční obruba převýšená +12 cm</t>
  </si>
  <si>
    <t xml:space="preserve">    913 - Snížená obruba u vjezdů</t>
  </si>
  <si>
    <t xml:space="preserve">    91 - Dopravní značení</t>
  </si>
  <si>
    <t xml:space="preserve">    8 - Stavební práce pro přípojky</t>
  </si>
  <si>
    <t xml:space="preserve">    87 - Kanalizace deštová-přípojky DN 150</t>
  </si>
  <si>
    <t xml:space="preserve">    401 - Kabelové chráničky</t>
  </si>
  <si>
    <t xml:space="preserve">    OST - Ostatní položky</t>
  </si>
  <si>
    <t xml:space="preserve">    VRN - Vedlejší rozpočtové náklady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</si>
  <si>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</si>
  <si>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</si>
  <si>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</si>
  <si>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</si>
  <si>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</si>
  <si>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</si>
  <si>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</si>
  <si>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</si>
  <si>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</si>
  <si>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</si>
  <si>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</si>
  <si>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</si>
  <si>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</si>
  <si>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</si>
  <si>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</si>
  <si>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</si>
  <si>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</si>
  <si>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</si>
  <si>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</si>
  <si>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</si>
  <si>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</si>
  <si>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</si>
  <si>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</si>
  <si>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</si>
  <si>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</si>
  <si>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</si>
  <si>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111301111</t>
  </si>
  <si>
    <t>m2</t>
  </si>
  <si>
    <t>4</t>
  </si>
  <si>
    <t>122201103</t>
  </si>
  <si>
    <t>m3</t>
  </si>
  <si>
    <t>3</t>
  </si>
  <si>
    <t>122201109</t>
  </si>
  <si>
    <t>162701105</t>
  </si>
  <si>
    <t>Vodorovné přemístění do 10000 m výkopku/sypaniny z horniny tř. 1 až 4</t>
  </si>
  <si>
    <t>781,5+2605*0,1</t>
  </si>
  <si>
    <t>VV</t>
  </si>
  <si>
    <t>5</t>
  </si>
  <si>
    <t>162701109</t>
  </si>
  <si>
    <t>6</t>
  </si>
  <si>
    <t>171201201</t>
  </si>
  <si>
    <t>7</t>
  </si>
  <si>
    <t>171201211</t>
  </si>
  <si>
    <t>Poplatek za uložení odpadu ze sypaniny na skládce (skládkovné)</t>
  </si>
  <si>
    <t>t</t>
  </si>
  <si>
    <t>1042*1,6</t>
  </si>
  <si>
    <t>8</t>
  </si>
  <si>
    <t>167101102</t>
  </si>
  <si>
    <t>9</t>
  </si>
  <si>
    <t>111201101</t>
  </si>
  <si>
    <t>111201401</t>
  </si>
  <si>
    <t>11</t>
  </si>
  <si>
    <t>112101101</t>
  </si>
  <si>
    <t>kus</t>
  </si>
  <si>
    <t>12</t>
  </si>
  <si>
    <t>112201101</t>
  </si>
  <si>
    <t>13</t>
  </si>
  <si>
    <t>174201201</t>
  </si>
  <si>
    <t>14</t>
  </si>
  <si>
    <t>112201201</t>
  </si>
  <si>
    <t>162201401</t>
  </si>
  <si>
    <t>16</t>
  </si>
  <si>
    <t>162201411</t>
  </si>
  <si>
    <t>17</t>
  </si>
  <si>
    <t>184004614</t>
  </si>
  <si>
    <t>18</t>
  </si>
  <si>
    <t>M</t>
  </si>
  <si>
    <t>026503150</t>
  </si>
  <si>
    <t>19</t>
  </si>
  <si>
    <t>184807111</t>
  </si>
  <si>
    <t>0,213*3,14*1,5*22</t>
  </si>
  <si>
    <t>20</t>
  </si>
  <si>
    <t>184807112</t>
  </si>
  <si>
    <t>181301111</t>
  </si>
  <si>
    <t>22</t>
  </si>
  <si>
    <t>103715000</t>
  </si>
  <si>
    <t>1440*0,1</t>
  </si>
  <si>
    <t>23</t>
  </si>
  <si>
    <t>181411131</t>
  </si>
  <si>
    <t>24</t>
  </si>
  <si>
    <t>005724100</t>
  </si>
  <si>
    <t>kg</t>
  </si>
  <si>
    <t>25</t>
  </si>
  <si>
    <t>998225111</t>
  </si>
  <si>
    <t>26</t>
  </si>
  <si>
    <t>113154333</t>
  </si>
  <si>
    <t>27</t>
  </si>
  <si>
    <t>629995101</t>
  </si>
  <si>
    <t>28</t>
  </si>
  <si>
    <t>113201112</t>
  </si>
  <si>
    <t>m</t>
  </si>
  <si>
    <t>29</t>
  </si>
  <si>
    <t>979024443</t>
  </si>
  <si>
    <t>30</t>
  </si>
  <si>
    <t>997221612</t>
  </si>
  <si>
    <t>31</t>
  </si>
  <si>
    <t>997221611</t>
  </si>
  <si>
    <t>32</t>
  </si>
  <si>
    <t>997221571</t>
  </si>
  <si>
    <t>33</t>
  </si>
  <si>
    <t>997221579</t>
  </si>
  <si>
    <t>Příplatek ZKD 1 km u vodorovné dopravy vybouraných hmot</t>
  </si>
  <si>
    <t>839,716*19</t>
  </si>
  <si>
    <t>34</t>
  </si>
  <si>
    <t>997221815</t>
  </si>
  <si>
    <t>Poplatek za uložení betonového odpadu na skládce (skládkovné)</t>
  </si>
  <si>
    <t>35</t>
  </si>
  <si>
    <t>997221845</t>
  </si>
  <si>
    <t>36</t>
  </si>
  <si>
    <t>919111233</t>
  </si>
  <si>
    <t>37</t>
  </si>
  <si>
    <t>919121132</t>
  </si>
  <si>
    <t>38</t>
  </si>
  <si>
    <t>919731122</t>
  </si>
  <si>
    <t>39</t>
  </si>
  <si>
    <t>40</t>
  </si>
  <si>
    <t>564201111</t>
  </si>
  <si>
    <t>Podklad nebo podsyp ze štěrkopísku ŠP tl 40 mm</t>
  </si>
  <si>
    <t>41</t>
  </si>
  <si>
    <t>564861111</t>
  </si>
  <si>
    <t>42</t>
  </si>
  <si>
    <t>5647621111</t>
  </si>
  <si>
    <t>43</t>
  </si>
  <si>
    <t>596211110</t>
  </si>
  <si>
    <t>44</t>
  </si>
  <si>
    <t>592451190</t>
  </si>
  <si>
    <t>45</t>
  </si>
  <si>
    <t>998223011</t>
  </si>
  <si>
    <t>Přesun hmot pro pozemní komunikace s krytem dlážděným</t>
  </si>
  <si>
    <t>46</t>
  </si>
  <si>
    <t>47</t>
  </si>
  <si>
    <t>48</t>
  </si>
  <si>
    <t>49</t>
  </si>
  <si>
    <t>596211113</t>
  </si>
  <si>
    <t>50</t>
  </si>
  <si>
    <t>592452120</t>
  </si>
  <si>
    <t>51</t>
  </si>
  <si>
    <t>592452020</t>
  </si>
  <si>
    <t>52</t>
  </si>
  <si>
    <t>53</t>
  </si>
  <si>
    <t>54</t>
  </si>
  <si>
    <t>596211213</t>
  </si>
  <si>
    <t>Kladení zámkové dlažby komunikací pro pěší tl 80 mm skupiny A pl přes 300 m2</t>
  </si>
  <si>
    <t>55</t>
  </si>
  <si>
    <t>596211214</t>
  </si>
  <si>
    <t>Příplatek za kombinaci dvou barev u kladení betonových dlažeb komunikací pro pěší tl 80 mm skupiny A</t>
  </si>
  <si>
    <t>56</t>
  </si>
  <si>
    <t>592452130</t>
  </si>
  <si>
    <t>dlažba zámková IČKO přírodní 19,6x16,1x8 cm</t>
  </si>
  <si>
    <t>57</t>
  </si>
  <si>
    <t>592452030</t>
  </si>
  <si>
    <t>dlažba zámková IČKO barevná 19,6x16,1x8 cm</t>
  </si>
  <si>
    <t>2822*0,5*1,01</t>
  </si>
  <si>
    <t>58</t>
  </si>
  <si>
    <t>59</t>
  </si>
  <si>
    <t>60</t>
  </si>
  <si>
    <t>61</t>
  </si>
  <si>
    <t>5648511111</t>
  </si>
  <si>
    <t>1213*2</t>
  </si>
  <si>
    <t>62</t>
  </si>
  <si>
    <t>596412213</t>
  </si>
  <si>
    <t>63</t>
  </si>
  <si>
    <t>592281170</t>
  </si>
  <si>
    <t>1213*1,01</t>
  </si>
  <si>
    <t>64</t>
  </si>
  <si>
    <t>65</t>
  </si>
  <si>
    <t>66</t>
  </si>
  <si>
    <t>67</t>
  </si>
  <si>
    <t>567122114</t>
  </si>
  <si>
    <t>68</t>
  </si>
  <si>
    <t>69</t>
  </si>
  <si>
    <t>70</t>
  </si>
  <si>
    <t>71</t>
  </si>
  <si>
    <t>285*0,5*1,01</t>
  </si>
  <si>
    <t>72</t>
  </si>
  <si>
    <t>73</t>
  </si>
  <si>
    <t>74</t>
  </si>
  <si>
    <t>572141112</t>
  </si>
  <si>
    <t>75</t>
  </si>
  <si>
    <t>573211111</t>
  </si>
  <si>
    <t>76</t>
  </si>
  <si>
    <t>77</t>
  </si>
  <si>
    <t>916231113</t>
  </si>
  <si>
    <t>78</t>
  </si>
  <si>
    <t>592174100</t>
  </si>
  <si>
    <t>79</t>
  </si>
  <si>
    <t>80</t>
  </si>
  <si>
    <t>916131213</t>
  </si>
  <si>
    <t>81</t>
  </si>
  <si>
    <t>592174650</t>
  </si>
  <si>
    <t>1000,000*1,01</t>
  </si>
  <si>
    <t>82</t>
  </si>
  <si>
    <t>83</t>
  </si>
  <si>
    <t>916131113</t>
  </si>
  <si>
    <t>84</t>
  </si>
  <si>
    <t>592174680</t>
  </si>
  <si>
    <t>100,000*1,01</t>
  </si>
  <si>
    <t>85</t>
  </si>
  <si>
    <t>86</t>
  </si>
  <si>
    <t>133201101.1</t>
  </si>
  <si>
    <t>0,3*0,3*0,8*30</t>
  </si>
  <si>
    <t>87</t>
  </si>
  <si>
    <t>133201109.1</t>
  </si>
  <si>
    <t>88</t>
  </si>
  <si>
    <t>89</t>
  </si>
  <si>
    <t>90</t>
  </si>
  <si>
    <t>167101101.1</t>
  </si>
  <si>
    <t>91</t>
  </si>
  <si>
    <t>92</t>
  </si>
  <si>
    <t>2,16*1,6</t>
  </si>
  <si>
    <t>93</t>
  </si>
  <si>
    <t>914111111</t>
  </si>
  <si>
    <t>94</t>
  </si>
  <si>
    <t>404441130</t>
  </si>
  <si>
    <t>95</t>
  </si>
  <si>
    <t>914511111.1</t>
  </si>
  <si>
    <t>96</t>
  </si>
  <si>
    <t>404452300</t>
  </si>
  <si>
    <t>97</t>
  </si>
  <si>
    <t>98</t>
  </si>
  <si>
    <t>919735122</t>
  </si>
  <si>
    <t>1100*2</t>
  </si>
  <si>
    <t>99</t>
  </si>
  <si>
    <t>113107171</t>
  </si>
  <si>
    <t>168*0,5</t>
  </si>
  <si>
    <t>101</t>
  </si>
  <si>
    <t>997221561</t>
  </si>
  <si>
    <t>102</t>
  </si>
  <si>
    <t>997221569</t>
  </si>
  <si>
    <t>18,9*19</t>
  </si>
  <si>
    <t>103</t>
  </si>
  <si>
    <t>104</t>
  </si>
  <si>
    <t>132201101</t>
  </si>
  <si>
    <t>186*0,5*0,7</t>
  </si>
  <si>
    <t>105</t>
  </si>
  <si>
    <t>132201109</t>
  </si>
  <si>
    <t>106</t>
  </si>
  <si>
    <t>107</t>
  </si>
  <si>
    <t>108</t>
  </si>
  <si>
    <t>109</t>
  </si>
  <si>
    <t>110</t>
  </si>
  <si>
    <t>33,6*1,6</t>
  </si>
  <si>
    <t>111</t>
  </si>
  <si>
    <t>564251111</t>
  </si>
  <si>
    <t>112</t>
  </si>
  <si>
    <t>567124111</t>
  </si>
  <si>
    <t>113</t>
  </si>
  <si>
    <t>451573111</t>
  </si>
  <si>
    <t>168*0,50*0,3</t>
  </si>
  <si>
    <t>114</t>
  </si>
  <si>
    <t>175101101</t>
  </si>
  <si>
    <t>115</t>
  </si>
  <si>
    <t>116</t>
  </si>
  <si>
    <t>871315221</t>
  </si>
  <si>
    <t>117</t>
  </si>
  <si>
    <t>721290112</t>
  </si>
  <si>
    <t>118</t>
  </si>
  <si>
    <t>721171907</t>
  </si>
  <si>
    <t>119</t>
  </si>
  <si>
    <t>721171917</t>
  </si>
  <si>
    <t>120</t>
  </si>
  <si>
    <t>894416111</t>
  </si>
  <si>
    <t>121</t>
  </si>
  <si>
    <t>592238740</t>
  </si>
  <si>
    <t>122</t>
  </si>
  <si>
    <t>592238760</t>
  </si>
  <si>
    <t>123</t>
  </si>
  <si>
    <t>592238780</t>
  </si>
  <si>
    <t>124</t>
  </si>
  <si>
    <t>998276101</t>
  </si>
  <si>
    <t>125</t>
  </si>
  <si>
    <t>460520133</t>
  </si>
  <si>
    <t>126</t>
  </si>
  <si>
    <t>592131000</t>
  </si>
  <si>
    <t>127</t>
  </si>
  <si>
    <t>592131030</t>
  </si>
  <si>
    <t>128</t>
  </si>
  <si>
    <t>129</t>
  </si>
  <si>
    <t>110002210</t>
  </si>
  <si>
    <t>Geodetické vytyčení tras vč.předvytyčení</t>
  </si>
  <si>
    <t>1100+965</t>
  </si>
  <si>
    <t>130</t>
  </si>
  <si>
    <t>020001000</t>
  </si>
  <si>
    <t>Správní poplatky</t>
  </si>
  <si>
    <t>kpl</t>
  </si>
  <si>
    <t>1024</t>
  </si>
  <si>
    <t>131</t>
  </si>
  <si>
    <t>034503000</t>
  </si>
  <si>
    <t>Informační tabule stavby</t>
  </si>
  <si>
    <t>kpl.</t>
  </si>
  <si>
    <t>132</t>
  </si>
  <si>
    <t>034503001</t>
  </si>
  <si>
    <t>Pamětní tabule</t>
  </si>
  <si>
    <t>133</t>
  </si>
  <si>
    <t>013244000</t>
  </si>
  <si>
    <t>Dokumentace skutečného provedení stavby</t>
  </si>
  <si>
    <t>8192</t>
  </si>
  <si>
    <t>134</t>
  </si>
  <si>
    <t>030001000</t>
  </si>
  <si>
    <t>Zařízení staveniště vč.nákladů na BOZP</t>
  </si>
  <si>
    <t>%</t>
  </si>
  <si>
    <t>VP - Vícepráce</t>
  </si>
  <si>
    <t>PN</t>
  </si>
  <si>
    <t>1) Souhrnný list stavby</t>
  </si>
  <si>
    <t>2) Rekapitulace objektů</t>
  </si>
  <si>
    <t>/</t>
  </si>
  <si>
    <t>Rekapitulace stavby</t>
  </si>
  <si>
    <t>Sejmutí drnu tl do 100 mm s přemístěním do 50 m nebo naložením na dopravní prostředek - odměřeno elektronicky z příloh KOM.02 a KOM.03</t>
  </si>
  <si>
    <t>Odkopávky a prokopávky nezapažené v hornině tř. 3 objem do 5000 m3 - 0,3 x položka 1</t>
  </si>
  <si>
    <t>Příplatek za lepivost u odkopávek v hornině tř. 1 až 3 - položka 2</t>
  </si>
  <si>
    <t>Uložení sypaniny na skládky - položka 4</t>
  </si>
  <si>
    <t>Nakládání výkopku z hornin tř. 1 až 4 přes 100 m3 - položka 4</t>
  </si>
  <si>
    <t>Příplatek k vodorovnému přemístění výkopku/sypaniny z horniny tř. 1 až 4 ZKD 1000 m přes 10000 m - položka 4 x 10</t>
  </si>
  <si>
    <t>Odstranění křovin a stromů průměru kmene do 100 mm i s kořeny z celkové plochy do 1000 m2 - odměřeno elektronicky z geodetických podkladů</t>
  </si>
  <si>
    <t>Spálení křovin a stromů průměru kmene do 100 mm - odměřeno elektronicky z geodetických podkladů</t>
  </si>
  <si>
    <t>Kácení stromů listnatých D kmene do 300 mm - odpočítáno dle skutečnosti</t>
  </si>
  <si>
    <t>Odstranění pařezů D do 300 mm - položka 11</t>
  </si>
  <si>
    <t>Zásyp jam po pařezech D pařezů do 300 mm - počet stromů - náhradní výsadba</t>
  </si>
  <si>
    <t>Odřezání a odsekání pařezů D do 300 mm - položka 12</t>
  </si>
  <si>
    <t>Vodorovné přemístění větví stromů listnatých do 1 km D kmene do 300 mm - položka 11</t>
  </si>
  <si>
    <t>Vodorovné přemístění kmenů stromů listnatých do 1 km D kmene do 300 mm - přeložka 11</t>
  </si>
  <si>
    <t>Výsadba sazenic stromů v jutovém obalu do jamky D 600 mm hl 600 mm bal D nad 400 do 500 mm - počet vysazovaných stromů</t>
  </si>
  <si>
    <t>Strom typu například Javor klen /Acer pseudoplatanus/ 150 - 180 cm,  - celkový počet</t>
  </si>
  <si>
    <t>Zřízení ochrany stromu bedněním - 0,213*3,14*1,5*22</t>
  </si>
  <si>
    <t>Odstranění ochrany stromu bedněním - položka 19</t>
  </si>
  <si>
    <t>Rozprostření ornice tl vrstvy do 100 mm pl přes 500 m2 v rovině nebo ve svahu do 1:5 - odměřeno elektronicky</t>
  </si>
  <si>
    <t>substrát zahradnický B VL ,1 x položka 21</t>
  </si>
  <si>
    <t>Založení parkového trávníku výsevem plochy do 1000 m2 v rovině a ve svahu do 1:5 - položka 21</t>
  </si>
  <si>
    <t>osivo směs travní parková rekreační 0,05 x 23</t>
  </si>
  <si>
    <t>Přesun hmot pro pozemní komunikace s krytem z kamene, monolitickým betonovým nebo živičným - automaticky generovaná položla</t>
  </si>
  <si>
    <t>Frézování živičného krytu tl 50 mm pruh š 2 m pl do 10000 m2 bez překážek v trase - odměřeno elektronicky z příloh KOM.02 a KOM.03</t>
  </si>
  <si>
    <t>Očištění vnějších ploch tlakovou vodou - položka 26</t>
  </si>
  <si>
    <t>Vytrhání obrub silničních ležatých - odměřeno elektronicky</t>
  </si>
  <si>
    <t>Očištění vybouraných obrubníků a krajníků silničních - položka 28</t>
  </si>
  <si>
    <t>Vodorovná doprava vybouraných hmot do 1 km - položka 31 + 30</t>
  </si>
  <si>
    <t>Nakládání suti na dopravní prostředky pro vodorovnou dopravu - celková hmotnost suti</t>
  </si>
  <si>
    <t>Nakládání vybouraných hmot na dopravní prostředky pro vodorovnou dopravu - vybourané hmoty mimo suť</t>
  </si>
  <si>
    <t>Poplatek za uložení betonového odpadu na skládce  - položka 30</t>
  </si>
  <si>
    <t>Poplatek za uložení odpadu z asfaltových povrchů na skládce (skládkovné) - položka 31</t>
  </si>
  <si>
    <t>Řezání spár pro vytvoření komůrky š 20 mm hl 40 mm pro těsnící zálivku v CB krytu - odměřeno elektronicky</t>
  </si>
  <si>
    <t>Těsnění spár zálivkou za studena pro komůrky š 20 mm hl 40 mm s těsnicím profilem - odměřeno elektronicky</t>
  </si>
  <si>
    <t>Zarovnání styčné plochy podkladu nebo krytu živičného tl do 100 mm - odměřeno elektronicky</t>
  </si>
  <si>
    <t>Podklad nebo podsyp ze štěrkopísku ŠP tl 40 mm - celková plocha opatření pro osoby se zrakovým postižením</t>
  </si>
  <si>
    <t>Podklad ze štěrkodrtě ŠD tl 200 mm  - celková plocha opatření pro osoby se zrakovým postižením</t>
  </si>
  <si>
    <t>Zavibrování drceného kameniva  - celková plocha opatření pro osoby se zrakovým postižením</t>
  </si>
  <si>
    <t>Kladení zámkové dlažby komunikací pro pěší tl 60 mm skupiny A pl do 50 m2  - celková plocha opatření pro osoby se zrakovým postižením</t>
  </si>
  <si>
    <t>dlažba zámková PROMENÁDA slepecká 20x10x6 cm barevná  - celková plocha opatření pro osoby se zrakovým postižením</t>
  </si>
  <si>
    <t>Přesun hmot pro pozemní komunikace s krytem dlážděným  - celková plocha opatření pro osoby se zrakovým postižením</t>
  </si>
  <si>
    <t>Podklad nebo podsyp ze štěrkopísku ŠP tl 40 mm - plocha chodníků elektronicky odměřená</t>
  </si>
  <si>
    <t>Podklad ze štěrkodrtě ŠD tl 200 mm  - plocha chodníků elektronicky odměřená</t>
  </si>
  <si>
    <t>Zavibrování drceného kameniva  - plocha chodníků elektronicky odměřená</t>
  </si>
  <si>
    <t>Kladení zámkové dlažby komunikací pro pěší tl 60 mm skupiny A pl přes 300 m2  - plocha chodníků elektronicky odměřená</t>
  </si>
  <si>
    <t>Přesun hmot pro pozemní komunikace s krytem dlážděným  - automaticky generovaná položka</t>
  </si>
  <si>
    <t>dlažba zámková odlišně  barevná 20 x 10 x6 cm - předběžná výměra (vzor architektonicky)</t>
  </si>
  <si>
    <t>dlažba zámková barevná 20 x 10 x6 cm x 6 cm - předběžná výměra (vzor architektonicky)</t>
  </si>
  <si>
    <t>Zavibrování drceného kameniva celková plocha ze zatravňovací dlažby</t>
  </si>
  <si>
    <t>Podklad nebo podsyp ze štěrkopísku ŠP tl 40 mm položka 59</t>
  </si>
  <si>
    <t>Podklad ze štěrkodrtě ŠD tl 150 mm položka 59</t>
  </si>
  <si>
    <t>Kladení dlažby z vegetačních tvárnic pozemních komunikací tl 80 mm přes 300 m2 položka 59</t>
  </si>
  <si>
    <t>BEST KROSO zatravňovací dlaždice přírodní kombinovaně barevná barevná</t>
  </si>
  <si>
    <t>Zavibrování drceného kameniva - odměřeno elektronicky</t>
  </si>
  <si>
    <t>Podklad nebo podsyp ze štěrkopísku ŠP tl 40 mm  - odměřeno elektronicky</t>
  </si>
  <si>
    <t>Podklad ze směsi stmelené cementem SC C 8/10 (KSC I) tl 150 mm  - odměřeno elektronicky</t>
  </si>
  <si>
    <t>Podklad ze štěrkodrtě ŠD tl 200 mm  - odměřeno elektronicky</t>
  </si>
  <si>
    <t>Kladení zámkové dlažby komunikací pro pěší tl 80 mm skupiny A pl přes 300 m2  - odměřeno elektronicky</t>
  </si>
  <si>
    <t>Příplatek za kombinaci dvou barev u kladení betonových dlažeb komunikací pro pěší tl 80 mm skupiny A  - odměřeno elektronicky</t>
  </si>
  <si>
    <t>dlažba zámková  přírodní 19,6x16,1x8 cm</t>
  </si>
  <si>
    <t>Přesun hmot pro pozemní komunikace s krytem  - automaticky generovaná položka</t>
  </si>
  <si>
    <t>Vyrovnání povrchu dosavadních krytů asfaltovým betonem ACO (AB) tl do 60 mm - vjezd ke garážím + napojení na stávající komunikace</t>
  </si>
  <si>
    <t>Postřik živičný spojovací z asfaltu v množství do 0,70 kg/m2 - vjezd ke garážím + napojení na stávající komunikace</t>
  </si>
  <si>
    <t>Přesun hmot pro pozemní komunikace s krytem z kamene, monolitickým betonovým nebo živičným - automaticky generovaná položla - automaticky generovaná položka</t>
  </si>
  <si>
    <t xml:space="preserve">    5 - Komunikace asfaltová -vjezdy a napojení na stav</t>
  </si>
  <si>
    <t>Osazení chodníkového obrubníku betonového ležatého s boční opěrou do lože z betonu prostého - odměřeno eleltronicky</t>
  </si>
  <si>
    <t>obrubník betonový chodníkový ABO 12/10 - položka 77 x 1,1</t>
  </si>
  <si>
    <t>Přesun hmot pro pozemní komunikace s krytem dlážděným - automaticky generovaná položka</t>
  </si>
  <si>
    <t>Osazení silničního obrubníku betonového stojatého s boční opěrou do lože z betonu prostého - odměřeno elektronicky</t>
  </si>
  <si>
    <t>obrubník betonový silniční Standard 100x15x25 cm - položka 80 x 1,01</t>
  </si>
  <si>
    <t>Osazení silničního obrubníku betonového ležatého s boční opěrou do lože z betonu prostého - odměřeno elektronicky</t>
  </si>
  <si>
    <t>obrubník betonový silniční nájezdový Standard 100x15x15 cm - položka 83 x 1,01</t>
  </si>
  <si>
    <t>Hloubení šachet v hornině tř. 3 objemu do 100 m3 - 0,3 x 0,3 x 0,8 x 30</t>
  </si>
  <si>
    <t>Příplatek za lepivost u hloubení šachet v hornině tř. 3 - 0,3 x 0,3 x 0,8 x 30</t>
  </si>
  <si>
    <t>Příplatek k vodorovnému přemístění výkopku/sypaniny z horniny tř. 1 až 4 ZKD 1000 m přes 10000 m - 10 x položka 86</t>
  </si>
  <si>
    <t>Nakládání výkopku z hornin tř. 1 až 4 do 100 m3 - položka 86</t>
  </si>
  <si>
    <t>Uložení sypaniny na skládky - položka 86</t>
  </si>
  <si>
    <t>Poplatek za uložení odpadu ze sypaniny na skládce (skládkovné) = 2,6 x 1,6</t>
  </si>
  <si>
    <t>Montáž svislé dopravní značky do velikosti 1 m2 objímkami na sloupek nebo konzolu - odpočítáno z KOM.3</t>
  </si>
  <si>
    <t>značka svislá reflexní zákazová B AL- 3M 700 mm - položka 93</t>
  </si>
  <si>
    <t>Montáž sloupku dopravních značek délky do 3,5 m s betonovým základem - položka 93</t>
  </si>
  <si>
    <t>sloupek Zn 70 - 350 - položka 93</t>
  </si>
  <si>
    <t>Přesun hmot pro pozemní komunikace s krytem z kamene, monolitickým betonovým nebo živičným - automaticky generovaná položka</t>
  </si>
  <si>
    <t>Řezání stávajícího betonového krytu hl do 100 mm - 2 x 1100</t>
  </si>
  <si>
    <t>Odstranění podkladu pl přes 50 do 200 m2 z betonu prostého tl 150 mm - 168 x 0,5</t>
  </si>
  <si>
    <t>Nakládání suti na dopravní prostředky pro vodorovnou dopravu - vybouraná suť pro přípojku</t>
  </si>
  <si>
    <t>Vodorovná doprava suti z kusových materiálů do 1 km - položka 100</t>
  </si>
  <si>
    <t>Příplatek ZKD 1 km u vodorovné dopravy suti z kusových materiálů - položka 102 x 19</t>
  </si>
  <si>
    <t>Hloubení rýh š do 600 mm v hornině tř. 3 objemu do 100 m3 - 196 x 0,5 x 0,7</t>
  </si>
  <si>
    <t>Příplatek za lepivost k hloubení rýh š do 600 mm v hornině tř. 3 položka 104</t>
  </si>
  <si>
    <t>Vodorovné přemístění do 10000 m výkopku/sypaniny z horniny tř. 1 až 4 - výkop</t>
  </si>
  <si>
    <t>Příplatek k vodorovnému přemístění výkopku/sypaniny z horniny tř. 1 až 4 ZKD 1000 m přes 10000 m - 10 x položka 106</t>
  </si>
  <si>
    <t>Nakládání výkopku z hornin tř. 1 až 4 do 100 m3 - položka 106</t>
  </si>
  <si>
    <t>Uložení sypaniny na skládky - položka 106</t>
  </si>
  <si>
    <t>Poplatek za uložení odpadu ze sypaniny na skládce (skládkovné) = 33,6 x 1,6</t>
  </si>
  <si>
    <t>Podklad nebo podsyp ze štěrkopísku ŠP tl 150 mm - 168 x 0,5</t>
  </si>
  <si>
    <t>Podklad z podkladového betonu tř. PB I (C 20/25) tl 150 mm - 168 x 0,5</t>
  </si>
  <si>
    <t>Lože pod potrubí otevřený výkop ze štěrkopísku - 168 x ,5 x 0,3</t>
  </si>
  <si>
    <t>Obsypání potrubí bez prohození sypaniny z hornin tř. 1 až 4 uloženým do 3 m od kraje výkopu - položka 106</t>
  </si>
  <si>
    <t xml:space="preserve">Kanalizační potrubí z tvrdého PVC-systém KG tuhost třídy SN8 DN150 168 bm </t>
  </si>
  <si>
    <t>Zkouška těsnosti potrubí kanalizace vodou do DN 200 - položka 116</t>
  </si>
  <si>
    <t>vsazení odbočky do hrdla DN 160 -skut. Počet</t>
  </si>
  <si>
    <t>Potrubí z PP propojení potrubí DN 160 -skut. Počet</t>
  </si>
  <si>
    <t>montáž uličních vpustí třídílných - položka 118</t>
  </si>
  <si>
    <t>koš pozink. C3 DIN 4052, vysoký, pro rám 500/300 - položka 118</t>
  </si>
  <si>
    <t>rám zabetonovaný DIN 19583-9 500/500 mm - položka 118</t>
  </si>
  <si>
    <t>mříž M1 D400 DIN 19583-13, 500/500 mm - položka 118</t>
  </si>
  <si>
    <t>Přesun hmot pro trubní vedení z trub z plastických hmot otevřený výkop - automaticky generovaná položka</t>
  </si>
  <si>
    <t>Osazení tvárnic kabelových betonových do rýhy s obsypem bez výkopových prací 4-otvorových - předpokládaná délka kabelových chrániček</t>
  </si>
  <si>
    <t>žlab kabelový betonový TK1 100 x 18,5/10 x 10 cm - předpokládaná délka kabelových chrániček</t>
  </si>
  <si>
    <t>deska krycí KD1 50 x 10 x 3,5 cm - 2 x 125</t>
  </si>
  <si>
    <t>2) Rekapitulace výkazu</t>
  </si>
  <si>
    <t>1) Krycí list výkazu</t>
  </si>
  <si>
    <t>3) Výkaz výměr</t>
  </si>
  <si>
    <t>Výkaz výměr</t>
  </si>
  <si>
    <t>Náklady z výkazu výměr</t>
  </si>
  <si>
    <t>000000000</t>
  </si>
  <si>
    <t>Geodetické zaměření skutečného provedení</t>
  </si>
  <si>
    <t>Geometrický plán pro vklad do KN</t>
  </si>
  <si>
    <t>Vypracování návrhu dopravně inženýr. opatření</t>
  </si>
  <si>
    <t>Realizace DIO vč. zabezpečení stavby</t>
  </si>
  <si>
    <t>KRYCÍ LIST VÝKAZU VÝMĚR</t>
  </si>
  <si>
    <t>Náklady z výkazu</t>
  </si>
  <si>
    <t>REKAPITULACE VÝKAZU VÝMĚR</t>
  </si>
  <si>
    <t>1) Náklady z výkazu výměr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</si>
</sst>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5"/>
      <name val="Trebuchet MS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8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left" vertical="center" wrapText="1"/>
    </xf>
    <xf numFmtId="0" fontId="30" fillId="0" borderId="33" xfId="0" applyFont="1" applyBorder="1" applyAlignment="1">
      <alignment horizontal="center" vertical="center" wrapText="1"/>
    </xf>
    <xf numFmtId="168" fontId="30" fillId="34" borderId="33" xfId="0" applyNumberFormat="1" applyFont="1" applyFill="1" applyBorder="1" applyAlignment="1">
      <alignment horizontal="righ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7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>
      <alignment horizontal="right" vertical="center"/>
    </xf>
    <xf numFmtId="168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8" fontId="23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3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/>
    </xf>
    <xf numFmtId="168" fontId="30" fillId="34" borderId="33" xfId="0" applyNumberFormat="1" applyFont="1" applyFill="1" applyBorder="1" applyAlignment="1">
      <alignment horizontal="right" vertical="center"/>
    </xf>
    <xf numFmtId="168" fontId="30" fillId="0" borderId="33" xfId="0" applyNumberFormat="1" applyFont="1" applyBorder="1" applyAlignment="1">
      <alignment horizontal="righ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0" fontId="55" fillId="33" borderId="0" xfId="36" applyFill="1" applyAlignment="1" applyProtection="1">
      <alignment horizontal="center" vertical="center"/>
      <protection/>
    </xf>
    <xf numFmtId="0" fontId="55" fillId="33" borderId="0" xfId="36" applyFill="1" applyAlignment="1" applyProtection="1">
      <alignment horizontal="left" vertical="center"/>
      <protection/>
    </xf>
    <xf numFmtId="0" fontId="55" fillId="0" borderId="0" xfId="36" applyAlignment="1">
      <alignment horizontal="left" vertical="center"/>
    </xf>
    <xf numFmtId="168" fontId="0" fillId="0" borderId="30" xfId="0" applyNumberFormat="1" applyFont="1" applyBorder="1" applyAlignment="1">
      <alignment horizontal="right" vertical="center"/>
    </xf>
    <xf numFmtId="168" fontId="0" fillId="0" borderId="31" xfId="0" applyNumberFormat="1" applyFont="1" applyBorder="1" applyAlignment="1">
      <alignment horizontal="right" vertical="center"/>
    </xf>
    <xf numFmtId="168" fontId="0" fillId="0" borderId="32" xfId="0" applyNumberFormat="1" applyFont="1" applyBorder="1" applyAlignment="1">
      <alignment horizontal="right" vertical="center"/>
    </xf>
    <xf numFmtId="168" fontId="0" fillId="34" borderId="30" xfId="0" applyNumberFormat="1" applyFont="1" applyFill="1" applyBorder="1" applyAlignment="1">
      <alignment horizontal="right" vertical="center"/>
    </xf>
    <xf numFmtId="168" fontId="0" fillId="34" borderId="32" xfId="0" applyNumberFormat="1" applyFont="1" applyFill="1" applyBorder="1" applyAlignment="1">
      <alignment horizontal="right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8" fontId="23" fillId="0" borderId="31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5C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21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F5C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21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C87" sqref="C8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6" t="s">
        <v>0</v>
      </c>
      <c r="B1" s="147"/>
      <c r="C1" s="147"/>
      <c r="D1" s="148" t="s">
        <v>1</v>
      </c>
      <c r="E1" s="147"/>
      <c r="F1" s="147"/>
      <c r="G1" s="147"/>
      <c r="H1" s="147"/>
      <c r="I1" s="147"/>
      <c r="J1" s="147"/>
      <c r="K1" s="149" t="s">
        <v>428</v>
      </c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9" t="s">
        <v>429</v>
      </c>
      <c r="X1" s="149"/>
      <c r="Y1" s="149"/>
      <c r="Z1" s="149"/>
      <c r="AA1" s="149"/>
      <c r="AB1" s="149"/>
      <c r="AC1" s="149"/>
      <c r="AD1" s="149"/>
      <c r="AE1" s="149"/>
      <c r="AF1" s="149"/>
      <c r="AG1" s="147"/>
      <c r="AH1" s="14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R2" s="184" t="s">
        <v>5</v>
      </c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3" t="s">
        <v>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1"/>
      <c r="AS4" s="12" t="s">
        <v>10</v>
      </c>
      <c r="BE4" s="13" t="s">
        <v>11</v>
      </c>
      <c r="BS4" s="6" t="s">
        <v>6</v>
      </c>
    </row>
    <row r="5" spans="2:71" s="2" customFormat="1" ht="15" customHeight="1">
      <c r="B5" s="10"/>
      <c r="D5" s="14" t="s">
        <v>12</v>
      </c>
      <c r="K5" s="157" t="s">
        <v>13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Q5" s="11"/>
      <c r="BE5" s="154" t="s">
        <v>14</v>
      </c>
      <c r="BS5" s="6" t="s">
        <v>15</v>
      </c>
    </row>
    <row r="6" spans="2:71" s="2" customFormat="1" ht="37.5" customHeight="1">
      <c r="B6" s="10"/>
      <c r="D6" s="16" t="s">
        <v>16</v>
      </c>
      <c r="K6" s="158" t="s">
        <v>17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Q6" s="11"/>
      <c r="BE6" s="152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52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52"/>
      <c r="BS8" s="6" t="s">
        <v>26</v>
      </c>
    </row>
    <row r="9" spans="2:71" s="2" customFormat="1" ht="15" customHeight="1">
      <c r="B9" s="10"/>
      <c r="AQ9" s="11"/>
      <c r="BE9" s="152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52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52"/>
      <c r="BS11" s="6" t="s">
        <v>18</v>
      </c>
    </row>
    <row r="12" spans="2:71" s="2" customFormat="1" ht="7.5" customHeight="1">
      <c r="B12" s="10"/>
      <c r="AQ12" s="11"/>
      <c r="BE12" s="152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52"/>
      <c r="BS13" s="6" t="s">
        <v>18</v>
      </c>
    </row>
    <row r="14" spans="2:71" s="2" customFormat="1" ht="15.75" customHeight="1">
      <c r="B14" s="10"/>
      <c r="E14" s="159" t="s">
        <v>33</v>
      </c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7" t="s">
        <v>31</v>
      </c>
      <c r="AN14" s="19" t="s">
        <v>33</v>
      </c>
      <c r="AQ14" s="11"/>
      <c r="BE14" s="152"/>
      <c r="BS14" s="6" t="s">
        <v>18</v>
      </c>
    </row>
    <row r="15" spans="2:71" s="2" customFormat="1" ht="7.5" customHeight="1">
      <c r="B15" s="10"/>
      <c r="AQ15" s="11"/>
      <c r="BE15" s="152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52"/>
      <c r="BS16" s="6" t="s">
        <v>3</v>
      </c>
    </row>
    <row r="17" spans="2:71" s="2" customFormat="1" ht="19.5" customHeight="1">
      <c r="B17" s="10"/>
      <c r="E17" s="15" t="s">
        <v>30</v>
      </c>
      <c r="AK17" s="17" t="s">
        <v>31</v>
      </c>
      <c r="AN17" s="15"/>
      <c r="AQ17" s="11"/>
      <c r="BE17" s="152"/>
      <c r="BS17" s="6" t="s">
        <v>35</v>
      </c>
    </row>
    <row r="18" spans="2:71" s="2" customFormat="1" ht="7.5" customHeight="1">
      <c r="B18" s="10"/>
      <c r="AQ18" s="11"/>
      <c r="BE18" s="152"/>
      <c r="BS18" s="6" t="s">
        <v>15</v>
      </c>
    </row>
    <row r="19" spans="2:71" s="2" customFormat="1" ht="15" customHeight="1">
      <c r="B19" s="10"/>
      <c r="D19" s="17" t="s">
        <v>36</v>
      </c>
      <c r="AK19" s="17" t="s">
        <v>29</v>
      </c>
      <c r="AN19" s="15"/>
      <c r="AQ19" s="11"/>
      <c r="BE19" s="152"/>
      <c r="BS19" s="6" t="s">
        <v>15</v>
      </c>
    </row>
    <row r="20" spans="2:57" s="2" customFormat="1" ht="19.5" customHeight="1">
      <c r="B20" s="10"/>
      <c r="E20" s="15" t="s">
        <v>37</v>
      </c>
      <c r="AK20" s="17" t="s">
        <v>31</v>
      </c>
      <c r="AN20" s="15"/>
      <c r="AQ20" s="11"/>
      <c r="BE20" s="152"/>
    </row>
    <row r="21" spans="2:57" s="2" customFormat="1" ht="7.5" customHeight="1">
      <c r="B21" s="10"/>
      <c r="AQ21" s="11"/>
      <c r="BE21" s="152"/>
    </row>
    <row r="22" spans="2:57" s="2" customFormat="1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BE22" s="152"/>
    </row>
    <row r="23" spans="2:57" s="2" customFormat="1" ht="15" customHeight="1">
      <c r="B23" s="10"/>
      <c r="D23" s="21" t="s">
        <v>38</v>
      </c>
      <c r="AK23" s="160">
        <f>ROUND($AG$87,2)</f>
        <v>0</v>
      </c>
      <c r="AL23" s="152"/>
      <c r="AM23" s="152"/>
      <c r="AN23" s="152"/>
      <c r="AO23" s="152"/>
      <c r="AQ23" s="11"/>
      <c r="BE23" s="152"/>
    </row>
    <row r="24" spans="2:57" s="2" customFormat="1" ht="15" customHeight="1">
      <c r="B24" s="10"/>
      <c r="D24" s="21" t="s">
        <v>39</v>
      </c>
      <c r="AK24" s="160">
        <f>ROUND($AG$90,2)</f>
        <v>0</v>
      </c>
      <c r="AL24" s="152"/>
      <c r="AM24" s="152"/>
      <c r="AN24" s="152"/>
      <c r="AO24" s="152"/>
      <c r="AQ24" s="11"/>
      <c r="BE24" s="152"/>
    </row>
    <row r="25" spans="2:57" s="6" customFormat="1" ht="7.5" customHeight="1">
      <c r="B25" s="22"/>
      <c r="AQ25" s="23"/>
      <c r="BE25" s="155"/>
    </row>
    <row r="26" spans="2:57" s="6" customFormat="1" ht="27" customHeight="1">
      <c r="B26" s="22"/>
      <c r="D26" s="24" t="s">
        <v>40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61">
        <f>ROUND($AK$23+$AK$24,2)</f>
        <v>0</v>
      </c>
      <c r="AL26" s="162"/>
      <c r="AM26" s="162"/>
      <c r="AN26" s="162"/>
      <c r="AO26" s="162"/>
      <c r="AQ26" s="23"/>
      <c r="BE26" s="155"/>
    </row>
    <row r="27" spans="2:57" s="6" customFormat="1" ht="7.5" customHeight="1">
      <c r="B27" s="22"/>
      <c r="AQ27" s="23"/>
      <c r="BE27" s="155"/>
    </row>
    <row r="28" spans="2:57" s="6" customFormat="1" ht="15" customHeight="1">
      <c r="B28" s="26"/>
      <c r="D28" s="27" t="s">
        <v>41</v>
      </c>
      <c r="F28" s="27" t="s">
        <v>42</v>
      </c>
      <c r="L28" s="163">
        <v>0.21</v>
      </c>
      <c r="M28" s="156"/>
      <c r="N28" s="156"/>
      <c r="O28" s="156"/>
      <c r="T28" s="29" t="s">
        <v>43</v>
      </c>
      <c r="W28" s="164">
        <f>ROUND($AZ$87+SUM($CD$91:$CD$104),2)</f>
        <v>0</v>
      </c>
      <c r="X28" s="156"/>
      <c r="Y28" s="156"/>
      <c r="Z28" s="156"/>
      <c r="AA28" s="156"/>
      <c r="AB28" s="156"/>
      <c r="AC28" s="156"/>
      <c r="AD28" s="156"/>
      <c r="AE28" s="156"/>
      <c r="AK28" s="164">
        <f>ROUND($AV$87+SUM($BY$91:$BY$104),2)</f>
        <v>0</v>
      </c>
      <c r="AL28" s="156"/>
      <c r="AM28" s="156"/>
      <c r="AN28" s="156"/>
      <c r="AO28" s="156"/>
      <c r="AQ28" s="30"/>
      <c r="BE28" s="156"/>
    </row>
    <row r="29" spans="2:57" s="6" customFormat="1" ht="15" customHeight="1">
      <c r="B29" s="26"/>
      <c r="F29" s="27" t="s">
        <v>44</v>
      </c>
      <c r="L29" s="163">
        <v>0.15</v>
      </c>
      <c r="M29" s="156"/>
      <c r="N29" s="156"/>
      <c r="O29" s="156"/>
      <c r="T29" s="29" t="s">
        <v>43</v>
      </c>
      <c r="W29" s="164">
        <f>ROUND($BA$87+SUM($CE$91:$CE$104),2)</f>
        <v>0</v>
      </c>
      <c r="X29" s="156"/>
      <c r="Y29" s="156"/>
      <c r="Z29" s="156"/>
      <c r="AA29" s="156"/>
      <c r="AB29" s="156"/>
      <c r="AC29" s="156"/>
      <c r="AD29" s="156"/>
      <c r="AE29" s="156"/>
      <c r="AK29" s="164">
        <f>ROUND($AW$87+SUM($BZ$91:$BZ$104),2)</f>
        <v>0</v>
      </c>
      <c r="AL29" s="156"/>
      <c r="AM29" s="156"/>
      <c r="AN29" s="156"/>
      <c r="AO29" s="156"/>
      <c r="AQ29" s="30"/>
      <c r="BE29" s="156"/>
    </row>
    <row r="30" spans="2:57" s="6" customFormat="1" ht="15" customHeight="1" hidden="1">
      <c r="B30" s="26"/>
      <c r="F30" s="27" t="s">
        <v>45</v>
      </c>
      <c r="L30" s="163">
        <v>0.21</v>
      </c>
      <c r="M30" s="156"/>
      <c r="N30" s="156"/>
      <c r="O30" s="156"/>
      <c r="T30" s="29" t="s">
        <v>43</v>
      </c>
      <c r="W30" s="164">
        <f>ROUND($BB$87+SUM($CF$91:$CF$104),2)</f>
        <v>0</v>
      </c>
      <c r="X30" s="156"/>
      <c r="Y30" s="156"/>
      <c r="Z30" s="156"/>
      <c r="AA30" s="156"/>
      <c r="AB30" s="156"/>
      <c r="AC30" s="156"/>
      <c r="AD30" s="156"/>
      <c r="AE30" s="156"/>
      <c r="AK30" s="164">
        <v>0</v>
      </c>
      <c r="AL30" s="156"/>
      <c r="AM30" s="156"/>
      <c r="AN30" s="156"/>
      <c r="AO30" s="156"/>
      <c r="AQ30" s="30"/>
      <c r="BE30" s="156"/>
    </row>
    <row r="31" spans="2:57" s="6" customFormat="1" ht="15" customHeight="1" hidden="1">
      <c r="B31" s="26"/>
      <c r="F31" s="27" t="s">
        <v>46</v>
      </c>
      <c r="L31" s="163">
        <v>0.15</v>
      </c>
      <c r="M31" s="156"/>
      <c r="N31" s="156"/>
      <c r="O31" s="156"/>
      <c r="T31" s="29" t="s">
        <v>43</v>
      </c>
      <c r="W31" s="164">
        <f>ROUND($BC$87+SUM($CG$91:$CG$104),2)</f>
        <v>0</v>
      </c>
      <c r="X31" s="156"/>
      <c r="Y31" s="156"/>
      <c r="Z31" s="156"/>
      <c r="AA31" s="156"/>
      <c r="AB31" s="156"/>
      <c r="AC31" s="156"/>
      <c r="AD31" s="156"/>
      <c r="AE31" s="156"/>
      <c r="AK31" s="164">
        <v>0</v>
      </c>
      <c r="AL31" s="156"/>
      <c r="AM31" s="156"/>
      <c r="AN31" s="156"/>
      <c r="AO31" s="156"/>
      <c r="AQ31" s="30"/>
      <c r="BE31" s="156"/>
    </row>
    <row r="32" spans="2:57" s="6" customFormat="1" ht="15" customHeight="1" hidden="1">
      <c r="B32" s="26"/>
      <c r="F32" s="27" t="s">
        <v>47</v>
      </c>
      <c r="L32" s="163">
        <v>0</v>
      </c>
      <c r="M32" s="156"/>
      <c r="N32" s="156"/>
      <c r="O32" s="156"/>
      <c r="T32" s="29" t="s">
        <v>43</v>
      </c>
      <c r="W32" s="164">
        <f>ROUND($BD$87+SUM($CH$91:$CH$104),2)</f>
        <v>0</v>
      </c>
      <c r="X32" s="156"/>
      <c r="Y32" s="156"/>
      <c r="Z32" s="156"/>
      <c r="AA32" s="156"/>
      <c r="AB32" s="156"/>
      <c r="AC32" s="156"/>
      <c r="AD32" s="156"/>
      <c r="AE32" s="156"/>
      <c r="AK32" s="164">
        <v>0</v>
      </c>
      <c r="AL32" s="156"/>
      <c r="AM32" s="156"/>
      <c r="AN32" s="156"/>
      <c r="AO32" s="156"/>
      <c r="AQ32" s="30"/>
      <c r="BE32" s="156"/>
    </row>
    <row r="33" spans="2:57" s="6" customFormat="1" ht="7.5" customHeight="1">
      <c r="B33" s="22"/>
      <c r="AQ33" s="23"/>
      <c r="BE33" s="155"/>
    </row>
    <row r="34" spans="2:57" s="6" customFormat="1" ht="27" customHeight="1">
      <c r="B34" s="22"/>
      <c r="C34" s="31"/>
      <c r="D34" s="32" t="s">
        <v>48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49</v>
      </c>
      <c r="U34" s="33"/>
      <c r="V34" s="33"/>
      <c r="W34" s="33"/>
      <c r="X34" s="165" t="s">
        <v>50</v>
      </c>
      <c r="Y34" s="166"/>
      <c r="Z34" s="166"/>
      <c r="AA34" s="166"/>
      <c r="AB34" s="166"/>
      <c r="AC34" s="33"/>
      <c r="AD34" s="33"/>
      <c r="AE34" s="33"/>
      <c r="AF34" s="33"/>
      <c r="AG34" s="33"/>
      <c r="AH34" s="33"/>
      <c r="AI34" s="33"/>
      <c r="AJ34" s="33"/>
      <c r="AK34" s="167">
        <f>ROUND(SUM($AK$26:$AK$32),2)</f>
        <v>0</v>
      </c>
      <c r="AL34" s="166"/>
      <c r="AM34" s="166"/>
      <c r="AN34" s="166"/>
      <c r="AO34" s="168"/>
      <c r="AP34" s="31"/>
      <c r="AQ34" s="23"/>
      <c r="BE34" s="155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52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53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54</v>
      </c>
      <c r="S58" s="41"/>
      <c r="T58" s="41"/>
      <c r="U58" s="41"/>
      <c r="V58" s="41"/>
      <c r="W58" s="41"/>
      <c r="X58" s="41"/>
      <c r="Y58" s="41"/>
      <c r="Z58" s="43"/>
      <c r="AC58" s="40" t="s">
        <v>53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54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55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56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53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54</v>
      </c>
      <c r="S69" s="41"/>
      <c r="T69" s="41"/>
      <c r="U69" s="41"/>
      <c r="V69" s="41"/>
      <c r="W69" s="41"/>
      <c r="X69" s="41"/>
      <c r="Y69" s="41"/>
      <c r="Z69" s="43"/>
      <c r="AC69" s="40" t="s">
        <v>53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54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3" t="s">
        <v>57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3"/>
    </row>
    <row r="77" spans="2:43" s="15" customFormat="1" ht="15" customHeight="1">
      <c r="B77" s="50"/>
      <c r="C77" s="17" t="s">
        <v>12</v>
      </c>
      <c r="L77" s="15" t="str">
        <f>$K$5</f>
        <v>20140052</v>
      </c>
      <c r="AQ77" s="51"/>
    </row>
    <row r="78" spans="2:43" s="52" customFormat="1" ht="37.5" customHeight="1">
      <c r="B78" s="53"/>
      <c r="C78" s="52" t="s">
        <v>16</v>
      </c>
      <c r="L78" s="169" t="str">
        <f>$K$6</f>
        <v>Ulice Gen.A.Sochora Nymburk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Nymburk</v>
      </c>
      <c r="AI80" s="17" t="s">
        <v>24</v>
      </c>
      <c r="AM80" s="56" t="str">
        <f>IF($AN$8="","",$AN$8)</f>
        <v>03.02.2014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 </v>
      </c>
      <c r="AI82" s="17" t="s">
        <v>34</v>
      </c>
      <c r="AM82" s="157" t="str">
        <f>IF($E$17="","",$E$17)</f>
        <v> </v>
      </c>
      <c r="AN82" s="155"/>
      <c r="AO82" s="155"/>
      <c r="AP82" s="155"/>
      <c r="AQ82" s="23"/>
      <c r="AS82" s="170" t="s">
        <v>58</v>
      </c>
      <c r="AT82" s="171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36</v>
      </c>
      <c r="AM83" s="157" t="str">
        <f>IF($E$20="","",$E$20)</f>
        <v>p.Hynek Seiner</v>
      </c>
      <c r="AN83" s="155"/>
      <c r="AO83" s="155"/>
      <c r="AP83" s="155"/>
      <c r="AQ83" s="23"/>
      <c r="AS83" s="172"/>
      <c r="AT83" s="155"/>
      <c r="BD83" s="58"/>
    </row>
    <row r="84" spans="2:56" s="6" customFormat="1" ht="12" customHeight="1">
      <c r="B84" s="22"/>
      <c r="AQ84" s="23"/>
      <c r="AS84" s="172"/>
      <c r="AT84" s="155"/>
      <c r="BD84" s="58"/>
    </row>
    <row r="85" spans="2:57" s="6" customFormat="1" ht="30" customHeight="1">
      <c r="B85" s="22"/>
      <c r="C85" s="173" t="s">
        <v>59</v>
      </c>
      <c r="D85" s="166"/>
      <c r="E85" s="166"/>
      <c r="F85" s="166"/>
      <c r="G85" s="166"/>
      <c r="H85" s="33"/>
      <c r="I85" s="174" t="s">
        <v>60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74" t="s">
        <v>61</v>
      </c>
      <c r="AH85" s="166"/>
      <c r="AI85" s="166"/>
      <c r="AJ85" s="166"/>
      <c r="AK85" s="166"/>
      <c r="AL85" s="166"/>
      <c r="AM85" s="166"/>
      <c r="AN85" s="174" t="s">
        <v>62</v>
      </c>
      <c r="AO85" s="166"/>
      <c r="AP85" s="168"/>
      <c r="AQ85" s="23"/>
      <c r="AS85" s="59" t="s">
        <v>63</v>
      </c>
      <c r="AT85" s="60" t="s">
        <v>64</v>
      </c>
      <c r="AU85" s="60" t="s">
        <v>65</v>
      </c>
      <c r="AV85" s="60" t="s">
        <v>66</v>
      </c>
      <c r="AW85" s="60" t="s">
        <v>67</v>
      </c>
      <c r="AX85" s="60" t="s">
        <v>68</v>
      </c>
      <c r="AY85" s="60" t="s">
        <v>69</v>
      </c>
      <c r="AZ85" s="60" t="s">
        <v>70</v>
      </c>
      <c r="BA85" s="60" t="s">
        <v>71</v>
      </c>
      <c r="BB85" s="60" t="s">
        <v>72</v>
      </c>
      <c r="BC85" s="60" t="s">
        <v>73</v>
      </c>
      <c r="BD85" s="61" t="s">
        <v>74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75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185">
        <f>ROUND($AG$88,2)</f>
        <v>0</v>
      </c>
      <c r="AH87" s="186"/>
      <c r="AI87" s="186"/>
      <c r="AJ87" s="186"/>
      <c r="AK87" s="186"/>
      <c r="AL87" s="186"/>
      <c r="AM87" s="186"/>
      <c r="AN87" s="185">
        <f>ROUND(SUM($AG$87,$AT$87),2)</f>
        <v>0</v>
      </c>
      <c r="AO87" s="186"/>
      <c r="AP87" s="186"/>
      <c r="AQ87" s="54"/>
      <c r="AS87" s="65">
        <f>ROUND($AS$88,2)</f>
        <v>0</v>
      </c>
      <c r="AT87" s="66">
        <f>ROUND(SUM($AV$87:$AW$87),2)</f>
        <v>0</v>
      </c>
      <c r="AU87" s="67">
        <f>ROUND($AU$88,5)</f>
        <v>10310.35653</v>
      </c>
      <c r="AV87" s="66">
        <f>ROUND($AZ$87*$L$28,2)</f>
        <v>0</v>
      </c>
      <c r="AW87" s="66">
        <f>ROUND($BA$87*$L$29,2)</f>
        <v>0</v>
      </c>
      <c r="AX87" s="66">
        <f>ROUND($BB$87*$L$28,2)</f>
        <v>0</v>
      </c>
      <c r="AY87" s="66">
        <f>ROUND($BC$87*$L$29,2)</f>
        <v>0</v>
      </c>
      <c r="AZ87" s="66">
        <f>ROUND($AZ$88,2)</f>
        <v>0</v>
      </c>
      <c r="BA87" s="66">
        <f>ROUND($BA$88,2)</f>
        <v>0</v>
      </c>
      <c r="BB87" s="66">
        <f>ROUND($BB$88,2)</f>
        <v>0</v>
      </c>
      <c r="BC87" s="66">
        <f>ROUND($BC$88,2)</f>
        <v>0</v>
      </c>
      <c r="BD87" s="68">
        <f>ROUND($BD$88,2)</f>
        <v>0</v>
      </c>
      <c r="BS87" s="52" t="s">
        <v>76</v>
      </c>
      <c r="BT87" s="52" t="s">
        <v>77</v>
      </c>
      <c r="BV87" s="52" t="s">
        <v>78</v>
      </c>
      <c r="BW87" s="52" t="s">
        <v>79</v>
      </c>
      <c r="BX87" s="52" t="s">
        <v>80</v>
      </c>
    </row>
    <row r="88" spans="1:76" s="69" customFormat="1" ht="28.5" customHeight="1">
      <c r="A88" s="145" t="s">
        <v>430</v>
      </c>
      <c r="B88" s="70"/>
      <c r="C88" s="71"/>
      <c r="D88" s="177" t="s">
        <v>13</v>
      </c>
      <c r="E88" s="178"/>
      <c r="F88" s="178"/>
      <c r="G88" s="178"/>
      <c r="H88" s="178"/>
      <c r="I88" s="71"/>
      <c r="J88" s="177" t="s">
        <v>17</v>
      </c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5">
        <f>'20140052 - Ulice Gen.A.So...'!$M$26</f>
        <v>0</v>
      </c>
      <c r="AH88" s="176"/>
      <c r="AI88" s="176"/>
      <c r="AJ88" s="176"/>
      <c r="AK88" s="176"/>
      <c r="AL88" s="176"/>
      <c r="AM88" s="176"/>
      <c r="AN88" s="175">
        <f>ROUND(SUM($AG$88,$AT$88),2)</f>
        <v>0</v>
      </c>
      <c r="AO88" s="176"/>
      <c r="AP88" s="176"/>
      <c r="AQ88" s="72"/>
      <c r="AS88" s="73">
        <f>'20140052 - Ulice Gen.A.So...'!$M$24</f>
        <v>0</v>
      </c>
      <c r="AT88" s="74">
        <f>ROUND(SUM($AV$88:$AW$88),2)</f>
        <v>0</v>
      </c>
      <c r="AU88" s="75">
        <f>'20140052 - Ulice Gen.A.So...'!$W$134</f>
        <v>10310.356526999998</v>
      </c>
      <c r="AV88" s="74">
        <f>'20140052 - Ulice Gen.A.So...'!$M$28</f>
        <v>0</v>
      </c>
      <c r="AW88" s="74">
        <f>'20140052 - Ulice Gen.A.So...'!$M$29</f>
        <v>0</v>
      </c>
      <c r="AX88" s="74">
        <f>'20140052 - Ulice Gen.A.So...'!$M$30</f>
        <v>0</v>
      </c>
      <c r="AY88" s="74">
        <f>'20140052 - Ulice Gen.A.So...'!$M$31</f>
        <v>0</v>
      </c>
      <c r="AZ88" s="74">
        <f>'20140052 - Ulice Gen.A.So...'!$H$28</f>
        <v>0</v>
      </c>
      <c r="BA88" s="74">
        <f>'20140052 - Ulice Gen.A.So...'!$H$29</f>
        <v>0</v>
      </c>
      <c r="BB88" s="74">
        <f>'20140052 - Ulice Gen.A.So...'!$H$30</f>
        <v>0</v>
      </c>
      <c r="BC88" s="74">
        <f>'20140052 - Ulice Gen.A.So...'!$H$31</f>
        <v>0</v>
      </c>
      <c r="BD88" s="76">
        <f>'20140052 - Ulice Gen.A.So...'!$H$32</f>
        <v>0</v>
      </c>
      <c r="BT88" s="69" t="s">
        <v>21</v>
      </c>
      <c r="BU88" s="69" t="s">
        <v>81</v>
      </c>
      <c r="BV88" s="69" t="s">
        <v>78</v>
      </c>
      <c r="BW88" s="69" t="s">
        <v>79</v>
      </c>
      <c r="BX88" s="69" t="s">
        <v>80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4" t="s">
        <v>82</v>
      </c>
      <c r="AG90" s="185">
        <f>ROUND(SUM($AG$91:$AG$103),2)</f>
        <v>0</v>
      </c>
      <c r="AH90" s="155"/>
      <c r="AI90" s="155"/>
      <c r="AJ90" s="155"/>
      <c r="AK90" s="155"/>
      <c r="AL90" s="155"/>
      <c r="AM90" s="155"/>
      <c r="AN90" s="185">
        <f>ROUND(SUM($AN$91:$AN$103),2)</f>
        <v>0</v>
      </c>
      <c r="AO90" s="155"/>
      <c r="AP90" s="155"/>
      <c r="AQ90" s="23"/>
      <c r="AS90" s="59" t="s">
        <v>83</v>
      </c>
      <c r="AT90" s="60" t="s">
        <v>84</v>
      </c>
      <c r="AU90" s="60" t="s">
        <v>41</v>
      </c>
      <c r="AV90" s="61" t="s">
        <v>64</v>
      </c>
      <c r="AW90" s="62"/>
    </row>
    <row r="91" spans="2:89" s="6" customFormat="1" ht="21" customHeight="1">
      <c r="B91" s="22"/>
      <c r="D91" s="77" t="s">
        <v>85</v>
      </c>
      <c r="AG91" s="179">
        <f>ROUND($AG$87*$AS$91,2)</f>
        <v>0</v>
      </c>
      <c r="AH91" s="155"/>
      <c r="AI91" s="155"/>
      <c r="AJ91" s="155"/>
      <c r="AK91" s="155"/>
      <c r="AL91" s="155"/>
      <c r="AM91" s="155"/>
      <c r="AN91" s="180">
        <f>ROUND($AG$91+$AV$91,2)</f>
        <v>0</v>
      </c>
      <c r="AO91" s="155"/>
      <c r="AP91" s="155"/>
      <c r="AQ91" s="23"/>
      <c r="AS91" s="78">
        <v>0</v>
      </c>
      <c r="AT91" s="79" t="s">
        <v>86</v>
      </c>
      <c r="AU91" s="79" t="s">
        <v>42</v>
      </c>
      <c r="AV91" s="80">
        <f>ROUND(IF($AU$91="základní",$AG$91*$L$28,IF($AU$91="snížená",$AG$91*$L$29,0)),2)</f>
        <v>0</v>
      </c>
      <c r="BV91" s="6" t="s">
        <v>87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7" t="s">
        <v>88</v>
      </c>
      <c r="AG92" s="179">
        <f>ROUND($AG$87*$AS$92,2)</f>
        <v>0</v>
      </c>
      <c r="AH92" s="155"/>
      <c r="AI92" s="155"/>
      <c r="AJ92" s="155"/>
      <c r="AK92" s="155"/>
      <c r="AL92" s="155"/>
      <c r="AM92" s="155"/>
      <c r="AN92" s="180">
        <f>ROUND($AG$92+$AV$92,2)</f>
        <v>0</v>
      </c>
      <c r="AO92" s="155"/>
      <c r="AP92" s="155"/>
      <c r="AQ92" s="23"/>
      <c r="AS92" s="82">
        <v>0</v>
      </c>
      <c r="AT92" s="83" t="s">
        <v>86</v>
      </c>
      <c r="AU92" s="83" t="s">
        <v>42</v>
      </c>
      <c r="AV92" s="84">
        <f>ROUND(IF($AU$92="základní",$AG$92*$L$28,IF($AU$92="snížená",$AG$92*$L$29,0)),2)</f>
        <v>0</v>
      </c>
      <c r="BV92" s="6" t="s">
        <v>87</v>
      </c>
      <c r="BY92" s="81">
        <f>IF($AU$92="základní",$AV$92,0)</f>
        <v>0</v>
      </c>
      <c r="BZ92" s="81">
        <f>IF($AU$92="snížená",$AV$92,0)</f>
        <v>0</v>
      </c>
      <c r="CA92" s="81">
        <v>0</v>
      </c>
      <c r="CB92" s="81">
        <v>0</v>
      </c>
      <c r="CC92" s="81"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7" t="s">
        <v>89</v>
      </c>
      <c r="AG93" s="179">
        <f>ROUND($AG$87*$AS$93,2)</f>
        <v>0</v>
      </c>
      <c r="AH93" s="155"/>
      <c r="AI93" s="155"/>
      <c r="AJ93" s="155"/>
      <c r="AK93" s="155"/>
      <c r="AL93" s="155"/>
      <c r="AM93" s="155"/>
      <c r="AN93" s="180">
        <f>ROUND($AG$93+$AV$93,2)</f>
        <v>0</v>
      </c>
      <c r="AO93" s="155"/>
      <c r="AP93" s="155"/>
      <c r="AQ93" s="23"/>
      <c r="AS93" s="82">
        <v>0</v>
      </c>
      <c r="AT93" s="83" t="s">
        <v>86</v>
      </c>
      <c r="AU93" s="83" t="s">
        <v>42</v>
      </c>
      <c r="AV93" s="84">
        <f>ROUND(IF($AU$93="základní",$AG$93*$L$28,IF($AU$93="snížená",$AG$93*$L$29,0)),2)</f>
        <v>0</v>
      </c>
      <c r="BV93" s="6" t="s">
        <v>87</v>
      </c>
      <c r="BY93" s="81">
        <f>IF($AU$93="základní",$AV$93,0)</f>
        <v>0</v>
      </c>
      <c r="BZ93" s="81">
        <f>IF($AU$93="snížená",$AV$93,0)</f>
        <v>0</v>
      </c>
      <c r="CA93" s="81">
        <v>0</v>
      </c>
      <c r="CB93" s="81">
        <v>0</v>
      </c>
      <c r="CC93" s="81"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7" t="s">
        <v>90</v>
      </c>
      <c r="AG94" s="179">
        <f>ROUND($AG$87*$AS$94,2)</f>
        <v>0</v>
      </c>
      <c r="AH94" s="155"/>
      <c r="AI94" s="155"/>
      <c r="AJ94" s="155"/>
      <c r="AK94" s="155"/>
      <c r="AL94" s="155"/>
      <c r="AM94" s="155"/>
      <c r="AN94" s="180">
        <f>ROUND($AG$94+$AV$94,2)</f>
        <v>0</v>
      </c>
      <c r="AO94" s="155"/>
      <c r="AP94" s="155"/>
      <c r="AQ94" s="23"/>
      <c r="AS94" s="82">
        <v>0</v>
      </c>
      <c r="AT94" s="83" t="s">
        <v>86</v>
      </c>
      <c r="AU94" s="83" t="s">
        <v>42</v>
      </c>
      <c r="AV94" s="84">
        <f>ROUND(IF($AU$94="základní",$AG$94*$L$28,IF($AU$94="snížená",$AG$94*$L$29,0)),2)</f>
        <v>0</v>
      </c>
      <c r="BV94" s="6" t="s">
        <v>87</v>
      </c>
      <c r="BY94" s="81">
        <f>IF($AU$94="základní",$AV$94,0)</f>
        <v>0</v>
      </c>
      <c r="BZ94" s="81">
        <f>IF($AU$94="snížená",$AV$94,0)</f>
        <v>0</v>
      </c>
      <c r="CA94" s="81">
        <v>0</v>
      </c>
      <c r="CB94" s="81">
        <v>0</v>
      </c>
      <c r="CC94" s="81"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7" t="s">
        <v>91</v>
      </c>
      <c r="AG95" s="179">
        <f>ROUND($AG$87*$AS$95,2)</f>
        <v>0</v>
      </c>
      <c r="AH95" s="155"/>
      <c r="AI95" s="155"/>
      <c r="AJ95" s="155"/>
      <c r="AK95" s="155"/>
      <c r="AL95" s="155"/>
      <c r="AM95" s="155"/>
      <c r="AN95" s="180">
        <f>ROUND($AG$95+$AV$95,2)</f>
        <v>0</v>
      </c>
      <c r="AO95" s="155"/>
      <c r="AP95" s="155"/>
      <c r="AQ95" s="23"/>
      <c r="AS95" s="82">
        <v>0</v>
      </c>
      <c r="AT95" s="83" t="s">
        <v>86</v>
      </c>
      <c r="AU95" s="83" t="s">
        <v>42</v>
      </c>
      <c r="AV95" s="84">
        <f>ROUND(IF($AU$95="základní",$AG$95*$L$28,IF($AU$95="snížená",$AG$95*$L$29,0)),2)</f>
        <v>0</v>
      </c>
      <c r="BV95" s="6" t="s">
        <v>87</v>
      </c>
      <c r="BY95" s="81">
        <f>IF($AU$95="základní",$AV$95,0)</f>
        <v>0</v>
      </c>
      <c r="BZ95" s="81">
        <f>IF($AU$95="snížená",$AV$95,0)</f>
        <v>0</v>
      </c>
      <c r="CA95" s="81">
        <v>0</v>
      </c>
      <c r="CB95" s="81">
        <v>0</v>
      </c>
      <c r="CC95" s="81">
        <v>0</v>
      </c>
      <c r="CD95" s="81">
        <f>IF($AU$95="základní",$AG$95,0)</f>
        <v>0</v>
      </c>
      <c r="CE95" s="81">
        <f>IF($AU$95="snížená",$AG$95,0)</f>
        <v>0</v>
      </c>
      <c r="CF95" s="81">
        <f>IF($AU$95="zákl. přenesená",$AG$95,0)</f>
        <v>0</v>
      </c>
      <c r="CG95" s="81">
        <f>IF($AU$95="sníž. přenesená",$AG$95,0)</f>
        <v>0</v>
      </c>
      <c r="CH95" s="81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7" t="s">
        <v>92</v>
      </c>
      <c r="AG96" s="179">
        <f>ROUND($AG$87*$AS$96,2)</f>
        <v>0</v>
      </c>
      <c r="AH96" s="155"/>
      <c r="AI96" s="155"/>
      <c r="AJ96" s="155"/>
      <c r="AK96" s="155"/>
      <c r="AL96" s="155"/>
      <c r="AM96" s="155"/>
      <c r="AN96" s="180">
        <f>ROUND($AG$96+$AV$96,2)</f>
        <v>0</v>
      </c>
      <c r="AO96" s="155"/>
      <c r="AP96" s="155"/>
      <c r="AQ96" s="23"/>
      <c r="AS96" s="82">
        <v>0</v>
      </c>
      <c r="AT96" s="83" t="s">
        <v>86</v>
      </c>
      <c r="AU96" s="83" t="s">
        <v>42</v>
      </c>
      <c r="AV96" s="84">
        <f>ROUND(IF($AU$96="základní",$AG$96*$L$28,IF($AU$96="snížená",$AG$96*$L$29,0)),2)</f>
        <v>0</v>
      </c>
      <c r="BV96" s="6" t="s">
        <v>87</v>
      </c>
      <c r="BY96" s="81">
        <f>IF($AU$96="základní",$AV$96,0)</f>
        <v>0</v>
      </c>
      <c r="BZ96" s="81">
        <f>IF($AU$96="snížená",$AV$96,0)</f>
        <v>0</v>
      </c>
      <c r="CA96" s="81">
        <v>0</v>
      </c>
      <c r="CB96" s="81">
        <v>0</v>
      </c>
      <c r="CC96" s="81">
        <v>0</v>
      </c>
      <c r="CD96" s="81">
        <f>IF($AU$96="základní",$AG$96,0)</f>
        <v>0</v>
      </c>
      <c r="CE96" s="81">
        <f>IF($AU$96="snížená",$AG$96,0)</f>
        <v>0</v>
      </c>
      <c r="CF96" s="81">
        <f>IF($AU$96="zákl. přenesená",$AG$96,0)</f>
        <v>0</v>
      </c>
      <c r="CG96" s="81">
        <f>IF($AU$96="sníž. přenesená",$AG$96,0)</f>
        <v>0</v>
      </c>
      <c r="CH96" s="81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7" t="s">
        <v>93</v>
      </c>
      <c r="AG97" s="179">
        <f>ROUND($AG$87*$AS$97,2)</f>
        <v>0</v>
      </c>
      <c r="AH97" s="155"/>
      <c r="AI97" s="155"/>
      <c r="AJ97" s="155"/>
      <c r="AK97" s="155"/>
      <c r="AL97" s="155"/>
      <c r="AM97" s="155"/>
      <c r="AN97" s="180">
        <f>ROUND($AG$97+$AV$97,2)</f>
        <v>0</v>
      </c>
      <c r="AO97" s="155"/>
      <c r="AP97" s="155"/>
      <c r="AQ97" s="23"/>
      <c r="AS97" s="82">
        <v>0</v>
      </c>
      <c r="AT97" s="83" t="s">
        <v>86</v>
      </c>
      <c r="AU97" s="83" t="s">
        <v>42</v>
      </c>
      <c r="AV97" s="84">
        <f>ROUND(IF($AU$97="základní",$AG$97*$L$28,IF($AU$97="snížená",$AG$97*$L$29,0)),2)</f>
        <v>0</v>
      </c>
      <c r="BV97" s="6" t="s">
        <v>87</v>
      </c>
      <c r="BY97" s="81">
        <f>IF($AU$97="základní",$AV$97,0)</f>
        <v>0</v>
      </c>
      <c r="BZ97" s="81">
        <f>IF($AU$97="snížená",$AV$97,0)</f>
        <v>0</v>
      </c>
      <c r="CA97" s="81">
        <v>0</v>
      </c>
      <c r="CB97" s="81">
        <v>0</v>
      </c>
      <c r="CC97" s="81">
        <v>0</v>
      </c>
      <c r="CD97" s="81">
        <f>IF($AU$97="základní",$AG$97,0)</f>
        <v>0</v>
      </c>
      <c r="CE97" s="81">
        <f>IF($AU$97="snížená",$AG$97,0)</f>
        <v>0</v>
      </c>
      <c r="CF97" s="81">
        <f>IF($AU$97="zákl. přenesená",$AG$97,0)</f>
        <v>0</v>
      </c>
      <c r="CG97" s="81">
        <f>IF($AU$97="sníž. přenesená",$AG$97,0)</f>
        <v>0</v>
      </c>
      <c r="CH97" s="81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7" t="s">
        <v>94</v>
      </c>
      <c r="AG98" s="179">
        <f>ROUND($AG$87*$AS$98,2)</f>
        <v>0</v>
      </c>
      <c r="AH98" s="155"/>
      <c r="AI98" s="155"/>
      <c r="AJ98" s="155"/>
      <c r="AK98" s="155"/>
      <c r="AL98" s="155"/>
      <c r="AM98" s="155"/>
      <c r="AN98" s="180">
        <f>ROUND($AG$98+$AV$98,2)</f>
        <v>0</v>
      </c>
      <c r="AO98" s="155"/>
      <c r="AP98" s="155"/>
      <c r="AQ98" s="23"/>
      <c r="AS98" s="82">
        <v>0</v>
      </c>
      <c r="AT98" s="83" t="s">
        <v>86</v>
      </c>
      <c r="AU98" s="83" t="s">
        <v>42</v>
      </c>
      <c r="AV98" s="84">
        <f>ROUND(IF($AU$98="základní",$AG$98*$L$28,IF($AU$98="snížená",$AG$98*$L$29,0)),2)</f>
        <v>0</v>
      </c>
      <c r="BV98" s="6" t="s">
        <v>87</v>
      </c>
      <c r="BY98" s="81">
        <f>IF($AU$98="základní",$AV$98,0)</f>
        <v>0</v>
      </c>
      <c r="BZ98" s="81">
        <f>IF($AU$98="snížená",$AV$98,0)</f>
        <v>0</v>
      </c>
      <c r="CA98" s="81">
        <v>0</v>
      </c>
      <c r="CB98" s="81">
        <v>0</v>
      </c>
      <c r="CC98" s="81">
        <v>0</v>
      </c>
      <c r="CD98" s="81">
        <f>IF($AU$98="základní",$AG$98,0)</f>
        <v>0</v>
      </c>
      <c r="CE98" s="81">
        <f>IF($AU$98="snížená",$AG$98,0)</f>
        <v>0</v>
      </c>
      <c r="CF98" s="81">
        <f>IF($AU$98="zákl. přenesená",$AG$98,0)</f>
        <v>0</v>
      </c>
      <c r="CG98" s="81">
        <f>IF($AU$98="sníž. přenesená",$AG$98,0)</f>
        <v>0</v>
      </c>
      <c r="CH98" s="81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7" t="s">
        <v>95</v>
      </c>
      <c r="AG99" s="179">
        <f>ROUND($AG$87*$AS$99,2)</f>
        <v>0</v>
      </c>
      <c r="AH99" s="155"/>
      <c r="AI99" s="155"/>
      <c r="AJ99" s="155"/>
      <c r="AK99" s="155"/>
      <c r="AL99" s="155"/>
      <c r="AM99" s="155"/>
      <c r="AN99" s="180">
        <f>ROUND($AG$99+$AV$99,2)</f>
        <v>0</v>
      </c>
      <c r="AO99" s="155"/>
      <c r="AP99" s="155"/>
      <c r="AQ99" s="23"/>
      <c r="AS99" s="82">
        <v>0</v>
      </c>
      <c r="AT99" s="83" t="s">
        <v>86</v>
      </c>
      <c r="AU99" s="83" t="s">
        <v>42</v>
      </c>
      <c r="AV99" s="84">
        <f>ROUND(IF($AU$99="základní",$AG$99*$L$28,IF($AU$99="snížená",$AG$99*$L$29,0)),2)</f>
        <v>0</v>
      </c>
      <c r="BV99" s="6" t="s">
        <v>87</v>
      </c>
      <c r="BY99" s="81">
        <f>IF($AU$99="základní",$AV$99,0)</f>
        <v>0</v>
      </c>
      <c r="BZ99" s="81">
        <f>IF($AU$99="snížená",$AV$99,0)</f>
        <v>0</v>
      </c>
      <c r="CA99" s="81">
        <v>0</v>
      </c>
      <c r="CB99" s="81">
        <v>0</v>
      </c>
      <c r="CC99" s="81">
        <v>0</v>
      </c>
      <c r="CD99" s="81">
        <f>IF($AU$99="základní",$AG$99,0)</f>
        <v>0</v>
      </c>
      <c r="CE99" s="81">
        <f>IF($AU$99="snížená",$AG$99,0)</f>
        <v>0</v>
      </c>
      <c r="CF99" s="81">
        <f>IF($AU$99="zákl. přenesená",$AG$99,0)</f>
        <v>0</v>
      </c>
      <c r="CG99" s="81">
        <f>IF($AU$99="sníž. přenesená",$AG$99,0)</f>
        <v>0</v>
      </c>
      <c r="CH99" s="81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7" t="s">
        <v>96</v>
      </c>
      <c r="AG100" s="179">
        <f>ROUND($AG$87*$AS$100,2)</f>
        <v>0</v>
      </c>
      <c r="AH100" s="155"/>
      <c r="AI100" s="155"/>
      <c r="AJ100" s="155"/>
      <c r="AK100" s="155"/>
      <c r="AL100" s="155"/>
      <c r="AM100" s="155"/>
      <c r="AN100" s="180">
        <f>ROUND($AG$100+$AV$100,2)</f>
        <v>0</v>
      </c>
      <c r="AO100" s="155"/>
      <c r="AP100" s="155"/>
      <c r="AQ100" s="23"/>
      <c r="AS100" s="82">
        <v>0</v>
      </c>
      <c r="AT100" s="83" t="s">
        <v>86</v>
      </c>
      <c r="AU100" s="83" t="s">
        <v>42</v>
      </c>
      <c r="AV100" s="84">
        <f>ROUND(IF($AU$100="základní",$AG$100*$L$28,IF($AU$100="snížená",$AG$100*$L$29,0)),2)</f>
        <v>0</v>
      </c>
      <c r="BV100" s="6" t="s">
        <v>87</v>
      </c>
      <c r="BY100" s="81">
        <f>IF($AU$100="základní",$AV$100,0)</f>
        <v>0</v>
      </c>
      <c r="BZ100" s="81">
        <f>IF($AU$100="snížená",$AV$100,0)</f>
        <v>0</v>
      </c>
      <c r="CA100" s="81">
        <v>0</v>
      </c>
      <c r="CB100" s="81">
        <v>0</v>
      </c>
      <c r="CC100" s="81">
        <v>0</v>
      </c>
      <c r="CD100" s="81">
        <f>IF($AU$100="základní",$AG$100,0)</f>
        <v>0</v>
      </c>
      <c r="CE100" s="81">
        <f>IF($AU$100="snížená",$AG$100,0)</f>
        <v>0</v>
      </c>
      <c r="CF100" s="81">
        <f>IF($AU$100="zákl. přenesená",$AG$100,0)</f>
        <v>0</v>
      </c>
      <c r="CG100" s="81">
        <f>IF($AU$100="sníž. přenesená",$AG$100,0)</f>
        <v>0</v>
      </c>
      <c r="CH100" s="81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81" t="s">
        <v>97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G101" s="179">
        <f>$AG$87*$AS$101</f>
        <v>0</v>
      </c>
      <c r="AH101" s="155"/>
      <c r="AI101" s="155"/>
      <c r="AJ101" s="155"/>
      <c r="AK101" s="155"/>
      <c r="AL101" s="155"/>
      <c r="AM101" s="155"/>
      <c r="AN101" s="180">
        <f>$AG$101+$AV$101</f>
        <v>0</v>
      </c>
      <c r="AO101" s="155"/>
      <c r="AP101" s="155"/>
      <c r="AQ101" s="23"/>
      <c r="AS101" s="82">
        <v>0</v>
      </c>
      <c r="AT101" s="83" t="s">
        <v>86</v>
      </c>
      <c r="AU101" s="83" t="s">
        <v>42</v>
      </c>
      <c r="AV101" s="84">
        <f>ROUND(IF($AU$101="nulová",0,IF(OR($AU$101="základní",$AU$101="zákl. přenesená"),$AG$101*$L$28,$AG$101*$L$29)),2)</f>
        <v>0</v>
      </c>
      <c r="BV101" s="6" t="s">
        <v>98</v>
      </c>
      <c r="BY101" s="81">
        <f>IF($AU$101="základní",$AV$101,0)</f>
        <v>0</v>
      </c>
      <c r="BZ101" s="81">
        <f>IF($AU$101="snížená",$AV$101,0)</f>
        <v>0</v>
      </c>
      <c r="CA101" s="81">
        <f>IF($AU$101="zákl. přenesená",$AV$101,0)</f>
        <v>0</v>
      </c>
      <c r="CB101" s="81">
        <f>IF($AU$101="sníž. přenesená",$AV$101,0)</f>
        <v>0</v>
      </c>
      <c r="CC101" s="81">
        <f>IF($AU$101="nulová",$AV$101,0)</f>
        <v>0</v>
      </c>
      <c r="CD101" s="81">
        <f>IF($AU$101="základní",$AG$101,0)</f>
        <v>0</v>
      </c>
      <c r="CE101" s="81">
        <f>IF($AU$101="snížená",$AG$101,0)</f>
        <v>0</v>
      </c>
      <c r="CF101" s="81">
        <f>IF($AU$101="zákl. přenesená",$AG$101,0)</f>
        <v>0</v>
      </c>
      <c r="CG101" s="81">
        <f>IF($AU$101="sníž. přenesená",$AG$101,0)</f>
        <v>0</v>
      </c>
      <c r="CH101" s="81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81" t="s">
        <v>97</v>
      </c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G102" s="179">
        <f>$AG$87*$AS$102</f>
        <v>0</v>
      </c>
      <c r="AH102" s="155"/>
      <c r="AI102" s="155"/>
      <c r="AJ102" s="155"/>
      <c r="AK102" s="155"/>
      <c r="AL102" s="155"/>
      <c r="AM102" s="155"/>
      <c r="AN102" s="180">
        <f>$AG$102+$AV$102</f>
        <v>0</v>
      </c>
      <c r="AO102" s="155"/>
      <c r="AP102" s="155"/>
      <c r="AQ102" s="23"/>
      <c r="AS102" s="82">
        <v>0</v>
      </c>
      <c r="AT102" s="83" t="s">
        <v>86</v>
      </c>
      <c r="AU102" s="83" t="s">
        <v>42</v>
      </c>
      <c r="AV102" s="84">
        <f>ROUND(IF($AU$102="nulová",0,IF(OR($AU$102="základní",$AU$102="zákl. přenesená"),$AG$102*$L$28,$AG$102*$L$29)),2)</f>
        <v>0</v>
      </c>
      <c r="BV102" s="6" t="s">
        <v>98</v>
      </c>
      <c r="BY102" s="81">
        <f>IF($AU$102="základní",$AV$102,0)</f>
        <v>0</v>
      </c>
      <c r="BZ102" s="81">
        <f>IF($AU$102="snížená",$AV$102,0)</f>
        <v>0</v>
      </c>
      <c r="CA102" s="81">
        <f>IF($AU$102="zákl. přenesená",$AV$102,0)</f>
        <v>0</v>
      </c>
      <c r="CB102" s="81">
        <f>IF($AU$102="sníž. přenesená",$AV$102,0)</f>
        <v>0</v>
      </c>
      <c r="CC102" s="81">
        <f>IF($AU$102="nulová",$AV$102,0)</f>
        <v>0</v>
      </c>
      <c r="CD102" s="81">
        <f>IF($AU$102="základní",$AG$102,0)</f>
        <v>0</v>
      </c>
      <c r="CE102" s="81">
        <f>IF($AU$102="snížená",$AG$102,0)</f>
        <v>0</v>
      </c>
      <c r="CF102" s="81">
        <f>IF($AU$102="zákl. přenesená",$AG$102,0)</f>
        <v>0</v>
      </c>
      <c r="CG102" s="81">
        <f>IF($AU$102="sníž. přenesená",$AG$102,0)</f>
        <v>0</v>
      </c>
      <c r="CH102" s="81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81" t="s">
        <v>97</v>
      </c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G103" s="179">
        <f>$AG$87*$AS$103</f>
        <v>0</v>
      </c>
      <c r="AH103" s="155"/>
      <c r="AI103" s="155"/>
      <c r="AJ103" s="155"/>
      <c r="AK103" s="155"/>
      <c r="AL103" s="155"/>
      <c r="AM103" s="155"/>
      <c r="AN103" s="180">
        <f>$AG$103+$AV$103</f>
        <v>0</v>
      </c>
      <c r="AO103" s="155"/>
      <c r="AP103" s="155"/>
      <c r="AQ103" s="23"/>
      <c r="AS103" s="85">
        <v>0</v>
      </c>
      <c r="AT103" s="86" t="s">
        <v>86</v>
      </c>
      <c r="AU103" s="86" t="s">
        <v>42</v>
      </c>
      <c r="AV103" s="87">
        <f>ROUND(IF($AU$103="nulová",0,IF(OR($AU$103="základní",$AU$103="zákl. přenesená"),$AG$103*$L$28,$AG$103*$L$29)),2)</f>
        <v>0</v>
      </c>
      <c r="BV103" s="6" t="s">
        <v>98</v>
      </c>
      <c r="BY103" s="81">
        <f>IF($AU$103="základní",$AV$103,0)</f>
        <v>0</v>
      </c>
      <c r="BZ103" s="81">
        <f>IF($AU$103="snížená",$AV$103,0)</f>
        <v>0</v>
      </c>
      <c r="CA103" s="81">
        <f>IF($AU$103="zákl. přenesená",$AV$103,0)</f>
        <v>0</v>
      </c>
      <c r="CB103" s="81">
        <f>IF($AU$103="sníž. přenesená",$AV$103,0)</f>
        <v>0</v>
      </c>
      <c r="CC103" s="81">
        <f>IF($AU$103="nulová",$AV$103,0)</f>
        <v>0</v>
      </c>
      <c r="CD103" s="81">
        <f>IF($AU$103="základní",$AG$103,0)</f>
        <v>0</v>
      </c>
      <c r="CE103" s="81">
        <f>IF($AU$103="snížená",$AG$103,0)</f>
        <v>0</v>
      </c>
      <c r="CF103" s="81">
        <f>IF($AU$103="zákl. přenesená",$AG$103,0)</f>
        <v>0</v>
      </c>
      <c r="CG103" s="81">
        <f>IF($AU$103="sníž. přenesená",$AG$103,0)</f>
        <v>0</v>
      </c>
      <c r="CH103" s="81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8" t="s">
        <v>99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82">
        <f>ROUND($AG$87+$AG$90,2)</f>
        <v>0</v>
      </c>
      <c r="AH105" s="183"/>
      <c r="AI105" s="183"/>
      <c r="AJ105" s="183"/>
      <c r="AK105" s="183"/>
      <c r="AL105" s="183"/>
      <c r="AM105" s="183"/>
      <c r="AN105" s="182">
        <f>ROUND($AN$87+$AN$90,2)</f>
        <v>0</v>
      </c>
      <c r="AO105" s="183"/>
      <c r="AP105" s="183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sheetProtection/>
  <mergeCells count="75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20140052 - Ulice Gen.A.So...'!C2" tooltip="20140052 - Ulice Gen.A.So...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9"/>
  <sheetViews>
    <sheetView showGridLines="0" zoomScalePageLayoutView="0" workbookViewId="0" topLeftCell="A1">
      <pane ySplit="1" topLeftCell="A315" activePane="bottomLeft" state="frozen"/>
      <selection pane="topLeft" activeCell="A1" sqref="A1"/>
      <selection pane="bottomLeft" activeCell="H88" sqref="H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50"/>
      <c r="B1" s="147"/>
      <c r="C1" s="147"/>
      <c r="D1" s="148" t="s">
        <v>1</v>
      </c>
      <c r="E1" s="147"/>
      <c r="F1" s="216" t="s">
        <v>544</v>
      </c>
      <c r="G1" s="149"/>
      <c r="H1" s="215" t="s">
        <v>543</v>
      </c>
      <c r="I1" s="215"/>
      <c r="J1" s="215"/>
      <c r="K1" s="215"/>
      <c r="L1" s="216" t="s">
        <v>545</v>
      </c>
      <c r="M1" s="147"/>
      <c r="N1" s="147"/>
      <c r="O1" s="148" t="s">
        <v>100</v>
      </c>
      <c r="P1" s="147"/>
      <c r="Q1" s="147"/>
      <c r="R1" s="147"/>
      <c r="S1" s="149" t="s">
        <v>431</v>
      </c>
      <c r="T1" s="149"/>
      <c r="U1" s="150"/>
      <c r="V1" s="1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1" t="s">
        <v>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s="184" t="s">
        <v>5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101</v>
      </c>
    </row>
    <row r="4" spans="2:46" s="2" customFormat="1" ht="37.5" customHeight="1">
      <c r="B4" s="10"/>
      <c r="C4" s="153" t="s">
        <v>553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6" customFormat="1" ht="37.5" customHeight="1">
      <c r="B6" s="22"/>
      <c r="D6" s="16" t="s">
        <v>16</v>
      </c>
      <c r="F6" s="158" t="s">
        <v>17</v>
      </c>
      <c r="G6" s="155"/>
      <c r="H6" s="155"/>
      <c r="I6" s="155"/>
      <c r="J6" s="155"/>
      <c r="K6" s="155"/>
      <c r="L6" s="155"/>
      <c r="M6" s="155"/>
      <c r="N6" s="155"/>
      <c r="O6" s="155"/>
      <c r="P6" s="155"/>
      <c r="R6" s="23"/>
    </row>
    <row r="7" spans="2:18" s="6" customFormat="1" ht="15" customHeight="1">
      <c r="B7" s="22"/>
      <c r="D7" s="17" t="s">
        <v>19</v>
      </c>
      <c r="F7" s="15"/>
      <c r="M7" s="17" t="s">
        <v>20</v>
      </c>
      <c r="O7" s="15"/>
      <c r="R7" s="23"/>
    </row>
    <row r="8" spans="2:18" s="6" customFormat="1" ht="15" customHeight="1">
      <c r="B8" s="22"/>
      <c r="D8" s="17" t="s">
        <v>22</v>
      </c>
      <c r="F8" s="15" t="s">
        <v>23</v>
      </c>
      <c r="M8" s="17" t="s">
        <v>24</v>
      </c>
      <c r="O8" s="187" t="str">
        <f>'Rekapitulace stavby'!$AN$8</f>
        <v>03.02.2014</v>
      </c>
      <c r="P8" s="155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28</v>
      </c>
      <c r="M10" s="17" t="s">
        <v>29</v>
      </c>
      <c r="O10" s="157">
        <f>IF('Rekapitulace stavby'!$AN$10="","",'Rekapitulace stavby'!$AN$10)</f>
      </c>
      <c r="P10" s="155"/>
      <c r="R10" s="23"/>
    </row>
    <row r="11" spans="2:18" s="6" customFormat="1" ht="18.75" customHeight="1">
      <c r="B11" s="22"/>
      <c r="E11" s="15" t="str">
        <f>IF('Rekapitulace stavby'!$E$11="","",'Rekapitulace stavby'!$E$11)</f>
        <v> </v>
      </c>
      <c r="M11" s="17" t="s">
        <v>31</v>
      </c>
      <c r="O11" s="157">
        <f>IF('Rekapitulace stavby'!$AN$11="","",'Rekapitulace stavby'!$AN$11)</f>
      </c>
      <c r="P11" s="155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32</v>
      </c>
      <c r="M13" s="17" t="s">
        <v>29</v>
      </c>
      <c r="O13" s="188" t="str">
        <f>IF('Rekapitulace stavby'!$AN$13="","",'Rekapitulace stavby'!$AN$13)</f>
        <v>Vyplň údaj</v>
      </c>
      <c r="P13" s="155"/>
      <c r="R13" s="23"/>
    </row>
    <row r="14" spans="2:18" s="6" customFormat="1" ht="18.75" customHeight="1">
      <c r="B14" s="22"/>
      <c r="E14" s="188" t="str">
        <f>IF('Rekapitulace stavby'!$E$14="","",'Rekapitulace stavby'!$E$14)</f>
        <v>Vyplň údaj</v>
      </c>
      <c r="F14" s="155"/>
      <c r="G14" s="155"/>
      <c r="H14" s="155"/>
      <c r="I14" s="155"/>
      <c r="J14" s="155"/>
      <c r="K14" s="155"/>
      <c r="L14" s="155"/>
      <c r="M14" s="17" t="s">
        <v>31</v>
      </c>
      <c r="O14" s="188" t="str">
        <f>IF('Rekapitulace stavby'!$AN$14="","",'Rekapitulace stavby'!$AN$14)</f>
        <v>Vyplň údaj</v>
      </c>
      <c r="P14" s="155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34</v>
      </c>
      <c r="M16" s="17" t="s">
        <v>29</v>
      </c>
      <c r="O16" s="157">
        <f>IF('Rekapitulace stavby'!$AN$16="","",'Rekapitulace stavby'!$AN$16)</f>
      </c>
      <c r="P16" s="155"/>
      <c r="R16" s="23"/>
    </row>
    <row r="17" spans="2:18" s="6" customFormat="1" ht="18.75" customHeight="1">
      <c r="B17" s="22"/>
      <c r="E17" s="15" t="str">
        <f>IF('Rekapitulace stavby'!$E$17="","",'Rekapitulace stavby'!$E$17)</f>
        <v> </v>
      </c>
      <c r="M17" s="17" t="s">
        <v>31</v>
      </c>
      <c r="O17" s="157">
        <f>IF('Rekapitulace stavby'!$AN$17="","",'Rekapitulace stavby'!$AN$17)</f>
      </c>
      <c r="P17" s="155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36</v>
      </c>
      <c r="M19" s="17" t="s">
        <v>29</v>
      </c>
      <c r="O19" s="157"/>
      <c r="P19" s="155"/>
      <c r="R19" s="23"/>
    </row>
    <row r="20" spans="2:18" s="6" customFormat="1" ht="18.75" customHeight="1">
      <c r="B20" s="22"/>
      <c r="E20" s="15" t="s">
        <v>37</v>
      </c>
      <c r="M20" s="17" t="s">
        <v>31</v>
      </c>
      <c r="O20" s="157"/>
      <c r="P20" s="155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9" t="s">
        <v>554</v>
      </c>
      <c r="M23" s="160">
        <f>$N$87</f>
        <v>0</v>
      </c>
      <c r="N23" s="155"/>
      <c r="O23" s="155"/>
      <c r="P23" s="155"/>
      <c r="R23" s="23"/>
    </row>
    <row r="24" spans="2:18" s="6" customFormat="1" ht="15" customHeight="1">
      <c r="B24" s="22"/>
      <c r="D24" s="21" t="s">
        <v>92</v>
      </c>
      <c r="M24" s="160">
        <f>$N$110</f>
        <v>0</v>
      </c>
      <c r="N24" s="155"/>
      <c r="O24" s="155"/>
      <c r="P24" s="155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90" t="s">
        <v>40</v>
      </c>
      <c r="M26" s="189">
        <f>ROUND($M$23+$M$24,2)</f>
        <v>0</v>
      </c>
      <c r="N26" s="155"/>
      <c r="O26" s="155"/>
      <c r="P26" s="155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7" t="s">
        <v>41</v>
      </c>
      <c r="E28" s="27" t="s">
        <v>42</v>
      </c>
      <c r="F28" s="28">
        <v>0.21</v>
      </c>
      <c r="G28" s="91" t="s">
        <v>43</v>
      </c>
      <c r="H28" s="190">
        <f>ROUND((((SUM($BE$110:$BE$117)+SUM($BE$134:$BE$312))+SUM($BE$314:$BE$318))),2)</f>
        <v>0</v>
      </c>
      <c r="I28" s="155"/>
      <c r="J28" s="155"/>
      <c r="M28" s="190">
        <f>ROUND((((SUM($BE$110:$BE$117)+SUM($BE$134:$BE$312))*$F$28)+SUM($BE$314:$BE$318)*$F$28),2)</f>
        <v>0</v>
      </c>
      <c r="N28" s="155"/>
      <c r="O28" s="155"/>
      <c r="P28" s="155"/>
      <c r="R28" s="23"/>
    </row>
    <row r="29" spans="2:18" s="6" customFormat="1" ht="15" customHeight="1">
      <c r="B29" s="22"/>
      <c r="E29" s="27" t="s">
        <v>44</v>
      </c>
      <c r="F29" s="28">
        <v>0.15</v>
      </c>
      <c r="G29" s="91" t="s">
        <v>43</v>
      </c>
      <c r="H29" s="190">
        <f>ROUND((((SUM($BF$110:$BF$117)+SUM($BF$134:$BF$312))+SUM($BF$314:$BF$318))),2)</f>
        <v>0</v>
      </c>
      <c r="I29" s="155"/>
      <c r="J29" s="155"/>
      <c r="M29" s="190">
        <f>ROUND((((SUM($BF$110:$BF$117)+SUM($BF$134:$BF$312))*$F$29)+SUM($BF$314:$BF$318)*$F$29),2)</f>
        <v>0</v>
      </c>
      <c r="N29" s="155"/>
      <c r="O29" s="155"/>
      <c r="P29" s="155"/>
      <c r="R29" s="23"/>
    </row>
    <row r="30" spans="2:18" s="6" customFormat="1" ht="15" customHeight="1" hidden="1">
      <c r="B30" s="22"/>
      <c r="E30" s="27" t="s">
        <v>45</v>
      </c>
      <c r="F30" s="28">
        <v>0.21</v>
      </c>
      <c r="G30" s="91" t="s">
        <v>43</v>
      </c>
      <c r="H30" s="190">
        <f>ROUND((((SUM($BG$110:$BG$117)+SUM($BG$134:$BG$312))+SUM($BG$314:$BG$318))),2)</f>
        <v>0</v>
      </c>
      <c r="I30" s="155"/>
      <c r="J30" s="155"/>
      <c r="M30" s="190">
        <v>0</v>
      </c>
      <c r="N30" s="155"/>
      <c r="O30" s="155"/>
      <c r="P30" s="155"/>
      <c r="R30" s="23"/>
    </row>
    <row r="31" spans="2:18" s="6" customFormat="1" ht="15" customHeight="1" hidden="1">
      <c r="B31" s="22"/>
      <c r="E31" s="27" t="s">
        <v>46</v>
      </c>
      <c r="F31" s="28">
        <v>0.15</v>
      </c>
      <c r="G31" s="91" t="s">
        <v>43</v>
      </c>
      <c r="H31" s="190">
        <f>ROUND((((SUM($BH$110:$BH$117)+SUM($BH$134:$BH$312))+SUM($BH$314:$BH$318))),2)</f>
        <v>0</v>
      </c>
      <c r="I31" s="155"/>
      <c r="J31" s="155"/>
      <c r="M31" s="190">
        <v>0</v>
      </c>
      <c r="N31" s="155"/>
      <c r="O31" s="155"/>
      <c r="P31" s="155"/>
      <c r="R31" s="23"/>
    </row>
    <row r="32" spans="2:18" s="6" customFormat="1" ht="15" customHeight="1" hidden="1">
      <c r="B32" s="22"/>
      <c r="E32" s="27" t="s">
        <v>47</v>
      </c>
      <c r="F32" s="28">
        <v>0</v>
      </c>
      <c r="G32" s="91" t="s">
        <v>43</v>
      </c>
      <c r="H32" s="190">
        <f>ROUND((((SUM($BI$110:$BI$117)+SUM($BI$134:$BI$312))+SUM($BI$314:$BI$318))),2)</f>
        <v>0</v>
      </c>
      <c r="I32" s="155"/>
      <c r="J32" s="155"/>
      <c r="M32" s="190">
        <v>0</v>
      </c>
      <c r="N32" s="155"/>
      <c r="O32" s="155"/>
      <c r="P32" s="155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48</v>
      </c>
      <c r="E34" s="33"/>
      <c r="F34" s="33"/>
      <c r="G34" s="92" t="s">
        <v>49</v>
      </c>
      <c r="H34" s="34" t="s">
        <v>50</v>
      </c>
      <c r="I34" s="33"/>
      <c r="J34" s="33"/>
      <c r="K34" s="33"/>
      <c r="L34" s="167">
        <f>ROUND(SUM($M$26:$M$32),2)</f>
        <v>0</v>
      </c>
      <c r="M34" s="166"/>
      <c r="N34" s="166"/>
      <c r="O34" s="166"/>
      <c r="P34" s="168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s="2" customFormat="1" ht="14.25" customHeight="1">
      <c r="B37" s="10"/>
      <c r="R37" s="11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51</v>
      </c>
      <c r="E50" s="36"/>
      <c r="F50" s="36"/>
      <c r="G50" s="36"/>
      <c r="H50" s="37"/>
      <c r="J50" s="35" t="s">
        <v>52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53</v>
      </c>
      <c r="E59" s="41"/>
      <c r="F59" s="41"/>
      <c r="G59" s="42" t="s">
        <v>54</v>
      </c>
      <c r="H59" s="43"/>
      <c r="J59" s="40" t="s">
        <v>53</v>
      </c>
      <c r="K59" s="41"/>
      <c r="L59" s="41"/>
      <c r="M59" s="41"/>
      <c r="N59" s="42" t="s">
        <v>54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55</v>
      </c>
      <c r="E61" s="36"/>
      <c r="F61" s="36"/>
      <c r="G61" s="36"/>
      <c r="H61" s="37"/>
      <c r="J61" s="35" t="s">
        <v>56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53</v>
      </c>
      <c r="E70" s="41"/>
      <c r="F70" s="41"/>
      <c r="G70" s="42" t="s">
        <v>54</v>
      </c>
      <c r="H70" s="43"/>
      <c r="J70" s="40" t="s">
        <v>53</v>
      </c>
      <c r="K70" s="41"/>
      <c r="L70" s="41"/>
      <c r="M70" s="41"/>
      <c r="N70" s="42" t="s">
        <v>54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3" t="s">
        <v>555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16</v>
      </c>
      <c r="F78" s="169" t="str">
        <f>$F$6</f>
        <v>Ulice Gen.A.Sochora Nymburk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22</v>
      </c>
      <c r="F80" s="15" t="str">
        <f>$F$8</f>
        <v>Nymburk</v>
      </c>
      <c r="K80" s="17" t="s">
        <v>24</v>
      </c>
      <c r="M80" s="191" t="str">
        <f>IF($O$8="","",$O$8)</f>
        <v>03.02.2014</v>
      </c>
      <c r="N80" s="155"/>
      <c r="O80" s="155"/>
      <c r="P80" s="155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28</v>
      </c>
      <c r="F82" s="15" t="str">
        <f>$E$11</f>
        <v> </v>
      </c>
      <c r="K82" s="17" t="s">
        <v>34</v>
      </c>
      <c r="M82" s="157" t="str">
        <f>$E$17</f>
        <v> </v>
      </c>
      <c r="N82" s="155"/>
      <c r="O82" s="155"/>
      <c r="P82" s="155"/>
      <c r="Q82" s="155"/>
      <c r="R82" s="23"/>
    </row>
    <row r="83" spans="2:18" s="6" customFormat="1" ht="15" customHeight="1">
      <c r="B83" s="22"/>
      <c r="C83" s="17" t="s">
        <v>32</v>
      </c>
      <c r="F83" s="15" t="str">
        <f>IF($E$14="","",$E$14)</f>
        <v>Vyplň údaj</v>
      </c>
      <c r="K83" s="17" t="s">
        <v>36</v>
      </c>
      <c r="M83" s="157" t="str">
        <f>$E$20</f>
        <v>p.Hynek Seiner</v>
      </c>
      <c r="N83" s="155"/>
      <c r="O83" s="155"/>
      <c r="P83" s="155"/>
      <c r="Q83" s="155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192" t="s">
        <v>102</v>
      </c>
      <c r="D85" s="183"/>
      <c r="E85" s="183"/>
      <c r="F85" s="183"/>
      <c r="G85" s="183"/>
      <c r="H85" s="31"/>
      <c r="I85" s="31"/>
      <c r="J85" s="31"/>
      <c r="K85" s="31"/>
      <c r="L85" s="31"/>
      <c r="M85" s="31"/>
      <c r="N85" s="192" t="s">
        <v>103</v>
      </c>
      <c r="O85" s="155"/>
      <c r="P85" s="155"/>
      <c r="Q85" s="155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4" t="s">
        <v>556</v>
      </c>
      <c r="N87" s="185">
        <f>ROUND($N$134,2)</f>
        <v>0</v>
      </c>
      <c r="O87" s="155"/>
      <c r="P87" s="155"/>
      <c r="Q87" s="155"/>
      <c r="R87" s="23"/>
      <c r="AU87" s="6" t="s">
        <v>104</v>
      </c>
    </row>
    <row r="88" spans="2:18" s="93" customFormat="1" ht="25.5" customHeight="1">
      <c r="B88" s="94"/>
      <c r="D88" s="95" t="s">
        <v>105</v>
      </c>
      <c r="N88" s="193">
        <f>ROUND($N$135,2)</f>
        <v>0</v>
      </c>
      <c r="O88" s="194"/>
      <c r="P88" s="194"/>
      <c r="Q88" s="194"/>
      <c r="R88" s="96"/>
    </row>
    <row r="89" spans="2:18" s="89" customFormat="1" ht="21" customHeight="1">
      <c r="B89" s="97"/>
      <c r="D89" s="77" t="s">
        <v>106</v>
      </c>
      <c r="N89" s="180">
        <f>ROUND($N$136,2)</f>
        <v>0</v>
      </c>
      <c r="O89" s="194"/>
      <c r="P89" s="194"/>
      <c r="Q89" s="194"/>
      <c r="R89" s="98"/>
    </row>
    <row r="90" spans="2:18" s="89" customFormat="1" ht="21" customHeight="1">
      <c r="B90" s="97"/>
      <c r="D90" s="77" t="s">
        <v>107</v>
      </c>
      <c r="N90" s="180">
        <f>ROUND($N$147,2)</f>
        <v>0</v>
      </c>
      <c r="O90" s="194"/>
      <c r="P90" s="194"/>
      <c r="Q90" s="194"/>
      <c r="R90" s="98"/>
    </row>
    <row r="91" spans="2:18" s="89" customFormat="1" ht="21" customHeight="1">
      <c r="B91" s="97"/>
      <c r="D91" s="77" t="s">
        <v>108</v>
      </c>
      <c r="N91" s="180">
        <f>ROUND($N$167,2)</f>
        <v>0</v>
      </c>
      <c r="O91" s="194"/>
      <c r="P91" s="194"/>
      <c r="Q91" s="194"/>
      <c r="R91" s="98"/>
    </row>
    <row r="92" spans="2:18" s="89" customFormat="1" ht="21" customHeight="1">
      <c r="B92" s="97"/>
      <c r="D92" s="77" t="s">
        <v>109</v>
      </c>
      <c r="N92" s="180">
        <f>ROUND($N$179,2)</f>
        <v>0</v>
      </c>
      <c r="O92" s="194"/>
      <c r="P92" s="194"/>
      <c r="Q92" s="194"/>
      <c r="R92" s="98"/>
    </row>
    <row r="93" spans="2:18" s="89" customFormat="1" ht="21" customHeight="1">
      <c r="B93" s="97"/>
      <c r="D93" s="77" t="s">
        <v>110</v>
      </c>
      <c r="N93" s="180">
        <f>ROUND($N$184,2)</f>
        <v>0</v>
      </c>
      <c r="O93" s="194"/>
      <c r="P93" s="194"/>
      <c r="Q93" s="194"/>
      <c r="R93" s="98"/>
    </row>
    <row r="94" spans="2:18" s="89" customFormat="1" ht="21" customHeight="1">
      <c r="B94" s="97"/>
      <c r="D94" s="77" t="s">
        <v>111</v>
      </c>
      <c r="N94" s="180">
        <f>ROUND($N$191,2)</f>
        <v>0</v>
      </c>
      <c r="O94" s="194"/>
      <c r="P94" s="194"/>
      <c r="Q94" s="194"/>
      <c r="R94" s="98"/>
    </row>
    <row r="95" spans="2:18" s="89" customFormat="1" ht="21" customHeight="1">
      <c r="B95" s="97"/>
      <c r="D95" s="77" t="s">
        <v>112</v>
      </c>
      <c r="N95" s="180">
        <f>ROUND($N$199,2)</f>
        <v>0</v>
      </c>
      <c r="O95" s="194"/>
      <c r="P95" s="194"/>
      <c r="Q95" s="194"/>
      <c r="R95" s="98"/>
    </row>
    <row r="96" spans="2:18" s="89" customFormat="1" ht="21" customHeight="1">
      <c r="B96" s="97"/>
      <c r="D96" s="77" t="s">
        <v>113</v>
      </c>
      <c r="N96" s="180">
        <f>ROUND($N$207,2)</f>
        <v>0</v>
      </c>
      <c r="O96" s="194"/>
      <c r="P96" s="194"/>
      <c r="Q96" s="194"/>
      <c r="R96" s="98"/>
    </row>
    <row r="97" spans="2:18" s="89" customFormat="1" ht="21" customHeight="1">
      <c r="B97" s="97"/>
      <c r="D97" s="77" t="s">
        <v>114</v>
      </c>
      <c r="N97" s="180">
        <f>ROUND($N$216,2)</f>
        <v>0</v>
      </c>
      <c r="O97" s="194"/>
      <c r="P97" s="194"/>
      <c r="Q97" s="194"/>
      <c r="R97" s="98"/>
    </row>
    <row r="98" spans="2:18" s="89" customFormat="1" ht="21" customHeight="1">
      <c r="B98" s="97"/>
      <c r="D98" s="77" t="s">
        <v>115</v>
      </c>
      <c r="N98" s="180">
        <f>ROUND($N$227,2)</f>
        <v>0</v>
      </c>
      <c r="O98" s="194"/>
      <c r="P98" s="194"/>
      <c r="Q98" s="194"/>
      <c r="R98" s="98"/>
    </row>
    <row r="99" spans="2:18" s="89" customFormat="1" ht="21" customHeight="1">
      <c r="B99" s="97"/>
      <c r="D99" s="77" t="s">
        <v>116</v>
      </c>
      <c r="N99" s="180">
        <f>ROUND($N$231,2)</f>
        <v>0</v>
      </c>
      <c r="O99" s="194"/>
      <c r="P99" s="194"/>
      <c r="Q99" s="194"/>
      <c r="R99" s="98"/>
    </row>
    <row r="100" spans="2:18" s="89" customFormat="1" ht="21" customHeight="1">
      <c r="B100" s="97"/>
      <c r="D100" s="77" t="s">
        <v>117</v>
      </c>
      <c r="N100" s="180">
        <f>ROUND($N$235,2)</f>
        <v>0</v>
      </c>
      <c r="O100" s="194"/>
      <c r="P100" s="194"/>
      <c r="Q100" s="194"/>
      <c r="R100" s="98"/>
    </row>
    <row r="101" spans="2:18" s="89" customFormat="1" ht="21" customHeight="1">
      <c r="B101" s="97"/>
      <c r="D101" s="77" t="s">
        <v>118</v>
      </c>
      <c r="N101" s="180">
        <f>ROUND($N$240,2)</f>
        <v>0</v>
      </c>
      <c r="O101" s="194"/>
      <c r="P101" s="194"/>
      <c r="Q101" s="194"/>
      <c r="R101" s="98"/>
    </row>
    <row r="102" spans="2:18" s="89" customFormat="1" ht="21" customHeight="1">
      <c r="B102" s="97"/>
      <c r="D102" s="77" t="s">
        <v>119</v>
      </c>
      <c r="N102" s="180">
        <f>ROUND($N$245,2)</f>
        <v>0</v>
      </c>
      <c r="O102" s="194"/>
      <c r="P102" s="194"/>
      <c r="Q102" s="194"/>
      <c r="R102" s="98"/>
    </row>
    <row r="103" spans="2:18" s="89" customFormat="1" ht="21" customHeight="1">
      <c r="B103" s="97"/>
      <c r="D103" s="77" t="s">
        <v>120</v>
      </c>
      <c r="N103" s="180">
        <f>ROUND($N$260,2)</f>
        <v>0</v>
      </c>
      <c r="O103" s="194"/>
      <c r="P103" s="194"/>
      <c r="Q103" s="194"/>
      <c r="R103" s="98"/>
    </row>
    <row r="104" spans="2:18" s="89" customFormat="1" ht="21" customHeight="1">
      <c r="B104" s="97"/>
      <c r="D104" s="77" t="s">
        <v>121</v>
      </c>
      <c r="N104" s="180">
        <f>ROUND($N$285,2)</f>
        <v>0</v>
      </c>
      <c r="O104" s="194"/>
      <c r="P104" s="194"/>
      <c r="Q104" s="194"/>
      <c r="R104" s="98"/>
    </row>
    <row r="105" spans="2:18" s="89" customFormat="1" ht="21" customHeight="1">
      <c r="B105" s="97"/>
      <c r="D105" s="77" t="s">
        <v>122</v>
      </c>
      <c r="N105" s="180">
        <f>ROUND($N$295,2)</f>
        <v>0</v>
      </c>
      <c r="O105" s="194"/>
      <c r="P105" s="194"/>
      <c r="Q105" s="194"/>
      <c r="R105" s="98"/>
    </row>
    <row r="106" spans="2:18" s="89" customFormat="1" ht="21" customHeight="1">
      <c r="B106" s="97"/>
      <c r="D106" s="77" t="s">
        <v>123</v>
      </c>
      <c r="N106" s="180">
        <f>ROUND($N$300,2)</f>
        <v>0</v>
      </c>
      <c r="O106" s="194"/>
      <c r="P106" s="194"/>
      <c r="Q106" s="194"/>
      <c r="R106" s="98"/>
    </row>
    <row r="107" spans="2:18" s="89" customFormat="1" ht="21" customHeight="1">
      <c r="B107" s="97"/>
      <c r="D107" s="77" t="s">
        <v>124</v>
      </c>
      <c r="N107" s="180">
        <f>ROUND($N$311,2)</f>
        <v>0</v>
      </c>
      <c r="O107" s="194"/>
      <c r="P107" s="194"/>
      <c r="Q107" s="194"/>
      <c r="R107" s="98"/>
    </row>
    <row r="108" spans="2:18" s="93" customFormat="1" ht="22.5" customHeight="1">
      <c r="B108" s="94"/>
      <c r="D108" s="95" t="s">
        <v>125</v>
      </c>
      <c r="N108" s="195">
        <f>$N$313</f>
        <v>0</v>
      </c>
      <c r="O108" s="194"/>
      <c r="P108" s="194"/>
      <c r="Q108" s="194"/>
      <c r="R108" s="96"/>
    </row>
    <row r="109" spans="2:18" s="6" customFormat="1" ht="22.5" customHeight="1">
      <c r="B109" s="22"/>
      <c r="R109" s="23"/>
    </row>
    <row r="110" spans="2:21" s="6" customFormat="1" ht="30" customHeight="1">
      <c r="B110" s="22"/>
      <c r="C110" s="64" t="s">
        <v>126</v>
      </c>
      <c r="N110" s="185">
        <f>ROUND($N$111+$N$112+$N$113+$N$114+$N$115+$N$116,2)</f>
        <v>0</v>
      </c>
      <c r="O110" s="155"/>
      <c r="P110" s="155"/>
      <c r="Q110" s="155"/>
      <c r="R110" s="23"/>
      <c r="T110" s="99"/>
      <c r="U110" s="100" t="s">
        <v>41</v>
      </c>
    </row>
    <row r="111" spans="2:62" s="6" customFormat="1" ht="18.75" customHeight="1">
      <c r="B111" s="22"/>
      <c r="D111" s="181" t="s">
        <v>127</v>
      </c>
      <c r="E111" s="155"/>
      <c r="F111" s="155"/>
      <c r="G111" s="155"/>
      <c r="H111" s="155"/>
      <c r="N111" s="179">
        <f>ROUND($N$87*$T$111,2)</f>
        <v>0</v>
      </c>
      <c r="O111" s="155"/>
      <c r="P111" s="155"/>
      <c r="Q111" s="155"/>
      <c r="R111" s="23"/>
      <c r="T111" s="101"/>
      <c r="U111" s="102" t="s">
        <v>42</v>
      </c>
      <c r="AY111" s="6" t="s">
        <v>128</v>
      </c>
      <c r="BE111" s="81">
        <f>IF($U$111="základní",$N$111,0)</f>
        <v>0</v>
      </c>
      <c r="BF111" s="81">
        <f>IF($U$111="snížená",$N$111,0)</f>
        <v>0</v>
      </c>
      <c r="BG111" s="81">
        <f>IF($U$111="zákl. přenesená",$N$111,0)</f>
        <v>0</v>
      </c>
      <c r="BH111" s="81">
        <f>IF($U$111="sníž. přenesená",$N$111,0)</f>
        <v>0</v>
      </c>
      <c r="BI111" s="81">
        <f>IF($U$111="nulová",$N$111,0)</f>
        <v>0</v>
      </c>
      <c r="BJ111" s="6" t="s">
        <v>21</v>
      </c>
    </row>
    <row r="112" spans="2:62" s="6" customFormat="1" ht="18.75" customHeight="1">
      <c r="B112" s="22"/>
      <c r="D112" s="181" t="s">
        <v>129</v>
      </c>
      <c r="E112" s="155"/>
      <c r="F112" s="155"/>
      <c r="G112" s="155"/>
      <c r="H112" s="155"/>
      <c r="N112" s="179">
        <f>ROUND($N$87*$T$112,2)</f>
        <v>0</v>
      </c>
      <c r="O112" s="155"/>
      <c r="P112" s="155"/>
      <c r="Q112" s="155"/>
      <c r="R112" s="23"/>
      <c r="T112" s="101"/>
      <c r="U112" s="102" t="s">
        <v>42</v>
      </c>
      <c r="AY112" s="6" t="s">
        <v>128</v>
      </c>
      <c r="BE112" s="81">
        <f>IF($U$112="základní",$N$112,0)</f>
        <v>0</v>
      </c>
      <c r="BF112" s="81">
        <f>IF($U$112="snížená",$N$112,0)</f>
        <v>0</v>
      </c>
      <c r="BG112" s="81">
        <f>IF($U$112="zákl. přenesená",$N$112,0)</f>
        <v>0</v>
      </c>
      <c r="BH112" s="81">
        <f>IF($U$112="sníž. přenesená",$N$112,0)</f>
        <v>0</v>
      </c>
      <c r="BI112" s="81">
        <f>IF($U$112="nulová",$N$112,0)</f>
        <v>0</v>
      </c>
      <c r="BJ112" s="6" t="s">
        <v>21</v>
      </c>
    </row>
    <row r="113" spans="2:62" s="6" customFormat="1" ht="18.75" customHeight="1">
      <c r="B113" s="22"/>
      <c r="D113" s="181" t="s">
        <v>130</v>
      </c>
      <c r="E113" s="155"/>
      <c r="F113" s="155"/>
      <c r="G113" s="155"/>
      <c r="H113" s="155"/>
      <c r="N113" s="179">
        <f>ROUND($N$87*$T$113,2)</f>
        <v>0</v>
      </c>
      <c r="O113" s="155"/>
      <c r="P113" s="155"/>
      <c r="Q113" s="155"/>
      <c r="R113" s="23"/>
      <c r="T113" s="101"/>
      <c r="U113" s="102" t="s">
        <v>42</v>
      </c>
      <c r="AY113" s="6" t="s">
        <v>128</v>
      </c>
      <c r="BE113" s="81">
        <f>IF($U$113="základní",$N$113,0)</f>
        <v>0</v>
      </c>
      <c r="BF113" s="81">
        <f>IF($U$113="snížená",$N$113,0)</f>
        <v>0</v>
      </c>
      <c r="BG113" s="81">
        <f>IF($U$113="zákl. přenesená",$N$113,0)</f>
        <v>0</v>
      </c>
      <c r="BH113" s="81">
        <f>IF($U$113="sníž. přenesená",$N$113,0)</f>
        <v>0</v>
      </c>
      <c r="BI113" s="81">
        <f>IF($U$113="nulová",$N$113,0)</f>
        <v>0</v>
      </c>
      <c r="BJ113" s="6" t="s">
        <v>21</v>
      </c>
    </row>
    <row r="114" spans="2:62" s="6" customFormat="1" ht="18.75" customHeight="1">
      <c r="B114" s="22"/>
      <c r="D114" s="181" t="s">
        <v>131</v>
      </c>
      <c r="E114" s="155"/>
      <c r="F114" s="155"/>
      <c r="G114" s="155"/>
      <c r="H114" s="155"/>
      <c r="N114" s="179">
        <f>ROUND($N$87*$T$114,2)</f>
        <v>0</v>
      </c>
      <c r="O114" s="155"/>
      <c r="P114" s="155"/>
      <c r="Q114" s="155"/>
      <c r="R114" s="23"/>
      <c r="T114" s="101"/>
      <c r="U114" s="102" t="s">
        <v>42</v>
      </c>
      <c r="AY114" s="6" t="s">
        <v>128</v>
      </c>
      <c r="BE114" s="81">
        <f>IF($U$114="základní",$N$114,0)</f>
        <v>0</v>
      </c>
      <c r="BF114" s="81">
        <f>IF($U$114="snížená",$N$114,0)</f>
        <v>0</v>
      </c>
      <c r="BG114" s="81">
        <f>IF($U$114="zákl. přenesená",$N$114,0)</f>
        <v>0</v>
      </c>
      <c r="BH114" s="81">
        <f>IF($U$114="sníž. přenesená",$N$114,0)</f>
        <v>0</v>
      </c>
      <c r="BI114" s="81">
        <f>IF($U$114="nulová",$N$114,0)</f>
        <v>0</v>
      </c>
      <c r="BJ114" s="6" t="s">
        <v>21</v>
      </c>
    </row>
    <row r="115" spans="2:62" s="6" customFormat="1" ht="18.75" customHeight="1">
      <c r="B115" s="22"/>
      <c r="D115" s="181" t="s">
        <v>132</v>
      </c>
      <c r="E115" s="155"/>
      <c r="F115" s="155"/>
      <c r="G115" s="155"/>
      <c r="H115" s="155"/>
      <c r="N115" s="179">
        <f>ROUND($N$87*$T$115,2)</f>
        <v>0</v>
      </c>
      <c r="O115" s="155"/>
      <c r="P115" s="155"/>
      <c r="Q115" s="155"/>
      <c r="R115" s="23"/>
      <c r="T115" s="101"/>
      <c r="U115" s="102" t="s">
        <v>42</v>
      </c>
      <c r="AY115" s="6" t="s">
        <v>128</v>
      </c>
      <c r="BE115" s="81">
        <f>IF($U$115="základní",$N$115,0)</f>
        <v>0</v>
      </c>
      <c r="BF115" s="81">
        <f>IF($U$115="snížená",$N$115,0)</f>
        <v>0</v>
      </c>
      <c r="BG115" s="81">
        <f>IF($U$115="zákl. přenesená",$N$115,0)</f>
        <v>0</v>
      </c>
      <c r="BH115" s="81">
        <f>IF($U$115="sníž. přenesená",$N$115,0)</f>
        <v>0</v>
      </c>
      <c r="BI115" s="81">
        <f>IF($U$115="nulová",$N$115,0)</f>
        <v>0</v>
      </c>
      <c r="BJ115" s="6" t="s">
        <v>21</v>
      </c>
    </row>
    <row r="116" spans="2:62" s="6" customFormat="1" ht="18.75" customHeight="1">
      <c r="B116" s="22"/>
      <c r="D116" s="77" t="s">
        <v>133</v>
      </c>
      <c r="N116" s="179">
        <f>ROUND($N$87*$T$116,2)</f>
        <v>0</v>
      </c>
      <c r="O116" s="155"/>
      <c r="P116" s="155"/>
      <c r="Q116" s="155"/>
      <c r="R116" s="23"/>
      <c r="T116" s="103"/>
      <c r="U116" s="104" t="s">
        <v>42</v>
      </c>
      <c r="AY116" s="6" t="s">
        <v>134</v>
      </c>
      <c r="BE116" s="81">
        <f>IF($U$116="základní",$N$116,0)</f>
        <v>0</v>
      </c>
      <c r="BF116" s="81">
        <f>IF($U$116="snížená",$N$116,0)</f>
        <v>0</v>
      </c>
      <c r="BG116" s="81">
        <f>IF($U$116="zákl. přenesená",$N$116,0)</f>
        <v>0</v>
      </c>
      <c r="BH116" s="81">
        <f>IF($U$116="sníž. přenesená",$N$116,0)</f>
        <v>0</v>
      </c>
      <c r="BI116" s="81">
        <f>IF($U$116="nulová",$N$116,0)</f>
        <v>0</v>
      </c>
      <c r="BJ116" s="6" t="s">
        <v>21</v>
      </c>
    </row>
    <row r="117" spans="2:18" s="6" customFormat="1" ht="14.25" customHeight="1">
      <c r="B117" s="22"/>
      <c r="R117" s="23"/>
    </row>
    <row r="118" spans="2:18" s="6" customFormat="1" ht="30" customHeight="1">
      <c r="B118" s="22"/>
      <c r="C118" s="88" t="s">
        <v>99</v>
      </c>
      <c r="D118" s="31"/>
      <c r="E118" s="31"/>
      <c r="F118" s="31"/>
      <c r="G118" s="31"/>
      <c r="H118" s="31"/>
      <c r="I118" s="31"/>
      <c r="J118" s="31"/>
      <c r="K118" s="31"/>
      <c r="L118" s="182">
        <f>ROUND(SUM($N$87+$N$110),2)</f>
        <v>0</v>
      </c>
      <c r="M118" s="183"/>
      <c r="N118" s="183"/>
      <c r="O118" s="183"/>
      <c r="P118" s="183"/>
      <c r="Q118" s="183"/>
      <c r="R118" s="23"/>
    </row>
    <row r="119" spans="2:18" s="6" customFormat="1" ht="7.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3" spans="2:18" s="6" customFormat="1" ht="7.5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18" s="6" customFormat="1" ht="37.5" customHeight="1">
      <c r="B124" s="22"/>
      <c r="C124" s="153" t="s">
        <v>546</v>
      </c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23"/>
    </row>
    <row r="125" spans="2:18" s="6" customFormat="1" ht="7.5" customHeight="1">
      <c r="B125" s="22"/>
      <c r="R125" s="23"/>
    </row>
    <row r="126" spans="2:18" s="6" customFormat="1" ht="37.5" customHeight="1">
      <c r="B126" s="22"/>
      <c r="C126" s="52" t="s">
        <v>16</v>
      </c>
      <c r="F126" s="169" t="str">
        <f>$F$6</f>
        <v>Ulice Gen.A.Sochora Nymburk</v>
      </c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R126" s="23"/>
    </row>
    <row r="127" spans="2:18" s="6" customFormat="1" ht="7.5" customHeight="1">
      <c r="B127" s="22"/>
      <c r="R127" s="23"/>
    </row>
    <row r="128" spans="2:18" s="6" customFormat="1" ht="18.75" customHeight="1">
      <c r="B128" s="22"/>
      <c r="C128" s="17" t="s">
        <v>22</v>
      </c>
      <c r="F128" s="15" t="str">
        <f>$F$8</f>
        <v>Nymburk</v>
      </c>
      <c r="K128" s="17" t="s">
        <v>24</v>
      </c>
      <c r="M128" s="191" t="str">
        <f>IF($O$8="","",$O$8)</f>
        <v>03.02.2014</v>
      </c>
      <c r="N128" s="155"/>
      <c r="O128" s="155"/>
      <c r="P128" s="155"/>
      <c r="R128" s="23"/>
    </row>
    <row r="129" spans="2:18" s="6" customFormat="1" ht="7.5" customHeight="1">
      <c r="B129" s="22"/>
      <c r="R129" s="23"/>
    </row>
    <row r="130" spans="2:18" s="6" customFormat="1" ht="15.75" customHeight="1">
      <c r="B130" s="22"/>
      <c r="C130" s="17" t="s">
        <v>28</v>
      </c>
      <c r="F130" s="15" t="str">
        <f>$E$11</f>
        <v> </v>
      </c>
      <c r="K130" s="17" t="s">
        <v>34</v>
      </c>
      <c r="M130" s="157" t="str">
        <f>$E$17</f>
        <v> </v>
      </c>
      <c r="N130" s="155"/>
      <c r="O130" s="155"/>
      <c r="P130" s="155"/>
      <c r="Q130" s="155"/>
      <c r="R130" s="23"/>
    </row>
    <row r="131" spans="2:18" s="6" customFormat="1" ht="15" customHeight="1">
      <c r="B131" s="22"/>
      <c r="C131" s="17" t="s">
        <v>32</v>
      </c>
      <c r="F131" s="15" t="str">
        <f>IF($E$14="","",$E$14)</f>
        <v>Vyplň údaj</v>
      </c>
      <c r="K131" s="17" t="s">
        <v>36</v>
      </c>
      <c r="M131" s="157" t="str">
        <f>$E$20</f>
        <v>p.Hynek Seiner</v>
      </c>
      <c r="N131" s="155"/>
      <c r="O131" s="155"/>
      <c r="P131" s="155"/>
      <c r="Q131" s="155"/>
      <c r="R131" s="23"/>
    </row>
    <row r="132" spans="2:18" s="6" customFormat="1" ht="11.25" customHeight="1">
      <c r="B132" s="22"/>
      <c r="R132" s="23"/>
    </row>
    <row r="133" spans="2:27" s="105" customFormat="1" ht="30" customHeight="1">
      <c r="B133" s="106"/>
      <c r="C133" s="107" t="s">
        <v>135</v>
      </c>
      <c r="D133" s="108" t="s">
        <v>136</v>
      </c>
      <c r="E133" s="108" t="s">
        <v>59</v>
      </c>
      <c r="F133" s="196" t="s">
        <v>137</v>
      </c>
      <c r="G133" s="197"/>
      <c r="H133" s="197"/>
      <c r="I133" s="197"/>
      <c r="J133" s="108" t="s">
        <v>138</v>
      </c>
      <c r="K133" s="108" t="s">
        <v>139</v>
      </c>
      <c r="L133" s="196" t="s">
        <v>140</v>
      </c>
      <c r="M133" s="197"/>
      <c r="N133" s="196" t="s">
        <v>141</v>
      </c>
      <c r="O133" s="197"/>
      <c r="P133" s="197"/>
      <c r="Q133" s="198"/>
      <c r="R133" s="109"/>
      <c r="T133" s="59" t="s">
        <v>142</v>
      </c>
      <c r="U133" s="60" t="s">
        <v>41</v>
      </c>
      <c r="V133" s="60" t="s">
        <v>143</v>
      </c>
      <c r="W133" s="60" t="s">
        <v>144</v>
      </c>
      <c r="X133" s="60" t="s">
        <v>145</v>
      </c>
      <c r="Y133" s="60" t="s">
        <v>146</v>
      </c>
      <c r="Z133" s="60" t="s">
        <v>147</v>
      </c>
      <c r="AA133" s="61" t="s">
        <v>148</v>
      </c>
    </row>
    <row r="134" spans="2:63" s="6" customFormat="1" ht="30" customHeight="1">
      <c r="B134" s="22"/>
      <c r="C134" s="217" t="s">
        <v>547</v>
      </c>
      <c r="D134" s="217"/>
      <c r="E134" s="217"/>
      <c r="F134" s="217"/>
      <c r="N134" s="203">
        <f>$BK$134</f>
        <v>0</v>
      </c>
      <c r="O134" s="155"/>
      <c r="P134" s="155"/>
      <c r="Q134" s="155"/>
      <c r="R134" s="23"/>
      <c r="T134" s="63"/>
      <c r="U134" s="36"/>
      <c r="V134" s="36"/>
      <c r="W134" s="110">
        <f>$W$135+$W$313</f>
        <v>10310.356526999998</v>
      </c>
      <c r="X134" s="36"/>
      <c r="Y134" s="110">
        <f>$Y$135+$Y$313</f>
        <v>3624.7633313999995</v>
      </c>
      <c r="Z134" s="36"/>
      <c r="AA134" s="111">
        <f>$AA$135+$AA$313</f>
        <v>858.6159999999999</v>
      </c>
      <c r="AT134" s="6" t="s">
        <v>76</v>
      </c>
      <c r="AU134" s="6" t="s">
        <v>104</v>
      </c>
      <c r="BK134" s="112">
        <f>$BK$135+$BK$313</f>
        <v>0</v>
      </c>
    </row>
    <row r="135" spans="2:63" s="113" customFormat="1" ht="37.5" customHeight="1">
      <c r="B135" s="114"/>
      <c r="D135" s="115" t="s">
        <v>105</v>
      </c>
      <c r="N135" s="195">
        <f>$BK$135</f>
        <v>0</v>
      </c>
      <c r="O135" s="204"/>
      <c r="P135" s="204"/>
      <c r="Q135" s="204"/>
      <c r="R135" s="117"/>
      <c r="T135" s="118"/>
      <c r="W135" s="119">
        <f>$W$136+$W$147+$W$167+$W$179+$W$184+$W$191+$W$199+$W$207+$W$216+$W$227+$W$231+$W$235+$W$240+$W$245+$W$260+$W$285+$W$295+$W$300+$W$311</f>
        <v>10310.356526999998</v>
      </c>
      <c r="Y135" s="119">
        <f>$Y$136+$Y$147+$Y$167+$Y$179+$Y$184+$Y$191+$Y$199+$Y$207+$Y$216+$Y$227+$Y$231+$Y$235+$Y$240+$Y$245+$Y$260+$Y$285+$Y$295+$Y$300+$Y$311</f>
        <v>3624.7633313999995</v>
      </c>
      <c r="AA135" s="120">
        <f>$AA$136+$AA$147+$AA$167+$AA$179+$AA$184+$AA$191+$AA$199+$AA$207+$AA$216+$AA$227+$AA$231+$AA$235+$AA$240+$AA$245+$AA$260+$AA$285+$AA$295+$AA$300+$AA$311</f>
        <v>858.6159999999999</v>
      </c>
      <c r="AR135" s="116" t="s">
        <v>21</v>
      </c>
      <c r="AT135" s="116" t="s">
        <v>76</v>
      </c>
      <c r="AU135" s="116" t="s">
        <v>77</v>
      </c>
      <c r="AY135" s="116" t="s">
        <v>149</v>
      </c>
      <c r="BK135" s="121">
        <f>$BK$136+$BK$147+$BK$167+$BK$179+$BK$184+$BK$191+$BK$199+$BK$207+$BK$216+$BK$227+$BK$231+$BK$235+$BK$240+$BK$245+$BK$260+$BK$285+$BK$295+$BK$300+$BK$311</f>
        <v>0</v>
      </c>
    </row>
    <row r="136" spans="2:63" s="113" customFormat="1" ht="21" customHeight="1">
      <c r="B136" s="114"/>
      <c r="D136" s="122" t="s">
        <v>106</v>
      </c>
      <c r="N136" s="205">
        <f>$BK$136</f>
        <v>0</v>
      </c>
      <c r="O136" s="204"/>
      <c r="P136" s="204"/>
      <c r="Q136" s="204"/>
      <c r="R136" s="117"/>
      <c r="T136" s="118"/>
      <c r="W136" s="119">
        <f>SUM($W$137:$W$146)</f>
        <v>919.8254999999999</v>
      </c>
      <c r="Y136" s="119">
        <f>SUM($Y$137:$Y$146)</f>
        <v>0</v>
      </c>
      <c r="AA136" s="120">
        <f>SUM($AA$137:$AA$146)</f>
        <v>0</v>
      </c>
      <c r="AR136" s="116" t="s">
        <v>21</v>
      </c>
      <c r="AT136" s="116" t="s">
        <v>76</v>
      </c>
      <c r="AU136" s="116" t="s">
        <v>21</v>
      </c>
      <c r="AY136" s="116" t="s">
        <v>149</v>
      </c>
      <c r="BK136" s="121">
        <f>SUM($BK$137:$BK$146)</f>
        <v>0</v>
      </c>
    </row>
    <row r="137" spans="2:64" s="6" customFormat="1" ht="27" customHeight="1">
      <c r="B137" s="22"/>
      <c r="C137" s="123" t="s">
        <v>21</v>
      </c>
      <c r="D137" s="123" t="s">
        <v>150</v>
      </c>
      <c r="E137" s="124" t="s">
        <v>151</v>
      </c>
      <c r="F137" s="199" t="s">
        <v>432</v>
      </c>
      <c r="G137" s="200"/>
      <c r="H137" s="200"/>
      <c r="I137" s="200"/>
      <c r="J137" s="125" t="s">
        <v>152</v>
      </c>
      <c r="K137" s="126">
        <v>2605</v>
      </c>
      <c r="L137" s="201">
        <v>0</v>
      </c>
      <c r="M137" s="200"/>
      <c r="N137" s="202">
        <f>ROUND($L$137*$K$137,3)</f>
        <v>0</v>
      </c>
      <c r="O137" s="200"/>
      <c r="P137" s="200"/>
      <c r="Q137" s="200"/>
      <c r="R137" s="23"/>
      <c r="T137" s="127"/>
      <c r="U137" s="29" t="s">
        <v>42</v>
      </c>
      <c r="V137" s="128">
        <v>0.209</v>
      </c>
      <c r="W137" s="128">
        <f>$V$137*$K$137</f>
        <v>544.4449999999999</v>
      </c>
      <c r="X137" s="128">
        <v>0</v>
      </c>
      <c r="Y137" s="128">
        <f>$X$137*$K$137</f>
        <v>0</v>
      </c>
      <c r="Z137" s="128">
        <v>0</v>
      </c>
      <c r="AA137" s="129">
        <f>$Z$137*$K$137</f>
        <v>0</v>
      </c>
      <c r="AR137" s="6" t="s">
        <v>153</v>
      </c>
      <c r="AT137" s="6" t="s">
        <v>150</v>
      </c>
      <c r="AU137" s="6" t="s">
        <v>101</v>
      </c>
      <c r="AY137" s="6" t="s">
        <v>149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130">
        <f>ROUND($L$137*$K$137,3)</f>
        <v>0</v>
      </c>
      <c r="BL137" s="6" t="s">
        <v>153</v>
      </c>
    </row>
    <row r="138" spans="2:64" s="6" customFormat="1" ht="27" customHeight="1">
      <c r="B138" s="22"/>
      <c r="C138" s="123" t="s">
        <v>101</v>
      </c>
      <c r="D138" s="123" t="s">
        <v>150</v>
      </c>
      <c r="E138" s="124" t="s">
        <v>154</v>
      </c>
      <c r="F138" s="199" t="s">
        <v>433</v>
      </c>
      <c r="G138" s="200"/>
      <c r="H138" s="200"/>
      <c r="I138" s="200"/>
      <c r="J138" s="125" t="s">
        <v>155</v>
      </c>
      <c r="K138" s="126">
        <v>781.5</v>
      </c>
      <c r="L138" s="201">
        <v>0</v>
      </c>
      <c r="M138" s="200"/>
      <c r="N138" s="202">
        <f>ROUND($L$138*$K$138,3)</f>
        <v>0</v>
      </c>
      <c r="O138" s="200"/>
      <c r="P138" s="200"/>
      <c r="Q138" s="200"/>
      <c r="R138" s="23"/>
      <c r="T138" s="127"/>
      <c r="U138" s="29" t="s">
        <v>42</v>
      </c>
      <c r="V138" s="128">
        <v>0.117</v>
      </c>
      <c r="W138" s="128">
        <f>$V$138*$K$138</f>
        <v>91.4355</v>
      </c>
      <c r="X138" s="128">
        <v>0</v>
      </c>
      <c r="Y138" s="128">
        <f>$X$138*$K$138</f>
        <v>0</v>
      </c>
      <c r="Z138" s="128">
        <v>0</v>
      </c>
      <c r="AA138" s="129">
        <f>$Z$138*$K$138</f>
        <v>0</v>
      </c>
      <c r="AR138" s="6" t="s">
        <v>153</v>
      </c>
      <c r="AT138" s="6" t="s">
        <v>150</v>
      </c>
      <c r="AU138" s="6" t="s">
        <v>101</v>
      </c>
      <c r="AY138" s="6" t="s">
        <v>149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21</v>
      </c>
      <c r="BK138" s="130">
        <f>ROUND($L$138*$K$138,3)</f>
        <v>0</v>
      </c>
      <c r="BL138" s="6" t="s">
        <v>153</v>
      </c>
    </row>
    <row r="139" spans="2:64" s="6" customFormat="1" ht="27" customHeight="1">
      <c r="B139" s="22"/>
      <c r="C139" s="123" t="s">
        <v>156</v>
      </c>
      <c r="D139" s="123" t="s">
        <v>150</v>
      </c>
      <c r="E139" s="124" t="s">
        <v>157</v>
      </c>
      <c r="F139" s="199" t="s">
        <v>434</v>
      </c>
      <c r="G139" s="200"/>
      <c r="H139" s="200"/>
      <c r="I139" s="200"/>
      <c r="J139" s="125" t="s">
        <v>155</v>
      </c>
      <c r="K139" s="126">
        <v>781.5</v>
      </c>
      <c r="L139" s="201">
        <v>0</v>
      </c>
      <c r="M139" s="200"/>
      <c r="N139" s="202">
        <f>ROUND($L$139*$K$139,3)</f>
        <v>0</v>
      </c>
      <c r="O139" s="200"/>
      <c r="P139" s="200"/>
      <c r="Q139" s="200"/>
      <c r="R139" s="23"/>
      <c r="T139" s="127"/>
      <c r="U139" s="29" t="s">
        <v>42</v>
      </c>
      <c r="V139" s="128">
        <v>0.058</v>
      </c>
      <c r="W139" s="128">
        <f>$V$139*$K$139</f>
        <v>45.327000000000005</v>
      </c>
      <c r="X139" s="128">
        <v>0</v>
      </c>
      <c r="Y139" s="128">
        <f>$X$139*$K$139</f>
        <v>0</v>
      </c>
      <c r="Z139" s="128">
        <v>0</v>
      </c>
      <c r="AA139" s="129">
        <f>$Z$139*$K$139</f>
        <v>0</v>
      </c>
      <c r="AR139" s="6" t="s">
        <v>153</v>
      </c>
      <c r="AT139" s="6" t="s">
        <v>150</v>
      </c>
      <c r="AU139" s="6" t="s">
        <v>101</v>
      </c>
      <c r="AY139" s="6" t="s">
        <v>149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130">
        <f>ROUND($L$139*$K$139,3)</f>
        <v>0</v>
      </c>
      <c r="BL139" s="6" t="s">
        <v>153</v>
      </c>
    </row>
    <row r="140" spans="2:64" s="6" customFormat="1" ht="27" customHeight="1">
      <c r="B140" s="22"/>
      <c r="C140" s="123" t="s">
        <v>153</v>
      </c>
      <c r="D140" s="123" t="s">
        <v>150</v>
      </c>
      <c r="E140" s="124" t="s">
        <v>158</v>
      </c>
      <c r="F140" s="206" t="s">
        <v>159</v>
      </c>
      <c r="G140" s="200"/>
      <c r="H140" s="200"/>
      <c r="I140" s="200"/>
      <c r="J140" s="125" t="s">
        <v>155</v>
      </c>
      <c r="K140" s="126">
        <v>1042</v>
      </c>
      <c r="L140" s="201">
        <v>0</v>
      </c>
      <c r="M140" s="200"/>
      <c r="N140" s="202">
        <f>ROUND($L$140*$K$140,3)</f>
        <v>0</v>
      </c>
      <c r="O140" s="200"/>
      <c r="P140" s="200"/>
      <c r="Q140" s="200"/>
      <c r="R140" s="23"/>
      <c r="T140" s="127"/>
      <c r="U140" s="29" t="s">
        <v>42</v>
      </c>
      <c r="V140" s="128">
        <v>0.083</v>
      </c>
      <c r="W140" s="128">
        <f>$V$140*$K$140</f>
        <v>86.486</v>
      </c>
      <c r="X140" s="128">
        <v>0</v>
      </c>
      <c r="Y140" s="128">
        <f>$X$140*$K$140</f>
        <v>0</v>
      </c>
      <c r="Z140" s="128">
        <v>0</v>
      </c>
      <c r="AA140" s="129">
        <f>$Z$140*$K$140</f>
        <v>0</v>
      </c>
      <c r="AR140" s="6" t="s">
        <v>153</v>
      </c>
      <c r="AT140" s="6" t="s">
        <v>150</v>
      </c>
      <c r="AU140" s="6" t="s">
        <v>101</v>
      </c>
      <c r="AY140" s="6" t="s">
        <v>149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21</v>
      </c>
      <c r="BK140" s="130">
        <f>ROUND($L$140*$K$140,3)</f>
        <v>0</v>
      </c>
      <c r="BL140" s="6" t="s">
        <v>153</v>
      </c>
    </row>
    <row r="141" spans="2:51" s="6" customFormat="1" ht="15.75" customHeight="1">
      <c r="B141" s="131"/>
      <c r="E141" s="132"/>
      <c r="F141" s="207" t="s">
        <v>160</v>
      </c>
      <c r="G141" s="208"/>
      <c r="H141" s="208"/>
      <c r="I141" s="208"/>
      <c r="K141" s="133">
        <v>1042</v>
      </c>
      <c r="R141" s="134"/>
      <c r="T141" s="135"/>
      <c r="AA141" s="136"/>
      <c r="AT141" s="132" t="s">
        <v>161</v>
      </c>
      <c r="AU141" s="132" t="s">
        <v>101</v>
      </c>
      <c r="AV141" s="132" t="s">
        <v>101</v>
      </c>
      <c r="AW141" s="132" t="s">
        <v>104</v>
      </c>
      <c r="AX141" s="132" t="s">
        <v>21</v>
      </c>
      <c r="AY141" s="132" t="s">
        <v>149</v>
      </c>
    </row>
    <row r="142" spans="2:64" s="6" customFormat="1" ht="39" customHeight="1">
      <c r="B142" s="22"/>
      <c r="C142" s="123" t="s">
        <v>162</v>
      </c>
      <c r="D142" s="123" t="s">
        <v>150</v>
      </c>
      <c r="E142" s="124" t="s">
        <v>163</v>
      </c>
      <c r="F142" s="199" t="s">
        <v>437</v>
      </c>
      <c r="G142" s="200"/>
      <c r="H142" s="200"/>
      <c r="I142" s="200"/>
      <c r="J142" s="125" t="s">
        <v>155</v>
      </c>
      <c r="K142" s="126">
        <v>10420</v>
      </c>
      <c r="L142" s="201">
        <v>0</v>
      </c>
      <c r="M142" s="200"/>
      <c r="N142" s="202">
        <f>ROUND($L$142*$K$142,3)</f>
        <v>0</v>
      </c>
      <c r="O142" s="200"/>
      <c r="P142" s="200"/>
      <c r="Q142" s="200"/>
      <c r="R142" s="23"/>
      <c r="T142" s="127"/>
      <c r="U142" s="29" t="s">
        <v>42</v>
      </c>
      <c r="V142" s="128">
        <v>0.004</v>
      </c>
      <c r="W142" s="128">
        <f>$V$142*$K$142</f>
        <v>41.68</v>
      </c>
      <c r="X142" s="128">
        <v>0</v>
      </c>
      <c r="Y142" s="128">
        <f>$X$142*$K$142</f>
        <v>0</v>
      </c>
      <c r="Z142" s="128">
        <v>0</v>
      </c>
      <c r="AA142" s="129">
        <f>$Z$142*$K$142</f>
        <v>0</v>
      </c>
      <c r="AR142" s="6" t="s">
        <v>153</v>
      </c>
      <c r="AT142" s="6" t="s">
        <v>150</v>
      </c>
      <c r="AU142" s="6" t="s">
        <v>101</v>
      </c>
      <c r="AY142" s="6" t="s">
        <v>149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130">
        <f>ROUND($L$142*$K$142,3)</f>
        <v>0</v>
      </c>
      <c r="BL142" s="6" t="s">
        <v>153</v>
      </c>
    </row>
    <row r="143" spans="2:64" s="6" customFormat="1" ht="15.75" customHeight="1">
      <c r="B143" s="22"/>
      <c r="C143" s="123" t="s">
        <v>164</v>
      </c>
      <c r="D143" s="123" t="s">
        <v>150</v>
      </c>
      <c r="E143" s="124" t="s">
        <v>165</v>
      </c>
      <c r="F143" s="199" t="s">
        <v>435</v>
      </c>
      <c r="G143" s="200"/>
      <c r="H143" s="200"/>
      <c r="I143" s="200"/>
      <c r="J143" s="125" t="s">
        <v>155</v>
      </c>
      <c r="K143" s="126">
        <v>1042</v>
      </c>
      <c r="L143" s="201">
        <v>0</v>
      </c>
      <c r="M143" s="200"/>
      <c r="N143" s="202">
        <f>ROUND($L$143*$K$143,3)</f>
        <v>0</v>
      </c>
      <c r="O143" s="200"/>
      <c r="P143" s="200"/>
      <c r="Q143" s="200"/>
      <c r="R143" s="23"/>
      <c r="T143" s="127"/>
      <c r="U143" s="29" t="s">
        <v>42</v>
      </c>
      <c r="V143" s="128">
        <v>0.009</v>
      </c>
      <c r="W143" s="128">
        <f>$V$143*$K$143</f>
        <v>9.378</v>
      </c>
      <c r="X143" s="128">
        <v>0</v>
      </c>
      <c r="Y143" s="128">
        <f>$X$143*$K$143</f>
        <v>0</v>
      </c>
      <c r="Z143" s="128">
        <v>0</v>
      </c>
      <c r="AA143" s="129">
        <f>$Z$143*$K$143</f>
        <v>0</v>
      </c>
      <c r="AR143" s="6" t="s">
        <v>153</v>
      </c>
      <c r="AT143" s="6" t="s">
        <v>150</v>
      </c>
      <c r="AU143" s="6" t="s">
        <v>101</v>
      </c>
      <c r="AY143" s="6" t="s">
        <v>149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130">
        <f>ROUND($L$143*$K$143,3)</f>
        <v>0</v>
      </c>
      <c r="BL143" s="6" t="s">
        <v>153</v>
      </c>
    </row>
    <row r="144" spans="2:64" s="6" customFormat="1" ht="27" customHeight="1">
      <c r="B144" s="22"/>
      <c r="C144" s="123" t="s">
        <v>166</v>
      </c>
      <c r="D144" s="123" t="s">
        <v>150</v>
      </c>
      <c r="E144" s="124" t="s">
        <v>167</v>
      </c>
      <c r="F144" s="199" t="s">
        <v>168</v>
      </c>
      <c r="G144" s="200"/>
      <c r="H144" s="200"/>
      <c r="I144" s="200"/>
      <c r="J144" s="125" t="s">
        <v>169</v>
      </c>
      <c r="K144" s="126">
        <v>1667.2</v>
      </c>
      <c r="L144" s="201">
        <v>0</v>
      </c>
      <c r="M144" s="200"/>
      <c r="N144" s="202">
        <f>ROUND($L$144*$K$144,3)</f>
        <v>0</v>
      </c>
      <c r="O144" s="200"/>
      <c r="P144" s="200"/>
      <c r="Q144" s="200"/>
      <c r="R144" s="23"/>
      <c r="T144" s="127"/>
      <c r="U144" s="29" t="s">
        <v>42</v>
      </c>
      <c r="V144" s="128">
        <v>0</v>
      </c>
      <c r="W144" s="128">
        <f>$V$144*$K$144</f>
        <v>0</v>
      </c>
      <c r="X144" s="128">
        <v>0</v>
      </c>
      <c r="Y144" s="128">
        <f>$X$144*$K$144</f>
        <v>0</v>
      </c>
      <c r="Z144" s="128">
        <v>0</v>
      </c>
      <c r="AA144" s="129">
        <f>$Z$144*$K$144</f>
        <v>0</v>
      </c>
      <c r="AR144" s="6" t="s">
        <v>153</v>
      </c>
      <c r="AT144" s="6" t="s">
        <v>150</v>
      </c>
      <c r="AU144" s="6" t="s">
        <v>101</v>
      </c>
      <c r="AY144" s="6" t="s">
        <v>149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130">
        <f>ROUND($L$144*$K$144,3)</f>
        <v>0</v>
      </c>
      <c r="BL144" s="6" t="s">
        <v>153</v>
      </c>
    </row>
    <row r="145" spans="2:51" s="6" customFormat="1" ht="15.75" customHeight="1">
      <c r="B145" s="131"/>
      <c r="E145" s="132"/>
      <c r="F145" s="207" t="s">
        <v>170</v>
      </c>
      <c r="G145" s="208"/>
      <c r="H145" s="208"/>
      <c r="I145" s="208"/>
      <c r="K145" s="133">
        <v>1667.2</v>
      </c>
      <c r="R145" s="134"/>
      <c r="T145" s="135"/>
      <c r="AA145" s="136"/>
      <c r="AT145" s="132" t="s">
        <v>161</v>
      </c>
      <c r="AU145" s="132" t="s">
        <v>101</v>
      </c>
      <c r="AV145" s="132" t="s">
        <v>101</v>
      </c>
      <c r="AW145" s="132" t="s">
        <v>104</v>
      </c>
      <c r="AX145" s="132" t="s">
        <v>21</v>
      </c>
      <c r="AY145" s="132" t="s">
        <v>149</v>
      </c>
    </row>
    <row r="146" spans="2:64" s="6" customFormat="1" ht="27" customHeight="1">
      <c r="B146" s="22"/>
      <c r="C146" s="123" t="s">
        <v>171</v>
      </c>
      <c r="D146" s="123" t="s">
        <v>150</v>
      </c>
      <c r="E146" s="124" t="s">
        <v>172</v>
      </c>
      <c r="F146" s="199" t="s">
        <v>436</v>
      </c>
      <c r="G146" s="200"/>
      <c r="H146" s="200"/>
      <c r="I146" s="200"/>
      <c r="J146" s="125" t="s">
        <v>155</v>
      </c>
      <c r="K146" s="126">
        <v>1042</v>
      </c>
      <c r="L146" s="201">
        <v>0</v>
      </c>
      <c r="M146" s="200"/>
      <c r="N146" s="202">
        <f>ROUND($L$146*$K$146,3)</f>
        <v>0</v>
      </c>
      <c r="O146" s="200"/>
      <c r="P146" s="200"/>
      <c r="Q146" s="200"/>
      <c r="R146" s="23"/>
      <c r="T146" s="127"/>
      <c r="U146" s="29" t="s">
        <v>42</v>
      </c>
      <c r="V146" s="128">
        <v>0.097</v>
      </c>
      <c r="W146" s="128">
        <f>$V$146*$K$146</f>
        <v>101.074</v>
      </c>
      <c r="X146" s="128">
        <v>0</v>
      </c>
      <c r="Y146" s="128">
        <f>$X$146*$K$146</f>
        <v>0</v>
      </c>
      <c r="Z146" s="128">
        <v>0</v>
      </c>
      <c r="AA146" s="129">
        <f>$Z$146*$K$146</f>
        <v>0</v>
      </c>
      <c r="AR146" s="6" t="s">
        <v>153</v>
      </c>
      <c r="AT146" s="6" t="s">
        <v>150</v>
      </c>
      <c r="AU146" s="6" t="s">
        <v>101</v>
      </c>
      <c r="AY146" s="6" t="s">
        <v>149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130">
        <f>ROUND($L$146*$K$146,3)</f>
        <v>0</v>
      </c>
      <c r="BL146" s="6" t="s">
        <v>153</v>
      </c>
    </row>
    <row r="147" spans="2:63" s="113" customFormat="1" ht="30.75" customHeight="1">
      <c r="B147" s="114"/>
      <c r="D147" s="122" t="s">
        <v>107</v>
      </c>
      <c r="N147" s="205">
        <f>$BK$147</f>
        <v>0</v>
      </c>
      <c r="O147" s="204"/>
      <c r="P147" s="204"/>
      <c r="Q147" s="204"/>
      <c r="R147" s="117"/>
      <c r="T147" s="118"/>
      <c r="W147" s="119">
        <f>SUM($W$148:$W$166)</f>
        <v>159.342747</v>
      </c>
      <c r="Y147" s="119">
        <f>SUM($Y$148:$Y$166)</f>
        <v>86.93294739999999</v>
      </c>
      <c r="AA147" s="120">
        <f>SUM($AA$148:$AA$166)</f>
        <v>0</v>
      </c>
      <c r="AR147" s="116" t="s">
        <v>21</v>
      </c>
      <c r="AT147" s="116" t="s">
        <v>76</v>
      </c>
      <c r="AU147" s="116" t="s">
        <v>21</v>
      </c>
      <c r="AY147" s="116" t="s">
        <v>149</v>
      </c>
      <c r="BK147" s="121">
        <f>SUM($BK$148:$BK$166)</f>
        <v>0</v>
      </c>
    </row>
    <row r="148" spans="2:64" s="6" customFormat="1" ht="27" customHeight="1">
      <c r="B148" s="22"/>
      <c r="C148" s="123" t="s">
        <v>173</v>
      </c>
      <c r="D148" s="123" t="s">
        <v>150</v>
      </c>
      <c r="E148" s="124" t="s">
        <v>174</v>
      </c>
      <c r="F148" s="199" t="s">
        <v>438</v>
      </c>
      <c r="G148" s="200"/>
      <c r="H148" s="200"/>
      <c r="I148" s="200"/>
      <c r="J148" s="125" t="s">
        <v>152</v>
      </c>
      <c r="K148" s="126">
        <v>30</v>
      </c>
      <c r="L148" s="201">
        <v>0</v>
      </c>
      <c r="M148" s="200"/>
      <c r="N148" s="202">
        <f>ROUND($L$148*$K$148,3)</f>
        <v>0</v>
      </c>
      <c r="O148" s="200"/>
      <c r="P148" s="200"/>
      <c r="Q148" s="200"/>
      <c r="R148" s="23"/>
      <c r="T148" s="127"/>
      <c r="U148" s="29" t="s">
        <v>42</v>
      </c>
      <c r="V148" s="128">
        <v>0.172</v>
      </c>
      <c r="W148" s="128">
        <f>$V$148*$K$148</f>
        <v>5.159999999999999</v>
      </c>
      <c r="X148" s="128">
        <v>0</v>
      </c>
      <c r="Y148" s="128">
        <f>$X$148*$K$148</f>
        <v>0</v>
      </c>
      <c r="Z148" s="128">
        <v>0</v>
      </c>
      <c r="AA148" s="129">
        <f>$Z$148*$K$148</f>
        <v>0</v>
      </c>
      <c r="AR148" s="6" t="s">
        <v>153</v>
      </c>
      <c r="AT148" s="6" t="s">
        <v>150</v>
      </c>
      <c r="AU148" s="6" t="s">
        <v>101</v>
      </c>
      <c r="AY148" s="6" t="s">
        <v>149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130">
        <f>ROUND($L$148*$K$148,3)</f>
        <v>0</v>
      </c>
      <c r="BL148" s="6" t="s">
        <v>153</v>
      </c>
    </row>
    <row r="149" spans="2:64" s="6" customFormat="1" ht="27" customHeight="1">
      <c r="B149" s="22"/>
      <c r="C149" s="123" t="s">
        <v>26</v>
      </c>
      <c r="D149" s="123" t="s">
        <v>150</v>
      </c>
      <c r="E149" s="124" t="s">
        <v>175</v>
      </c>
      <c r="F149" s="199" t="s">
        <v>439</v>
      </c>
      <c r="G149" s="200"/>
      <c r="H149" s="200"/>
      <c r="I149" s="200"/>
      <c r="J149" s="125" t="s">
        <v>152</v>
      </c>
      <c r="K149" s="126">
        <v>30</v>
      </c>
      <c r="L149" s="201">
        <v>0</v>
      </c>
      <c r="M149" s="200"/>
      <c r="N149" s="202">
        <f>ROUND($L$149*$K$149,3)</f>
        <v>0</v>
      </c>
      <c r="O149" s="200"/>
      <c r="P149" s="200"/>
      <c r="Q149" s="200"/>
      <c r="R149" s="23"/>
      <c r="T149" s="127"/>
      <c r="U149" s="29" t="s">
        <v>42</v>
      </c>
      <c r="V149" s="128">
        <v>0.07</v>
      </c>
      <c r="W149" s="128">
        <f>$V$149*$K$149</f>
        <v>2.1</v>
      </c>
      <c r="X149" s="128">
        <v>0.00018</v>
      </c>
      <c r="Y149" s="128">
        <f>$X$149*$K$149</f>
        <v>0.0054</v>
      </c>
      <c r="Z149" s="128">
        <v>0</v>
      </c>
      <c r="AA149" s="129">
        <f>$Z$149*$K$149</f>
        <v>0</v>
      </c>
      <c r="AR149" s="6" t="s">
        <v>153</v>
      </c>
      <c r="AT149" s="6" t="s">
        <v>150</v>
      </c>
      <c r="AU149" s="6" t="s">
        <v>101</v>
      </c>
      <c r="AY149" s="6" t="s">
        <v>149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130">
        <f>ROUND($L$149*$K$149,3)</f>
        <v>0</v>
      </c>
      <c r="BL149" s="6" t="s">
        <v>153</v>
      </c>
    </row>
    <row r="150" spans="2:64" s="6" customFormat="1" ht="15.75" customHeight="1">
      <c r="B150" s="22"/>
      <c r="C150" s="123" t="s">
        <v>176</v>
      </c>
      <c r="D150" s="123" t="s">
        <v>150</v>
      </c>
      <c r="E150" s="124" t="s">
        <v>177</v>
      </c>
      <c r="F150" s="199" t="s">
        <v>440</v>
      </c>
      <c r="G150" s="200"/>
      <c r="H150" s="200"/>
      <c r="I150" s="200"/>
      <c r="J150" s="125" t="s">
        <v>178</v>
      </c>
      <c r="K150" s="126">
        <v>8</v>
      </c>
      <c r="L150" s="201">
        <v>0</v>
      </c>
      <c r="M150" s="200"/>
      <c r="N150" s="202">
        <f>ROUND($L$150*$K$150,3)</f>
        <v>0</v>
      </c>
      <c r="O150" s="200"/>
      <c r="P150" s="200"/>
      <c r="Q150" s="200"/>
      <c r="R150" s="23"/>
      <c r="T150" s="127"/>
      <c r="U150" s="29" t="s">
        <v>42</v>
      </c>
      <c r="V150" s="128">
        <v>0.49</v>
      </c>
      <c r="W150" s="128">
        <f>$V$150*$K$150</f>
        <v>3.92</v>
      </c>
      <c r="X150" s="128">
        <v>0</v>
      </c>
      <c r="Y150" s="128">
        <f>$X$150*$K$150</f>
        <v>0</v>
      </c>
      <c r="Z150" s="128">
        <v>0</v>
      </c>
      <c r="AA150" s="129">
        <f>$Z$150*$K$150</f>
        <v>0</v>
      </c>
      <c r="AR150" s="6" t="s">
        <v>153</v>
      </c>
      <c r="AT150" s="6" t="s">
        <v>150</v>
      </c>
      <c r="AU150" s="6" t="s">
        <v>101</v>
      </c>
      <c r="AY150" s="6" t="s">
        <v>149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21</v>
      </c>
      <c r="BK150" s="130">
        <f>ROUND($L$150*$K$150,3)</f>
        <v>0</v>
      </c>
      <c r="BL150" s="6" t="s">
        <v>153</v>
      </c>
    </row>
    <row r="151" spans="2:64" s="6" customFormat="1" ht="15.75" customHeight="1">
      <c r="B151" s="22"/>
      <c r="C151" s="123" t="s">
        <v>179</v>
      </c>
      <c r="D151" s="123" t="s">
        <v>150</v>
      </c>
      <c r="E151" s="124" t="s">
        <v>180</v>
      </c>
      <c r="F151" s="199" t="s">
        <v>441</v>
      </c>
      <c r="G151" s="200"/>
      <c r="H151" s="200"/>
      <c r="I151" s="200"/>
      <c r="J151" s="125" t="s">
        <v>178</v>
      </c>
      <c r="K151" s="126">
        <v>8</v>
      </c>
      <c r="L151" s="201">
        <v>0</v>
      </c>
      <c r="M151" s="200"/>
      <c r="N151" s="202">
        <f>ROUND($L$151*$K$151,3)</f>
        <v>0</v>
      </c>
      <c r="O151" s="200"/>
      <c r="P151" s="200"/>
      <c r="Q151" s="200"/>
      <c r="R151" s="23"/>
      <c r="T151" s="127"/>
      <c r="U151" s="29" t="s">
        <v>42</v>
      </c>
      <c r="V151" s="128">
        <v>0.659</v>
      </c>
      <c r="W151" s="128">
        <f>$V$151*$K$151</f>
        <v>5.272</v>
      </c>
      <c r="X151" s="128">
        <v>1E-05</v>
      </c>
      <c r="Y151" s="128">
        <f>$X$151*$K$151</f>
        <v>8E-05</v>
      </c>
      <c r="Z151" s="128">
        <v>0</v>
      </c>
      <c r="AA151" s="129">
        <f>$Z$151*$K$151</f>
        <v>0</v>
      </c>
      <c r="AR151" s="6" t="s">
        <v>153</v>
      </c>
      <c r="AT151" s="6" t="s">
        <v>150</v>
      </c>
      <c r="AU151" s="6" t="s">
        <v>101</v>
      </c>
      <c r="AY151" s="6" t="s">
        <v>149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130">
        <f>ROUND($L$151*$K$151,3)</f>
        <v>0</v>
      </c>
      <c r="BL151" s="6" t="s">
        <v>153</v>
      </c>
    </row>
    <row r="152" spans="2:64" s="6" customFormat="1" ht="15.75" customHeight="1">
      <c r="B152" s="22"/>
      <c r="C152" s="123" t="s">
        <v>181</v>
      </c>
      <c r="D152" s="123" t="s">
        <v>150</v>
      </c>
      <c r="E152" s="124" t="s">
        <v>182</v>
      </c>
      <c r="F152" s="199" t="s">
        <v>442</v>
      </c>
      <c r="G152" s="200"/>
      <c r="H152" s="200"/>
      <c r="I152" s="200"/>
      <c r="J152" s="125" t="s">
        <v>178</v>
      </c>
      <c r="K152" s="126">
        <v>8</v>
      </c>
      <c r="L152" s="201">
        <v>0</v>
      </c>
      <c r="M152" s="200"/>
      <c r="N152" s="202">
        <f>ROUND($L$152*$K$152,3)</f>
        <v>0</v>
      </c>
      <c r="O152" s="200"/>
      <c r="P152" s="200"/>
      <c r="Q152" s="200"/>
      <c r="R152" s="23"/>
      <c r="T152" s="127"/>
      <c r="U152" s="29" t="s">
        <v>42</v>
      </c>
      <c r="V152" s="128">
        <v>0.349</v>
      </c>
      <c r="W152" s="128">
        <f>$V$152*$K$152</f>
        <v>2.792</v>
      </c>
      <c r="X152" s="128">
        <v>0</v>
      </c>
      <c r="Y152" s="128">
        <f>$X$152*$K$152</f>
        <v>0</v>
      </c>
      <c r="Z152" s="128">
        <v>0</v>
      </c>
      <c r="AA152" s="129">
        <f>$Z$152*$K$152</f>
        <v>0</v>
      </c>
      <c r="AR152" s="6" t="s">
        <v>153</v>
      </c>
      <c r="AT152" s="6" t="s">
        <v>150</v>
      </c>
      <c r="AU152" s="6" t="s">
        <v>101</v>
      </c>
      <c r="AY152" s="6" t="s">
        <v>149</v>
      </c>
      <c r="BE152" s="81">
        <f>IF($U$152="základní",$N$152,0)</f>
        <v>0</v>
      </c>
      <c r="BF152" s="81">
        <f>IF($U$152="snížená",$N$152,0)</f>
        <v>0</v>
      </c>
      <c r="BG152" s="81">
        <f>IF($U$152="zákl. přenesená",$N$152,0)</f>
        <v>0</v>
      </c>
      <c r="BH152" s="81">
        <f>IF($U$152="sníž. přenesená",$N$152,0)</f>
        <v>0</v>
      </c>
      <c r="BI152" s="81">
        <f>IF($U$152="nulová",$N$152,0)</f>
        <v>0</v>
      </c>
      <c r="BJ152" s="6" t="s">
        <v>21</v>
      </c>
      <c r="BK152" s="130">
        <f>ROUND($L$152*$K$152,3)</f>
        <v>0</v>
      </c>
      <c r="BL152" s="6" t="s">
        <v>153</v>
      </c>
    </row>
    <row r="153" spans="2:64" s="6" customFormat="1" ht="15.75" customHeight="1">
      <c r="B153" s="22"/>
      <c r="C153" s="123" t="s">
        <v>183</v>
      </c>
      <c r="D153" s="123" t="s">
        <v>150</v>
      </c>
      <c r="E153" s="124" t="s">
        <v>184</v>
      </c>
      <c r="F153" s="199" t="s">
        <v>443</v>
      </c>
      <c r="G153" s="200"/>
      <c r="H153" s="200"/>
      <c r="I153" s="200"/>
      <c r="J153" s="125" t="s">
        <v>178</v>
      </c>
      <c r="K153" s="126">
        <v>8</v>
      </c>
      <c r="L153" s="201">
        <v>0</v>
      </c>
      <c r="M153" s="200"/>
      <c r="N153" s="202">
        <f>ROUND($L$153*$K$153,3)</f>
        <v>0</v>
      </c>
      <c r="O153" s="200"/>
      <c r="P153" s="200"/>
      <c r="Q153" s="200"/>
      <c r="R153" s="23"/>
      <c r="T153" s="127"/>
      <c r="U153" s="29" t="s">
        <v>42</v>
      </c>
      <c r="V153" s="128">
        <v>0.52</v>
      </c>
      <c r="W153" s="128">
        <f>$V$153*$K$153</f>
        <v>4.16</v>
      </c>
      <c r="X153" s="128">
        <v>0</v>
      </c>
      <c r="Y153" s="128">
        <f>$X$153*$K$153</f>
        <v>0</v>
      </c>
      <c r="Z153" s="128">
        <v>0</v>
      </c>
      <c r="AA153" s="129">
        <f>$Z$153*$K$153</f>
        <v>0</v>
      </c>
      <c r="AR153" s="6" t="s">
        <v>153</v>
      </c>
      <c r="AT153" s="6" t="s">
        <v>150</v>
      </c>
      <c r="AU153" s="6" t="s">
        <v>101</v>
      </c>
      <c r="AY153" s="6" t="s">
        <v>149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130">
        <f>ROUND($L$153*$K$153,3)</f>
        <v>0</v>
      </c>
      <c r="BL153" s="6" t="s">
        <v>153</v>
      </c>
    </row>
    <row r="154" spans="2:64" s="6" customFormat="1" ht="27" customHeight="1">
      <c r="B154" s="22"/>
      <c r="C154" s="123" t="s">
        <v>8</v>
      </c>
      <c r="D154" s="123" t="s">
        <v>150</v>
      </c>
      <c r="E154" s="124" t="s">
        <v>185</v>
      </c>
      <c r="F154" s="199" t="s">
        <v>444</v>
      </c>
      <c r="G154" s="200"/>
      <c r="H154" s="200"/>
      <c r="I154" s="200"/>
      <c r="J154" s="125" t="s">
        <v>178</v>
      </c>
      <c r="K154" s="126">
        <v>8</v>
      </c>
      <c r="L154" s="201">
        <v>0</v>
      </c>
      <c r="M154" s="200"/>
      <c r="N154" s="202">
        <f>ROUND($L$154*$K$154,3)</f>
        <v>0</v>
      </c>
      <c r="O154" s="200"/>
      <c r="P154" s="200"/>
      <c r="Q154" s="200"/>
      <c r="R154" s="23"/>
      <c r="T154" s="127"/>
      <c r="U154" s="29" t="s">
        <v>42</v>
      </c>
      <c r="V154" s="128">
        <v>0.045</v>
      </c>
      <c r="W154" s="128">
        <f>$V$154*$K$154</f>
        <v>0.36</v>
      </c>
      <c r="X154" s="128">
        <v>0</v>
      </c>
      <c r="Y154" s="128">
        <f>$X$154*$K$154</f>
        <v>0</v>
      </c>
      <c r="Z154" s="128">
        <v>0</v>
      </c>
      <c r="AA154" s="129">
        <f>$Z$154*$K$154</f>
        <v>0</v>
      </c>
      <c r="AR154" s="6" t="s">
        <v>153</v>
      </c>
      <c r="AT154" s="6" t="s">
        <v>150</v>
      </c>
      <c r="AU154" s="6" t="s">
        <v>101</v>
      </c>
      <c r="AY154" s="6" t="s">
        <v>149</v>
      </c>
      <c r="BE154" s="81">
        <f>IF($U$154="základní",$N$154,0)</f>
        <v>0</v>
      </c>
      <c r="BF154" s="81">
        <f>IF($U$154="snížená",$N$154,0)</f>
        <v>0</v>
      </c>
      <c r="BG154" s="81">
        <f>IF($U$154="zákl. přenesená",$N$154,0)</f>
        <v>0</v>
      </c>
      <c r="BH154" s="81">
        <f>IF($U$154="sníž. přenesená",$N$154,0)</f>
        <v>0</v>
      </c>
      <c r="BI154" s="81">
        <f>IF($U$154="nulová",$N$154,0)</f>
        <v>0</v>
      </c>
      <c r="BJ154" s="6" t="s">
        <v>21</v>
      </c>
      <c r="BK154" s="130">
        <f>ROUND($L$154*$K$154,3)</f>
        <v>0</v>
      </c>
      <c r="BL154" s="6" t="s">
        <v>153</v>
      </c>
    </row>
    <row r="155" spans="2:64" s="6" customFormat="1" ht="27" customHeight="1">
      <c r="B155" s="22"/>
      <c r="C155" s="123" t="s">
        <v>186</v>
      </c>
      <c r="D155" s="123" t="s">
        <v>150</v>
      </c>
      <c r="E155" s="124" t="s">
        <v>187</v>
      </c>
      <c r="F155" s="199" t="s">
        <v>445</v>
      </c>
      <c r="G155" s="200"/>
      <c r="H155" s="200"/>
      <c r="I155" s="200"/>
      <c r="J155" s="125" t="s">
        <v>178</v>
      </c>
      <c r="K155" s="126">
        <v>8</v>
      </c>
      <c r="L155" s="201">
        <v>0</v>
      </c>
      <c r="M155" s="200"/>
      <c r="N155" s="202">
        <f>ROUND($L$155*$K$155,3)</f>
        <v>0</v>
      </c>
      <c r="O155" s="200"/>
      <c r="P155" s="200"/>
      <c r="Q155" s="200"/>
      <c r="R155" s="23"/>
      <c r="T155" s="127"/>
      <c r="U155" s="29" t="s">
        <v>42</v>
      </c>
      <c r="V155" s="128">
        <v>0.57</v>
      </c>
      <c r="W155" s="128">
        <f>$V$155*$K$155</f>
        <v>4.56</v>
      </c>
      <c r="X155" s="128">
        <v>0</v>
      </c>
      <c r="Y155" s="128">
        <f>$X$155*$K$155</f>
        <v>0</v>
      </c>
      <c r="Z155" s="128">
        <v>0</v>
      </c>
      <c r="AA155" s="129">
        <f>$Z$155*$K$155</f>
        <v>0</v>
      </c>
      <c r="AR155" s="6" t="s">
        <v>153</v>
      </c>
      <c r="AT155" s="6" t="s">
        <v>150</v>
      </c>
      <c r="AU155" s="6" t="s">
        <v>101</v>
      </c>
      <c r="AY155" s="6" t="s">
        <v>149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130">
        <f>ROUND($L$155*$K$155,3)</f>
        <v>0</v>
      </c>
      <c r="BL155" s="6" t="s">
        <v>153</v>
      </c>
    </row>
    <row r="156" spans="2:64" s="6" customFormat="1" ht="39" customHeight="1">
      <c r="B156" s="22"/>
      <c r="C156" s="123" t="s">
        <v>188</v>
      </c>
      <c r="D156" s="123" t="s">
        <v>150</v>
      </c>
      <c r="E156" s="124" t="s">
        <v>189</v>
      </c>
      <c r="F156" s="199" t="s">
        <v>446</v>
      </c>
      <c r="G156" s="200"/>
      <c r="H156" s="200"/>
      <c r="I156" s="200"/>
      <c r="J156" s="125" t="s">
        <v>178</v>
      </c>
      <c r="K156" s="126">
        <v>8</v>
      </c>
      <c r="L156" s="201">
        <v>0</v>
      </c>
      <c r="M156" s="200"/>
      <c r="N156" s="202">
        <f>ROUND($L$156*$K$156,3)</f>
        <v>0</v>
      </c>
      <c r="O156" s="200"/>
      <c r="P156" s="200"/>
      <c r="Q156" s="200"/>
      <c r="R156" s="23"/>
      <c r="T156" s="127"/>
      <c r="U156" s="29" t="s">
        <v>42</v>
      </c>
      <c r="V156" s="128">
        <v>0.218</v>
      </c>
      <c r="W156" s="128">
        <f>$V$156*$K$156</f>
        <v>1.744</v>
      </c>
      <c r="X156" s="128">
        <v>0</v>
      </c>
      <c r="Y156" s="128">
        <f>$X$156*$K$156</f>
        <v>0</v>
      </c>
      <c r="Z156" s="128">
        <v>0</v>
      </c>
      <c r="AA156" s="129">
        <f>$Z$156*$K$156</f>
        <v>0</v>
      </c>
      <c r="AR156" s="6" t="s">
        <v>153</v>
      </c>
      <c r="AT156" s="6" t="s">
        <v>150</v>
      </c>
      <c r="AU156" s="6" t="s">
        <v>101</v>
      </c>
      <c r="AY156" s="6" t="s">
        <v>149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21</v>
      </c>
      <c r="BK156" s="130">
        <f>ROUND($L$156*$K$156,3)</f>
        <v>0</v>
      </c>
      <c r="BL156" s="6" t="s">
        <v>153</v>
      </c>
    </row>
    <row r="157" spans="2:64" s="6" customFormat="1" ht="27" customHeight="1">
      <c r="B157" s="22"/>
      <c r="C157" s="137" t="s">
        <v>190</v>
      </c>
      <c r="D157" s="137" t="s">
        <v>191</v>
      </c>
      <c r="E157" s="138" t="s">
        <v>192</v>
      </c>
      <c r="F157" s="209" t="s">
        <v>447</v>
      </c>
      <c r="G157" s="210"/>
      <c r="H157" s="210"/>
      <c r="I157" s="210"/>
      <c r="J157" s="139" t="s">
        <v>178</v>
      </c>
      <c r="K157" s="140">
        <v>8</v>
      </c>
      <c r="L157" s="211">
        <v>0</v>
      </c>
      <c r="M157" s="210"/>
      <c r="N157" s="212">
        <f>ROUND($L$157*$K$157,3)</f>
        <v>0</v>
      </c>
      <c r="O157" s="200"/>
      <c r="P157" s="200"/>
      <c r="Q157" s="200"/>
      <c r="R157" s="23"/>
      <c r="T157" s="127"/>
      <c r="U157" s="29" t="s">
        <v>42</v>
      </c>
      <c r="V157" s="128">
        <v>0</v>
      </c>
      <c r="W157" s="128">
        <f>$V$157*$K$157</f>
        <v>0</v>
      </c>
      <c r="X157" s="128">
        <v>0.004</v>
      </c>
      <c r="Y157" s="128">
        <f>$X$157*$K$157</f>
        <v>0.032</v>
      </c>
      <c r="Z157" s="128">
        <v>0</v>
      </c>
      <c r="AA157" s="129">
        <f>$Z$157*$K$157</f>
        <v>0</v>
      </c>
      <c r="AR157" s="6" t="s">
        <v>171</v>
      </c>
      <c r="AT157" s="6" t="s">
        <v>191</v>
      </c>
      <c r="AU157" s="6" t="s">
        <v>101</v>
      </c>
      <c r="AY157" s="6" t="s">
        <v>149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130">
        <f>ROUND($L$157*$K$157,3)</f>
        <v>0</v>
      </c>
      <c r="BL157" s="6" t="s">
        <v>153</v>
      </c>
    </row>
    <row r="158" spans="2:64" s="6" customFormat="1" ht="15.75" customHeight="1">
      <c r="B158" s="22"/>
      <c r="C158" s="123" t="s">
        <v>193</v>
      </c>
      <c r="D158" s="123" t="s">
        <v>150</v>
      </c>
      <c r="E158" s="124" t="s">
        <v>194</v>
      </c>
      <c r="F158" s="199" t="s">
        <v>448</v>
      </c>
      <c r="G158" s="200"/>
      <c r="H158" s="200"/>
      <c r="I158" s="200"/>
      <c r="J158" s="125" t="s">
        <v>152</v>
      </c>
      <c r="K158" s="126">
        <v>22.071</v>
      </c>
      <c r="L158" s="201">
        <v>0</v>
      </c>
      <c r="M158" s="200"/>
      <c r="N158" s="202">
        <f>ROUND($L$158*$K$158,3)</f>
        <v>0</v>
      </c>
      <c r="O158" s="200"/>
      <c r="P158" s="200"/>
      <c r="Q158" s="200"/>
      <c r="R158" s="23"/>
      <c r="T158" s="127"/>
      <c r="U158" s="29" t="s">
        <v>42</v>
      </c>
      <c r="V158" s="128">
        <v>0.864</v>
      </c>
      <c r="W158" s="128">
        <f>$V$158*$K$158</f>
        <v>19.069344</v>
      </c>
      <c r="X158" s="128">
        <v>0.0094</v>
      </c>
      <c r="Y158" s="128">
        <f>$X$158*$K$158</f>
        <v>0.20746740000000002</v>
      </c>
      <c r="Z158" s="128">
        <v>0</v>
      </c>
      <c r="AA158" s="129">
        <f>$Z$158*$K$158</f>
        <v>0</v>
      </c>
      <c r="AR158" s="6" t="s">
        <v>153</v>
      </c>
      <c r="AT158" s="6" t="s">
        <v>150</v>
      </c>
      <c r="AU158" s="6" t="s">
        <v>101</v>
      </c>
      <c r="AY158" s="6" t="s">
        <v>149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21</v>
      </c>
      <c r="BK158" s="130">
        <f>ROUND($L$158*$K$158,3)</f>
        <v>0</v>
      </c>
      <c r="BL158" s="6" t="s">
        <v>153</v>
      </c>
    </row>
    <row r="159" spans="2:51" s="6" customFormat="1" ht="15.75" customHeight="1">
      <c r="B159" s="131"/>
      <c r="E159" s="132"/>
      <c r="F159" s="207" t="s">
        <v>195</v>
      </c>
      <c r="G159" s="208"/>
      <c r="H159" s="208"/>
      <c r="I159" s="208"/>
      <c r="K159" s="133">
        <v>22.071</v>
      </c>
      <c r="R159" s="134"/>
      <c r="T159" s="135"/>
      <c r="AA159" s="136"/>
      <c r="AT159" s="132" t="s">
        <v>161</v>
      </c>
      <c r="AU159" s="132" t="s">
        <v>101</v>
      </c>
      <c r="AV159" s="132" t="s">
        <v>101</v>
      </c>
      <c r="AW159" s="132" t="s">
        <v>104</v>
      </c>
      <c r="AX159" s="132" t="s">
        <v>21</v>
      </c>
      <c r="AY159" s="132" t="s">
        <v>149</v>
      </c>
    </row>
    <row r="160" spans="2:64" s="6" customFormat="1" ht="15.75" customHeight="1">
      <c r="B160" s="22"/>
      <c r="C160" s="123" t="s">
        <v>196</v>
      </c>
      <c r="D160" s="123" t="s">
        <v>150</v>
      </c>
      <c r="E160" s="124" t="s">
        <v>197</v>
      </c>
      <c r="F160" s="199" t="s">
        <v>449</v>
      </c>
      <c r="G160" s="200"/>
      <c r="H160" s="200"/>
      <c r="I160" s="200"/>
      <c r="J160" s="125" t="s">
        <v>152</v>
      </c>
      <c r="K160" s="126">
        <v>22.071</v>
      </c>
      <c r="L160" s="201">
        <v>0</v>
      </c>
      <c r="M160" s="200"/>
      <c r="N160" s="202">
        <f>ROUND($L$160*$K$160,3)</f>
        <v>0</v>
      </c>
      <c r="O160" s="200"/>
      <c r="P160" s="200"/>
      <c r="Q160" s="200"/>
      <c r="R160" s="23"/>
      <c r="T160" s="127"/>
      <c r="U160" s="29" t="s">
        <v>42</v>
      </c>
      <c r="V160" s="128">
        <v>0.371</v>
      </c>
      <c r="W160" s="128">
        <f>$V$160*$K$160</f>
        <v>8.188341000000001</v>
      </c>
      <c r="X160" s="128">
        <v>0</v>
      </c>
      <c r="Y160" s="128">
        <f>$X$160*$K$160</f>
        <v>0</v>
      </c>
      <c r="Z160" s="128">
        <v>0</v>
      </c>
      <c r="AA160" s="129">
        <f>$Z$160*$K$160</f>
        <v>0</v>
      </c>
      <c r="AR160" s="6" t="s">
        <v>153</v>
      </c>
      <c r="AT160" s="6" t="s">
        <v>150</v>
      </c>
      <c r="AU160" s="6" t="s">
        <v>101</v>
      </c>
      <c r="AY160" s="6" t="s">
        <v>149</v>
      </c>
      <c r="BE160" s="81">
        <f>IF($U$160="základní",$N$160,0)</f>
        <v>0</v>
      </c>
      <c r="BF160" s="81">
        <f>IF($U$160="snížená",$N$160,0)</f>
        <v>0</v>
      </c>
      <c r="BG160" s="81">
        <f>IF($U$160="zákl. přenesená",$N$160,0)</f>
        <v>0</v>
      </c>
      <c r="BH160" s="81">
        <f>IF($U$160="sníž. přenesená",$N$160,0)</f>
        <v>0</v>
      </c>
      <c r="BI160" s="81">
        <f>IF($U$160="nulová",$N$160,0)</f>
        <v>0</v>
      </c>
      <c r="BJ160" s="6" t="s">
        <v>21</v>
      </c>
      <c r="BK160" s="130">
        <f>ROUND($L$160*$K$160,3)</f>
        <v>0</v>
      </c>
      <c r="BL160" s="6" t="s">
        <v>153</v>
      </c>
    </row>
    <row r="161" spans="2:64" s="6" customFormat="1" ht="27" customHeight="1">
      <c r="B161" s="22"/>
      <c r="C161" s="123" t="s">
        <v>7</v>
      </c>
      <c r="D161" s="123" t="s">
        <v>150</v>
      </c>
      <c r="E161" s="124" t="s">
        <v>198</v>
      </c>
      <c r="F161" s="199" t="s">
        <v>450</v>
      </c>
      <c r="G161" s="200"/>
      <c r="H161" s="200"/>
      <c r="I161" s="200"/>
      <c r="J161" s="125" t="s">
        <v>152</v>
      </c>
      <c r="K161" s="126">
        <v>1440</v>
      </c>
      <c r="L161" s="201">
        <v>0</v>
      </c>
      <c r="M161" s="200"/>
      <c r="N161" s="202">
        <f>ROUND($L$161*$K$161,3)</f>
        <v>0</v>
      </c>
      <c r="O161" s="200"/>
      <c r="P161" s="200"/>
      <c r="Q161" s="200"/>
      <c r="R161" s="23"/>
      <c r="T161" s="127"/>
      <c r="U161" s="29" t="s">
        <v>42</v>
      </c>
      <c r="V161" s="128">
        <v>0.012</v>
      </c>
      <c r="W161" s="128">
        <f>$V$161*$K$161</f>
        <v>17.28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153</v>
      </c>
      <c r="AT161" s="6" t="s">
        <v>150</v>
      </c>
      <c r="AU161" s="6" t="s">
        <v>101</v>
      </c>
      <c r="AY161" s="6" t="s">
        <v>149</v>
      </c>
      <c r="BE161" s="81">
        <f>IF($U$161="základní",$N$161,0)</f>
        <v>0</v>
      </c>
      <c r="BF161" s="81">
        <f>IF($U$161="snížená",$N$161,0)</f>
        <v>0</v>
      </c>
      <c r="BG161" s="81">
        <f>IF($U$161="zákl. přenesená",$N$161,0)</f>
        <v>0</v>
      </c>
      <c r="BH161" s="81">
        <f>IF($U$161="sníž. přenesená",$N$161,0)</f>
        <v>0</v>
      </c>
      <c r="BI161" s="81">
        <f>IF($U$161="nulová",$N$161,0)</f>
        <v>0</v>
      </c>
      <c r="BJ161" s="6" t="s">
        <v>21</v>
      </c>
      <c r="BK161" s="130">
        <f>ROUND($L$161*$K$161,3)</f>
        <v>0</v>
      </c>
      <c r="BL161" s="6" t="s">
        <v>153</v>
      </c>
    </row>
    <row r="162" spans="2:64" s="6" customFormat="1" ht="15.75" customHeight="1">
      <c r="B162" s="22"/>
      <c r="C162" s="137" t="s">
        <v>199</v>
      </c>
      <c r="D162" s="137" t="s">
        <v>191</v>
      </c>
      <c r="E162" s="138" t="s">
        <v>200</v>
      </c>
      <c r="F162" s="209" t="s">
        <v>451</v>
      </c>
      <c r="G162" s="210"/>
      <c r="H162" s="210"/>
      <c r="I162" s="210"/>
      <c r="J162" s="139" t="s">
        <v>155</v>
      </c>
      <c r="K162" s="140">
        <v>144</v>
      </c>
      <c r="L162" s="211">
        <v>0</v>
      </c>
      <c r="M162" s="210"/>
      <c r="N162" s="212">
        <f>ROUND($L$162*$K$162,3)</f>
        <v>0</v>
      </c>
      <c r="O162" s="200"/>
      <c r="P162" s="200"/>
      <c r="Q162" s="200"/>
      <c r="R162" s="23"/>
      <c r="T162" s="127"/>
      <c r="U162" s="29" t="s">
        <v>42</v>
      </c>
      <c r="V162" s="128">
        <v>0</v>
      </c>
      <c r="W162" s="128">
        <f>$V$162*$K$162</f>
        <v>0</v>
      </c>
      <c r="X162" s="128">
        <v>0.6</v>
      </c>
      <c r="Y162" s="128">
        <f>$X$162*$K$162</f>
        <v>86.39999999999999</v>
      </c>
      <c r="Z162" s="128">
        <v>0</v>
      </c>
      <c r="AA162" s="129">
        <f>$Z$162*$K$162</f>
        <v>0</v>
      </c>
      <c r="AR162" s="6" t="s">
        <v>171</v>
      </c>
      <c r="AT162" s="6" t="s">
        <v>191</v>
      </c>
      <c r="AU162" s="6" t="s">
        <v>101</v>
      </c>
      <c r="AY162" s="6" t="s">
        <v>149</v>
      </c>
      <c r="BE162" s="81">
        <f>IF($U$162="základní",$N$162,0)</f>
        <v>0</v>
      </c>
      <c r="BF162" s="81">
        <f>IF($U$162="snížená",$N$162,0)</f>
        <v>0</v>
      </c>
      <c r="BG162" s="81">
        <f>IF($U$162="zákl. přenesená",$N$162,0)</f>
        <v>0</v>
      </c>
      <c r="BH162" s="81">
        <f>IF($U$162="sníž. přenesená",$N$162,0)</f>
        <v>0</v>
      </c>
      <c r="BI162" s="81">
        <f>IF($U$162="nulová",$N$162,0)</f>
        <v>0</v>
      </c>
      <c r="BJ162" s="6" t="s">
        <v>21</v>
      </c>
      <c r="BK162" s="130">
        <f>ROUND($L$162*$K$162,3)</f>
        <v>0</v>
      </c>
      <c r="BL162" s="6" t="s">
        <v>153</v>
      </c>
    </row>
    <row r="163" spans="2:51" s="6" customFormat="1" ht="15.75" customHeight="1">
      <c r="B163" s="131"/>
      <c r="E163" s="132"/>
      <c r="F163" s="207" t="s">
        <v>201</v>
      </c>
      <c r="G163" s="208"/>
      <c r="H163" s="208"/>
      <c r="I163" s="208"/>
      <c r="K163" s="133">
        <v>144</v>
      </c>
      <c r="R163" s="134"/>
      <c r="T163" s="135"/>
      <c r="AA163" s="136"/>
      <c r="AT163" s="132" t="s">
        <v>161</v>
      </c>
      <c r="AU163" s="132" t="s">
        <v>101</v>
      </c>
      <c r="AV163" s="132" t="s">
        <v>101</v>
      </c>
      <c r="AW163" s="132" t="s">
        <v>104</v>
      </c>
      <c r="AX163" s="132" t="s">
        <v>21</v>
      </c>
      <c r="AY163" s="132" t="s">
        <v>149</v>
      </c>
    </row>
    <row r="164" spans="2:64" s="6" customFormat="1" ht="27" customHeight="1">
      <c r="B164" s="22"/>
      <c r="C164" s="123" t="s">
        <v>202</v>
      </c>
      <c r="D164" s="123" t="s">
        <v>150</v>
      </c>
      <c r="E164" s="124" t="s">
        <v>203</v>
      </c>
      <c r="F164" s="199" t="s">
        <v>452</v>
      </c>
      <c r="G164" s="200"/>
      <c r="H164" s="200"/>
      <c r="I164" s="200"/>
      <c r="J164" s="125" t="s">
        <v>152</v>
      </c>
      <c r="K164" s="126">
        <v>1440</v>
      </c>
      <c r="L164" s="201">
        <v>0</v>
      </c>
      <c r="M164" s="200"/>
      <c r="N164" s="202">
        <f>ROUND($L$164*$K$164,3)</f>
        <v>0</v>
      </c>
      <c r="O164" s="200"/>
      <c r="P164" s="200"/>
      <c r="Q164" s="200"/>
      <c r="R164" s="23"/>
      <c r="T164" s="127"/>
      <c r="U164" s="29" t="s">
        <v>42</v>
      </c>
      <c r="V164" s="128">
        <v>0.058</v>
      </c>
      <c r="W164" s="128">
        <f>$V$164*$K$164</f>
        <v>83.52000000000001</v>
      </c>
      <c r="X164" s="128">
        <v>0</v>
      </c>
      <c r="Y164" s="128">
        <f>$X$164*$K$164</f>
        <v>0</v>
      </c>
      <c r="Z164" s="128">
        <v>0</v>
      </c>
      <c r="AA164" s="129">
        <f>$Z$164*$K$164</f>
        <v>0</v>
      </c>
      <c r="AR164" s="6" t="s">
        <v>153</v>
      </c>
      <c r="AT164" s="6" t="s">
        <v>150</v>
      </c>
      <c r="AU164" s="6" t="s">
        <v>101</v>
      </c>
      <c r="AY164" s="6" t="s">
        <v>149</v>
      </c>
      <c r="BE164" s="81">
        <f>IF($U$164="základní",$N$164,0)</f>
        <v>0</v>
      </c>
      <c r="BF164" s="81">
        <f>IF($U$164="snížená",$N$164,0)</f>
        <v>0</v>
      </c>
      <c r="BG164" s="81">
        <f>IF($U$164="zákl. přenesená",$N$164,0)</f>
        <v>0</v>
      </c>
      <c r="BH164" s="81">
        <f>IF($U$164="sníž. přenesená",$N$164,0)</f>
        <v>0</v>
      </c>
      <c r="BI164" s="81">
        <f>IF($U$164="nulová",$N$164,0)</f>
        <v>0</v>
      </c>
      <c r="BJ164" s="6" t="s">
        <v>21</v>
      </c>
      <c r="BK164" s="130">
        <f>ROUND($L$164*$K$164,3)</f>
        <v>0</v>
      </c>
      <c r="BL164" s="6" t="s">
        <v>153</v>
      </c>
    </row>
    <row r="165" spans="2:64" s="6" customFormat="1" ht="15.75" customHeight="1">
      <c r="B165" s="22"/>
      <c r="C165" s="137" t="s">
        <v>204</v>
      </c>
      <c r="D165" s="137" t="s">
        <v>191</v>
      </c>
      <c r="E165" s="138" t="s">
        <v>205</v>
      </c>
      <c r="F165" s="209" t="s">
        <v>453</v>
      </c>
      <c r="G165" s="210"/>
      <c r="H165" s="210"/>
      <c r="I165" s="210"/>
      <c r="J165" s="139" t="s">
        <v>206</v>
      </c>
      <c r="K165" s="140">
        <v>288</v>
      </c>
      <c r="L165" s="211">
        <v>0</v>
      </c>
      <c r="M165" s="210"/>
      <c r="N165" s="212">
        <f>ROUND($L$165*$K$165,3)</f>
        <v>0</v>
      </c>
      <c r="O165" s="200"/>
      <c r="P165" s="200"/>
      <c r="Q165" s="200"/>
      <c r="R165" s="23"/>
      <c r="T165" s="127"/>
      <c r="U165" s="29" t="s">
        <v>42</v>
      </c>
      <c r="V165" s="128">
        <v>0</v>
      </c>
      <c r="W165" s="128">
        <f>$V$165*$K$165</f>
        <v>0</v>
      </c>
      <c r="X165" s="128">
        <v>0.001</v>
      </c>
      <c r="Y165" s="128">
        <f>$X$165*$K$165</f>
        <v>0.28800000000000003</v>
      </c>
      <c r="Z165" s="128">
        <v>0</v>
      </c>
      <c r="AA165" s="129">
        <f>$Z$165*$K$165</f>
        <v>0</v>
      </c>
      <c r="AR165" s="6" t="s">
        <v>171</v>
      </c>
      <c r="AT165" s="6" t="s">
        <v>191</v>
      </c>
      <c r="AU165" s="6" t="s">
        <v>101</v>
      </c>
      <c r="AY165" s="6" t="s">
        <v>149</v>
      </c>
      <c r="BE165" s="81">
        <f>IF($U$165="základní",$N$165,0)</f>
        <v>0</v>
      </c>
      <c r="BF165" s="81">
        <f>IF($U$165="snížená",$N$165,0)</f>
        <v>0</v>
      </c>
      <c r="BG165" s="81">
        <f>IF($U$165="zákl. přenesená",$N$165,0)</f>
        <v>0</v>
      </c>
      <c r="BH165" s="81">
        <f>IF($U$165="sníž. přenesená",$N$165,0)</f>
        <v>0</v>
      </c>
      <c r="BI165" s="81">
        <f>IF($U$165="nulová",$N$165,0)</f>
        <v>0</v>
      </c>
      <c r="BJ165" s="6" t="s">
        <v>21</v>
      </c>
      <c r="BK165" s="130">
        <f>ROUND($L$165*$K$165,3)</f>
        <v>0</v>
      </c>
      <c r="BL165" s="6" t="s">
        <v>153</v>
      </c>
    </row>
    <row r="166" spans="2:64" s="6" customFormat="1" ht="39" customHeight="1">
      <c r="B166" s="22"/>
      <c r="C166" s="123" t="s">
        <v>207</v>
      </c>
      <c r="D166" s="123" t="s">
        <v>150</v>
      </c>
      <c r="E166" s="124" t="s">
        <v>208</v>
      </c>
      <c r="F166" s="199" t="s">
        <v>454</v>
      </c>
      <c r="G166" s="200"/>
      <c r="H166" s="200"/>
      <c r="I166" s="200"/>
      <c r="J166" s="125" t="s">
        <v>169</v>
      </c>
      <c r="K166" s="126">
        <v>86.933</v>
      </c>
      <c r="L166" s="201">
        <v>0</v>
      </c>
      <c r="M166" s="200"/>
      <c r="N166" s="202">
        <f>ROUND($L$166*$K$166,3)</f>
        <v>0</v>
      </c>
      <c r="O166" s="200"/>
      <c r="P166" s="200"/>
      <c r="Q166" s="200"/>
      <c r="R166" s="23"/>
      <c r="T166" s="127"/>
      <c r="U166" s="29" t="s">
        <v>42</v>
      </c>
      <c r="V166" s="128">
        <v>0.014</v>
      </c>
      <c r="W166" s="128">
        <f>$V$166*$K$166</f>
        <v>1.217062</v>
      </c>
      <c r="X166" s="128">
        <v>0</v>
      </c>
      <c r="Y166" s="128">
        <f>$X$166*$K$166</f>
        <v>0</v>
      </c>
      <c r="Z166" s="128">
        <v>0</v>
      </c>
      <c r="AA166" s="129">
        <f>$Z$166*$K$166</f>
        <v>0</v>
      </c>
      <c r="AR166" s="6" t="s">
        <v>153</v>
      </c>
      <c r="AT166" s="6" t="s">
        <v>150</v>
      </c>
      <c r="AU166" s="6" t="s">
        <v>101</v>
      </c>
      <c r="AY166" s="6" t="s">
        <v>149</v>
      </c>
      <c r="BE166" s="81">
        <f>IF($U$166="základní",$N$166,0)</f>
        <v>0</v>
      </c>
      <c r="BF166" s="81">
        <f>IF($U$166="snížená",$N$166,0)</f>
        <v>0</v>
      </c>
      <c r="BG166" s="81">
        <f>IF($U$166="zákl. přenesená",$N$166,0)</f>
        <v>0</v>
      </c>
      <c r="BH166" s="81">
        <f>IF($U$166="sníž. přenesená",$N$166,0)</f>
        <v>0</v>
      </c>
      <c r="BI166" s="81">
        <f>IF($U$166="nulová",$N$166,0)</f>
        <v>0</v>
      </c>
      <c r="BJ166" s="6" t="s">
        <v>21</v>
      </c>
      <c r="BK166" s="130">
        <f>ROUND($L$166*$K$166,3)</f>
        <v>0</v>
      </c>
      <c r="BL166" s="6" t="s">
        <v>153</v>
      </c>
    </row>
    <row r="167" spans="2:63" s="113" customFormat="1" ht="30.75" customHeight="1">
      <c r="B167" s="114"/>
      <c r="D167" s="122" t="s">
        <v>108</v>
      </c>
      <c r="N167" s="205">
        <f>$BK$167</f>
        <v>0</v>
      </c>
      <c r="O167" s="204"/>
      <c r="P167" s="204"/>
      <c r="Q167" s="204"/>
      <c r="R167" s="117"/>
      <c r="T167" s="118"/>
      <c r="W167" s="119">
        <f>SUM($W$168:$W$178)</f>
        <v>2073.38662</v>
      </c>
      <c r="Y167" s="119">
        <f>SUM($Y$168:$Y$178)</f>
        <v>0.19754</v>
      </c>
      <c r="AA167" s="120">
        <f>SUM($AA$168:$AA$178)</f>
        <v>839.7159999999999</v>
      </c>
      <c r="AR167" s="116" t="s">
        <v>21</v>
      </c>
      <c r="AT167" s="116" t="s">
        <v>76</v>
      </c>
      <c r="AU167" s="116" t="s">
        <v>21</v>
      </c>
      <c r="AY167" s="116" t="s">
        <v>149</v>
      </c>
      <c r="BK167" s="121">
        <f>SUM($BK$168:$BK$178)</f>
        <v>0</v>
      </c>
    </row>
    <row r="168" spans="2:64" s="6" customFormat="1" ht="27" customHeight="1">
      <c r="B168" s="22"/>
      <c r="C168" s="123" t="s">
        <v>209</v>
      </c>
      <c r="D168" s="123" t="s">
        <v>150</v>
      </c>
      <c r="E168" s="124" t="s">
        <v>210</v>
      </c>
      <c r="F168" s="199" t="s">
        <v>455</v>
      </c>
      <c r="G168" s="200"/>
      <c r="H168" s="200"/>
      <c r="I168" s="200"/>
      <c r="J168" s="125" t="s">
        <v>152</v>
      </c>
      <c r="K168" s="126">
        <v>2822</v>
      </c>
      <c r="L168" s="201">
        <v>0</v>
      </c>
      <c r="M168" s="200"/>
      <c r="N168" s="202">
        <f>ROUND($L$168*$K$168,3)</f>
        <v>0</v>
      </c>
      <c r="O168" s="200"/>
      <c r="P168" s="200"/>
      <c r="Q168" s="200"/>
      <c r="R168" s="23"/>
      <c r="T168" s="127"/>
      <c r="U168" s="29" t="s">
        <v>42</v>
      </c>
      <c r="V168" s="128">
        <v>0.008</v>
      </c>
      <c r="W168" s="128">
        <f>$V$168*$K$168</f>
        <v>22.576</v>
      </c>
      <c r="X168" s="128">
        <v>7E-05</v>
      </c>
      <c r="Y168" s="128">
        <f>$X$168*$K$168</f>
        <v>0.19754</v>
      </c>
      <c r="Z168" s="128">
        <v>0.128</v>
      </c>
      <c r="AA168" s="129">
        <f>$Z$168*$K$168</f>
        <v>361.216</v>
      </c>
      <c r="AR168" s="6" t="s">
        <v>186</v>
      </c>
      <c r="AT168" s="6" t="s">
        <v>150</v>
      </c>
      <c r="AU168" s="6" t="s">
        <v>101</v>
      </c>
      <c r="AY168" s="6" t="s">
        <v>149</v>
      </c>
      <c r="BE168" s="81">
        <f>IF($U$168="základní",$N$168,0)</f>
        <v>0</v>
      </c>
      <c r="BF168" s="81">
        <f>IF($U$168="snížená",$N$168,0)</f>
        <v>0</v>
      </c>
      <c r="BG168" s="81">
        <f>IF($U$168="zákl. přenesená",$N$168,0)</f>
        <v>0</v>
      </c>
      <c r="BH168" s="81">
        <f>IF($U$168="sníž. přenesená",$N$168,0)</f>
        <v>0</v>
      </c>
      <c r="BI168" s="81">
        <f>IF($U$168="nulová",$N$168,0)</f>
        <v>0</v>
      </c>
      <c r="BJ168" s="6" t="s">
        <v>21</v>
      </c>
      <c r="BK168" s="130">
        <f>ROUND($L$168*$K$168,3)</f>
        <v>0</v>
      </c>
      <c r="BL168" s="6" t="s">
        <v>186</v>
      </c>
    </row>
    <row r="169" spans="2:64" s="6" customFormat="1" ht="15.75" customHeight="1">
      <c r="B169" s="22"/>
      <c r="C169" s="123" t="s">
        <v>211</v>
      </c>
      <c r="D169" s="123" t="s">
        <v>150</v>
      </c>
      <c r="E169" s="124" t="s">
        <v>212</v>
      </c>
      <c r="F169" s="199" t="s">
        <v>456</v>
      </c>
      <c r="G169" s="200"/>
      <c r="H169" s="200"/>
      <c r="I169" s="200"/>
      <c r="J169" s="125" t="s">
        <v>152</v>
      </c>
      <c r="K169" s="126">
        <v>2822</v>
      </c>
      <c r="L169" s="201">
        <v>0</v>
      </c>
      <c r="M169" s="200"/>
      <c r="N169" s="202">
        <f>ROUND($L$169*$K$169,3)</f>
        <v>0</v>
      </c>
      <c r="O169" s="200"/>
      <c r="P169" s="200"/>
      <c r="Q169" s="200"/>
      <c r="R169" s="23"/>
      <c r="T169" s="127"/>
      <c r="U169" s="29" t="s">
        <v>42</v>
      </c>
      <c r="V169" s="128">
        <v>0.14</v>
      </c>
      <c r="W169" s="128">
        <f>$V$169*$K$169</f>
        <v>395.08000000000004</v>
      </c>
      <c r="X169" s="128">
        <v>0</v>
      </c>
      <c r="Y169" s="128">
        <f>$X$169*$K$169</f>
        <v>0</v>
      </c>
      <c r="Z169" s="128">
        <v>0</v>
      </c>
      <c r="AA169" s="129">
        <f>$Z$169*$K$169</f>
        <v>0</v>
      </c>
      <c r="AR169" s="6" t="s">
        <v>186</v>
      </c>
      <c r="AT169" s="6" t="s">
        <v>150</v>
      </c>
      <c r="AU169" s="6" t="s">
        <v>101</v>
      </c>
      <c r="AY169" s="6" t="s">
        <v>149</v>
      </c>
      <c r="BE169" s="81">
        <f>IF($U$169="základní",$N$169,0)</f>
        <v>0</v>
      </c>
      <c r="BF169" s="81">
        <f>IF($U$169="snížená",$N$169,0)</f>
        <v>0</v>
      </c>
      <c r="BG169" s="81">
        <f>IF($U$169="zákl. přenesená",$N$169,0)</f>
        <v>0</v>
      </c>
      <c r="BH169" s="81">
        <f>IF($U$169="sníž. přenesená",$N$169,0)</f>
        <v>0</v>
      </c>
      <c r="BI169" s="81">
        <f>IF($U$169="nulová",$N$169,0)</f>
        <v>0</v>
      </c>
      <c r="BJ169" s="6" t="s">
        <v>21</v>
      </c>
      <c r="BK169" s="130">
        <f>ROUND($L$169*$K$169,3)</f>
        <v>0</v>
      </c>
      <c r="BL169" s="6" t="s">
        <v>186</v>
      </c>
    </row>
    <row r="170" spans="2:64" s="6" customFormat="1" ht="15.75" customHeight="1">
      <c r="B170" s="22"/>
      <c r="C170" s="123" t="s">
        <v>213</v>
      </c>
      <c r="D170" s="123" t="s">
        <v>150</v>
      </c>
      <c r="E170" s="124" t="s">
        <v>214</v>
      </c>
      <c r="F170" s="199" t="s">
        <v>457</v>
      </c>
      <c r="G170" s="200"/>
      <c r="H170" s="200"/>
      <c r="I170" s="200"/>
      <c r="J170" s="125" t="s">
        <v>215</v>
      </c>
      <c r="K170" s="126">
        <v>1650</v>
      </c>
      <c r="L170" s="201">
        <v>0</v>
      </c>
      <c r="M170" s="200"/>
      <c r="N170" s="202">
        <f>ROUND($L$170*$K$170,3)</f>
        <v>0</v>
      </c>
      <c r="O170" s="200"/>
      <c r="P170" s="200"/>
      <c r="Q170" s="200"/>
      <c r="R170" s="23"/>
      <c r="T170" s="127"/>
      <c r="U170" s="29" t="s">
        <v>42</v>
      </c>
      <c r="V170" s="128">
        <v>0.272</v>
      </c>
      <c r="W170" s="128">
        <f>$V$170*$K$170</f>
        <v>448.8</v>
      </c>
      <c r="X170" s="128">
        <v>0</v>
      </c>
      <c r="Y170" s="128">
        <f>$X$170*$K$170</f>
        <v>0</v>
      </c>
      <c r="Z170" s="128">
        <v>0.29</v>
      </c>
      <c r="AA170" s="129">
        <f>$Z$170*$K$170</f>
        <v>478.49999999999994</v>
      </c>
      <c r="AR170" s="6" t="s">
        <v>153</v>
      </c>
      <c r="AT170" s="6" t="s">
        <v>150</v>
      </c>
      <c r="AU170" s="6" t="s">
        <v>101</v>
      </c>
      <c r="AY170" s="6" t="s">
        <v>149</v>
      </c>
      <c r="BE170" s="81">
        <f>IF($U$170="základní",$N$170,0)</f>
        <v>0</v>
      </c>
      <c r="BF170" s="81">
        <f>IF($U$170="snížená",$N$170,0)</f>
        <v>0</v>
      </c>
      <c r="BG170" s="81">
        <f>IF($U$170="zákl. přenesená",$N$170,0)</f>
        <v>0</v>
      </c>
      <c r="BH170" s="81">
        <f>IF($U$170="sníž. přenesená",$N$170,0)</f>
        <v>0</v>
      </c>
      <c r="BI170" s="81">
        <f>IF($U$170="nulová",$N$170,0)</f>
        <v>0</v>
      </c>
      <c r="BJ170" s="6" t="s">
        <v>21</v>
      </c>
      <c r="BK170" s="130">
        <f>ROUND($L$170*$K$170,3)</f>
        <v>0</v>
      </c>
      <c r="BL170" s="6" t="s">
        <v>153</v>
      </c>
    </row>
    <row r="171" spans="2:64" s="6" customFormat="1" ht="27" customHeight="1">
      <c r="B171" s="22"/>
      <c r="C171" s="123" t="s">
        <v>216</v>
      </c>
      <c r="D171" s="123" t="s">
        <v>150</v>
      </c>
      <c r="E171" s="124" t="s">
        <v>217</v>
      </c>
      <c r="F171" s="199" t="s">
        <v>458</v>
      </c>
      <c r="G171" s="200"/>
      <c r="H171" s="200"/>
      <c r="I171" s="200"/>
      <c r="J171" s="125" t="s">
        <v>215</v>
      </c>
      <c r="K171" s="126">
        <v>1650</v>
      </c>
      <c r="L171" s="201">
        <v>0</v>
      </c>
      <c r="M171" s="200"/>
      <c r="N171" s="202">
        <f>ROUND($L$171*$K$171,3)</f>
        <v>0</v>
      </c>
      <c r="O171" s="200"/>
      <c r="P171" s="200"/>
      <c r="Q171" s="200"/>
      <c r="R171" s="23"/>
      <c r="T171" s="127"/>
      <c r="U171" s="29" t="s">
        <v>42</v>
      </c>
      <c r="V171" s="128">
        <v>0.124</v>
      </c>
      <c r="W171" s="128">
        <f>$V$171*$K$171</f>
        <v>204.6</v>
      </c>
      <c r="X171" s="128">
        <v>0</v>
      </c>
      <c r="Y171" s="128">
        <f>$X$171*$K$171</f>
        <v>0</v>
      </c>
      <c r="Z171" s="128">
        <v>0</v>
      </c>
      <c r="AA171" s="129">
        <f>$Z$171*$K$171</f>
        <v>0</v>
      </c>
      <c r="AR171" s="6" t="s">
        <v>153</v>
      </c>
      <c r="AT171" s="6" t="s">
        <v>150</v>
      </c>
      <c r="AU171" s="6" t="s">
        <v>101</v>
      </c>
      <c r="AY171" s="6" t="s">
        <v>149</v>
      </c>
      <c r="BE171" s="81">
        <f>IF($U$171="základní",$N$171,0)</f>
        <v>0</v>
      </c>
      <c r="BF171" s="81">
        <f>IF($U$171="snížená",$N$171,0)</f>
        <v>0</v>
      </c>
      <c r="BG171" s="81">
        <f>IF($U$171="zákl. přenesená",$N$171,0)</f>
        <v>0</v>
      </c>
      <c r="BH171" s="81">
        <f>IF($U$171="sníž. přenesená",$N$171,0)</f>
        <v>0</v>
      </c>
      <c r="BI171" s="81">
        <f>IF($U$171="nulová",$N$171,0)</f>
        <v>0</v>
      </c>
      <c r="BJ171" s="6" t="s">
        <v>21</v>
      </c>
      <c r="BK171" s="130">
        <f>ROUND($L$171*$K$171,3)</f>
        <v>0</v>
      </c>
      <c r="BL171" s="6" t="s">
        <v>153</v>
      </c>
    </row>
    <row r="172" spans="2:64" s="6" customFormat="1" ht="27" customHeight="1">
      <c r="B172" s="22"/>
      <c r="C172" s="123" t="s">
        <v>218</v>
      </c>
      <c r="D172" s="123" t="s">
        <v>150</v>
      </c>
      <c r="E172" s="124" t="s">
        <v>219</v>
      </c>
      <c r="F172" s="199" t="s">
        <v>461</v>
      </c>
      <c r="G172" s="200"/>
      <c r="H172" s="200"/>
      <c r="I172" s="200"/>
      <c r="J172" s="125" t="s">
        <v>169</v>
      </c>
      <c r="K172" s="126">
        <v>478.5</v>
      </c>
      <c r="L172" s="201">
        <v>0</v>
      </c>
      <c r="M172" s="200"/>
      <c r="N172" s="202">
        <f>ROUND($L$172*$K$172,3)</f>
        <v>0</v>
      </c>
      <c r="O172" s="200"/>
      <c r="P172" s="200"/>
      <c r="Q172" s="200"/>
      <c r="R172" s="23"/>
      <c r="T172" s="127"/>
      <c r="U172" s="29" t="s">
        <v>42</v>
      </c>
      <c r="V172" s="128">
        <v>0.376</v>
      </c>
      <c r="W172" s="128">
        <f>$V$172*$K$172</f>
        <v>179.916</v>
      </c>
      <c r="X172" s="128">
        <v>0</v>
      </c>
      <c r="Y172" s="128">
        <f>$X$172*$K$172</f>
        <v>0</v>
      </c>
      <c r="Z172" s="128">
        <v>0</v>
      </c>
      <c r="AA172" s="129">
        <f>$Z$172*$K$172</f>
        <v>0</v>
      </c>
      <c r="AR172" s="6" t="s">
        <v>153</v>
      </c>
      <c r="AT172" s="6" t="s">
        <v>150</v>
      </c>
      <c r="AU172" s="6" t="s">
        <v>101</v>
      </c>
      <c r="AY172" s="6" t="s">
        <v>149</v>
      </c>
      <c r="BE172" s="81">
        <f>IF($U$172="základní",$N$172,0)</f>
        <v>0</v>
      </c>
      <c r="BF172" s="81">
        <f>IF($U$172="snížená",$N$172,0)</f>
        <v>0</v>
      </c>
      <c r="BG172" s="81">
        <f>IF($U$172="zákl. přenesená",$N$172,0)</f>
        <v>0</v>
      </c>
      <c r="BH172" s="81">
        <f>IF($U$172="sníž. přenesená",$N$172,0)</f>
        <v>0</v>
      </c>
      <c r="BI172" s="81">
        <f>IF($U$172="nulová",$N$172,0)</f>
        <v>0</v>
      </c>
      <c r="BJ172" s="6" t="s">
        <v>21</v>
      </c>
      <c r="BK172" s="130">
        <f>ROUND($L$172*$K$172,3)</f>
        <v>0</v>
      </c>
      <c r="BL172" s="6" t="s">
        <v>153</v>
      </c>
    </row>
    <row r="173" spans="2:64" s="6" customFormat="1" ht="27" customHeight="1">
      <c r="B173" s="22"/>
      <c r="C173" s="123" t="s">
        <v>220</v>
      </c>
      <c r="D173" s="123" t="s">
        <v>150</v>
      </c>
      <c r="E173" s="124" t="s">
        <v>221</v>
      </c>
      <c r="F173" s="199" t="s">
        <v>460</v>
      </c>
      <c r="G173" s="200"/>
      <c r="H173" s="200"/>
      <c r="I173" s="200"/>
      <c r="J173" s="125" t="s">
        <v>169</v>
      </c>
      <c r="K173" s="126">
        <v>361.216</v>
      </c>
      <c r="L173" s="201">
        <v>0</v>
      </c>
      <c r="M173" s="200"/>
      <c r="N173" s="202">
        <f>ROUND($L$173*$K$173,3)</f>
        <v>0</v>
      </c>
      <c r="O173" s="200"/>
      <c r="P173" s="200"/>
      <c r="Q173" s="200"/>
      <c r="R173" s="23"/>
      <c r="T173" s="127"/>
      <c r="U173" s="29" t="s">
        <v>42</v>
      </c>
      <c r="V173" s="128">
        <v>0.159</v>
      </c>
      <c r="W173" s="128">
        <f>$V$173*$K$173</f>
        <v>57.433344000000005</v>
      </c>
      <c r="X173" s="128">
        <v>0</v>
      </c>
      <c r="Y173" s="128">
        <f>$X$173*$K$173</f>
        <v>0</v>
      </c>
      <c r="Z173" s="128">
        <v>0</v>
      </c>
      <c r="AA173" s="129">
        <f>$Z$173*$K$173</f>
        <v>0</v>
      </c>
      <c r="AR173" s="6" t="s">
        <v>153</v>
      </c>
      <c r="AT173" s="6" t="s">
        <v>150</v>
      </c>
      <c r="AU173" s="6" t="s">
        <v>101</v>
      </c>
      <c r="AY173" s="6" t="s">
        <v>149</v>
      </c>
      <c r="BE173" s="81">
        <f>IF($U$173="základní",$N$173,0)</f>
        <v>0</v>
      </c>
      <c r="BF173" s="81">
        <f>IF($U$173="snížená",$N$173,0)</f>
        <v>0</v>
      </c>
      <c r="BG173" s="81">
        <f>IF($U$173="zákl. přenesená",$N$173,0)</f>
        <v>0</v>
      </c>
      <c r="BH173" s="81">
        <f>IF($U$173="sníž. přenesená",$N$173,0)</f>
        <v>0</v>
      </c>
      <c r="BI173" s="81">
        <f>IF($U$173="nulová",$N$173,0)</f>
        <v>0</v>
      </c>
      <c r="BJ173" s="6" t="s">
        <v>21</v>
      </c>
      <c r="BK173" s="130">
        <f>ROUND($L$173*$K$173,3)</f>
        <v>0</v>
      </c>
      <c r="BL173" s="6" t="s">
        <v>153</v>
      </c>
    </row>
    <row r="174" spans="2:64" s="6" customFormat="1" ht="15.75" customHeight="1">
      <c r="B174" s="22"/>
      <c r="C174" s="123" t="s">
        <v>222</v>
      </c>
      <c r="D174" s="123" t="s">
        <v>150</v>
      </c>
      <c r="E174" s="124" t="s">
        <v>223</v>
      </c>
      <c r="F174" s="199" t="s">
        <v>459</v>
      </c>
      <c r="G174" s="200"/>
      <c r="H174" s="200"/>
      <c r="I174" s="200"/>
      <c r="J174" s="125" t="s">
        <v>169</v>
      </c>
      <c r="K174" s="126">
        <v>839.716</v>
      </c>
      <c r="L174" s="201">
        <v>0</v>
      </c>
      <c r="M174" s="200"/>
      <c r="N174" s="202">
        <f>ROUND($L$174*$K$174,3)</f>
        <v>0</v>
      </c>
      <c r="O174" s="200"/>
      <c r="P174" s="200"/>
      <c r="Q174" s="200"/>
      <c r="R174" s="23"/>
      <c r="T174" s="127"/>
      <c r="U174" s="29" t="s">
        <v>42</v>
      </c>
      <c r="V174" s="128">
        <v>0.835</v>
      </c>
      <c r="W174" s="128">
        <f>$V$174*$K$174</f>
        <v>701.16286</v>
      </c>
      <c r="X174" s="128">
        <v>0</v>
      </c>
      <c r="Y174" s="128">
        <f>$X$174*$K$174</f>
        <v>0</v>
      </c>
      <c r="Z174" s="128">
        <v>0</v>
      </c>
      <c r="AA174" s="129">
        <f>$Z$174*$K$174</f>
        <v>0</v>
      </c>
      <c r="AR174" s="6" t="s">
        <v>153</v>
      </c>
      <c r="AT174" s="6" t="s">
        <v>150</v>
      </c>
      <c r="AU174" s="6" t="s">
        <v>101</v>
      </c>
      <c r="AY174" s="6" t="s">
        <v>149</v>
      </c>
      <c r="BE174" s="81">
        <f>IF($U$174="základní",$N$174,0)</f>
        <v>0</v>
      </c>
      <c r="BF174" s="81">
        <f>IF($U$174="snížená",$N$174,0)</f>
        <v>0</v>
      </c>
      <c r="BG174" s="81">
        <f>IF($U$174="zákl. přenesená",$N$174,0)</f>
        <v>0</v>
      </c>
      <c r="BH174" s="81">
        <f>IF($U$174="sníž. přenesená",$N$174,0)</f>
        <v>0</v>
      </c>
      <c r="BI174" s="81">
        <f>IF($U$174="nulová",$N$174,0)</f>
        <v>0</v>
      </c>
      <c r="BJ174" s="6" t="s">
        <v>21</v>
      </c>
      <c r="BK174" s="130">
        <f>ROUND($L$174*$K$174,3)</f>
        <v>0</v>
      </c>
      <c r="BL174" s="6" t="s">
        <v>153</v>
      </c>
    </row>
    <row r="175" spans="2:64" s="6" customFormat="1" ht="27" customHeight="1">
      <c r="B175" s="22"/>
      <c r="C175" s="123" t="s">
        <v>224</v>
      </c>
      <c r="D175" s="123" t="s">
        <v>150</v>
      </c>
      <c r="E175" s="124" t="s">
        <v>225</v>
      </c>
      <c r="F175" s="206" t="s">
        <v>226</v>
      </c>
      <c r="G175" s="200"/>
      <c r="H175" s="200"/>
      <c r="I175" s="200"/>
      <c r="J175" s="125" t="s">
        <v>169</v>
      </c>
      <c r="K175" s="126">
        <v>15954.604</v>
      </c>
      <c r="L175" s="201">
        <v>0</v>
      </c>
      <c r="M175" s="200"/>
      <c r="N175" s="202">
        <f>ROUND($L$175*$K$175,3)</f>
        <v>0</v>
      </c>
      <c r="O175" s="200"/>
      <c r="P175" s="200"/>
      <c r="Q175" s="200"/>
      <c r="R175" s="23"/>
      <c r="T175" s="127"/>
      <c r="U175" s="29" t="s">
        <v>42</v>
      </c>
      <c r="V175" s="128">
        <v>0.004</v>
      </c>
      <c r="W175" s="128">
        <f>$V$175*$K$175</f>
        <v>63.818416</v>
      </c>
      <c r="X175" s="128">
        <v>0</v>
      </c>
      <c r="Y175" s="128">
        <f>$X$175*$K$175</f>
        <v>0</v>
      </c>
      <c r="Z175" s="128">
        <v>0</v>
      </c>
      <c r="AA175" s="129">
        <f>$Z$175*$K$175</f>
        <v>0</v>
      </c>
      <c r="AR175" s="6" t="s">
        <v>153</v>
      </c>
      <c r="AT175" s="6" t="s">
        <v>150</v>
      </c>
      <c r="AU175" s="6" t="s">
        <v>101</v>
      </c>
      <c r="AY175" s="6" t="s">
        <v>149</v>
      </c>
      <c r="BE175" s="81">
        <f>IF($U$175="základní",$N$175,0)</f>
        <v>0</v>
      </c>
      <c r="BF175" s="81">
        <f>IF($U$175="snížená",$N$175,0)</f>
        <v>0</v>
      </c>
      <c r="BG175" s="81">
        <f>IF($U$175="zákl. přenesená",$N$175,0)</f>
        <v>0</v>
      </c>
      <c r="BH175" s="81">
        <f>IF($U$175="sníž. přenesená",$N$175,0)</f>
        <v>0</v>
      </c>
      <c r="BI175" s="81">
        <f>IF($U$175="nulová",$N$175,0)</f>
        <v>0</v>
      </c>
      <c r="BJ175" s="6" t="s">
        <v>21</v>
      </c>
      <c r="BK175" s="130">
        <f>ROUND($L$175*$K$175,3)</f>
        <v>0</v>
      </c>
      <c r="BL175" s="6" t="s">
        <v>153</v>
      </c>
    </row>
    <row r="176" spans="2:51" s="6" customFormat="1" ht="15.75" customHeight="1">
      <c r="B176" s="131"/>
      <c r="E176" s="132"/>
      <c r="F176" s="207" t="s">
        <v>227</v>
      </c>
      <c r="G176" s="208"/>
      <c r="H176" s="208"/>
      <c r="I176" s="208"/>
      <c r="K176" s="133">
        <v>15954.604</v>
      </c>
      <c r="R176" s="134"/>
      <c r="T176" s="135"/>
      <c r="AA176" s="136"/>
      <c r="AT176" s="132" t="s">
        <v>161</v>
      </c>
      <c r="AU176" s="132" t="s">
        <v>101</v>
      </c>
      <c r="AV176" s="132" t="s">
        <v>101</v>
      </c>
      <c r="AW176" s="132" t="s">
        <v>104</v>
      </c>
      <c r="AX176" s="132" t="s">
        <v>21</v>
      </c>
      <c r="AY176" s="132" t="s">
        <v>149</v>
      </c>
    </row>
    <row r="177" spans="2:64" s="6" customFormat="1" ht="27" customHeight="1">
      <c r="B177" s="22"/>
      <c r="C177" s="123" t="s">
        <v>228</v>
      </c>
      <c r="D177" s="123" t="s">
        <v>150</v>
      </c>
      <c r="E177" s="124" t="s">
        <v>229</v>
      </c>
      <c r="F177" s="199" t="s">
        <v>462</v>
      </c>
      <c r="G177" s="200"/>
      <c r="H177" s="200"/>
      <c r="I177" s="200"/>
      <c r="J177" s="125" t="s">
        <v>169</v>
      </c>
      <c r="K177" s="126">
        <v>478.5</v>
      </c>
      <c r="L177" s="201">
        <v>0</v>
      </c>
      <c r="M177" s="200"/>
      <c r="N177" s="202">
        <f>ROUND($L$177*$K$177,3)</f>
        <v>0</v>
      </c>
      <c r="O177" s="200"/>
      <c r="P177" s="200"/>
      <c r="Q177" s="200"/>
      <c r="R177" s="23"/>
      <c r="T177" s="127"/>
      <c r="U177" s="29" t="s">
        <v>42</v>
      </c>
      <c r="V177" s="128">
        <v>0</v>
      </c>
      <c r="W177" s="128">
        <f>$V$177*$K$177</f>
        <v>0</v>
      </c>
      <c r="X177" s="128">
        <v>0</v>
      </c>
      <c r="Y177" s="128">
        <f>$X$177*$K$177</f>
        <v>0</v>
      </c>
      <c r="Z177" s="128">
        <v>0</v>
      </c>
      <c r="AA177" s="129">
        <f>$Z$177*$K$177</f>
        <v>0</v>
      </c>
      <c r="AR177" s="6" t="s">
        <v>153</v>
      </c>
      <c r="AT177" s="6" t="s">
        <v>150</v>
      </c>
      <c r="AU177" s="6" t="s">
        <v>101</v>
      </c>
      <c r="AY177" s="6" t="s">
        <v>149</v>
      </c>
      <c r="BE177" s="81">
        <f>IF($U$177="základní",$N$177,0)</f>
        <v>0</v>
      </c>
      <c r="BF177" s="81">
        <f>IF($U$177="snížená",$N$177,0)</f>
        <v>0</v>
      </c>
      <c r="BG177" s="81">
        <f>IF($U$177="zákl. přenesená",$N$177,0)</f>
        <v>0</v>
      </c>
      <c r="BH177" s="81">
        <f>IF($U$177="sníž. přenesená",$N$177,0)</f>
        <v>0</v>
      </c>
      <c r="BI177" s="81">
        <f>IF($U$177="nulová",$N$177,0)</f>
        <v>0</v>
      </c>
      <c r="BJ177" s="6" t="s">
        <v>21</v>
      </c>
      <c r="BK177" s="130">
        <f>ROUND($L$177*$K$177,3)</f>
        <v>0</v>
      </c>
      <c r="BL177" s="6" t="s">
        <v>153</v>
      </c>
    </row>
    <row r="178" spans="2:64" s="6" customFormat="1" ht="27" customHeight="1">
      <c r="B178" s="22"/>
      <c r="C178" s="123" t="s">
        <v>231</v>
      </c>
      <c r="D178" s="123" t="s">
        <v>150</v>
      </c>
      <c r="E178" s="124" t="s">
        <v>232</v>
      </c>
      <c r="F178" s="199" t="s">
        <v>463</v>
      </c>
      <c r="G178" s="200"/>
      <c r="H178" s="200"/>
      <c r="I178" s="200"/>
      <c r="J178" s="125" t="s">
        <v>169</v>
      </c>
      <c r="K178" s="126">
        <v>361.216</v>
      </c>
      <c r="L178" s="201">
        <v>0</v>
      </c>
      <c r="M178" s="200"/>
      <c r="N178" s="202">
        <f>ROUND($L$178*$K$178,3)</f>
        <v>0</v>
      </c>
      <c r="O178" s="200"/>
      <c r="P178" s="200"/>
      <c r="Q178" s="200"/>
      <c r="R178" s="23"/>
      <c r="T178" s="127"/>
      <c r="U178" s="29" t="s">
        <v>42</v>
      </c>
      <c r="V178" s="128">
        <v>0</v>
      </c>
      <c r="W178" s="128">
        <f>$V$178*$K$178</f>
        <v>0</v>
      </c>
      <c r="X178" s="128">
        <v>0</v>
      </c>
      <c r="Y178" s="128">
        <f>$X$178*$K$178</f>
        <v>0</v>
      </c>
      <c r="Z178" s="128">
        <v>0</v>
      </c>
      <c r="AA178" s="129">
        <f>$Z$178*$K$178</f>
        <v>0</v>
      </c>
      <c r="AR178" s="6" t="s">
        <v>153</v>
      </c>
      <c r="AT178" s="6" t="s">
        <v>150</v>
      </c>
      <c r="AU178" s="6" t="s">
        <v>101</v>
      </c>
      <c r="AY178" s="6" t="s">
        <v>149</v>
      </c>
      <c r="BE178" s="81">
        <f>IF($U$178="základní",$N$178,0)</f>
        <v>0</v>
      </c>
      <c r="BF178" s="81">
        <f>IF($U$178="snížená",$N$178,0)</f>
        <v>0</v>
      </c>
      <c r="BG178" s="81">
        <f>IF($U$178="zákl. přenesená",$N$178,0)</f>
        <v>0</v>
      </c>
      <c r="BH178" s="81">
        <f>IF($U$178="sníž. přenesená",$N$178,0)</f>
        <v>0</v>
      </c>
      <c r="BI178" s="81">
        <f>IF($U$178="nulová",$N$178,0)</f>
        <v>0</v>
      </c>
      <c r="BJ178" s="6" t="s">
        <v>21</v>
      </c>
      <c r="BK178" s="130">
        <f>ROUND($L$178*$K$178,3)</f>
        <v>0</v>
      </c>
      <c r="BL178" s="6" t="s">
        <v>153</v>
      </c>
    </row>
    <row r="179" spans="2:63" s="113" customFormat="1" ht="30.75" customHeight="1">
      <c r="B179" s="114"/>
      <c r="D179" s="122" t="s">
        <v>109</v>
      </c>
      <c r="N179" s="205">
        <f>$BK$179</f>
        <v>0</v>
      </c>
      <c r="O179" s="204"/>
      <c r="P179" s="204"/>
      <c r="Q179" s="204"/>
      <c r="R179" s="117"/>
      <c r="T179" s="118"/>
      <c r="W179" s="119">
        <f>SUM($W$180:$W$183)</f>
        <v>9.000056</v>
      </c>
      <c r="Y179" s="119">
        <f>SUM($Y$180:$Y$183)</f>
        <v>0.004200000000000001</v>
      </c>
      <c r="AA179" s="120">
        <f>SUM($AA$180:$AA$183)</f>
        <v>0</v>
      </c>
      <c r="AR179" s="116" t="s">
        <v>21</v>
      </c>
      <c r="AT179" s="116" t="s">
        <v>76</v>
      </c>
      <c r="AU179" s="116" t="s">
        <v>21</v>
      </c>
      <c r="AY179" s="116" t="s">
        <v>149</v>
      </c>
      <c r="BK179" s="121">
        <f>SUM($BK$180:$BK$183)</f>
        <v>0</v>
      </c>
    </row>
    <row r="180" spans="2:64" s="6" customFormat="1" ht="27" customHeight="1">
      <c r="B180" s="22"/>
      <c r="C180" s="123" t="s">
        <v>233</v>
      </c>
      <c r="D180" s="123" t="s">
        <v>150</v>
      </c>
      <c r="E180" s="124" t="s">
        <v>234</v>
      </c>
      <c r="F180" s="199" t="s">
        <v>464</v>
      </c>
      <c r="G180" s="200"/>
      <c r="H180" s="200"/>
      <c r="I180" s="200"/>
      <c r="J180" s="125" t="s">
        <v>215</v>
      </c>
      <c r="K180" s="126">
        <v>12</v>
      </c>
      <c r="L180" s="201">
        <v>0</v>
      </c>
      <c r="M180" s="200"/>
      <c r="N180" s="202">
        <f>ROUND($L$180*$K$180,3)</f>
        <v>0</v>
      </c>
      <c r="O180" s="200"/>
      <c r="P180" s="200"/>
      <c r="Q180" s="200"/>
      <c r="R180" s="23"/>
      <c r="T180" s="127"/>
      <c r="U180" s="29" t="s">
        <v>42</v>
      </c>
      <c r="V180" s="128">
        <v>0.4</v>
      </c>
      <c r="W180" s="128">
        <f>$V$180*$K$180</f>
        <v>4.800000000000001</v>
      </c>
      <c r="X180" s="128">
        <v>1E-05</v>
      </c>
      <c r="Y180" s="128">
        <f>$X$180*$K$180</f>
        <v>0.00012000000000000002</v>
      </c>
      <c r="Z180" s="128">
        <v>0</v>
      </c>
      <c r="AA180" s="129">
        <f>$Z$180*$K$180</f>
        <v>0</v>
      </c>
      <c r="AR180" s="6" t="s">
        <v>153</v>
      </c>
      <c r="AT180" s="6" t="s">
        <v>150</v>
      </c>
      <c r="AU180" s="6" t="s">
        <v>101</v>
      </c>
      <c r="AY180" s="6" t="s">
        <v>149</v>
      </c>
      <c r="BE180" s="81">
        <f>IF($U$180="základní",$N$180,0)</f>
        <v>0</v>
      </c>
      <c r="BF180" s="81">
        <f>IF($U$180="snížená",$N$180,0)</f>
        <v>0</v>
      </c>
      <c r="BG180" s="81">
        <f>IF($U$180="zákl. přenesená",$N$180,0)</f>
        <v>0</v>
      </c>
      <c r="BH180" s="81">
        <f>IF($U$180="sníž. přenesená",$N$180,0)</f>
        <v>0</v>
      </c>
      <c r="BI180" s="81">
        <f>IF($U$180="nulová",$N$180,0)</f>
        <v>0</v>
      </c>
      <c r="BJ180" s="6" t="s">
        <v>21</v>
      </c>
      <c r="BK180" s="130">
        <f>ROUND($L$180*$K$180,3)</f>
        <v>0</v>
      </c>
      <c r="BL180" s="6" t="s">
        <v>153</v>
      </c>
    </row>
    <row r="181" spans="2:64" s="6" customFormat="1" ht="27" customHeight="1">
      <c r="B181" s="22"/>
      <c r="C181" s="123" t="s">
        <v>235</v>
      </c>
      <c r="D181" s="123" t="s">
        <v>150</v>
      </c>
      <c r="E181" s="124" t="s">
        <v>236</v>
      </c>
      <c r="F181" s="199" t="s">
        <v>465</v>
      </c>
      <c r="G181" s="200"/>
      <c r="H181" s="200"/>
      <c r="I181" s="200"/>
      <c r="J181" s="125" t="s">
        <v>215</v>
      </c>
      <c r="K181" s="126">
        <v>12</v>
      </c>
      <c r="L181" s="201">
        <v>0</v>
      </c>
      <c r="M181" s="200"/>
      <c r="N181" s="202">
        <f>ROUND($L$181*$K$181,3)</f>
        <v>0</v>
      </c>
      <c r="O181" s="200"/>
      <c r="P181" s="200"/>
      <c r="Q181" s="200"/>
      <c r="R181" s="23"/>
      <c r="T181" s="127"/>
      <c r="U181" s="29" t="s">
        <v>42</v>
      </c>
      <c r="V181" s="128">
        <v>0.257</v>
      </c>
      <c r="W181" s="128">
        <f>$V$181*$K$181</f>
        <v>3.084</v>
      </c>
      <c r="X181" s="128">
        <v>0.00034</v>
      </c>
      <c r="Y181" s="128">
        <f>$X$181*$K$181</f>
        <v>0.00408</v>
      </c>
      <c r="Z181" s="128">
        <v>0</v>
      </c>
      <c r="AA181" s="129">
        <f>$Z$181*$K$181</f>
        <v>0</v>
      </c>
      <c r="AR181" s="6" t="s">
        <v>153</v>
      </c>
      <c r="AT181" s="6" t="s">
        <v>150</v>
      </c>
      <c r="AU181" s="6" t="s">
        <v>101</v>
      </c>
      <c r="AY181" s="6" t="s">
        <v>149</v>
      </c>
      <c r="BE181" s="81">
        <f>IF($U$181="základní",$N$181,0)</f>
        <v>0</v>
      </c>
      <c r="BF181" s="81">
        <f>IF($U$181="snížená",$N$181,0)</f>
        <v>0</v>
      </c>
      <c r="BG181" s="81">
        <f>IF($U$181="zákl. přenesená",$N$181,0)</f>
        <v>0</v>
      </c>
      <c r="BH181" s="81">
        <f>IF($U$181="sníž. přenesená",$N$181,0)</f>
        <v>0</v>
      </c>
      <c r="BI181" s="81">
        <f>IF($U$181="nulová",$N$181,0)</f>
        <v>0</v>
      </c>
      <c r="BJ181" s="6" t="s">
        <v>21</v>
      </c>
      <c r="BK181" s="130">
        <f>ROUND($L$181*$K$181,3)</f>
        <v>0</v>
      </c>
      <c r="BL181" s="6" t="s">
        <v>153</v>
      </c>
    </row>
    <row r="182" spans="2:64" s="6" customFormat="1" ht="27" customHeight="1">
      <c r="B182" s="22"/>
      <c r="C182" s="123" t="s">
        <v>237</v>
      </c>
      <c r="D182" s="123" t="s">
        <v>150</v>
      </c>
      <c r="E182" s="124" t="s">
        <v>238</v>
      </c>
      <c r="F182" s="199" t="s">
        <v>466</v>
      </c>
      <c r="G182" s="200"/>
      <c r="H182" s="200"/>
      <c r="I182" s="200"/>
      <c r="J182" s="125" t="s">
        <v>215</v>
      </c>
      <c r="K182" s="126">
        <v>12</v>
      </c>
      <c r="L182" s="201">
        <v>0</v>
      </c>
      <c r="M182" s="200"/>
      <c r="N182" s="202">
        <f>ROUND($L$182*$K$182,3)</f>
        <v>0</v>
      </c>
      <c r="O182" s="200"/>
      <c r="P182" s="200"/>
      <c r="Q182" s="200"/>
      <c r="R182" s="23"/>
      <c r="T182" s="127"/>
      <c r="U182" s="29" t="s">
        <v>42</v>
      </c>
      <c r="V182" s="128">
        <v>0.093</v>
      </c>
      <c r="W182" s="128">
        <f>$V$182*$K$182</f>
        <v>1.116</v>
      </c>
      <c r="X182" s="128">
        <v>0</v>
      </c>
      <c r="Y182" s="128">
        <f>$X$182*$K$182</f>
        <v>0</v>
      </c>
      <c r="Z182" s="128">
        <v>0</v>
      </c>
      <c r="AA182" s="129">
        <f>$Z$182*$K$182</f>
        <v>0</v>
      </c>
      <c r="AR182" s="6" t="s">
        <v>153</v>
      </c>
      <c r="AT182" s="6" t="s">
        <v>150</v>
      </c>
      <c r="AU182" s="6" t="s">
        <v>101</v>
      </c>
      <c r="AY182" s="6" t="s">
        <v>149</v>
      </c>
      <c r="BE182" s="81">
        <f>IF($U$182="základní",$N$182,0)</f>
        <v>0</v>
      </c>
      <c r="BF182" s="81">
        <f>IF($U$182="snížená",$N$182,0)</f>
        <v>0</v>
      </c>
      <c r="BG182" s="81">
        <f>IF($U$182="zákl. přenesená",$N$182,0)</f>
        <v>0</v>
      </c>
      <c r="BH182" s="81">
        <f>IF($U$182="sníž. přenesená",$N$182,0)</f>
        <v>0</v>
      </c>
      <c r="BI182" s="81">
        <f>IF($U$182="nulová",$N$182,0)</f>
        <v>0</v>
      </c>
      <c r="BJ182" s="6" t="s">
        <v>21</v>
      </c>
      <c r="BK182" s="130">
        <f>ROUND($L$182*$K$182,3)</f>
        <v>0</v>
      </c>
      <c r="BL182" s="6" t="s">
        <v>153</v>
      </c>
    </row>
    <row r="183" spans="2:64" s="6" customFormat="1" ht="39" customHeight="1">
      <c r="B183" s="22"/>
      <c r="C183" s="123" t="s">
        <v>239</v>
      </c>
      <c r="D183" s="123" t="s">
        <v>150</v>
      </c>
      <c r="E183" s="124" t="s">
        <v>208</v>
      </c>
      <c r="F183" s="199" t="s">
        <v>454</v>
      </c>
      <c r="G183" s="200"/>
      <c r="H183" s="200"/>
      <c r="I183" s="200"/>
      <c r="J183" s="125" t="s">
        <v>169</v>
      </c>
      <c r="K183" s="126">
        <v>0.004</v>
      </c>
      <c r="L183" s="201">
        <v>0</v>
      </c>
      <c r="M183" s="200"/>
      <c r="N183" s="202">
        <f>ROUND($L$183*$K$183,3)</f>
        <v>0</v>
      </c>
      <c r="O183" s="200"/>
      <c r="P183" s="200"/>
      <c r="Q183" s="200"/>
      <c r="R183" s="23"/>
      <c r="T183" s="127"/>
      <c r="U183" s="29" t="s">
        <v>42</v>
      </c>
      <c r="V183" s="128">
        <v>0.014</v>
      </c>
      <c r="W183" s="128">
        <f>$V$183*$K$183</f>
        <v>5.6E-05</v>
      </c>
      <c r="X183" s="128">
        <v>0</v>
      </c>
      <c r="Y183" s="128">
        <f>$X$183*$K$183</f>
        <v>0</v>
      </c>
      <c r="Z183" s="128">
        <v>0</v>
      </c>
      <c r="AA183" s="129">
        <f>$Z$183*$K$183</f>
        <v>0</v>
      </c>
      <c r="AR183" s="6" t="s">
        <v>153</v>
      </c>
      <c r="AT183" s="6" t="s">
        <v>150</v>
      </c>
      <c r="AU183" s="6" t="s">
        <v>101</v>
      </c>
      <c r="AY183" s="6" t="s">
        <v>149</v>
      </c>
      <c r="BE183" s="81">
        <f>IF($U$183="základní",$N$183,0)</f>
        <v>0</v>
      </c>
      <c r="BF183" s="81">
        <f>IF($U$183="snížená",$N$183,0)</f>
        <v>0</v>
      </c>
      <c r="BG183" s="81">
        <f>IF($U$183="zákl. přenesená",$N$183,0)</f>
        <v>0</v>
      </c>
      <c r="BH183" s="81">
        <f>IF($U$183="sníž. přenesená",$N$183,0)</f>
        <v>0</v>
      </c>
      <c r="BI183" s="81">
        <f>IF($U$183="nulová",$N$183,0)</f>
        <v>0</v>
      </c>
      <c r="BJ183" s="6" t="s">
        <v>21</v>
      </c>
      <c r="BK183" s="130">
        <f>ROUND($L$183*$K$183,3)</f>
        <v>0</v>
      </c>
      <c r="BL183" s="6" t="s">
        <v>153</v>
      </c>
    </row>
    <row r="184" spans="2:63" s="113" customFormat="1" ht="30.75" customHeight="1">
      <c r="B184" s="114"/>
      <c r="D184" s="122" t="s">
        <v>110</v>
      </c>
      <c r="N184" s="205">
        <f>$BK$184</f>
        <v>0</v>
      </c>
      <c r="O184" s="204"/>
      <c r="P184" s="204"/>
      <c r="Q184" s="204"/>
      <c r="R184" s="117"/>
      <c r="T184" s="118"/>
      <c r="W184" s="119">
        <f>SUM($W$185:$W$190)</f>
        <v>46.24116</v>
      </c>
      <c r="Y184" s="119">
        <f>SUM($Y$185:$Y$190)</f>
        <v>28.644</v>
      </c>
      <c r="AA184" s="120">
        <f>SUM($AA$185:$AA$190)</f>
        <v>0</v>
      </c>
      <c r="AR184" s="116" t="s">
        <v>21</v>
      </c>
      <c r="AT184" s="116" t="s">
        <v>76</v>
      </c>
      <c r="AU184" s="116" t="s">
        <v>21</v>
      </c>
      <c r="AY184" s="116" t="s">
        <v>149</v>
      </c>
      <c r="BK184" s="121">
        <f>SUM($BK$185:$BK$190)</f>
        <v>0</v>
      </c>
    </row>
    <row r="185" spans="2:64" s="6" customFormat="1" ht="15.75" customHeight="1">
      <c r="B185" s="22"/>
      <c r="C185" s="123" t="s">
        <v>240</v>
      </c>
      <c r="D185" s="123" t="s">
        <v>150</v>
      </c>
      <c r="E185" s="124" t="s">
        <v>241</v>
      </c>
      <c r="F185" s="199" t="s">
        <v>467</v>
      </c>
      <c r="G185" s="200"/>
      <c r="H185" s="200"/>
      <c r="I185" s="200"/>
      <c r="J185" s="125" t="s">
        <v>152</v>
      </c>
      <c r="K185" s="126">
        <v>42</v>
      </c>
      <c r="L185" s="201">
        <v>0</v>
      </c>
      <c r="M185" s="200"/>
      <c r="N185" s="202">
        <f>ROUND($L$185*$K$185,3)</f>
        <v>0</v>
      </c>
      <c r="O185" s="200"/>
      <c r="P185" s="200"/>
      <c r="Q185" s="200"/>
      <c r="R185" s="23"/>
      <c r="T185" s="127"/>
      <c r="U185" s="29" t="s">
        <v>42</v>
      </c>
      <c r="V185" s="128">
        <v>0.029</v>
      </c>
      <c r="W185" s="128">
        <f>$V$185*$K$185</f>
        <v>1.218</v>
      </c>
      <c r="X185" s="128">
        <v>0.08095</v>
      </c>
      <c r="Y185" s="128">
        <f>$X$185*$K$185</f>
        <v>3.3998999999999997</v>
      </c>
      <c r="Z185" s="128">
        <v>0</v>
      </c>
      <c r="AA185" s="129">
        <f>$Z$185*$K$185</f>
        <v>0</v>
      </c>
      <c r="AR185" s="6" t="s">
        <v>153</v>
      </c>
      <c r="AT185" s="6" t="s">
        <v>150</v>
      </c>
      <c r="AU185" s="6" t="s">
        <v>101</v>
      </c>
      <c r="AY185" s="6" t="s">
        <v>149</v>
      </c>
      <c r="BE185" s="81">
        <f>IF($U$185="základní",$N$185,0)</f>
        <v>0</v>
      </c>
      <c r="BF185" s="81">
        <f>IF($U$185="snížená",$N$185,0)</f>
        <v>0</v>
      </c>
      <c r="BG185" s="81">
        <f>IF($U$185="zákl. přenesená",$N$185,0)</f>
        <v>0</v>
      </c>
      <c r="BH185" s="81">
        <f>IF($U$185="sníž. přenesená",$N$185,0)</f>
        <v>0</v>
      </c>
      <c r="BI185" s="81">
        <f>IF($U$185="nulová",$N$185,0)</f>
        <v>0</v>
      </c>
      <c r="BJ185" s="6" t="s">
        <v>21</v>
      </c>
      <c r="BK185" s="130">
        <f>ROUND($L$185*$K$185,3)</f>
        <v>0</v>
      </c>
      <c r="BL185" s="6" t="s">
        <v>153</v>
      </c>
    </row>
    <row r="186" spans="2:64" s="6" customFormat="1" ht="15.75" customHeight="1">
      <c r="B186" s="22"/>
      <c r="C186" s="123" t="s">
        <v>243</v>
      </c>
      <c r="D186" s="123" t="s">
        <v>150</v>
      </c>
      <c r="E186" s="124" t="s">
        <v>244</v>
      </c>
      <c r="F186" s="199" t="s">
        <v>468</v>
      </c>
      <c r="G186" s="200"/>
      <c r="H186" s="200"/>
      <c r="I186" s="200"/>
      <c r="J186" s="125" t="s">
        <v>152</v>
      </c>
      <c r="K186" s="126">
        <v>42</v>
      </c>
      <c r="L186" s="201">
        <v>0</v>
      </c>
      <c r="M186" s="200"/>
      <c r="N186" s="202">
        <f>ROUND($L$186*$K$186,3)</f>
        <v>0</v>
      </c>
      <c r="O186" s="200"/>
      <c r="P186" s="200"/>
      <c r="Q186" s="200"/>
      <c r="R186" s="23"/>
      <c r="T186" s="127"/>
      <c r="U186" s="29" t="s">
        <v>42</v>
      </c>
      <c r="V186" s="128">
        <v>0.029</v>
      </c>
      <c r="W186" s="128">
        <f>$V$186*$K$186</f>
        <v>1.218</v>
      </c>
      <c r="X186" s="128">
        <v>0.3708</v>
      </c>
      <c r="Y186" s="128">
        <f>$X$186*$K$186</f>
        <v>15.5736</v>
      </c>
      <c r="Z186" s="128">
        <v>0</v>
      </c>
      <c r="AA186" s="129">
        <f>$Z$186*$K$186</f>
        <v>0</v>
      </c>
      <c r="AR186" s="6" t="s">
        <v>153</v>
      </c>
      <c r="AT186" s="6" t="s">
        <v>150</v>
      </c>
      <c r="AU186" s="6" t="s">
        <v>101</v>
      </c>
      <c r="AY186" s="6" t="s">
        <v>149</v>
      </c>
      <c r="BE186" s="81">
        <f>IF($U$186="základní",$N$186,0)</f>
        <v>0</v>
      </c>
      <c r="BF186" s="81">
        <f>IF($U$186="snížená",$N$186,0)</f>
        <v>0</v>
      </c>
      <c r="BG186" s="81">
        <f>IF($U$186="zákl. přenesená",$N$186,0)</f>
        <v>0</v>
      </c>
      <c r="BH186" s="81">
        <f>IF($U$186="sníž. přenesená",$N$186,0)</f>
        <v>0</v>
      </c>
      <c r="BI186" s="81">
        <f>IF($U$186="nulová",$N$186,0)</f>
        <v>0</v>
      </c>
      <c r="BJ186" s="6" t="s">
        <v>21</v>
      </c>
      <c r="BK186" s="130">
        <f>ROUND($L$186*$K$186,3)</f>
        <v>0</v>
      </c>
      <c r="BL186" s="6" t="s">
        <v>153</v>
      </c>
    </row>
    <row r="187" spans="2:64" s="6" customFormat="1" ht="15.75" customHeight="1">
      <c r="B187" s="22"/>
      <c r="C187" s="123" t="s">
        <v>245</v>
      </c>
      <c r="D187" s="123" t="s">
        <v>150</v>
      </c>
      <c r="E187" s="124" t="s">
        <v>246</v>
      </c>
      <c r="F187" s="199" t="s">
        <v>469</v>
      </c>
      <c r="G187" s="200"/>
      <c r="H187" s="200"/>
      <c r="I187" s="200"/>
      <c r="J187" s="125" t="s">
        <v>152</v>
      </c>
      <c r="K187" s="126">
        <v>42</v>
      </c>
      <c r="L187" s="201">
        <v>0</v>
      </c>
      <c r="M187" s="200"/>
      <c r="N187" s="202">
        <f>ROUND($L$187*$K$187,3)</f>
        <v>0</v>
      </c>
      <c r="O187" s="200"/>
      <c r="P187" s="200"/>
      <c r="Q187" s="200"/>
      <c r="R187" s="23"/>
      <c r="T187" s="127"/>
      <c r="U187" s="29" t="s">
        <v>42</v>
      </c>
      <c r="V187" s="128">
        <v>0.057</v>
      </c>
      <c r="W187" s="128">
        <f>$V$187*$K$187</f>
        <v>2.394</v>
      </c>
      <c r="X187" s="128">
        <v>0</v>
      </c>
      <c r="Y187" s="128">
        <f>$X$187*$K$187</f>
        <v>0</v>
      </c>
      <c r="Z187" s="128">
        <v>0</v>
      </c>
      <c r="AA187" s="129">
        <f>$Z$187*$K$187</f>
        <v>0</v>
      </c>
      <c r="AR187" s="6" t="s">
        <v>153</v>
      </c>
      <c r="AT187" s="6" t="s">
        <v>150</v>
      </c>
      <c r="AU187" s="6" t="s">
        <v>101</v>
      </c>
      <c r="AY187" s="6" t="s">
        <v>149</v>
      </c>
      <c r="BE187" s="81">
        <f>IF($U$187="základní",$N$187,0)</f>
        <v>0</v>
      </c>
      <c r="BF187" s="81">
        <f>IF($U$187="snížená",$N$187,0)</f>
        <v>0</v>
      </c>
      <c r="BG187" s="81">
        <f>IF($U$187="zákl. přenesená",$N$187,0)</f>
        <v>0</v>
      </c>
      <c r="BH187" s="81">
        <f>IF($U$187="sníž. přenesená",$N$187,0)</f>
        <v>0</v>
      </c>
      <c r="BI187" s="81">
        <f>IF($U$187="nulová",$N$187,0)</f>
        <v>0</v>
      </c>
      <c r="BJ187" s="6" t="s">
        <v>21</v>
      </c>
      <c r="BK187" s="130">
        <f>ROUND($L$187*$K$187,3)</f>
        <v>0</v>
      </c>
      <c r="BL187" s="6" t="s">
        <v>153</v>
      </c>
    </row>
    <row r="188" spans="2:64" s="6" customFormat="1" ht="27" customHeight="1">
      <c r="B188" s="22"/>
      <c r="C188" s="123" t="s">
        <v>247</v>
      </c>
      <c r="D188" s="123" t="s">
        <v>150</v>
      </c>
      <c r="E188" s="124" t="s">
        <v>248</v>
      </c>
      <c r="F188" s="199" t="s">
        <v>470</v>
      </c>
      <c r="G188" s="200"/>
      <c r="H188" s="200"/>
      <c r="I188" s="200"/>
      <c r="J188" s="125" t="s">
        <v>152</v>
      </c>
      <c r="K188" s="126">
        <v>42</v>
      </c>
      <c r="L188" s="201">
        <v>0</v>
      </c>
      <c r="M188" s="200"/>
      <c r="N188" s="202">
        <f>ROUND($L$188*$K$188,3)</f>
        <v>0</v>
      </c>
      <c r="O188" s="200"/>
      <c r="P188" s="200"/>
      <c r="Q188" s="200"/>
      <c r="R188" s="23"/>
      <c r="T188" s="127"/>
      <c r="U188" s="29" t="s">
        <v>42</v>
      </c>
      <c r="V188" s="128">
        <v>0.72</v>
      </c>
      <c r="W188" s="128">
        <f>$V$188*$K$188</f>
        <v>30.24</v>
      </c>
      <c r="X188" s="128">
        <v>0.08425</v>
      </c>
      <c r="Y188" s="128">
        <f>$X$188*$K$188</f>
        <v>3.5385000000000004</v>
      </c>
      <c r="Z188" s="128">
        <v>0</v>
      </c>
      <c r="AA188" s="129">
        <f>$Z$188*$K$188</f>
        <v>0</v>
      </c>
      <c r="AR188" s="6" t="s">
        <v>153</v>
      </c>
      <c r="AT188" s="6" t="s">
        <v>150</v>
      </c>
      <c r="AU188" s="6" t="s">
        <v>101</v>
      </c>
      <c r="AY188" s="6" t="s">
        <v>149</v>
      </c>
      <c r="BE188" s="81">
        <f>IF($U$188="základní",$N$188,0)</f>
        <v>0</v>
      </c>
      <c r="BF188" s="81">
        <f>IF($U$188="snížená",$N$188,0)</f>
        <v>0</v>
      </c>
      <c r="BG188" s="81">
        <f>IF($U$188="zákl. přenesená",$N$188,0)</f>
        <v>0</v>
      </c>
      <c r="BH188" s="81">
        <f>IF($U$188="sníž. přenesená",$N$188,0)</f>
        <v>0</v>
      </c>
      <c r="BI188" s="81">
        <f>IF($U$188="nulová",$N$188,0)</f>
        <v>0</v>
      </c>
      <c r="BJ188" s="6" t="s">
        <v>21</v>
      </c>
      <c r="BK188" s="130">
        <f>ROUND($L$188*$K$188,3)</f>
        <v>0</v>
      </c>
      <c r="BL188" s="6" t="s">
        <v>153</v>
      </c>
    </row>
    <row r="189" spans="2:64" s="6" customFormat="1" ht="27" customHeight="1">
      <c r="B189" s="22"/>
      <c r="C189" s="137" t="s">
        <v>249</v>
      </c>
      <c r="D189" s="137" t="s">
        <v>191</v>
      </c>
      <c r="E189" s="138" t="s">
        <v>250</v>
      </c>
      <c r="F189" s="209" t="s">
        <v>471</v>
      </c>
      <c r="G189" s="210"/>
      <c r="H189" s="210"/>
      <c r="I189" s="210"/>
      <c r="J189" s="139" t="s">
        <v>152</v>
      </c>
      <c r="K189" s="140">
        <v>42</v>
      </c>
      <c r="L189" s="211">
        <v>0</v>
      </c>
      <c r="M189" s="210"/>
      <c r="N189" s="212">
        <f>ROUND($L$189*$K$189,3)</f>
        <v>0</v>
      </c>
      <c r="O189" s="200"/>
      <c r="P189" s="200"/>
      <c r="Q189" s="200"/>
      <c r="R189" s="23"/>
      <c r="T189" s="127"/>
      <c r="U189" s="29" t="s">
        <v>42</v>
      </c>
      <c r="V189" s="128">
        <v>0</v>
      </c>
      <c r="W189" s="128">
        <f>$V$189*$K$189</f>
        <v>0</v>
      </c>
      <c r="X189" s="128">
        <v>0.146</v>
      </c>
      <c r="Y189" s="128">
        <f>$X$189*$K$189</f>
        <v>6.132</v>
      </c>
      <c r="Z189" s="128">
        <v>0</v>
      </c>
      <c r="AA189" s="129">
        <f>$Z$189*$K$189</f>
        <v>0</v>
      </c>
      <c r="AR189" s="6" t="s">
        <v>171</v>
      </c>
      <c r="AT189" s="6" t="s">
        <v>191</v>
      </c>
      <c r="AU189" s="6" t="s">
        <v>101</v>
      </c>
      <c r="AY189" s="6" t="s">
        <v>149</v>
      </c>
      <c r="BE189" s="81">
        <f>IF($U$189="základní",$N$189,0)</f>
        <v>0</v>
      </c>
      <c r="BF189" s="81">
        <f>IF($U$189="snížená",$N$189,0)</f>
        <v>0</v>
      </c>
      <c r="BG189" s="81">
        <f>IF($U$189="zákl. přenesená",$N$189,0)</f>
        <v>0</v>
      </c>
      <c r="BH189" s="81">
        <f>IF($U$189="sníž. přenesená",$N$189,0)</f>
        <v>0</v>
      </c>
      <c r="BI189" s="81">
        <f>IF($U$189="nulová",$N$189,0)</f>
        <v>0</v>
      </c>
      <c r="BJ189" s="6" t="s">
        <v>21</v>
      </c>
      <c r="BK189" s="130">
        <f>ROUND($L$189*$K$189,3)</f>
        <v>0</v>
      </c>
      <c r="BL189" s="6" t="s">
        <v>153</v>
      </c>
    </row>
    <row r="190" spans="2:64" s="6" customFormat="1" ht="27" customHeight="1">
      <c r="B190" s="22"/>
      <c r="C190" s="123" t="s">
        <v>251</v>
      </c>
      <c r="D190" s="123" t="s">
        <v>150</v>
      </c>
      <c r="E190" s="124" t="s">
        <v>252</v>
      </c>
      <c r="F190" s="199" t="s">
        <v>472</v>
      </c>
      <c r="G190" s="200"/>
      <c r="H190" s="200"/>
      <c r="I190" s="200"/>
      <c r="J190" s="125" t="s">
        <v>169</v>
      </c>
      <c r="K190" s="126">
        <v>28.644</v>
      </c>
      <c r="L190" s="201">
        <v>0</v>
      </c>
      <c r="M190" s="200"/>
      <c r="N190" s="202">
        <f>ROUND($L$190*$K$190,3)</f>
        <v>0</v>
      </c>
      <c r="O190" s="200"/>
      <c r="P190" s="200"/>
      <c r="Q190" s="200"/>
      <c r="R190" s="23"/>
      <c r="T190" s="127"/>
      <c r="U190" s="29" t="s">
        <v>42</v>
      </c>
      <c r="V190" s="128">
        <v>0.39</v>
      </c>
      <c r="W190" s="128">
        <f>$V$190*$K$190</f>
        <v>11.17116</v>
      </c>
      <c r="X190" s="128">
        <v>0</v>
      </c>
      <c r="Y190" s="128">
        <f>$X$190*$K$190</f>
        <v>0</v>
      </c>
      <c r="Z190" s="128">
        <v>0</v>
      </c>
      <c r="AA190" s="129">
        <f>$Z$190*$K$190</f>
        <v>0</v>
      </c>
      <c r="AR190" s="6" t="s">
        <v>153</v>
      </c>
      <c r="AT190" s="6" t="s">
        <v>150</v>
      </c>
      <c r="AU190" s="6" t="s">
        <v>101</v>
      </c>
      <c r="AY190" s="6" t="s">
        <v>149</v>
      </c>
      <c r="BE190" s="81">
        <f>IF($U$190="základní",$N$190,0)</f>
        <v>0</v>
      </c>
      <c r="BF190" s="81">
        <f>IF($U$190="snížená",$N$190,0)</f>
        <v>0</v>
      </c>
      <c r="BG190" s="81">
        <f>IF($U$190="zákl. přenesená",$N$190,0)</f>
        <v>0</v>
      </c>
      <c r="BH190" s="81">
        <f>IF($U$190="sníž. přenesená",$N$190,0)</f>
        <v>0</v>
      </c>
      <c r="BI190" s="81">
        <f>IF($U$190="nulová",$N$190,0)</f>
        <v>0</v>
      </c>
      <c r="BJ190" s="6" t="s">
        <v>21</v>
      </c>
      <c r="BK190" s="130">
        <f>ROUND($L$190*$K$190,3)</f>
        <v>0</v>
      </c>
      <c r="BL190" s="6" t="s">
        <v>153</v>
      </c>
    </row>
    <row r="191" spans="2:63" s="113" customFormat="1" ht="30.75" customHeight="1">
      <c r="B191" s="114"/>
      <c r="D191" s="122" t="s">
        <v>111</v>
      </c>
      <c r="N191" s="205">
        <f>$BK$191</f>
        <v>0</v>
      </c>
      <c r="O191" s="204"/>
      <c r="P191" s="204"/>
      <c r="Q191" s="204"/>
      <c r="R191" s="117"/>
      <c r="T191" s="118"/>
      <c r="W191" s="119">
        <f>SUM($W$192:$W$198)</f>
        <v>682.69266</v>
      </c>
      <c r="Y191" s="119">
        <f>SUM($Y$192:$Y$198)</f>
        <v>520.494</v>
      </c>
      <c r="AA191" s="120">
        <f>SUM($AA$192:$AA$198)</f>
        <v>0</v>
      </c>
      <c r="AR191" s="116" t="s">
        <v>21</v>
      </c>
      <c r="AT191" s="116" t="s">
        <v>76</v>
      </c>
      <c r="AU191" s="116" t="s">
        <v>21</v>
      </c>
      <c r="AY191" s="116" t="s">
        <v>149</v>
      </c>
      <c r="BK191" s="121">
        <f>SUM($BK$192:$BK$198)</f>
        <v>0</v>
      </c>
    </row>
    <row r="192" spans="2:64" s="6" customFormat="1" ht="15.75" customHeight="1">
      <c r="B192" s="22"/>
      <c r="C192" s="123" t="s">
        <v>254</v>
      </c>
      <c r="D192" s="123" t="s">
        <v>150</v>
      </c>
      <c r="E192" s="124" t="s">
        <v>241</v>
      </c>
      <c r="F192" s="199" t="s">
        <v>473</v>
      </c>
      <c r="G192" s="200"/>
      <c r="H192" s="200"/>
      <c r="I192" s="200"/>
      <c r="J192" s="125" t="s">
        <v>152</v>
      </c>
      <c r="K192" s="126">
        <v>780</v>
      </c>
      <c r="L192" s="201">
        <v>0</v>
      </c>
      <c r="M192" s="200"/>
      <c r="N192" s="202">
        <f>ROUND($L$192*$K$192,3)</f>
        <v>0</v>
      </c>
      <c r="O192" s="200"/>
      <c r="P192" s="200"/>
      <c r="Q192" s="200"/>
      <c r="R192" s="23"/>
      <c r="T192" s="127"/>
      <c r="U192" s="29" t="s">
        <v>42</v>
      </c>
      <c r="V192" s="128">
        <v>0.029</v>
      </c>
      <c r="W192" s="128">
        <f>$V$192*$K$192</f>
        <v>22.62</v>
      </c>
      <c r="X192" s="128">
        <v>0.08095</v>
      </c>
      <c r="Y192" s="128">
        <f>$X$192*$K$192</f>
        <v>63.141</v>
      </c>
      <c r="Z192" s="128">
        <v>0</v>
      </c>
      <c r="AA192" s="129">
        <f>$Z$192*$K$192</f>
        <v>0</v>
      </c>
      <c r="AR192" s="6" t="s">
        <v>153</v>
      </c>
      <c r="AT192" s="6" t="s">
        <v>150</v>
      </c>
      <c r="AU192" s="6" t="s">
        <v>101</v>
      </c>
      <c r="AY192" s="6" t="s">
        <v>149</v>
      </c>
      <c r="BE192" s="81">
        <f>IF($U$192="základní",$N$192,0)</f>
        <v>0</v>
      </c>
      <c r="BF192" s="81">
        <f>IF($U$192="snížená",$N$192,0)</f>
        <v>0</v>
      </c>
      <c r="BG192" s="81">
        <f>IF($U$192="zákl. přenesená",$N$192,0)</f>
        <v>0</v>
      </c>
      <c r="BH192" s="81">
        <f>IF($U$192="sníž. přenesená",$N$192,0)</f>
        <v>0</v>
      </c>
      <c r="BI192" s="81">
        <f>IF($U$192="nulová",$N$192,0)</f>
        <v>0</v>
      </c>
      <c r="BJ192" s="6" t="s">
        <v>21</v>
      </c>
      <c r="BK192" s="130">
        <f>ROUND($L$192*$K$192,3)</f>
        <v>0</v>
      </c>
      <c r="BL192" s="6" t="s">
        <v>153</v>
      </c>
    </row>
    <row r="193" spans="2:64" s="6" customFormat="1" ht="15.75" customHeight="1">
      <c r="B193" s="22"/>
      <c r="C193" s="123" t="s">
        <v>255</v>
      </c>
      <c r="D193" s="123" t="s">
        <v>150</v>
      </c>
      <c r="E193" s="124" t="s">
        <v>244</v>
      </c>
      <c r="F193" s="199" t="s">
        <v>474</v>
      </c>
      <c r="G193" s="200"/>
      <c r="H193" s="200"/>
      <c r="I193" s="200"/>
      <c r="J193" s="125" t="s">
        <v>152</v>
      </c>
      <c r="K193" s="126">
        <v>780</v>
      </c>
      <c r="L193" s="201">
        <v>0</v>
      </c>
      <c r="M193" s="200"/>
      <c r="N193" s="202">
        <f>ROUND($L$193*$K$193,3)</f>
        <v>0</v>
      </c>
      <c r="O193" s="200"/>
      <c r="P193" s="200"/>
      <c r="Q193" s="200"/>
      <c r="R193" s="23"/>
      <c r="T193" s="127"/>
      <c r="U193" s="29" t="s">
        <v>42</v>
      </c>
      <c r="V193" s="128">
        <v>0.029</v>
      </c>
      <c r="W193" s="128">
        <f>$V$193*$K$193</f>
        <v>22.62</v>
      </c>
      <c r="X193" s="128">
        <v>0.3708</v>
      </c>
      <c r="Y193" s="128">
        <f>$X$193*$K$193</f>
        <v>289.224</v>
      </c>
      <c r="Z193" s="128">
        <v>0</v>
      </c>
      <c r="AA193" s="129">
        <f>$Z$193*$K$193</f>
        <v>0</v>
      </c>
      <c r="AR193" s="6" t="s">
        <v>153</v>
      </c>
      <c r="AT193" s="6" t="s">
        <v>150</v>
      </c>
      <c r="AU193" s="6" t="s">
        <v>101</v>
      </c>
      <c r="AY193" s="6" t="s">
        <v>149</v>
      </c>
      <c r="BE193" s="81">
        <f>IF($U$193="základní",$N$193,0)</f>
        <v>0</v>
      </c>
      <c r="BF193" s="81">
        <f>IF($U$193="snížená",$N$193,0)</f>
        <v>0</v>
      </c>
      <c r="BG193" s="81">
        <f>IF($U$193="zákl. přenesená",$N$193,0)</f>
        <v>0</v>
      </c>
      <c r="BH193" s="81">
        <f>IF($U$193="sníž. přenesená",$N$193,0)</f>
        <v>0</v>
      </c>
      <c r="BI193" s="81">
        <f>IF($U$193="nulová",$N$193,0)</f>
        <v>0</v>
      </c>
      <c r="BJ193" s="6" t="s">
        <v>21</v>
      </c>
      <c r="BK193" s="130">
        <f>ROUND($L$193*$K$193,3)</f>
        <v>0</v>
      </c>
      <c r="BL193" s="6" t="s">
        <v>153</v>
      </c>
    </row>
    <row r="194" spans="2:64" s="6" customFormat="1" ht="15.75" customHeight="1">
      <c r="B194" s="22"/>
      <c r="C194" s="123" t="s">
        <v>256</v>
      </c>
      <c r="D194" s="123" t="s">
        <v>150</v>
      </c>
      <c r="E194" s="124" t="s">
        <v>246</v>
      </c>
      <c r="F194" s="199" t="s">
        <v>475</v>
      </c>
      <c r="G194" s="200"/>
      <c r="H194" s="200"/>
      <c r="I194" s="200"/>
      <c r="J194" s="125" t="s">
        <v>152</v>
      </c>
      <c r="K194" s="126">
        <v>780</v>
      </c>
      <c r="L194" s="201">
        <v>0</v>
      </c>
      <c r="M194" s="200"/>
      <c r="N194" s="202">
        <f>ROUND($L$194*$K$194,3)</f>
        <v>0</v>
      </c>
      <c r="O194" s="200"/>
      <c r="P194" s="200"/>
      <c r="Q194" s="200"/>
      <c r="R194" s="23"/>
      <c r="T194" s="127"/>
      <c r="U194" s="29" t="s">
        <v>42</v>
      </c>
      <c r="V194" s="128">
        <v>0.057</v>
      </c>
      <c r="W194" s="128">
        <f>$V$194*$K$194</f>
        <v>44.46</v>
      </c>
      <c r="X194" s="128">
        <v>0</v>
      </c>
      <c r="Y194" s="128">
        <f>$X$194*$K$194</f>
        <v>0</v>
      </c>
      <c r="Z194" s="128">
        <v>0</v>
      </c>
      <c r="AA194" s="129">
        <f>$Z$194*$K$194</f>
        <v>0</v>
      </c>
      <c r="AR194" s="6" t="s">
        <v>153</v>
      </c>
      <c r="AT194" s="6" t="s">
        <v>150</v>
      </c>
      <c r="AU194" s="6" t="s">
        <v>101</v>
      </c>
      <c r="AY194" s="6" t="s">
        <v>149</v>
      </c>
      <c r="BE194" s="81">
        <f>IF($U$194="základní",$N$194,0)</f>
        <v>0</v>
      </c>
      <c r="BF194" s="81">
        <f>IF($U$194="snížená",$N$194,0)</f>
        <v>0</v>
      </c>
      <c r="BG194" s="81">
        <f>IF($U$194="zákl. přenesená",$N$194,0)</f>
        <v>0</v>
      </c>
      <c r="BH194" s="81">
        <f>IF($U$194="sníž. přenesená",$N$194,0)</f>
        <v>0</v>
      </c>
      <c r="BI194" s="81">
        <f>IF($U$194="nulová",$N$194,0)</f>
        <v>0</v>
      </c>
      <c r="BJ194" s="6" t="s">
        <v>21</v>
      </c>
      <c r="BK194" s="130">
        <f>ROUND($L$194*$K$194,3)</f>
        <v>0</v>
      </c>
      <c r="BL194" s="6" t="s">
        <v>153</v>
      </c>
    </row>
    <row r="195" spans="2:64" s="6" customFormat="1" ht="27" customHeight="1">
      <c r="B195" s="22"/>
      <c r="C195" s="123" t="s">
        <v>257</v>
      </c>
      <c r="D195" s="123" t="s">
        <v>150</v>
      </c>
      <c r="E195" s="124" t="s">
        <v>258</v>
      </c>
      <c r="F195" s="199" t="s">
        <v>476</v>
      </c>
      <c r="G195" s="200"/>
      <c r="H195" s="200"/>
      <c r="I195" s="200"/>
      <c r="J195" s="125" t="s">
        <v>152</v>
      </c>
      <c r="K195" s="126">
        <v>780</v>
      </c>
      <c r="L195" s="201">
        <v>0</v>
      </c>
      <c r="M195" s="200"/>
      <c r="N195" s="202">
        <f>ROUND($L$195*$K$195,3)</f>
        <v>0</v>
      </c>
      <c r="O195" s="200"/>
      <c r="P195" s="200"/>
      <c r="Q195" s="200"/>
      <c r="R195" s="23"/>
      <c r="T195" s="127"/>
      <c r="U195" s="29" t="s">
        <v>42</v>
      </c>
      <c r="V195" s="128">
        <v>0.5</v>
      </c>
      <c r="W195" s="128">
        <f>$V$195*$K$195</f>
        <v>390</v>
      </c>
      <c r="X195" s="128">
        <v>0.08425</v>
      </c>
      <c r="Y195" s="128">
        <f>$X$195*$K$195</f>
        <v>65.715</v>
      </c>
      <c r="Z195" s="128">
        <v>0</v>
      </c>
      <c r="AA195" s="129">
        <f>$Z$195*$K$195</f>
        <v>0</v>
      </c>
      <c r="AR195" s="6" t="s">
        <v>153</v>
      </c>
      <c r="AT195" s="6" t="s">
        <v>150</v>
      </c>
      <c r="AU195" s="6" t="s">
        <v>101</v>
      </c>
      <c r="AY195" s="6" t="s">
        <v>149</v>
      </c>
      <c r="BE195" s="81">
        <f>IF($U$195="základní",$N$195,0)</f>
        <v>0</v>
      </c>
      <c r="BF195" s="81">
        <f>IF($U$195="snížená",$N$195,0)</f>
        <v>0</v>
      </c>
      <c r="BG195" s="81">
        <f>IF($U$195="zákl. přenesená",$N$195,0)</f>
        <v>0</v>
      </c>
      <c r="BH195" s="81">
        <f>IF($U$195="sníž. přenesená",$N$195,0)</f>
        <v>0</v>
      </c>
      <c r="BI195" s="81">
        <f>IF($U$195="nulová",$N$195,0)</f>
        <v>0</v>
      </c>
      <c r="BJ195" s="6" t="s">
        <v>21</v>
      </c>
      <c r="BK195" s="130">
        <f>ROUND($L$195*$K$195,3)</f>
        <v>0</v>
      </c>
      <c r="BL195" s="6" t="s">
        <v>153</v>
      </c>
    </row>
    <row r="196" spans="2:64" s="6" customFormat="1" ht="15.75" customHeight="1">
      <c r="B196" s="22"/>
      <c r="C196" s="137" t="s">
        <v>259</v>
      </c>
      <c r="D196" s="137" t="s">
        <v>191</v>
      </c>
      <c r="E196" s="138" t="s">
        <v>260</v>
      </c>
      <c r="F196" s="209" t="s">
        <v>479</v>
      </c>
      <c r="G196" s="210"/>
      <c r="H196" s="210"/>
      <c r="I196" s="210"/>
      <c r="J196" s="139" t="s">
        <v>152</v>
      </c>
      <c r="K196" s="140">
        <v>393.9</v>
      </c>
      <c r="L196" s="211">
        <v>0</v>
      </c>
      <c r="M196" s="210"/>
      <c r="N196" s="212">
        <f>ROUND($L$196*$K$196,3)</f>
        <v>0</v>
      </c>
      <c r="O196" s="200"/>
      <c r="P196" s="200"/>
      <c r="Q196" s="200"/>
      <c r="R196" s="23"/>
      <c r="T196" s="127"/>
      <c r="U196" s="29" t="s">
        <v>42</v>
      </c>
      <c r="V196" s="128">
        <v>0</v>
      </c>
      <c r="W196" s="128">
        <f>$V$196*$K$196</f>
        <v>0</v>
      </c>
      <c r="X196" s="128">
        <v>0.13</v>
      </c>
      <c r="Y196" s="128">
        <f>$X$196*$K$196</f>
        <v>51.207</v>
      </c>
      <c r="Z196" s="128">
        <v>0</v>
      </c>
      <c r="AA196" s="129">
        <f>$Z$196*$K$196</f>
        <v>0</v>
      </c>
      <c r="AR196" s="6" t="s">
        <v>171</v>
      </c>
      <c r="AT196" s="6" t="s">
        <v>191</v>
      </c>
      <c r="AU196" s="6" t="s">
        <v>101</v>
      </c>
      <c r="AY196" s="6" t="s">
        <v>149</v>
      </c>
      <c r="BE196" s="81">
        <f>IF($U$196="základní",$N$196,0)</f>
        <v>0</v>
      </c>
      <c r="BF196" s="81">
        <f>IF($U$196="snížená",$N$196,0)</f>
        <v>0</v>
      </c>
      <c r="BG196" s="81">
        <f>IF($U$196="zákl. přenesená",$N$196,0)</f>
        <v>0</v>
      </c>
      <c r="BH196" s="81">
        <f>IF($U$196="sníž. přenesená",$N$196,0)</f>
        <v>0</v>
      </c>
      <c r="BI196" s="81">
        <f>IF($U$196="nulová",$N$196,0)</f>
        <v>0</v>
      </c>
      <c r="BJ196" s="6" t="s">
        <v>21</v>
      </c>
      <c r="BK196" s="130">
        <f>ROUND($L$196*$K$196,3)</f>
        <v>0</v>
      </c>
      <c r="BL196" s="6" t="s">
        <v>153</v>
      </c>
    </row>
    <row r="197" spans="2:64" s="6" customFormat="1" ht="15.75" customHeight="1">
      <c r="B197" s="22"/>
      <c r="C197" s="137" t="s">
        <v>261</v>
      </c>
      <c r="D197" s="137" t="s">
        <v>191</v>
      </c>
      <c r="E197" s="138" t="s">
        <v>262</v>
      </c>
      <c r="F197" s="209" t="s">
        <v>478</v>
      </c>
      <c r="G197" s="210"/>
      <c r="H197" s="210"/>
      <c r="I197" s="210"/>
      <c r="J197" s="139" t="s">
        <v>152</v>
      </c>
      <c r="K197" s="140">
        <v>393.9</v>
      </c>
      <c r="L197" s="211">
        <v>0</v>
      </c>
      <c r="M197" s="210"/>
      <c r="N197" s="212">
        <f>ROUND($L$197*$K$197,3)</f>
        <v>0</v>
      </c>
      <c r="O197" s="200"/>
      <c r="P197" s="200"/>
      <c r="Q197" s="200"/>
      <c r="R197" s="23"/>
      <c r="T197" s="127"/>
      <c r="U197" s="29" t="s">
        <v>42</v>
      </c>
      <c r="V197" s="128">
        <v>0</v>
      </c>
      <c r="W197" s="128">
        <f>$V$197*$K$197</f>
        <v>0</v>
      </c>
      <c r="X197" s="128">
        <v>0.13</v>
      </c>
      <c r="Y197" s="128">
        <f>$X$197*$K$197</f>
        <v>51.207</v>
      </c>
      <c r="Z197" s="128">
        <v>0</v>
      </c>
      <c r="AA197" s="129">
        <f>$Z$197*$K$197</f>
        <v>0</v>
      </c>
      <c r="AR197" s="6" t="s">
        <v>171</v>
      </c>
      <c r="AT197" s="6" t="s">
        <v>191</v>
      </c>
      <c r="AU197" s="6" t="s">
        <v>101</v>
      </c>
      <c r="AY197" s="6" t="s">
        <v>149</v>
      </c>
      <c r="BE197" s="81">
        <f>IF($U$197="základní",$N$197,0)</f>
        <v>0</v>
      </c>
      <c r="BF197" s="81">
        <f>IF($U$197="snížená",$N$197,0)</f>
        <v>0</v>
      </c>
      <c r="BG197" s="81">
        <f>IF($U$197="zákl. přenesená",$N$197,0)</f>
        <v>0</v>
      </c>
      <c r="BH197" s="81">
        <f>IF($U$197="sníž. přenesená",$N$197,0)</f>
        <v>0</v>
      </c>
      <c r="BI197" s="81">
        <f>IF($U$197="nulová",$N$197,0)</f>
        <v>0</v>
      </c>
      <c r="BJ197" s="6" t="s">
        <v>21</v>
      </c>
      <c r="BK197" s="130">
        <f>ROUND($L$197*$K$197,3)</f>
        <v>0</v>
      </c>
      <c r="BL197" s="6" t="s">
        <v>153</v>
      </c>
    </row>
    <row r="198" spans="2:64" s="6" customFormat="1" ht="27" customHeight="1">
      <c r="B198" s="22"/>
      <c r="C198" s="123" t="s">
        <v>263</v>
      </c>
      <c r="D198" s="123" t="s">
        <v>150</v>
      </c>
      <c r="E198" s="124" t="s">
        <v>252</v>
      </c>
      <c r="F198" s="199" t="s">
        <v>477</v>
      </c>
      <c r="G198" s="200"/>
      <c r="H198" s="200"/>
      <c r="I198" s="200"/>
      <c r="J198" s="125" t="s">
        <v>169</v>
      </c>
      <c r="K198" s="126">
        <v>520.494</v>
      </c>
      <c r="L198" s="201">
        <v>0</v>
      </c>
      <c r="M198" s="200"/>
      <c r="N198" s="202">
        <f>ROUND($L$198*$K$198,3)</f>
        <v>0</v>
      </c>
      <c r="O198" s="200"/>
      <c r="P198" s="200"/>
      <c r="Q198" s="200"/>
      <c r="R198" s="23"/>
      <c r="T198" s="127"/>
      <c r="U198" s="29" t="s">
        <v>42</v>
      </c>
      <c r="V198" s="128">
        <v>0.39</v>
      </c>
      <c r="W198" s="128">
        <f>$V$198*$K$198</f>
        <v>202.99266000000003</v>
      </c>
      <c r="X198" s="128">
        <v>0</v>
      </c>
      <c r="Y198" s="128">
        <f>$X$198*$K$198</f>
        <v>0</v>
      </c>
      <c r="Z198" s="128">
        <v>0</v>
      </c>
      <c r="AA198" s="129">
        <f>$Z$198*$K$198</f>
        <v>0</v>
      </c>
      <c r="AR198" s="6" t="s">
        <v>153</v>
      </c>
      <c r="AT198" s="6" t="s">
        <v>150</v>
      </c>
      <c r="AU198" s="6" t="s">
        <v>101</v>
      </c>
      <c r="AY198" s="6" t="s">
        <v>149</v>
      </c>
      <c r="BE198" s="81">
        <f>IF($U$198="základní",$N$198,0)</f>
        <v>0</v>
      </c>
      <c r="BF198" s="81">
        <f>IF($U$198="snížená",$N$198,0)</f>
        <v>0</v>
      </c>
      <c r="BG198" s="81">
        <f>IF($U$198="zákl. přenesená",$N$198,0)</f>
        <v>0</v>
      </c>
      <c r="BH198" s="81">
        <f>IF($U$198="sníž. přenesená",$N$198,0)</f>
        <v>0</v>
      </c>
      <c r="BI198" s="81">
        <f>IF($U$198="nulová",$N$198,0)</f>
        <v>0</v>
      </c>
      <c r="BJ198" s="6" t="s">
        <v>21</v>
      </c>
      <c r="BK198" s="130">
        <f>ROUND($L$198*$K$198,3)</f>
        <v>0</v>
      </c>
      <c r="BL198" s="6" t="s">
        <v>153</v>
      </c>
    </row>
    <row r="199" spans="2:63" s="113" customFormat="1" ht="30.75" customHeight="1">
      <c r="B199" s="114"/>
      <c r="D199" s="122" t="s">
        <v>112</v>
      </c>
      <c r="N199" s="205">
        <f>$BK$199</f>
        <v>0</v>
      </c>
      <c r="O199" s="204"/>
      <c r="P199" s="204"/>
      <c r="Q199" s="204"/>
      <c r="R199" s="117"/>
      <c r="T199" s="118"/>
      <c r="W199" s="119">
        <f>SUM($W$200:$W$206)</f>
        <v>2210.47376</v>
      </c>
      <c r="Y199" s="119">
        <f>SUM($Y$200:$Y$206)</f>
        <v>971.7839200000001</v>
      </c>
      <c r="AA199" s="120">
        <f>SUM($AA$200:$AA$206)</f>
        <v>0</v>
      </c>
      <c r="AR199" s="116" t="s">
        <v>21</v>
      </c>
      <c r="AT199" s="116" t="s">
        <v>76</v>
      </c>
      <c r="AU199" s="116" t="s">
        <v>21</v>
      </c>
      <c r="AY199" s="116" t="s">
        <v>149</v>
      </c>
      <c r="BK199" s="121">
        <f>SUM($BK$200:$BK$206)</f>
        <v>0</v>
      </c>
    </row>
    <row r="200" spans="2:64" s="6" customFormat="1" ht="15.75" customHeight="1">
      <c r="B200" s="22"/>
      <c r="C200" s="123" t="s">
        <v>264</v>
      </c>
      <c r="D200" s="123" t="s">
        <v>150</v>
      </c>
      <c r="E200" s="124" t="s">
        <v>241</v>
      </c>
      <c r="F200" s="206" t="s">
        <v>242</v>
      </c>
      <c r="G200" s="200"/>
      <c r="H200" s="200"/>
      <c r="I200" s="200"/>
      <c r="J200" s="125" t="s">
        <v>152</v>
      </c>
      <c r="K200" s="126">
        <v>2822</v>
      </c>
      <c r="L200" s="201">
        <v>0</v>
      </c>
      <c r="M200" s="200"/>
      <c r="N200" s="202">
        <f>ROUND($L$200*$K$200,3)</f>
        <v>0</v>
      </c>
      <c r="O200" s="200"/>
      <c r="P200" s="200"/>
      <c r="Q200" s="200"/>
      <c r="R200" s="23"/>
      <c r="T200" s="127"/>
      <c r="U200" s="29" t="s">
        <v>42</v>
      </c>
      <c r="V200" s="128">
        <v>0.029</v>
      </c>
      <c r="W200" s="128">
        <f>$V$200*$K$200</f>
        <v>81.83800000000001</v>
      </c>
      <c r="X200" s="128">
        <v>0.08095</v>
      </c>
      <c r="Y200" s="128">
        <f>$X$200*$K$200</f>
        <v>228.44089999999997</v>
      </c>
      <c r="Z200" s="128">
        <v>0</v>
      </c>
      <c r="AA200" s="129">
        <f>$Z$200*$K$200</f>
        <v>0</v>
      </c>
      <c r="AR200" s="6" t="s">
        <v>153</v>
      </c>
      <c r="AT200" s="6" t="s">
        <v>150</v>
      </c>
      <c r="AU200" s="6" t="s">
        <v>101</v>
      </c>
      <c r="AY200" s="6" t="s">
        <v>149</v>
      </c>
      <c r="BE200" s="81">
        <f>IF($U$200="základní",$N$200,0)</f>
        <v>0</v>
      </c>
      <c r="BF200" s="81">
        <f>IF($U$200="snížená",$N$200,0)</f>
        <v>0</v>
      </c>
      <c r="BG200" s="81">
        <f>IF($U$200="zákl. přenesená",$N$200,0)</f>
        <v>0</v>
      </c>
      <c r="BH200" s="81">
        <f>IF($U$200="sníž. přenesená",$N$200,0)</f>
        <v>0</v>
      </c>
      <c r="BI200" s="81">
        <f>IF($U$200="nulová",$N$200,0)</f>
        <v>0</v>
      </c>
      <c r="BJ200" s="6" t="s">
        <v>21</v>
      </c>
      <c r="BK200" s="130">
        <f>ROUND($L$200*$K$200,3)</f>
        <v>0</v>
      </c>
      <c r="BL200" s="6" t="s">
        <v>153</v>
      </c>
    </row>
    <row r="201" spans="2:64" s="6" customFormat="1" ht="27" customHeight="1">
      <c r="B201" s="22"/>
      <c r="C201" s="123" t="s">
        <v>265</v>
      </c>
      <c r="D201" s="123" t="s">
        <v>150</v>
      </c>
      <c r="E201" s="124" t="s">
        <v>266</v>
      </c>
      <c r="F201" s="206" t="s">
        <v>267</v>
      </c>
      <c r="G201" s="200"/>
      <c r="H201" s="200"/>
      <c r="I201" s="200"/>
      <c r="J201" s="125" t="s">
        <v>152</v>
      </c>
      <c r="K201" s="126">
        <v>2822</v>
      </c>
      <c r="L201" s="201">
        <v>0</v>
      </c>
      <c r="M201" s="200"/>
      <c r="N201" s="202">
        <f>ROUND($L$201*$K$201,3)</f>
        <v>0</v>
      </c>
      <c r="O201" s="200"/>
      <c r="P201" s="200"/>
      <c r="Q201" s="200"/>
      <c r="R201" s="23"/>
      <c r="T201" s="127"/>
      <c r="U201" s="29" t="s">
        <v>42</v>
      </c>
      <c r="V201" s="128">
        <v>0.56</v>
      </c>
      <c r="W201" s="128">
        <f>$V$201*$K$201</f>
        <v>1580.3200000000002</v>
      </c>
      <c r="X201" s="128">
        <v>0.08565</v>
      </c>
      <c r="Y201" s="128">
        <f>$X$201*$K$201</f>
        <v>241.70430000000002</v>
      </c>
      <c r="Z201" s="128">
        <v>0</v>
      </c>
      <c r="AA201" s="129">
        <f>$Z$201*$K$201</f>
        <v>0</v>
      </c>
      <c r="AR201" s="6" t="s">
        <v>153</v>
      </c>
      <c r="AT201" s="6" t="s">
        <v>150</v>
      </c>
      <c r="AU201" s="6" t="s">
        <v>101</v>
      </c>
      <c r="AY201" s="6" t="s">
        <v>149</v>
      </c>
      <c r="BE201" s="81">
        <f>IF($U$201="základní",$N$201,0)</f>
        <v>0</v>
      </c>
      <c r="BF201" s="81">
        <f>IF($U$201="snížená",$N$201,0)</f>
        <v>0</v>
      </c>
      <c r="BG201" s="81">
        <f>IF($U$201="zákl. přenesená",$N$201,0)</f>
        <v>0</v>
      </c>
      <c r="BH201" s="81">
        <f>IF($U$201="sníž. přenesená",$N$201,0)</f>
        <v>0</v>
      </c>
      <c r="BI201" s="81">
        <f>IF($U$201="nulová",$N$201,0)</f>
        <v>0</v>
      </c>
      <c r="BJ201" s="6" t="s">
        <v>21</v>
      </c>
      <c r="BK201" s="130">
        <f>ROUND($L$201*$K$201,3)</f>
        <v>0</v>
      </c>
      <c r="BL201" s="6" t="s">
        <v>153</v>
      </c>
    </row>
    <row r="202" spans="2:64" s="6" customFormat="1" ht="39" customHeight="1">
      <c r="B202" s="22"/>
      <c r="C202" s="123" t="s">
        <v>268</v>
      </c>
      <c r="D202" s="123" t="s">
        <v>150</v>
      </c>
      <c r="E202" s="124" t="s">
        <v>269</v>
      </c>
      <c r="F202" s="206" t="s">
        <v>270</v>
      </c>
      <c r="G202" s="200"/>
      <c r="H202" s="200"/>
      <c r="I202" s="200"/>
      <c r="J202" s="125" t="s">
        <v>152</v>
      </c>
      <c r="K202" s="126">
        <v>2822</v>
      </c>
      <c r="L202" s="201">
        <v>0</v>
      </c>
      <c r="M202" s="200"/>
      <c r="N202" s="202">
        <f>ROUND($L$202*$K$202,3)</f>
        <v>0</v>
      </c>
      <c r="O202" s="200"/>
      <c r="P202" s="200"/>
      <c r="Q202" s="200"/>
      <c r="R202" s="23"/>
      <c r="T202" s="127"/>
      <c r="U202" s="29" t="s">
        <v>42</v>
      </c>
      <c r="V202" s="128">
        <v>0.06</v>
      </c>
      <c r="W202" s="128">
        <f>$V$202*$K$202</f>
        <v>169.32</v>
      </c>
      <c r="X202" s="128">
        <v>0</v>
      </c>
      <c r="Y202" s="128">
        <f>$X$202*$K$202</f>
        <v>0</v>
      </c>
      <c r="Z202" s="128">
        <v>0</v>
      </c>
      <c r="AA202" s="129">
        <f>$Z$202*$K$202</f>
        <v>0</v>
      </c>
      <c r="AR202" s="6" t="s">
        <v>153</v>
      </c>
      <c r="AT202" s="6" t="s">
        <v>150</v>
      </c>
      <c r="AU202" s="6" t="s">
        <v>101</v>
      </c>
      <c r="AY202" s="6" t="s">
        <v>149</v>
      </c>
      <c r="BE202" s="81">
        <f>IF($U$202="základní",$N$202,0)</f>
        <v>0</v>
      </c>
      <c r="BF202" s="81">
        <f>IF($U$202="snížená",$N$202,0)</f>
        <v>0</v>
      </c>
      <c r="BG202" s="81">
        <f>IF($U$202="zákl. přenesená",$N$202,0)</f>
        <v>0</v>
      </c>
      <c r="BH202" s="81">
        <f>IF($U$202="sníž. přenesená",$N$202,0)</f>
        <v>0</v>
      </c>
      <c r="BI202" s="81">
        <f>IF($U$202="nulová",$N$202,0)</f>
        <v>0</v>
      </c>
      <c r="BJ202" s="6" t="s">
        <v>21</v>
      </c>
      <c r="BK202" s="130">
        <f>ROUND($L$202*$K$202,3)</f>
        <v>0</v>
      </c>
      <c r="BL202" s="6" t="s">
        <v>153</v>
      </c>
    </row>
    <row r="203" spans="2:64" s="6" customFormat="1" ht="15.75" customHeight="1">
      <c r="B203" s="22"/>
      <c r="C203" s="137" t="s">
        <v>271</v>
      </c>
      <c r="D203" s="137" t="s">
        <v>191</v>
      </c>
      <c r="E203" s="138" t="s">
        <v>272</v>
      </c>
      <c r="F203" s="209" t="s">
        <v>273</v>
      </c>
      <c r="G203" s="210"/>
      <c r="H203" s="210"/>
      <c r="I203" s="210"/>
      <c r="J203" s="139" t="s">
        <v>152</v>
      </c>
      <c r="K203" s="140">
        <f>2822*0.05*1.01</f>
        <v>142.511</v>
      </c>
      <c r="L203" s="211">
        <v>0</v>
      </c>
      <c r="M203" s="210"/>
      <c r="N203" s="212">
        <f>ROUND($L$203*$K$203,3)</f>
        <v>0</v>
      </c>
      <c r="O203" s="200"/>
      <c r="P203" s="200"/>
      <c r="Q203" s="200"/>
      <c r="R203" s="23"/>
      <c r="T203" s="127"/>
      <c r="U203" s="29" t="s">
        <v>42</v>
      </c>
      <c r="V203" s="128">
        <v>0</v>
      </c>
      <c r="W203" s="128">
        <f>$V$203*$K$203</f>
        <v>0</v>
      </c>
      <c r="X203" s="128">
        <v>0.176</v>
      </c>
      <c r="Y203" s="128">
        <f>$X$203*$K$203</f>
        <v>25.081936</v>
      </c>
      <c r="Z203" s="128">
        <v>0</v>
      </c>
      <c r="AA203" s="129">
        <f>$Z$203*$K$203</f>
        <v>0</v>
      </c>
      <c r="AR203" s="6" t="s">
        <v>171</v>
      </c>
      <c r="AT203" s="6" t="s">
        <v>191</v>
      </c>
      <c r="AU203" s="6" t="s">
        <v>101</v>
      </c>
      <c r="AY203" s="6" t="s">
        <v>149</v>
      </c>
      <c r="BE203" s="81">
        <f>IF($U$203="základní",$N$203,0)</f>
        <v>0</v>
      </c>
      <c r="BF203" s="81">
        <f>IF($U$203="snížená",$N$203,0)</f>
        <v>0</v>
      </c>
      <c r="BG203" s="81">
        <f>IF($U$203="zákl. přenesená",$N$203,0)</f>
        <v>0</v>
      </c>
      <c r="BH203" s="81">
        <f>IF($U$203="sníž. přenesená",$N$203,0)</f>
        <v>0</v>
      </c>
      <c r="BI203" s="81">
        <f>IF($U$203="nulová",$N$203,0)</f>
        <v>0</v>
      </c>
      <c r="BJ203" s="6" t="s">
        <v>21</v>
      </c>
      <c r="BK203" s="130">
        <f>ROUND($L$203*$K$203,3)</f>
        <v>0</v>
      </c>
      <c r="BL203" s="6" t="s">
        <v>153</v>
      </c>
    </row>
    <row r="204" spans="2:64" s="6" customFormat="1" ht="15.75" customHeight="1">
      <c r="B204" s="22"/>
      <c r="C204" s="137" t="s">
        <v>274</v>
      </c>
      <c r="D204" s="137" t="s">
        <v>191</v>
      </c>
      <c r="E204" s="138" t="s">
        <v>275</v>
      </c>
      <c r="F204" s="209" t="s">
        <v>276</v>
      </c>
      <c r="G204" s="210"/>
      <c r="H204" s="210"/>
      <c r="I204" s="210"/>
      <c r="J204" s="139" t="s">
        <v>152</v>
      </c>
      <c r="K204" s="140">
        <f>2822*0.95*1.01</f>
        <v>2707.7090000000003</v>
      </c>
      <c r="L204" s="211">
        <v>0</v>
      </c>
      <c r="M204" s="210"/>
      <c r="N204" s="212">
        <f>ROUND($L$204*$K$204,3)</f>
        <v>0</v>
      </c>
      <c r="O204" s="200"/>
      <c r="P204" s="200"/>
      <c r="Q204" s="200"/>
      <c r="R204" s="23"/>
      <c r="T204" s="127"/>
      <c r="U204" s="29" t="s">
        <v>42</v>
      </c>
      <c r="V204" s="128">
        <v>0</v>
      </c>
      <c r="W204" s="128">
        <f>$V$204*$K$204</f>
        <v>0</v>
      </c>
      <c r="X204" s="128">
        <v>0.176</v>
      </c>
      <c r="Y204" s="128">
        <f>$X$204*$K$204</f>
        <v>476.55678400000005</v>
      </c>
      <c r="Z204" s="128">
        <v>0</v>
      </c>
      <c r="AA204" s="129">
        <f>$Z$204*$K$204</f>
        <v>0</v>
      </c>
      <c r="AR204" s="6" t="s">
        <v>171</v>
      </c>
      <c r="AT204" s="6" t="s">
        <v>191</v>
      </c>
      <c r="AU204" s="6" t="s">
        <v>101</v>
      </c>
      <c r="AY204" s="6" t="s">
        <v>149</v>
      </c>
      <c r="BE204" s="81">
        <f>IF($U$204="základní",$N$204,0)</f>
        <v>0</v>
      </c>
      <c r="BF204" s="81">
        <f>IF($U$204="snížená",$N$204,0)</f>
        <v>0</v>
      </c>
      <c r="BG204" s="81">
        <f>IF($U$204="zákl. přenesená",$N$204,0)</f>
        <v>0</v>
      </c>
      <c r="BH204" s="81">
        <f>IF($U$204="sníž. přenesená",$N$204,0)</f>
        <v>0</v>
      </c>
      <c r="BI204" s="81">
        <f>IF($U$204="nulová",$N$204,0)</f>
        <v>0</v>
      </c>
      <c r="BJ204" s="6" t="s">
        <v>21</v>
      </c>
      <c r="BK204" s="130">
        <f>ROUND($L$204*$K$204,3)</f>
        <v>0</v>
      </c>
      <c r="BL204" s="6" t="s">
        <v>153</v>
      </c>
    </row>
    <row r="205" spans="2:51" s="6" customFormat="1" ht="15.75" customHeight="1">
      <c r="B205" s="131"/>
      <c r="E205" s="132"/>
      <c r="F205" s="207" t="s">
        <v>277</v>
      </c>
      <c r="G205" s="208"/>
      <c r="H205" s="208"/>
      <c r="I205" s="208"/>
      <c r="K205" s="133">
        <v>1425.11</v>
      </c>
      <c r="R205" s="134"/>
      <c r="T205" s="135"/>
      <c r="AA205" s="136"/>
      <c r="AT205" s="132" t="s">
        <v>161</v>
      </c>
      <c r="AU205" s="132" t="s">
        <v>101</v>
      </c>
      <c r="AV205" s="132" t="s">
        <v>101</v>
      </c>
      <c r="AW205" s="132" t="s">
        <v>104</v>
      </c>
      <c r="AX205" s="132" t="s">
        <v>21</v>
      </c>
      <c r="AY205" s="132" t="s">
        <v>149</v>
      </c>
    </row>
    <row r="206" spans="2:64" s="6" customFormat="1" ht="27" customHeight="1">
      <c r="B206" s="22"/>
      <c r="C206" s="123" t="s">
        <v>278</v>
      </c>
      <c r="D206" s="123" t="s">
        <v>150</v>
      </c>
      <c r="E206" s="124" t="s">
        <v>252</v>
      </c>
      <c r="F206" s="206" t="s">
        <v>253</v>
      </c>
      <c r="G206" s="200"/>
      <c r="H206" s="200"/>
      <c r="I206" s="200"/>
      <c r="J206" s="125" t="s">
        <v>169</v>
      </c>
      <c r="K206" s="126">
        <v>971.784</v>
      </c>
      <c r="L206" s="201">
        <v>0</v>
      </c>
      <c r="M206" s="200"/>
      <c r="N206" s="202">
        <f>ROUND($L$206*$K$206,3)</f>
        <v>0</v>
      </c>
      <c r="O206" s="200"/>
      <c r="P206" s="200"/>
      <c r="Q206" s="200"/>
      <c r="R206" s="23"/>
      <c r="T206" s="127"/>
      <c r="U206" s="29" t="s">
        <v>42</v>
      </c>
      <c r="V206" s="128">
        <v>0.39</v>
      </c>
      <c r="W206" s="128">
        <f>$V$206*$K$206</f>
        <v>378.99576</v>
      </c>
      <c r="X206" s="128">
        <v>0</v>
      </c>
      <c r="Y206" s="128">
        <f>$X$206*$K$206</f>
        <v>0</v>
      </c>
      <c r="Z206" s="128">
        <v>0</v>
      </c>
      <c r="AA206" s="129">
        <f>$Z$206*$K$206</f>
        <v>0</v>
      </c>
      <c r="AR206" s="6" t="s">
        <v>153</v>
      </c>
      <c r="AT206" s="6" t="s">
        <v>150</v>
      </c>
      <c r="AU206" s="6" t="s">
        <v>101</v>
      </c>
      <c r="AY206" s="6" t="s">
        <v>149</v>
      </c>
      <c r="BE206" s="81">
        <f>IF($U$206="základní",$N$206,0)</f>
        <v>0</v>
      </c>
      <c r="BF206" s="81">
        <f>IF($U$206="snížená",$N$206,0)</f>
        <v>0</v>
      </c>
      <c r="BG206" s="81">
        <f>IF($U$206="zákl. přenesená",$N$206,0)</f>
        <v>0</v>
      </c>
      <c r="BH206" s="81">
        <f>IF($U$206="sníž. přenesená",$N$206,0)</f>
        <v>0</v>
      </c>
      <c r="BI206" s="81">
        <f>IF($U$206="nulová",$N$206,0)</f>
        <v>0</v>
      </c>
      <c r="BJ206" s="6" t="s">
        <v>21</v>
      </c>
      <c r="BK206" s="130">
        <f>ROUND($L$206*$K$206,3)</f>
        <v>0</v>
      </c>
      <c r="BL206" s="6" t="s">
        <v>153</v>
      </c>
    </row>
    <row r="207" spans="2:63" s="113" customFormat="1" ht="30.75" customHeight="1">
      <c r="B207" s="114"/>
      <c r="D207" s="122" t="s">
        <v>113</v>
      </c>
      <c r="N207" s="205">
        <f>$BK$207</f>
        <v>0</v>
      </c>
      <c r="O207" s="204"/>
      <c r="P207" s="204"/>
      <c r="Q207" s="204"/>
      <c r="R207" s="117"/>
      <c r="T207" s="118"/>
      <c r="W207" s="119">
        <f>SUM($W$208:$W$215)</f>
        <v>1089.44202</v>
      </c>
      <c r="Y207" s="119">
        <f>SUM($Y$208:$Y$215)</f>
        <v>1057.91795</v>
      </c>
      <c r="AA207" s="120">
        <f>SUM($AA$208:$AA$215)</f>
        <v>0</v>
      </c>
      <c r="AR207" s="116" t="s">
        <v>21</v>
      </c>
      <c r="AT207" s="116" t="s">
        <v>76</v>
      </c>
      <c r="AU207" s="116" t="s">
        <v>21</v>
      </c>
      <c r="AY207" s="116" t="s">
        <v>149</v>
      </c>
      <c r="BK207" s="121">
        <f>SUM($BK$208:$BK$215)</f>
        <v>0</v>
      </c>
    </row>
    <row r="208" spans="2:64" s="6" customFormat="1" ht="15.75" customHeight="1">
      <c r="B208" s="22"/>
      <c r="C208" s="123" t="s">
        <v>279</v>
      </c>
      <c r="D208" s="123" t="s">
        <v>150</v>
      </c>
      <c r="E208" s="124" t="s">
        <v>246</v>
      </c>
      <c r="F208" s="199" t="s">
        <v>480</v>
      </c>
      <c r="G208" s="200"/>
      <c r="H208" s="200"/>
      <c r="I208" s="200"/>
      <c r="J208" s="125" t="s">
        <v>152</v>
      </c>
      <c r="K208" s="126">
        <v>1213</v>
      </c>
      <c r="L208" s="201">
        <v>0</v>
      </c>
      <c r="M208" s="200"/>
      <c r="N208" s="202">
        <f>ROUND($L$208*$K$208,3)</f>
        <v>0</v>
      </c>
      <c r="O208" s="200"/>
      <c r="P208" s="200"/>
      <c r="Q208" s="200"/>
      <c r="R208" s="23"/>
      <c r="T208" s="127"/>
      <c r="U208" s="29" t="s">
        <v>42</v>
      </c>
      <c r="V208" s="128">
        <v>0.057</v>
      </c>
      <c r="W208" s="128">
        <f>$V$208*$K$208</f>
        <v>69.141</v>
      </c>
      <c r="X208" s="128">
        <v>0</v>
      </c>
      <c r="Y208" s="128">
        <f>$X$208*$K$208</f>
        <v>0</v>
      </c>
      <c r="Z208" s="128">
        <v>0</v>
      </c>
      <c r="AA208" s="129">
        <f>$Z$208*$K$208</f>
        <v>0</v>
      </c>
      <c r="AR208" s="6" t="s">
        <v>153</v>
      </c>
      <c r="AT208" s="6" t="s">
        <v>150</v>
      </c>
      <c r="AU208" s="6" t="s">
        <v>101</v>
      </c>
      <c r="AY208" s="6" t="s">
        <v>149</v>
      </c>
      <c r="BE208" s="81">
        <f>IF($U$208="základní",$N$208,0)</f>
        <v>0</v>
      </c>
      <c r="BF208" s="81">
        <f>IF($U$208="snížená",$N$208,0)</f>
        <v>0</v>
      </c>
      <c r="BG208" s="81">
        <f>IF($U$208="zákl. přenesená",$N$208,0)</f>
        <v>0</v>
      </c>
      <c r="BH208" s="81">
        <f>IF($U$208="sníž. přenesená",$N$208,0)</f>
        <v>0</v>
      </c>
      <c r="BI208" s="81">
        <f>IF($U$208="nulová",$N$208,0)</f>
        <v>0</v>
      </c>
      <c r="BJ208" s="6" t="s">
        <v>21</v>
      </c>
      <c r="BK208" s="130">
        <f>ROUND($L$208*$K$208,3)</f>
        <v>0</v>
      </c>
      <c r="BL208" s="6" t="s">
        <v>153</v>
      </c>
    </row>
    <row r="209" spans="2:64" s="6" customFormat="1" ht="15.75" customHeight="1">
      <c r="B209" s="22"/>
      <c r="C209" s="123" t="s">
        <v>280</v>
      </c>
      <c r="D209" s="123" t="s">
        <v>150</v>
      </c>
      <c r="E209" s="124" t="s">
        <v>241</v>
      </c>
      <c r="F209" s="199" t="s">
        <v>481</v>
      </c>
      <c r="G209" s="200"/>
      <c r="H209" s="200"/>
      <c r="I209" s="200"/>
      <c r="J209" s="125" t="s">
        <v>152</v>
      </c>
      <c r="K209" s="126">
        <v>1213</v>
      </c>
      <c r="L209" s="201">
        <v>0</v>
      </c>
      <c r="M209" s="200"/>
      <c r="N209" s="202">
        <f>ROUND($L$209*$K$209,3)</f>
        <v>0</v>
      </c>
      <c r="O209" s="200"/>
      <c r="P209" s="200"/>
      <c r="Q209" s="200"/>
      <c r="R209" s="23"/>
      <c r="T209" s="127"/>
      <c r="U209" s="29" t="s">
        <v>42</v>
      </c>
      <c r="V209" s="128">
        <v>0.029</v>
      </c>
      <c r="W209" s="128">
        <f>$V$209*$K$209</f>
        <v>35.177</v>
      </c>
      <c r="X209" s="128">
        <v>0.08095</v>
      </c>
      <c r="Y209" s="128">
        <f>$X$209*$K$209</f>
        <v>98.19234999999999</v>
      </c>
      <c r="Z209" s="128">
        <v>0</v>
      </c>
      <c r="AA209" s="129">
        <f>$Z$209*$K$209</f>
        <v>0</v>
      </c>
      <c r="AR209" s="6" t="s">
        <v>153</v>
      </c>
      <c r="AT209" s="6" t="s">
        <v>150</v>
      </c>
      <c r="AU209" s="6" t="s">
        <v>101</v>
      </c>
      <c r="AY209" s="6" t="s">
        <v>149</v>
      </c>
      <c r="BE209" s="81">
        <f>IF($U$209="základní",$N$209,0)</f>
        <v>0</v>
      </c>
      <c r="BF209" s="81">
        <f>IF($U$209="snížená",$N$209,0)</f>
        <v>0</v>
      </c>
      <c r="BG209" s="81">
        <f>IF($U$209="zákl. přenesená",$N$209,0)</f>
        <v>0</v>
      </c>
      <c r="BH209" s="81">
        <f>IF($U$209="sníž. přenesená",$N$209,0)</f>
        <v>0</v>
      </c>
      <c r="BI209" s="81">
        <f>IF($U$209="nulová",$N$209,0)</f>
        <v>0</v>
      </c>
      <c r="BJ209" s="6" t="s">
        <v>21</v>
      </c>
      <c r="BK209" s="130">
        <f>ROUND($L$209*$K$209,3)</f>
        <v>0</v>
      </c>
      <c r="BL209" s="6" t="s">
        <v>153</v>
      </c>
    </row>
    <row r="210" spans="2:64" s="6" customFormat="1" ht="15.75" customHeight="1">
      <c r="B210" s="22"/>
      <c r="C210" s="123" t="s">
        <v>281</v>
      </c>
      <c r="D210" s="123" t="s">
        <v>150</v>
      </c>
      <c r="E210" s="124" t="s">
        <v>282</v>
      </c>
      <c r="F210" s="199" t="s">
        <v>482</v>
      </c>
      <c r="G210" s="200"/>
      <c r="H210" s="200"/>
      <c r="I210" s="200"/>
      <c r="J210" s="125" t="s">
        <v>152</v>
      </c>
      <c r="K210" s="126">
        <v>2426</v>
      </c>
      <c r="L210" s="201">
        <v>0</v>
      </c>
      <c r="M210" s="200"/>
      <c r="N210" s="202">
        <f>ROUND($L$210*$K$210,3)</f>
        <v>0</v>
      </c>
      <c r="O210" s="200"/>
      <c r="P210" s="200"/>
      <c r="Q210" s="200"/>
      <c r="R210" s="23"/>
      <c r="T210" s="127"/>
      <c r="U210" s="29" t="s">
        <v>42</v>
      </c>
      <c r="V210" s="128">
        <v>0.026</v>
      </c>
      <c r="W210" s="128">
        <f>$V$210*$K$210</f>
        <v>63.076</v>
      </c>
      <c r="X210" s="128">
        <v>0.27994</v>
      </c>
      <c r="Y210" s="128">
        <f>$X$210*$K$210</f>
        <v>679.13444</v>
      </c>
      <c r="Z210" s="128">
        <v>0</v>
      </c>
      <c r="AA210" s="129">
        <f>$Z$210*$K$210</f>
        <v>0</v>
      </c>
      <c r="AR210" s="6" t="s">
        <v>153</v>
      </c>
      <c r="AT210" s="6" t="s">
        <v>150</v>
      </c>
      <c r="AU210" s="6" t="s">
        <v>101</v>
      </c>
      <c r="AY210" s="6" t="s">
        <v>149</v>
      </c>
      <c r="BE210" s="81">
        <f>IF($U$210="základní",$N$210,0)</f>
        <v>0</v>
      </c>
      <c r="BF210" s="81">
        <f>IF($U$210="snížená",$N$210,0)</f>
        <v>0</v>
      </c>
      <c r="BG210" s="81">
        <f>IF($U$210="zákl. přenesená",$N$210,0)</f>
        <v>0</v>
      </c>
      <c r="BH210" s="81">
        <f>IF($U$210="sníž. přenesená",$N$210,0)</f>
        <v>0</v>
      </c>
      <c r="BI210" s="81">
        <f>IF($U$210="nulová",$N$210,0)</f>
        <v>0</v>
      </c>
      <c r="BJ210" s="6" t="s">
        <v>21</v>
      </c>
      <c r="BK210" s="130">
        <f>ROUND($L$210*$K$210,3)</f>
        <v>0</v>
      </c>
      <c r="BL210" s="6" t="s">
        <v>153</v>
      </c>
    </row>
    <row r="211" spans="2:51" s="6" customFormat="1" ht="15.75" customHeight="1">
      <c r="B211" s="131"/>
      <c r="E211" s="132"/>
      <c r="F211" s="207" t="s">
        <v>283</v>
      </c>
      <c r="G211" s="208"/>
      <c r="H211" s="208"/>
      <c r="I211" s="208"/>
      <c r="K211" s="133">
        <v>2426</v>
      </c>
      <c r="R211" s="134"/>
      <c r="T211" s="135"/>
      <c r="AA211" s="136"/>
      <c r="AT211" s="132" t="s">
        <v>161</v>
      </c>
      <c r="AU211" s="132" t="s">
        <v>101</v>
      </c>
      <c r="AV211" s="132" t="s">
        <v>101</v>
      </c>
      <c r="AW211" s="132" t="s">
        <v>104</v>
      </c>
      <c r="AX211" s="132" t="s">
        <v>21</v>
      </c>
      <c r="AY211" s="132" t="s">
        <v>149</v>
      </c>
    </row>
    <row r="212" spans="2:64" s="6" customFormat="1" ht="27" customHeight="1">
      <c r="B212" s="22"/>
      <c r="C212" s="123" t="s">
        <v>284</v>
      </c>
      <c r="D212" s="123" t="s">
        <v>150</v>
      </c>
      <c r="E212" s="124" t="s">
        <v>285</v>
      </c>
      <c r="F212" s="199" t="s">
        <v>483</v>
      </c>
      <c r="G212" s="200"/>
      <c r="H212" s="200"/>
      <c r="I212" s="200"/>
      <c r="J212" s="125" t="s">
        <v>152</v>
      </c>
      <c r="K212" s="126">
        <v>1213</v>
      </c>
      <c r="L212" s="201">
        <v>0</v>
      </c>
      <c r="M212" s="200"/>
      <c r="N212" s="202">
        <f>ROUND($L$212*$K$212,3)</f>
        <v>0</v>
      </c>
      <c r="O212" s="200"/>
      <c r="P212" s="200"/>
      <c r="Q212" s="200"/>
      <c r="R212" s="23"/>
      <c r="T212" s="127"/>
      <c r="U212" s="29" t="s">
        <v>42</v>
      </c>
      <c r="V212" s="128">
        <v>0.42</v>
      </c>
      <c r="W212" s="128">
        <f>$V$212*$K$212</f>
        <v>509.46</v>
      </c>
      <c r="X212" s="128">
        <v>0.098</v>
      </c>
      <c r="Y212" s="128">
        <f>$X$212*$K$212</f>
        <v>118.87400000000001</v>
      </c>
      <c r="Z212" s="128">
        <v>0</v>
      </c>
      <c r="AA212" s="129">
        <f>$Z$212*$K$212</f>
        <v>0</v>
      </c>
      <c r="AR212" s="6" t="s">
        <v>153</v>
      </c>
      <c r="AT212" s="6" t="s">
        <v>150</v>
      </c>
      <c r="AU212" s="6" t="s">
        <v>101</v>
      </c>
      <c r="AY212" s="6" t="s">
        <v>149</v>
      </c>
      <c r="BE212" s="81">
        <f>IF($U$212="základní",$N$212,0)</f>
        <v>0</v>
      </c>
      <c r="BF212" s="81">
        <f>IF($U$212="snížená",$N$212,0)</f>
        <v>0</v>
      </c>
      <c r="BG212" s="81">
        <f>IF($U$212="zákl. přenesená",$N$212,0)</f>
        <v>0</v>
      </c>
      <c r="BH212" s="81">
        <f>IF($U$212="sníž. přenesená",$N$212,0)</f>
        <v>0</v>
      </c>
      <c r="BI212" s="81">
        <f>IF($U$212="nulová",$N$212,0)</f>
        <v>0</v>
      </c>
      <c r="BJ212" s="6" t="s">
        <v>21</v>
      </c>
      <c r="BK212" s="130">
        <f>ROUND($L$212*$K$212,3)</f>
        <v>0</v>
      </c>
      <c r="BL212" s="6" t="s">
        <v>153</v>
      </c>
    </row>
    <row r="213" spans="2:64" s="6" customFormat="1" ht="15.75" customHeight="1">
      <c r="B213" s="22"/>
      <c r="C213" s="137" t="s">
        <v>286</v>
      </c>
      <c r="D213" s="137" t="s">
        <v>191</v>
      </c>
      <c r="E213" s="138" t="s">
        <v>287</v>
      </c>
      <c r="F213" s="209" t="s">
        <v>484</v>
      </c>
      <c r="G213" s="210"/>
      <c r="H213" s="210"/>
      <c r="I213" s="210"/>
      <c r="J213" s="139" t="s">
        <v>178</v>
      </c>
      <c r="K213" s="140">
        <v>1225.13</v>
      </c>
      <c r="L213" s="211">
        <v>0</v>
      </c>
      <c r="M213" s="210"/>
      <c r="N213" s="212">
        <f>ROUND($L$213*$K$213,3)</f>
        <v>0</v>
      </c>
      <c r="O213" s="200"/>
      <c r="P213" s="200"/>
      <c r="Q213" s="200"/>
      <c r="R213" s="23"/>
      <c r="T213" s="127"/>
      <c r="U213" s="29" t="s">
        <v>42</v>
      </c>
      <c r="V213" s="128">
        <v>0</v>
      </c>
      <c r="W213" s="128">
        <f>$V$213*$K$213</f>
        <v>0</v>
      </c>
      <c r="X213" s="128">
        <v>0.132</v>
      </c>
      <c r="Y213" s="128">
        <f>$X$213*$K$213</f>
        <v>161.71716000000004</v>
      </c>
      <c r="Z213" s="128">
        <v>0</v>
      </c>
      <c r="AA213" s="129">
        <f>$Z$213*$K$213</f>
        <v>0</v>
      </c>
      <c r="AR213" s="6" t="s">
        <v>171</v>
      </c>
      <c r="AT213" s="6" t="s">
        <v>191</v>
      </c>
      <c r="AU213" s="6" t="s">
        <v>101</v>
      </c>
      <c r="AY213" s="6" t="s">
        <v>149</v>
      </c>
      <c r="BE213" s="81">
        <f>IF($U$213="základní",$N$213,0)</f>
        <v>0</v>
      </c>
      <c r="BF213" s="81">
        <f>IF($U$213="snížená",$N$213,0)</f>
        <v>0</v>
      </c>
      <c r="BG213" s="81">
        <f>IF($U$213="zákl. přenesená",$N$213,0)</f>
        <v>0</v>
      </c>
      <c r="BH213" s="81">
        <f>IF($U$213="sníž. přenesená",$N$213,0)</f>
        <v>0</v>
      </c>
      <c r="BI213" s="81">
        <f>IF($U$213="nulová",$N$213,0)</f>
        <v>0</v>
      </c>
      <c r="BJ213" s="6" t="s">
        <v>21</v>
      </c>
      <c r="BK213" s="130">
        <f>ROUND($L$213*$K$213,3)</f>
        <v>0</v>
      </c>
      <c r="BL213" s="6" t="s">
        <v>153</v>
      </c>
    </row>
    <row r="214" spans="2:51" s="6" customFormat="1" ht="15.75" customHeight="1">
      <c r="B214" s="131"/>
      <c r="E214" s="132"/>
      <c r="F214" s="207" t="s">
        <v>288</v>
      </c>
      <c r="G214" s="208"/>
      <c r="H214" s="208"/>
      <c r="I214" s="208"/>
      <c r="K214" s="133">
        <v>1225.13</v>
      </c>
      <c r="R214" s="134"/>
      <c r="T214" s="135"/>
      <c r="AA214" s="136"/>
      <c r="AT214" s="132" t="s">
        <v>161</v>
      </c>
      <c r="AU214" s="132" t="s">
        <v>101</v>
      </c>
      <c r="AV214" s="132" t="s">
        <v>101</v>
      </c>
      <c r="AW214" s="132" t="s">
        <v>104</v>
      </c>
      <c r="AX214" s="132" t="s">
        <v>21</v>
      </c>
      <c r="AY214" s="132" t="s">
        <v>149</v>
      </c>
    </row>
    <row r="215" spans="2:64" s="6" customFormat="1" ht="27" customHeight="1">
      <c r="B215" s="22"/>
      <c r="C215" s="123" t="s">
        <v>289</v>
      </c>
      <c r="D215" s="123" t="s">
        <v>150</v>
      </c>
      <c r="E215" s="124" t="s">
        <v>252</v>
      </c>
      <c r="F215" s="199" t="s">
        <v>477</v>
      </c>
      <c r="G215" s="200"/>
      <c r="H215" s="200"/>
      <c r="I215" s="200"/>
      <c r="J215" s="125" t="s">
        <v>169</v>
      </c>
      <c r="K215" s="126">
        <v>1057.918</v>
      </c>
      <c r="L215" s="201">
        <v>0</v>
      </c>
      <c r="M215" s="200"/>
      <c r="N215" s="202">
        <f>ROUND($L$215*$K$215,3)</f>
        <v>0</v>
      </c>
      <c r="O215" s="200"/>
      <c r="P215" s="200"/>
      <c r="Q215" s="200"/>
      <c r="R215" s="23"/>
      <c r="T215" s="127"/>
      <c r="U215" s="29" t="s">
        <v>42</v>
      </c>
      <c r="V215" s="128">
        <v>0.39</v>
      </c>
      <c r="W215" s="128">
        <f>$V$215*$K$215</f>
        <v>412.58802</v>
      </c>
      <c r="X215" s="128">
        <v>0</v>
      </c>
      <c r="Y215" s="128">
        <f>$X$215*$K$215</f>
        <v>0</v>
      </c>
      <c r="Z215" s="128">
        <v>0</v>
      </c>
      <c r="AA215" s="129">
        <f>$Z$215*$K$215</f>
        <v>0</v>
      </c>
      <c r="AR215" s="6" t="s">
        <v>153</v>
      </c>
      <c r="AT215" s="6" t="s">
        <v>150</v>
      </c>
      <c r="AU215" s="6" t="s">
        <v>101</v>
      </c>
      <c r="AY215" s="6" t="s">
        <v>149</v>
      </c>
      <c r="BE215" s="81">
        <f>IF($U$215="základní",$N$215,0)</f>
        <v>0</v>
      </c>
      <c r="BF215" s="81">
        <f>IF($U$215="snížená",$N$215,0)</f>
        <v>0</v>
      </c>
      <c r="BG215" s="81">
        <f>IF($U$215="zákl. přenesená",$N$215,0)</f>
        <v>0</v>
      </c>
      <c r="BH215" s="81">
        <f>IF($U$215="sníž. přenesená",$N$215,0)</f>
        <v>0</v>
      </c>
      <c r="BI215" s="81">
        <f>IF($U$215="nulová",$N$215,0)</f>
        <v>0</v>
      </c>
      <c r="BJ215" s="6" t="s">
        <v>21</v>
      </c>
      <c r="BK215" s="130">
        <f>ROUND($L$215*$K$215,3)</f>
        <v>0</v>
      </c>
      <c r="BL215" s="6" t="s">
        <v>153</v>
      </c>
    </row>
    <row r="216" spans="2:63" s="113" customFormat="1" ht="30.75" customHeight="1">
      <c r="B216" s="114"/>
      <c r="D216" s="122" t="s">
        <v>114</v>
      </c>
      <c r="N216" s="205">
        <f>$BK$216</f>
        <v>0</v>
      </c>
      <c r="O216" s="204"/>
      <c r="P216" s="204"/>
      <c r="Q216" s="204"/>
      <c r="R216" s="117"/>
      <c r="T216" s="118"/>
      <c r="W216" s="119">
        <f>SUM($W$217:$W$226)</f>
        <v>339.24624000000006</v>
      </c>
      <c r="Y216" s="119">
        <f>SUM($Y$217:$Y$226)</f>
        <v>315.02189999999996</v>
      </c>
      <c r="AA216" s="120">
        <f>SUM($AA$217:$AA$226)</f>
        <v>0</v>
      </c>
      <c r="AR216" s="116" t="s">
        <v>21</v>
      </c>
      <c r="AT216" s="116" t="s">
        <v>76</v>
      </c>
      <c r="AU216" s="116" t="s">
        <v>21</v>
      </c>
      <c r="AY216" s="116" t="s">
        <v>149</v>
      </c>
      <c r="BK216" s="121">
        <f>SUM($BK$217:$BK$226)</f>
        <v>0</v>
      </c>
    </row>
    <row r="217" spans="2:64" s="6" customFormat="1" ht="15.75" customHeight="1">
      <c r="B217" s="22"/>
      <c r="C217" s="123" t="s">
        <v>290</v>
      </c>
      <c r="D217" s="123" t="s">
        <v>150</v>
      </c>
      <c r="E217" s="124" t="s">
        <v>246</v>
      </c>
      <c r="F217" s="199" t="s">
        <v>485</v>
      </c>
      <c r="G217" s="200"/>
      <c r="H217" s="200"/>
      <c r="I217" s="200"/>
      <c r="J217" s="125" t="s">
        <v>152</v>
      </c>
      <c r="K217" s="126">
        <v>285</v>
      </c>
      <c r="L217" s="201">
        <v>0</v>
      </c>
      <c r="M217" s="200"/>
      <c r="N217" s="202">
        <f>ROUND($L$217*$K$217,3)</f>
        <v>0</v>
      </c>
      <c r="O217" s="200"/>
      <c r="P217" s="200"/>
      <c r="Q217" s="200"/>
      <c r="R217" s="23"/>
      <c r="T217" s="127"/>
      <c r="U217" s="29" t="s">
        <v>42</v>
      </c>
      <c r="V217" s="128">
        <v>0.057</v>
      </c>
      <c r="W217" s="128">
        <f>$V$217*$K$217</f>
        <v>16.245</v>
      </c>
      <c r="X217" s="128">
        <v>0</v>
      </c>
      <c r="Y217" s="128">
        <f>$X$217*$K$217</f>
        <v>0</v>
      </c>
      <c r="Z217" s="128">
        <v>0</v>
      </c>
      <c r="AA217" s="129">
        <f>$Z$217*$K$217</f>
        <v>0</v>
      </c>
      <c r="AR217" s="6" t="s">
        <v>153</v>
      </c>
      <c r="AT217" s="6" t="s">
        <v>150</v>
      </c>
      <c r="AU217" s="6" t="s">
        <v>101</v>
      </c>
      <c r="AY217" s="6" t="s">
        <v>149</v>
      </c>
      <c r="BE217" s="81">
        <f>IF($U$217="základní",$N$217,0)</f>
        <v>0</v>
      </c>
      <c r="BF217" s="81">
        <f>IF($U$217="snížená",$N$217,0)</f>
        <v>0</v>
      </c>
      <c r="BG217" s="81">
        <f>IF($U$217="zákl. přenesená",$N$217,0)</f>
        <v>0</v>
      </c>
      <c r="BH217" s="81">
        <f>IF($U$217="sníž. přenesená",$N$217,0)</f>
        <v>0</v>
      </c>
      <c r="BI217" s="81">
        <f>IF($U$217="nulová",$N$217,0)</f>
        <v>0</v>
      </c>
      <c r="BJ217" s="6" t="s">
        <v>21</v>
      </c>
      <c r="BK217" s="130">
        <f>ROUND($L$217*$K$217,3)</f>
        <v>0</v>
      </c>
      <c r="BL217" s="6" t="s">
        <v>153</v>
      </c>
    </row>
    <row r="218" spans="2:64" s="6" customFormat="1" ht="15.75" customHeight="1">
      <c r="B218" s="22"/>
      <c r="C218" s="123" t="s">
        <v>291</v>
      </c>
      <c r="D218" s="123" t="s">
        <v>150</v>
      </c>
      <c r="E218" s="124" t="s">
        <v>241</v>
      </c>
      <c r="F218" s="199" t="s">
        <v>486</v>
      </c>
      <c r="G218" s="200"/>
      <c r="H218" s="200"/>
      <c r="I218" s="200"/>
      <c r="J218" s="125" t="s">
        <v>152</v>
      </c>
      <c r="K218" s="126">
        <v>285</v>
      </c>
      <c r="L218" s="201">
        <v>0</v>
      </c>
      <c r="M218" s="200"/>
      <c r="N218" s="202">
        <f>ROUND($L$218*$K$218,3)</f>
        <v>0</v>
      </c>
      <c r="O218" s="200"/>
      <c r="P218" s="200"/>
      <c r="Q218" s="200"/>
      <c r="R218" s="23"/>
      <c r="T218" s="127"/>
      <c r="U218" s="29" t="s">
        <v>42</v>
      </c>
      <c r="V218" s="128">
        <v>0.029</v>
      </c>
      <c r="W218" s="128">
        <f>$V$218*$K$218</f>
        <v>8.265</v>
      </c>
      <c r="X218" s="128">
        <v>0.08095</v>
      </c>
      <c r="Y218" s="128">
        <f>$X$218*$K$218</f>
        <v>23.070749999999997</v>
      </c>
      <c r="Z218" s="128">
        <v>0</v>
      </c>
      <c r="AA218" s="129">
        <f>$Z$218*$K$218</f>
        <v>0</v>
      </c>
      <c r="AR218" s="6" t="s">
        <v>153</v>
      </c>
      <c r="AT218" s="6" t="s">
        <v>150</v>
      </c>
      <c r="AU218" s="6" t="s">
        <v>101</v>
      </c>
      <c r="AY218" s="6" t="s">
        <v>149</v>
      </c>
      <c r="BE218" s="81">
        <f>IF($U$218="základní",$N$218,0)</f>
        <v>0</v>
      </c>
      <c r="BF218" s="81">
        <f>IF($U$218="snížená",$N$218,0)</f>
        <v>0</v>
      </c>
      <c r="BG218" s="81">
        <f>IF($U$218="zákl. přenesená",$N$218,0)</f>
        <v>0</v>
      </c>
      <c r="BH218" s="81">
        <f>IF($U$218="sníž. přenesená",$N$218,0)</f>
        <v>0</v>
      </c>
      <c r="BI218" s="81">
        <f>IF($U$218="nulová",$N$218,0)</f>
        <v>0</v>
      </c>
      <c r="BJ218" s="6" t="s">
        <v>21</v>
      </c>
      <c r="BK218" s="130">
        <f>ROUND($L$218*$K$218,3)</f>
        <v>0</v>
      </c>
      <c r="BL218" s="6" t="s">
        <v>153</v>
      </c>
    </row>
    <row r="219" spans="2:64" s="6" customFormat="1" ht="27" customHeight="1">
      <c r="B219" s="22"/>
      <c r="C219" s="123" t="s">
        <v>292</v>
      </c>
      <c r="D219" s="123" t="s">
        <v>150</v>
      </c>
      <c r="E219" s="124" t="s">
        <v>293</v>
      </c>
      <c r="F219" s="199" t="s">
        <v>487</v>
      </c>
      <c r="G219" s="200"/>
      <c r="H219" s="200"/>
      <c r="I219" s="200"/>
      <c r="J219" s="125" t="s">
        <v>152</v>
      </c>
      <c r="K219" s="126">
        <v>285</v>
      </c>
      <c r="L219" s="201">
        <v>0</v>
      </c>
      <c r="M219" s="200"/>
      <c r="N219" s="202">
        <f>ROUND($L$219*$K$219,3)</f>
        <v>0</v>
      </c>
      <c r="O219" s="200"/>
      <c r="P219" s="200"/>
      <c r="Q219" s="200"/>
      <c r="R219" s="23"/>
      <c r="T219" s="127"/>
      <c r="U219" s="29" t="s">
        <v>42</v>
      </c>
      <c r="V219" s="128">
        <v>0.027</v>
      </c>
      <c r="W219" s="128">
        <f>$V$219*$K$219</f>
        <v>7.695</v>
      </c>
      <c r="X219" s="128">
        <v>0.38314</v>
      </c>
      <c r="Y219" s="128">
        <f>$X$219*$K$219</f>
        <v>109.19489999999999</v>
      </c>
      <c r="Z219" s="128">
        <v>0</v>
      </c>
      <c r="AA219" s="129">
        <f>$Z$219*$K$219</f>
        <v>0</v>
      </c>
      <c r="AR219" s="6" t="s">
        <v>153</v>
      </c>
      <c r="AT219" s="6" t="s">
        <v>150</v>
      </c>
      <c r="AU219" s="6" t="s">
        <v>101</v>
      </c>
      <c r="AY219" s="6" t="s">
        <v>149</v>
      </c>
      <c r="BE219" s="81">
        <f>IF($U$219="základní",$N$219,0)</f>
        <v>0</v>
      </c>
      <c r="BF219" s="81">
        <f>IF($U$219="snížená",$N$219,0)</f>
        <v>0</v>
      </c>
      <c r="BG219" s="81">
        <f>IF($U$219="zákl. přenesená",$N$219,0)</f>
        <v>0</v>
      </c>
      <c r="BH219" s="81">
        <f>IF($U$219="sníž. přenesená",$N$219,0)</f>
        <v>0</v>
      </c>
      <c r="BI219" s="81">
        <f>IF($U$219="nulová",$N$219,0)</f>
        <v>0</v>
      </c>
      <c r="BJ219" s="6" t="s">
        <v>21</v>
      </c>
      <c r="BK219" s="130">
        <f>ROUND($L$219*$K$219,3)</f>
        <v>0</v>
      </c>
      <c r="BL219" s="6" t="s">
        <v>153</v>
      </c>
    </row>
    <row r="220" spans="2:64" s="6" customFormat="1" ht="15.75" customHeight="1">
      <c r="B220" s="22"/>
      <c r="C220" s="123" t="s">
        <v>294</v>
      </c>
      <c r="D220" s="123" t="s">
        <v>150</v>
      </c>
      <c r="E220" s="124" t="s">
        <v>244</v>
      </c>
      <c r="F220" s="199" t="s">
        <v>488</v>
      </c>
      <c r="G220" s="200"/>
      <c r="H220" s="200"/>
      <c r="I220" s="200"/>
      <c r="J220" s="125" t="s">
        <v>152</v>
      </c>
      <c r="K220" s="126">
        <v>285</v>
      </c>
      <c r="L220" s="201">
        <v>0</v>
      </c>
      <c r="M220" s="200"/>
      <c r="N220" s="202">
        <f>ROUND($L$220*$K$220,3)</f>
        <v>0</v>
      </c>
      <c r="O220" s="200"/>
      <c r="P220" s="200"/>
      <c r="Q220" s="200"/>
      <c r="R220" s="23"/>
      <c r="T220" s="127"/>
      <c r="U220" s="29" t="s">
        <v>42</v>
      </c>
      <c r="V220" s="128">
        <v>0.029</v>
      </c>
      <c r="W220" s="128">
        <f>$V$220*$K$220</f>
        <v>8.265</v>
      </c>
      <c r="X220" s="128">
        <v>0.3708</v>
      </c>
      <c r="Y220" s="128">
        <f>$X$220*$K$220</f>
        <v>105.67800000000001</v>
      </c>
      <c r="Z220" s="128">
        <v>0</v>
      </c>
      <c r="AA220" s="129">
        <f>$Z$220*$K$220</f>
        <v>0</v>
      </c>
      <c r="AR220" s="6" t="s">
        <v>153</v>
      </c>
      <c r="AT220" s="6" t="s">
        <v>150</v>
      </c>
      <c r="AU220" s="6" t="s">
        <v>101</v>
      </c>
      <c r="AY220" s="6" t="s">
        <v>149</v>
      </c>
      <c r="BE220" s="81">
        <f>IF($U$220="základní",$N$220,0)</f>
        <v>0</v>
      </c>
      <c r="BF220" s="81">
        <f>IF($U$220="snížená",$N$220,0)</f>
        <v>0</v>
      </c>
      <c r="BG220" s="81">
        <f>IF($U$220="zákl. přenesená",$N$220,0)</f>
        <v>0</v>
      </c>
      <c r="BH220" s="81">
        <f>IF($U$220="sníž. přenesená",$N$220,0)</f>
        <v>0</v>
      </c>
      <c r="BI220" s="81">
        <f>IF($U$220="nulová",$N$220,0)</f>
        <v>0</v>
      </c>
      <c r="BJ220" s="6" t="s">
        <v>21</v>
      </c>
      <c r="BK220" s="130">
        <f>ROUND($L$220*$K$220,3)</f>
        <v>0</v>
      </c>
      <c r="BL220" s="6" t="s">
        <v>153</v>
      </c>
    </row>
    <row r="221" spans="2:64" s="6" customFormat="1" ht="27" customHeight="1">
      <c r="B221" s="22"/>
      <c r="C221" s="123" t="s">
        <v>295</v>
      </c>
      <c r="D221" s="123" t="s">
        <v>150</v>
      </c>
      <c r="E221" s="124" t="s">
        <v>266</v>
      </c>
      <c r="F221" s="199" t="s">
        <v>489</v>
      </c>
      <c r="G221" s="200"/>
      <c r="H221" s="200"/>
      <c r="I221" s="200"/>
      <c r="J221" s="125" t="s">
        <v>152</v>
      </c>
      <c r="K221" s="126">
        <v>285</v>
      </c>
      <c r="L221" s="201">
        <v>0</v>
      </c>
      <c r="M221" s="200"/>
      <c r="N221" s="202">
        <f>ROUND($L$221*$K$221,3)</f>
        <v>0</v>
      </c>
      <c r="O221" s="200"/>
      <c r="P221" s="200"/>
      <c r="Q221" s="200"/>
      <c r="R221" s="23"/>
      <c r="T221" s="127"/>
      <c r="U221" s="29" t="s">
        <v>42</v>
      </c>
      <c r="V221" s="128">
        <v>0.56</v>
      </c>
      <c r="W221" s="128">
        <f>$V$221*$K$221</f>
        <v>159.60000000000002</v>
      </c>
      <c r="X221" s="128">
        <v>0.08565</v>
      </c>
      <c r="Y221" s="128">
        <f>$X$221*$K$221</f>
        <v>24.41025</v>
      </c>
      <c r="Z221" s="128">
        <v>0</v>
      </c>
      <c r="AA221" s="129">
        <f>$Z$221*$K$221</f>
        <v>0</v>
      </c>
      <c r="AR221" s="6" t="s">
        <v>153</v>
      </c>
      <c r="AT221" s="6" t="s">
        <v>150</v>
      </c>
      <c r="AU221" s="6" t="s">
        <v>101</v>
      </c>
      <c r="AY221" s="6" t="s">
        <v>149</v>
      </c>
      <c r="BE221" s="81">
        <f>IF($U$221="základní",$N$221,0)</f>
        <v>0</v>
      </c>
      <c r="BF221" s="81">
        <f>IF($U$221="snížená",$N$221,0)</f>
        <v>0</v>
      </c>
      <c r="BG221" s="81">
        <f>IF($U$221="zákl. přenesená",$N$221,0)</f>
        <v>0</v>
      </c>
      <c r="BH221" s="81">
        <f>IF($U$221="sníž. přenesená",$N$221,0)</f>
        <v>0</v>
      </c>
      <c r="BI221" s="81">
        <f>IF($U$221="nulová",$N$221,0)</f>
        <v>0</v>
      </c>
      <c r="BJ221" s="6" t="s">
        <v>21</v>
      </c>
      <c r="BK221" s="130">
        <f>ROUND($L$221*$K$221,3)</f>
        <v>0</v>
      </c>
      <c r="BL221" s="6" t="s">
        <v>153</v>
      </c>
    </row>
    <row r="222" spans="2:64" s="6" customFormat="1" ht="39" customHeight="1">
      <c r="B222" s="22"/>
      <c r="C222" s="123" t="s">
        <v>296</v>
      </c>
      <c r="D222" s="123" t="s">
        <v>150</v>
      </c>
      <c r="E222" s="124" t="s">
        <v>269</v>
      </c>
      <c r="F222" s="199" t="s">
        <v>490</v>
      </c>
      <c r="G222" s="200"/>
      <c r="H222" s="200"/>
      <c r="I222" s="200"/>
      <c r="J222" s="125" t="s">
        <v>152</v>
      </c>
      <c r="K222" s="126">
        <v>285</v>
      </c>
      <c r="L222" s="201">
        <v>0</v>
      </c>
      <c r="M222" s="200"/>
      <c r="N222" s="202">
        <f>ROUND($L$222*$K$222,3)</f>
        <v>0</v>
      </c>
      <c r="O222" s="200"/>
      <c r="P222" s="200"/>
      <c r="Q222" s="200"/>
      <c r="R222" s="23"/>
      <c r="T222" s="127"/>
      <c r="U222" s="29" t="s">
        <v>42</v>
      </c>
      <c r="V222" s="128">
        <v>0.06</v>
      </c>
      <c r="W222" s="128">
        <f>$V$222*$K$222</f>
        <v>17.099999999999998</v>
      </c>
      <c r="X222" s="128">
        <v>0</v>
      </c>
      <c r="Y222" s="128">
        <f>$X$222*$K$222</f>
        <v>0</v>
      </c>
      <c r="Z222" s="128">
        <v>0</v>
      </c>
      <c r="AA222" s="129">
        <f>$Z$222*$K$222</f>
        <v>0</v>
      </c>
      <c r="AR222" s="6" t="s">
        <v>153</v>
      </c>
      <c r="AT222" s="6" t="s">
        <v>150</v>
      </c>
      <c r="AU222" s="6" t="s">
        <v>101</v>
      </c>
      <c r="AY222" s="6" t="s">
        <v>149</v>
      </c>
      <c r="BE222" s="81">
        <f>IF($U$222="základní",$N$222,0)</f>
        <v>0</v>
      </c>
      <c r="BF222" s="81">
        <f>IF($U$222="snížená",$N$222,0)</f>
        <v>0</v>
      </c>
      <c r="BG222" s="81">
        <f>IF($U$222="zákl. přenesená",$N$222,0)</f>
        <v>0</v>
      </c>
      <c r="BH222" s="81">
        <f>IF($U$222="sníž. přenesená",$N$222,0)</f>
        <v>0</v>
      </c>
      <c r="BI222" s="81">
        <f>IF($U$222="nulová",$N$222,0)</f>
        <v>0</v>
      </c>
      <c r="BJ222" s="6" t="s">
        <v>21</v>
      </c>
      <c r="BK222" s="130">
        <f>ROUND($L$222*$K$222,3)</f>
        <v>0</v>
      </c>
      <c r="BL222" s="6" t="s">
        <v>153</v>
      </c>
    </row>
    <row r="223" spans="2:64" s="6" customFormat="1" ht="15.75" customHeight="1">
      <c r="B223" s="22"/>
      <c r="C223" s="137" t="s">
        <v>297</v>
      </c>
      <c r="D223" s="137" t="s">
        <v>191</v>
      </c>
      <c r="E223" s="138" t="s">
        <v>272</v>
      </c>
      <c r="F223" s="209" t="s">
        <v>491</v>
      </c>
      <c r="G223" s="210"/>
      <c r="H223" s="210"/>
      <c r="I223" s="210"/>
      <c r="J223" s="139" t="s">
        <v>152</v>
      </c>
      <c r="K223" s="140">
        <f>280*1.05</f>
        <v>294</v>
      </c>
      <c r="L223" s="211">
        <v>0</v>
      </c>
      <c r="M223" s="210"/>
      <c r="N223" s="212">
        <f>ROUND($L$223*$K$223,3)</f>
        <v>0</v>
      </c>
      <c r="O223" s="200"/>
      <c r="P223" s="200"/>
      <c r="Q223" s="200"/>
      <c r="R223" s="23"/>
      <c r="T223" s="127"/>
      <c r="U223" s="29" t="s">
        <v>42</v>
      </c>
      <c r="V223" s="128">
        <v>0</v>
      </c>
      <c r="W223" s="128">
        <f>$V$223*$K$223</f>
        <v>0</v>
      </c>
      <c r="X223" s="128">
        <v>0.176</v>
      </c>
      <c r="Y223" s="128">
        <f>$X$223*$K$223</f>
        <v>51.744</v>
      </c>
      <c r="Z223" s="128">
        <v>0</v>
      </c>
      <c r="AA223" s="129">
        <f>$Z$223*$K$223</f>
        <v>0</v>
      </c>
      <c r="AR223" s="6" t="s">
        <v>171</v>
      </c>
      <c r="AT223" s="6" t="s">
        <v>191</v>
      </c>
      <c r="AU223" s="6" t="s">
        <v>101</v>
      </c>
      <c r="AY223" s="6" t="s">
        <v>149</v>
      </c>
      <c r="BE223" s="81">
        <f>IF($U$223="základní",$N$223,0)</f>
        <v>0</v>
      </c>
      <c r="BF223" s="81">
        <f>IF($U$223="snížená",$N$223,0)</f>
        <v>0</v>
      </c>
      <c r="BG223" s="81">
        <f>IF($U$223="zákl. přenesená",$N$223,0)</f>
        <v>0</v>
      </c>
      <c r="BH223" s="81">
        <f>IF($U$223="sníž. přenesená",$N$223,0)</f>
        <v>0</v>
      </c>
      <c r="BI223" s="81">
        <f>IF($U$223="nulová",$N$223,0)</f>
        <v>0</v>
      </c>
      <c r="BJ223" s="6" t="s">
        <v>21</v>
      </c>
      <c r="BK223" s="130">
        <f>ROUND($L$223*$K$223,3)</f>
        <v>0</v>
      </c>
      <c r="BL223" s="6" t="s">
        <v>153</v>
      </c>
    </row>
    <row r="224" spans="2:51" s="6" customFormat="1" ht="15.75" customHeight="1">
      <c r="B224" s="131"/>
      <c r="E224" s="132"/>
      <c r="F224" s="207" t="s">
        <v>298</v>
      </c>
      <c r="G224" s="208"/>
      <c r="H224" s="208"/>
      <c r="I224" s="208"/>
      <c r="K224" s="133">
        <v>143.925</v>
      </c>
      <c r="R224" s="134"/>
      <c r="T224" s="135"/>
      <c r="AA224" s="136"/>
      <c r="AT224" s="132" t="s">
        <v>161</v>
      </c>
      <c r="AU224" s="132" t="s">
        <v>101</v>
      </c>
      <c r="AV224" s="132" t="s">
        <v>101</v>
      </c>
      <c r="AW224" s="132" t="s">
        <v>104</v>
      </c>
      <c r="AX224" s="132" t="s">
        <v>21</v>
      </c>
      <c r="AY224" s="132" t="s">
        <v>149</v>
      </c>
    </row>
    <row r="225" spans="2:64" s="6" customFormat="1" ht="15.75" customHeight="1">
      <c r="B225" s="22"/>
      <c r="C225" s="137" t="s">
        <v>299</v>
      </c>
      <c r="D225" s="137" t="s">
        <v>191</v>
      </c>
      <c r="E225" s="138" t="s">
        <v>275</v>
      </c>
      <c r="F225" s="209" t="s">
        <v>276</v>
      </c>
      <c r="G225" s="210"/>
      <c r="H225" s="210"/>
      <c r="I225" s="210"/>
      <c r="J225" s="139" t="s">
        <v>152</v>
      </c>
      <c r="K225" s="140">
        <f>5*1.05</f>
        <v>5.25</v>
      </c>
      <c r="L225" s="211">
        <v>0</v>
      </c>
      <c r="M225" s="210"/>
      <c r="N225" s="212">
        <f>ROUND($L$225*$K$225,3)</f>
        <v>0</v>
      </c>
      <c r="O225" s="200"/>
      <c r="P225" s="200"/>
      <c r="Q225" s="200"/>
      <c r="R225" s="23"/>
      <c r="T225" s="127"/>
      <c r="U225" s="29" t="s">
        <v>42</v>
      </c>
      <c r="V225" s="128">
        <v>0</v>
      </c>
      <c r="W225" s="128">
        <f>$V$225*$K$225</f>
        <v>0</v>
      </c>
      <c r="X225" s="128">
        <v>0.176</v>
      </c>
      <c r="Y225" s="128">
        <f>$X$225*$K$225</f>
        <v>0.9239999999999999</v>
      </c>
      <c r="Z225" s="128">
        <v>0</v>
      </c>
      <c r="AA225" s="129">
        <f>$Z$225*$K$225</f>
        <v>0</v>
      </c>
      <c r="AR225" s="6" t="s">
        <v>171</v>
      </c>
      <c r="AT225" s="6" t="s">
        <v>191</v>
      </c>
      <c r="AU225" s="6" t="s">
        <v>101</v>
      </c>
      <c r="AY225" s="6" t="s">
        <v>149</v>
      </c>
      <c r="BE225" s="81">
        <f>IF($U$225="základní",$N$225,0)</f>
        <v>0</v>
      </c>
      <c r="BF225" s="81">
        <f>IF($U$225="snížená",$N$225,0)</f>
        <v>0</v>
      </c>
      <c r="BG225" s="81">
        <f>IF($U$225="zákl. přenesená",$N$225,0)</f>
        <v>0</v>
      </c>
      <c r="BH225" s="81">
        <f>IF($U$225="sníž. přenesená",$N$225,0)</f>
        <v>0</v>
      </c>
      <c r="BI225" s="81">
        <f>IF($U$225="nulová",$N$225,0)</f>
        <v>0</v>
      </c>
      <c r="BJ225" s="6" t="s">
        <v>21</v>
      </c>
      <c r="BK225" s="130">
        <f>ROUND($L$225*$K$225,3)</f>
        <v>0</v>
      </c>
      <c r="BL225" s="6" t="s">
        <v>153</v>
      </c>
    </row>
    <row r="226" spans="2:64" s="6" customFormat="1" ht="27" customHeight="1">
      <c r="B226" s="22"/>
      <c r="C226" s="123" t="s">
        <v>300</v>
      </c>
      <c r="D226" s="123" t="s">
        <v>150</v>
      </c>
      <c r="E226" s="124" t="s">
        <v>252</v>
      </c>
      <c r="F226" s="199" t="s">
        <v>492</v>
      </c>
      <c r="G226" s="200"/>
      <c r="H226" s="200"/>
      <c r="I226" s="200"/>
      <c r="J226" s="125" t="s">
        <v>169</v>
      </c>
      <c r="K226" s="126">
        <v>313.016</v>
      </c>
      <c r="L226" s="201">
        <v>0</v>
      </c>
      <c r="M226" s="200"/>
      <c r="N226" s="202">
        <f>ROUND($L$226*$K$226,3)</f>
        <v>0</v>
      </c>
      <c r="O226" s="200"/>
      <c r="P226" s="200"/>
      <c r="Q226" s="200"/>
      <c r="R226" s="23"/>
      <c r="T226" s="127"/>
      <c r="U226" s="29" t="s">
        <v>42</v>
      </c>
      <c r="V226" s="128">
        <v>0.39</v>
      </c>
      <c r="W226" s="128">
        <f>$V$226*$K$226</f>
        <v>122.07624000000001</v>
      </c>
      <c r="X226" s="128">
        <v>0</v>
      </c>
      <c r="Y226" s="128">
        <f>$X$226*$K$226</f>
        <v>0</v>
      </c>
      <c r="Z226" s="128">
        <v>0</v>
      </c>
      <c r="AA226" s="129">
        <f>$Z$226*$K$226</f>
        <v>0</v>
      </c>
      <c r="AR226" s="6" t="s">
        <v>153</v>
      </c>
      <c r="AT226" s="6" t="s">
        <v>150</v>
      </c>
      <c r="AU226" s="6" t="s">
        <v>101</v>
      </c>
      <c r="AY226" s="6" t="s">
        <v>149</v>
      </c>
      <c r="BE226" s="81">
        <f>IF($U$226="základní",$N$226,0)</f>
        <v>0</v>
      </c>
      <c r="BF226" s="81">
        <f>IF($U$226="snížená",$N$226,0)</f>
        <v>0</v>
      </c>
      <c r="BG226" s="81">
        <f>IF($U$226="zákl. přenesená",$N$226,0)</f>
        <v>0</v>
      </c>
      <c r="BH226" s="81">
        <f>IF($U$226="sníž. přenesená",$N$226,0)</f>
        <v>0</v>
      </c>
      <c r="BI226" s="81">
        <f>IF($U$226="nulová",$N$226,0)</f>
        <v>0</v>
      </c>
      <c r="BJ226" s="6" t="s">
        <v>21</v>
      </c>
      <c r="BK226" s="130">
        <f>ROUND($L$226*$K$226,3)</f>
        <v>0</v>
      </c>
      <c r="BL226" s="6" t="s">
        <v>153</v>
      </c>
    </row>
    <row r="227" spans="2:63" s="113" customFormat="1" ht="30.75" customHeight="1">
      <c r="B227" s="114"/>
      <c r="D227" s="122" t="s">
        <v>496</v>
      </c>
      <c r="N227" s="205">
        <f>$BK$227</f>
        <v>0</v>
      </c>
      <c r="O227" s="204"/>
      <c r="P227" s="204"/>
      <c r="Q227" s="204"/>
      <c r="R227" s="117"/>
      <c r="T227" s="118"/>
      <c r="W227" s="119">
        <f>SUM($W$228:$W$230)</f>
        <v>6.707702</v>
      </c>
      <c r="Y227" s="119">
        <f>SUM($Y$228:$Y$230)</f>
        <v>10.19265</v>
      </c>
      <c r="AA227" s="120">
        <f>SUM($AA$228:$AA$230)</f>
        <v>0</v>
      </c>
      <c r="AR227" s="116" t="s">
        <v>21</v>
      </c>
      <c r="AT227" s="116" t="s">
        <v>76</v>
      </c>
      <c r="AU227" s="116" t="s">
        <v>21</v>
      </c>
      <c r="AY227" s="116" t="s">
        <v>149</v>
      </c>
      <c r="BK227" s="121">
        <f>SUM($BK$228:$BK$230)</f>
        <v>0</v>
      </c>
    </row>
    <row r="228" spans="2:64" s="6" customFormat="1" ht="27" customHeight="1">
      <c r="B228" s="22"/>
      <c r="C228" s="123" t="s">
        <v>301</v>
      </c>
      <c r="D228" s="123" t="s">
        <v>150</v>
      </c>
      <c r="E228" s="124" t="s">
        <v>302</v>
      </c>
      <c r="F228" s="199" t="s">
        <v>493</v>
      </c>
      <c r="G228" s="200"/>
      <c r="H228" s="200"/>
      <c r="I228" s="200"/>
      <c r="J228" s="125" t="s">
        <v>152</v>
      </c>
      <c r="K228" s="126">
        <v>65</v>
      </c>
      <c r="L228" s="201">
        <v>0</v>
      </c>
      <c r="M228" s="200"/>
      <c r="N228" s="202">
        <f>ROUND($L$228*$K$228,3)</f>
        <v>0</v>
      </c>
      <c r="O228" s="200"/>
      <c r="P228" s="200"/>
      <c r="Q228" s="200"/>
      <c r="R228" s="23"/>
      <c r="T228" s="127"/>
      <c r="U228" s="29" t="s">
        <v>42</v>
      </c>
      <c r="V228" s="128">
        <v>0.099</v>
      </c>
      <c r="W228" s="128">
        <f>$V$228*$K$228</f>
        <v>6.4350000000000005</v>
      </c>
      <c r="X228" s="128">
        <v>0.1562</v>
      </c>
      <c r="Y228" s="128">
        <f>$X$228*$K$228</f>
        <v>10.153</v>
      </c>
      <c r="Z228" s="128">
        <v>0</v>
      </c>
      <c r="AA228" s="129">
        <f>$Z$228*$K$228</f>
        <v>0</v>
      </c>
      <c r="AR228" s="6" t="s">
        <v>153</v>
      </c>
      <c r="AT228" s="6" t="s">
        <v>150</v>
      </c>
      <c r="AU228" s="6" t="s">
        <v>101</v>
      </c>
      <c r="AY228" s="6" t="s">
        <v>149</v>
      </c>
      <c r="BE228" s="81">
        <f>IF($U$228="základní",$N$228,0)</f>
        <v>0</v>
      </c>
      <c r="BF228" s="81">
        <f>IF($U$228="snížená",$N$228,0)</f>
        <v>0</v>
      </c>
      <c r="BG228" s="81">
        <f>IF($U$228="zákl. přenesená",$N$228,0)</f>
        <v>0</v>
      </c>
      <c r="BH228" s="81">
        <f>IF($U$228="sníž. přenesená",$N$228,0)</f>
        <v>0</v>
      </c>
      <c r="BI228" s="81">
        <f>IF($U$228="nulová",$N$228,0)</f>
        <v>0</v>
      </c>
      <c r="BJ228" s="6" t="s">
        <v>21</v>
      </c>
      <c r="BK228" s="130">
        <f>ROUND($L$228*$K$228,3)</f>
        <v>0</v>
      </c>
      <c r="BL228" s="6" t="s">
        <v>153</v>
      </c>
    </row>
    <row r="229" spans="2:64" s="6" customFormat="1" ht="27" customHeight="1">
      <c r="B229" s="22"/>
      <c r="C229" s="123" t="s">
        <v>303</v>
      </c>
      <c r="D229" s="123" t="s">
        <v>150</v>
      </c>
      <c r="E229" s="124" t="s">
        <v>304</v>
      </c>
      <c r="F229" s="199" t="s">
        <v>494</v>
      </c>
      <c r="G229" s="200"/>
      <c r="H229" s="200"/>
      <c r="I229" s="200"/>
      <c r="J229" s="125" t="s">
        <v>152</v>
      </c>
      <c r="K229" s="126">
        <v>65</v>
      </c>
      <c r="L229" s="201">
        <v>0</v>
      </c>
      <c r="M229" s="200"/>
      <c r="N229" s="202">
        <f>ROUND($L$229*$K$229,3)</f>
        <v>0</v>
      </c>
      <c r="O229" s="200"/>
      <c r="P229" s="200"/>
      <c r="Q229" s="200"/>
      <c r="R229" s="23"/>
      <c r="T229" s="127"/>
      <c r="U229" s="29" t="s">
        <v>42</v>
      </c>
      <c r="V229" s="128">
        <v>0.002</v>
      </c>
      <c r="W229" s="128">
        <f>$V$229*$K$229</f>
        <v>0.13</v>
      </c>
      <c r="X229" s="128">
        <v>0.00061</v>
      </c>
      <c r="Y229" s="128">
        <f>$X$229*$K$229</f>
        <v>0.03965</v>
      </c>
      <c r="Z229" s="128">
        <v>0</v>
      </c>
      <c r="AA229" s="129">
        <f>$Z$229*$K$229</f>
        <v>0</v>
      </c>
      <c r="AR229" s="6" t="s">
        <v>153</v>
      </c>
      <c r="AT229" s="6" t="s">
        <v>150</v>
      </c>
      <c r="AU229" s="6" t="s">
        <v>101</v>
      </c>
      <c r="AY229" s="6" t="s">
        <v>149</v>
      </c>
      <c r="BE229" s="81">
        <f>IF($U$229="základní",$N$229,0)</f>
        <v>0</v>
      </c>
      <c r="BF229" s="81">
        <f>IF($U$229="snížená",$N$229,0)</f>
        <v>0</v>
      </c>
      <c r="BG229" s="81">
        <f>IF($U$229="zákl. přenesená",$N$229,0)</f>
        <v>0</v>
      </c>
      <c r="BH229" s="81">
        <f>IF($U$229="sníž. přenesená",$N$229,0)</f>
        <v>0</v>
      </c>
      <c r="BI229" s="81">
        <f>IF($U$229="nulová",$N$229,0)</f>
        <v>0</v>
      </c>
      <c r="BJ229" s="6" t="s">
        <v>21</v>
      </c>
      <c r="BK229" s="130">
        <f>ROUND($L$229*$K$229,3)</f>
        <v>0</v>
      </c>
      <c r="BL229" s="6" t="s">
        <v>153</v>
      </c>
    </row>
    <row r="230" spans="2:64" s="6" customFormat="1" ht="39" customHeight="1">
      <c r="B230" s="22"/>
      <c r="C230" s="123" t="s">
        <v>305</v>
      </c>
      <c r="D230" s="123" t="s">
        <v>150</v>
      </c>
      <c r="E230" s="124" t="s">
        <v>208</v>
      </c>
      <c r="F230" s="199" t="s">
        <v>495</v>
      </c>
      <c r="G230" s="200"/>
      <c r="H230" s="200"/>
      <c r="I230" s="200"/>
      <c r="J230" s="125" t="s">
        <v>169</v>
      </c>
      <c r="K230" s="126">
        <v>10.193</v>
      </c>
      <c r="L230" s="201">
        <v>0</v>
      </c>
      <c r="M230" s="200"/>
      <c r="N230" s="202">
        <f>ROUND($L$230*$K$230,3)</f>
        <v>0</v>
      </c>
      <c r="O230" s="200"/>
      <c r="P230" s="200"/>
      <c r="Q230" s="200"/>
      <c r="R230" s="23"/>
      <c r="T230" s="127"/>
      <c r="U230" s="29" t="s">
        <v>42</v>
      </c>
      <c r="V230" s="128">
        <v>0.014</v>
      </c>
      <c r="W230" s="128">
        <f>$V$230*$K$230</f>
        <v>0.142702</v>
      </c>
      <c r="X230" s="128">
        <v>0</v>
      </c>
      <c r="Y230" s="128">
        <f>$X$230*$K$230</f>
        <v>0</v>
      </c>
      <c r="Z230" s="128">
        <v>0</v>
      </c>
      <c r="AA230" s="129">
        <f>$Z$230*$K$230</f>
        <v>0</v>
      </c>
      <c r="AR230" s="6" t="s">
        <v>153</v>
      </c>
      <c r="AT230" s="6" t="s">
        <v>150</v>
      </c>
      <c r="AU230" s="6" t="s">
        <v>101</v>
      </c>
      <c r="AY230" s="6" t="s">
        <v>149</v>
      </c>
      <c r="BE230" s="81">
        <f>IF($U$230="základní",$N$230,0)</f>
        <v>0</v>
      </c>
      <c r="BF230" s="81">
        <f>IF($U$230="snížená",$N$230,0)</f>
        <v>0</v>
      </c>
      <c r="BG230" s="81">
        <f>IF($U$230="zákl. přenesená",$N$230,0)</f>
        <v>0</v>
      </c>
      <c r="BH230" s="81">
        <f>IF($U$230="sníž. přenesená",$N$230,0)</f>
        <v>0</v>
      </c>
      <c r="BI230" s="81">
        <f>IF($U$230="nulová",$N$230,0)</f>
        <v>0</v>
      </c>
      <c r="BJ230" s="6" t="s">
        <v>21</v>
      </c>
      <c r="BK230" s="130">
        <f>ROUND($L$230*$K$230,3)</f>
        <v>0</v>
      </c>
      <c r="BL230" s="6" t="s">
        <v>153</v>
      </c>
    </row>
    <row r="231" spans="2:63" s="113" customFormat="1" ht="30.75" customHeight="1">
      <c r="B231" s="114"/>
      <c r="D231" s="122" t="s">
        <v>116</v>
      </c>
      <c r="N231" s="205">
        <f>$BK$231</f>
        <v>0</v>
      </c>
      <c r="O231" s="204"/>
      <c r="P231" s="204"/>
      <c r="Q231" s="204"/>
      <c r="R231" s="117"/>
      <c r="T231" s="118"/>
      <c r="W231" s="119">
        <f>SUM($W$232:$W$234)</f>
        <v>347.00651000000005</v>
      </c>
      <c r="Y231" s="119">
        <f>SUM($Y$232:$Y$234)</f>
        <v>219.2094</v>
      </c>
      <c r="AA231" s="120">
        <f>SUM($AA$232:$AA$234)</f>
        <v>0</v>
      </c>
      <c r="AR231" s="116" t="s">
        <v>21</v>
      </c>
      <c r="AT231" s="116" t="s">
        <v>76</v>
      </c>
      <c r="AU231" s="116" t="s">
        <v>21</v>
      </c>
      <c r="AY231" s="116" t="s">
        <v>149</v>
      </c>
      <c r="BK231" s="121">
        <f>SUM($BK$232:$BK$234)</f>
        <v>0</v>
      </c>
    </row>
    <row r="232" spans="2:64" s="6" customFormat="1" ht="39" customHeight="1">
      <c r="B232" s="22"/>
      <c r="C232" s="123" t="s">
        <v>306</v>
      </c>
      <c r="D232" s="123" t="s">
        <v>150</v>
      </c>
      <c r="E232" s="124" t="s">
        <v>307</v>
      </c>
      <c r="F232" s="199" t="s">
        <v>497</v>
      </c>
      <c r="G232" s="200"/>
      <c r="H232" s="200"/>
      <c r="I232" s="200"/>
      <c r="J232" s="125" t="s">
        <v>215</v>
      </c>
      <c r="K232" s="126">
        <v>965</v>
      </c>
      <c r="L232" s="201">
        <v>0</v>
      </c>
      <c r="M232" s="200"/>
      <c r="N232" s="202">
        <f>ROUND($L$232*$K$232,3)</f>
        <v>0</v>
      </c>
      <c r="O232" s="200"/>
      <c r="P232" s="200"/>
      <c r="Q232" s="200"/>
      <c r="R232" s="23"/>
      <c r="T232" s="127"/>
      <c r="U232" s="29" t="s">
        <v>42</v>
      </c>
      <c r="V232" s="128">
        <v>0.271</v>
      </c>
      <c r="W232" s="128">
        <f>$V$232*$K$232</f>
        <v>261.51500000000004</v>
      </c>
      <c r="X232" s="128">
        <v>0.16858</v>
      </c>
      <c r="Y232" s="128">
        <f>$X$232*$K$232</f>
        <v>162.6797</v>
      </c>
      <c r="Z232" s="128">
        <v>0</v>
      </c>
      <c r="AA232" s="129">
        <f>$Z$232*$K$232</f>
        <v>0</v>
      </c>
      <c r="AR232" s="6" t="s">
        <v>153</v>
      </c>
      <c r="AT232" s="6" t="s">
        <v>150</v>
      </c>
      <c r="AU232" s="6" t="s">
        <v>101</v>
      </c>
      <c r="AY232" s="6" t="s">
        <v>149</v>
      </c>
      <c r="BE232" s="81">
        <f>IF($U$232="základní",$N$232,0)</f>
        <v>0</v>
      </c>
      <c r="BF232" s="81">
        <f>IF($U$232="snížená",$N$232,0)</f>
        <v>0</v>
      </c>
      <c r="BG232" s="81">
        <f>IF($U$232="zákl. přenesená",$N$232,0)</f>
        <v>0</v>
      </c>
      <c r="BH232" s="81">
        <f>IF($U$232="sníž. přenesená",$N$232,0)</f>
        <v>0</v>
      </c>
      <c r="BI232" s="81">
        <f>IF($U$232="nulová",$N$232,0)</f>
        <v>0</v>
      </c>
      <c r="BJ232" s="6" t="s">
        <v>21</v>
      </c>
      <c r="BK232" s="130">
        <f>ROUND($L$232*$K$232,3)</f>
        <v>0</v>
      </c>
      <c r="BL232" s="6" t="s">
        <v>153</v>
      </c>
    </row>
    <row r="233" spans="2:64" s="6" customFormat="1" ht="15.75" customHeight="1">
      <c r="B233" s="22"/>
      <c r="C233" s="137" t="s">
        <v>308</v>
      </c>
      <c r="D233" s="137" t="s">
        <v>191</v>
      </c>
      <c r="E233" s="138" t="s">
        <v>309</v>
      </c>
      <c r="F233" s="209" t="s">
        <v>498</v>
      </c>
      <c r="G233" s="210"/>
      <c r="H233" s="210"/>
      <c r="I233" s="210"/>
      <c r="J233" s="139" t="s">
        <v>178</v>
      </c>
      <c r="K233" s="140">
        <v>974.65</v>
      </c>
      <c r="L233" s="211">
        <v>0</v>
      </c>
      <c r="M233" s="210"/>
      <c r="N233" s="212">
        <f>ROUND($L$233*$K$233,3)</f>
        <v>0</v>
      </c>
      <c r="O233" s="200"/>
      <c r="P233" s="200"/>
      <c r="Q233" s="200"/>
      <c r="R233" s="23"/>
      <c r="T233" s="127"/>
      <c r="U233" s="29" t="s">
        <v>42</v>
      </c>
      <c r="V233" s="128">
        <v>0</v>
      </c>
      <c r="W233" s="128">
        <f>$V$233*$K$233</f>
        <v>0</v>
      </c>
      <c r="X233" s="128">
        <v>0.058</v>
      </c>
      <c r="Y233" s="128">
        <f>$X$233*$K$233</f>
        <v>56.5297</v>
      </c>
      <c r="Z233" s="128">
        <v>0</v>
      </c>
      <c r="AA233" s="129">
        <f>$Z$233*$K$233</f>
        <v>0</v>
      </c>
      <c r="AR233" s="6" t="s">
        <v>171</v>
      </c>
      <c r="AT233" s="6" t="s">
        <v>191</v>
      </c>
      <c r="AU233" s="6" t="s">
        <v>101</v>
      </c>
      <c r="AY233" s="6" t="s">
        <v>149</v>
      </c>
      <c r="BE233" s="81">
        <f>IF($U$233="základní",$N$233,0)</f>
        <v>0</v>
      </c>
      <c r="BF233" s="81">
        <f>IF($U$233="snížená",$N$233,0)</f>
        <v>0</v>
      </c>
      <c r="BG233" s="81">
        <f>IF($U$233="zákl. přenesená",$N$233,0)</f>
        <v>0</v>
      </c>
      <c r="BH233" s="81">
        <f>IF($U$233="sníž. přenesená",$N$233,0)</f>
        <v>0</v>
      </c>
      <c r="BI233" s="81">
        <f>IF($U$233="nulová",$N$233,0)</f>
        <v>0</v>
      </c>
      <c r="BJ233" s="6" t="s">
        <v>21</v>
      </c>
      <c r="BK233" s="130">
        <f>ROUND($L$233*$K$233,3)</f>
        <v>0</v>
      </c>
      <c r="BL233" s="6" t="s">
        <v>153</v>
      </c>
    </row>
    <row r="234" spans="2:64" s="6" customFormat="1" ht="27" customHeight="1">
      <c r="B234" s="22"/>
      <c r="C234" s="123" t="s">
        <v>310</v>
      </c>
      <c r="D234" s="123" t="s">
        <v>150</v>
      </c>
      <c r="E234" s="124" t="s">
        <v>252</v>
      </c>
      <c r="F234" s="199" t="s">
        <v>499</v>
      </c>
      <c r="G234" s="200"/>
      <c r="H234" s="200"/>
      <c r="I234" s="200"/>
      <c r="J234" s="125" t="s">
        <v>169</v>
      </c>
      <c r="K234" s="126">
        <v>219.209</v>
      </c>
      <c r="L234" s="201">
        <v>0</v>
      </c>
      <c r="M234" s="200"/>
      <c r="N234" s="202">
        <f>ROUND($L$234*$K$234,3)</f>
        <v>0</v>
      </c>
      <c r="O234" s="200"/>
      <c r="P234" s="200"/>
      <c r="Q234" s="200"/>
      <c r="R234" s="23"/>
      <c r="T234" s="127"/>
      <c r="U234" s="29" t="s">
        <v>42</v>
      </c>
      <c r="V234" s="128">
        <v>0.39</v>
      </c>
      <c r="W234" s="128">
        <f>$V$234*$K$234</f>
        <v>85.49151</v>
      </c>
      <c r="X234" s="128">
        <v>0</v>
      </c>
      <c r="Y234" s="128">
        <f>$X$234*$K$234</f>
        <v>0</v>
      </c>
      <c r="Z234" s="128">
        <v>0</v>
      </c>
      <c r="AA234" s="129">
        <f>$Z$234*$K$234</f>
        <v>0</v>
      </c>
      <c r="AR234" s="6" t="s">
        <v>153</v>
      </c>
      <c r="AT234" s="6" t="s">
        <v>150</v>
      </c>
      <c r="AU234" s="6" t="s">
        <v>101</v>
      </c>
      <c r="AY234" s="6" t="s">
        <v>149</v>
      </c>
      <c r="BE234" s="81">
        <f>IF($U$234="základní",$N$234,0)</f>
        <v>0</v>
      </c>
      <c r="BF234" s="81">
        <f>IF($U$234="snížená",$N$234,0)</f>
        <v>0</v>
      </c>
      <c r="BG234" s="81">
        <f>IF($U$234="zákl. přenesená",$N$234,0)</f>
        <v>0</v>
      </c>
      <c r="BH234" s="81">
        <f>IF($U$234="sníž. přenesená",$N$234,0)</f>
        <v>0</v>
      </c>
      <c r="BI234" s="81">
        <f>IF($U$234="nulová",$N$234,0)</f>
        <v>0</v>
      </c>
      <c r="BJ234" s="6" t="s">
        <v>21</v>
      </c>
      <c r="BK234" s="130">
        <f>ROUND($L$234*$K$234,3)</f>
        <v>0</v>
      </c>
      <c r="BL234" s="6" t="s">
        <v>153</v>
      </c>
    </row>
    <row r="235" spans="2:63" s="113" customFormat="1" ht="30.75" customHeight="1">
      <c r="B235" s="114"/>
      <c r="D235" s="122" t="s">
        <v>117</v>
      </c>
      <c r="N235" s="205">
        <f>$BK$235</f>
        <v>0</v>
      </c>
      <c r="O235" s="204"/>
      <c r="P235" s="204"/>
      <c r="Q235" s="204"/>
      <c r="R235" s="117"/>
      <c r="T235" s="118"/>
      <c r="W235" s="119">
        <f>SUM($W$236:$W$239)</f>
        <v>360.94519</v>
      </c>
      <c r="Y235" s="119">
        <f>SUM($Y$236:$Y$239)</f>
        <v>238.32100000000003</v>
      </c>
      <c r="AA235" s="120">
        <f>SUM($AA$236:$AA$239)</f>
        <v>0</v>
      </c>
      <c r="AR235" s="116" t="s">
        <v>21</v>
      </c>
      <c r="AT235" s="116" t="s">
        <v>76</v>
      </c>
      <c r="AU235" s="116" t="s">
        <v>21</v>
      </c>
      <c r="AY235" s="116" t="s">
        <v>149</v>
      </c>
      <c r="BK235" s="121">
        <f>SUM($BK$236:$BK$239)</f>
        <v>0</v>
      </c>
    </row>
    <row r="236" spans="2:64" s="6" customFormat="1" ht="39" customHeight="1">
      <c r="B236" s="22"/>
      <c r="C236" s="123" t="s">
        <v>311</v>
      </c>
      <c r="D236" s="123" t="s">
        <v>150</v>
      </c>
      <c r="E236" s="124" t="s">
        <v>312</v>
      </c>
      <c r="F236" s="199" t="s">
        <v>500</v>
      </c>
      <c r="G236" s="200"/>
      <c r="H236" s="200"/>
      <c r="I236" s="200"/>
      <c r="J236" s="125" t="s">
        <v>215</v>
      </c>
      <c r="K236" s="126">
        <v>1000</v>
      </c>
      <c r="L236" s="201">
        <v>0</v>
      </c>
      <c r="M236" s="200"/>
      <c r="N236" s="202">
        <f>ROUND($L$236*$K$236,3)</f>
        <v>0</v>
      </c>
      <c r="O236" s="200"/>
      <c r="P236" s="200"/>
      <c r="Q236" s="200"/>
      <c r="R236" s="23"/>
      <c r="T236" s="127"/>
      <c r="U236" s="29" t="s">
        <v>42</v>
      </c>
      <c r="V236" s="128">
        <v>0.268</v>
      </c>
      <c r="W236" s="128">
        <f>$V$236*$K$236</f>
        <v>268</v>
      </c>
      <c r="X236" s="128">
        <v>0.1554</v>
      </c>
      <c r="Y236" s="128">
        <f>$X$236*$K$236</f>
        <v>155.4</v>
      </c>
      <c r="Z236" s="128">
        <v>0</v>
      </c>
      <c r="AA236" s="129">
        <f>$Z$236*$K$236</f>
        <v>0</v>
      </c>
      <c r="AR236" s="6" t="s">
        <v>153</v>
      </c>
      <c r="AT236" s="6" t="s">
        <v>150</v>
      </c>
      <c r="AU236" s="6" t="s">
        <v>101</v>
      </c>
      <c r="AY236" s="6" t="s">
        <v>149</v>
      </c>
      <c r="BE236" s="81">
        <f>IF($U$236="základní",$N$236,0)</f>
        <v>0</v>
      </c>
      <c r="BF236" s="81">
        <f>IF($U$236="snížená",$N$236,0)</f>
        <v>0</v>
      </c>
      <c r="BG236" s="81">
        <f>IF($U$236="zákl. přenesená",$N$236,0)</f>
        <v>0</v>
      </c>
      <c r="BH236" s="81">
        <f>IF($U$236="sníž. přenesená",$N$236,0)</f>
        <v>0</v>
      </c>
      <c r="BI236" s="81">
        <f>IF($U$236="nulová",$N$236,0)</f>
        <v>0</v>
      </c>
      <c r="BJ236" s="6" t="s">
        <v>21</v>
      </c>
      <c r="BK236" s="130">
        <f>ROUND($L$236*$K$236,3)</f>
        <v>0</v>
      </c>
      <c r="BL236" s="6" t="s">
        <v>153</v>
      </c>
    </row>
    <row r="237" spans="2:64" s="6" customFormat="1" ht="27" customHeight="1">
      <c r="B237" s="22"/>
      <c r="C237" s="137" t="s">
        <v>313</v>
      </c>
      <c r="D237" s="137" t="s">
        <v>191</v>
      </c>
      <c r="E237" s="138" t="s">
        <v>314</v>
      </c>
      <c r="F237" s="209" t="s">
        <v>501</v>
      </c>
      <c r="G237" s="210"/>
      <c r="H237" s="210"/>
      <c r="I237" s="210"/>
      <c r="J237" s="139" t="s">
        <v>178</v>
      </c>
      <c r="K237" s="140">
        <v>1010</v>
      </c>
      <c r="L237" s="211">
        <v>0</v>
      </c>
      <c r="M237" s="210"/>
      <c r="N237" s="212">
        <f>ROUND($L$237*$K$237,3)</f>
        <v>0</v>
      </c>
      <c r="O237" s="200"/>
      <c r="P237" s="200"/>
      <c r="Q237" s="200"/>
      <c r="R237" s="23"/>
      <c r="T237" s="127"/>
      <c r="U237" s="29" t="s">
        <v>42</v>
      </c>
      <c r="V237" s="128">
        <v>0</v>
      </c>
      <c r="W237" s="128">
        <f>$V$237*$K$237</f>
        <v>0</v>
      </c>
      <c r="X237" s="128">
        <v>0.0821</v>
      </c>
      <c r="Y237" s="128">
        <f>$X$237*$K$237</f>
        <v>82.921</v>
      </c>
      <c r="Z237" s="128">
        <v>0</v>
      </c>
      <c r="AA237" s="129">
        <f>$Z$237*$K$237</f>
        <v>0</v>
      </c>
      <c r="AR237" s="6" t="s">
        <v>171</v>
      </c>
      <c r="AT237" s="6" t="s">
        <v>191</v>
      </c>
      <c r="AU237" s="6" t="s">
        <v>101</v>
      </c>
      <c r="AY237" s="6" t="s">
        <v>149</v>
      </c>
      <c r="BE237" s="81">
        <f>IF($U$237="základní",$N$237,0)</f>
        <v>0</v>
      </c>
      <c r="BF237" s="81">
        <f>IF($U$237="snížená",$N$237,0)</f>
        <v>0</v>
      </c>
      <c r="BG237" s="81">
        <f>IF($U$237="zákl. přenesená",$N$237,0)</f>
        <v>0</v>
      </c>
      <c r="BH237" s="81">
        <f>IF($U$237="sníž. přenesená",$N$237,0)</f>
        <v>0</v>
      </c>
      <c r="BI237" s="81">
        <f>IF($U$237="nulová",$N$237,0)</f>
        <v>0</v>
      </c>
      <c r="BJ237" s="6" t="s">
        <v>21</v>
      </c>
      <c r="BK237" s="130">
        <f>ROUND($L$237*$K$237,3)</f>
        <v>0</v>
      </c>
      <c r="BL237" s="6" t="s">
        <v>153</v>
      </c>
    </row>
    <row r="238" spans="2:51" s="6" customFormat="1" ht="15.75" customHeight="1">
      <c r="B238" s="131"/>
      <c r="E238" s="132"/>
      <c r="F238" s="207" t="s">
        <v>315</v>
      </c>
      <c r="G238" s="208"/>
      <c r="H238" s="208"/>
      <c r="I238" s="208"/>
      <c r="K238" s="133">
        <v>1010</v>
      </c>
      <c r="R238" s="134"/>
      <c r="T238" s="135"/>
      <c r="AA238" s="136"/>
      <c r="AT238" s="132" t="s">
        <v>161</v>
      </c>
      <c r="AU238" s="132" t="s">
        <v>101</v>
      </c>
      <c r="AV238" s="132" t="s">
        <v>101</v>
      </c>
      <c r="AW238" s="132" t="s">
        <v>104</v>
      </c>
      <c r="AX238" s="132" t="s">
        <v>21</v>
      </c>
      <c r="AY238" s="132" t="s">
        <v>149</v>
      </c>
    </row>
    <row r="239" spans="2:64" s="6" customFormat="1" ht="27" customHeight="1">
      <c r="B239" s="22"/>
      <c r="C239" s="123" t="s">
        <v>316</v>
      </c>
      <c r="D239" s="123" t="s">
        <v>150</v>
      </c>
      <c r="E239" s="124" t="s">
        <v>252</v>
      </c>
      <c r="F239" s="199" t="s">
        <v>499</v>
      </c>
      <c r="G239" s="200"/>
      <c r="H239" s="200"/>
      <c r="I239" s="200"/>
      <c r="J239" s="125" t="s">
        <v>169</v>
      </c>
      <c r="K239" s="126">
        <v>238.321</v>
      </c>
      <c r="L239" s="201">
        <v>0</v>
      </c>
      <c r="M239" s="200"/>
      <c r="N239" s="202">
        <f>ROUND($L$239*$K$239,3)</f>
        <v>0</v>
      </c>
      <c r="O239" s="200"/>
      <c r="P239" s="200"/>
      <c r="Q239" s="200"/>
      <c r="R239" s="23"/>
      <c r="T239" s="127"/>
      <c r="U239" s="29" t="s">
        <v>42</v>
      </c>
      <c r="V239" s="128">
        <v>0.39</v>
      </c>
      <c r="W239" s="128">
        <f>$V$239*$K$239</f>
        <v>92.94519</v>
      </c>
      <c r="X239" s="128">
        <v>0</v>
      </c>
      <c r="Y239" s="128">
        <f>$X$239*$K$239</f>
        <v>0</v>
      </c>
      <c r="Z239" s="128">
        <v>0</v>
      </c>
      <c r="AA239" s="129">
        <f>$Z$239*$K$239</f>
        <v>0</v>
      </c>
      <c r="AR239" s="6" t="s">
        <v>153</v>
      </c>
      <c r="AT239" s="6" t="s">
        <v>150</v>
      </c>
      <c r="AU239" s="6" t="s">
        <v>101</v>
      </c>
      <c r="AY239" s="6" t="s">
        <v>149</v>
      </c>
      <c r="BE239" s="81">
        <f>IF($U$239="základní",$N$239,0)</f>
        <v>0</v>
      </c>
      <c r="BF239" s="81">
        <f>IF($U$239="snížená",$N$239,0)</f>
        <v>0</v>
      </c>
      <c r="BG239" s="81">
        <f>IF($U$239="zákl. přenesená",$N$239,0)</f>
        <v>0</v>
      </c>
      <c r="BH239" s="81">
        <f>IF($U$239="sníž. přenesená",$N$239,0)</f>
        <v>0</v>
      </c>
      <c r="BI239" s="81">
        <f>IF($U$239="nulová",$N$239,0)</f>
        <v>0</v>
      </c>
      <c r="BJ239" s="6" t="s">
        <v>21</v>
      </c>
      <c r="BK239" s="130">
        <f>ROUND($L$239*$K$239,3)</f>
        <v>0</v>
      </c>
      <c r="BL239" s="6" t="s">
        <v>153</v>
      </c>
    </row>
    <row r="240" spans="2:63" s="113" customFormat="1" ht="30.75" customHeight="1">
      <c r="B240" s="114"/>
      <c r="D240" s="122" t="s">
        <v>118</v>
      </c>
      <c r="N240" s="205">
        <f>$BK$240</f>
        <v>0</v>
      </c>
      <c r="O240" s="204"/>
      <c r="P240" s="204"/>
      <c r="Q240" s="204"/>
      <c r="R240" s="117"/>
      <c r="T240" s="118"/>
      <c r="W240" s="119">
        <f>SUM($W$241:$W$244)</f>
        <v>42.28783</v>
      </c>
      <c r="Y240" s="119">
        <f>SUM($Y$241:$Y$244)</f>
        <v>25.0973</v>
      </c>
      <c r="AA240" s="120">
        <f>SUM($AA$241:$AA$244)</f>
        <v>0</v>
      </c>
      <c r="AR240" s="116" t="s">
        <v>21</v>
      </c>
      <c r="AT240" s="116" t="s">
        <v>76</v>
      </c>
      <c r="AU240" s="116" t="s">
        <v>21</v>
      </c>
      <c r="AY240" s="116" t="s">
        <v>149</v>
      </c>
      <c r="BK240" s="121">
        <f>SUM($BK$241:$BK$244)</f>
        <v>0</v>
      </c>
    </row>
    <row r="241" spans="2:64" s="6" customFormat="1" ht="27" customHeight="1">
      <c r="B241" s="22"/>
      <c r="C241" s="123" t="s">
        <v>317</v>
      </c>
      <c r="D241" s="123" t="s">
        <v>150</v>
      </c>
      <c r="E241" s="124" t="s">
        <v>318</v>
      </c>
      <c r="F241" s="199" t="s">
        <v>502</v>
      </c>
      <c r="G241" s="200"/>
      <c r="H241" s="200"/>
      <c r="I241" s="200"/>
      <c r="J241" s="125" t="s">
        <v>215</v>
      </c>
      <c r="K241" s="126">
        <v>100</v>
      </c>
      <c r="L241" s="201">
        <v>0</v>
      </c>
      <c r="M241" s="200"/>
      <c r="N241" s="202">
        <f>ROUND($L$241*$K$241,3)</f>
        <v>0</v>
      </c>
      <c r="O241" s="200"/>
      <c r="P241" s="200"/>
      <c r="Q241" s="200"/>
      <c r="R241" s="23"/>
      <c r="T241" s="127"/>
      <c r="U241" s="29" t="s">
        <v>42</v>
      </c>
      <c r="V241" s="128">
        <v>0.325</v>
      </c>
      <c r="W241" s="128">
        <f>$V$241*$K$241</f>
        <v>32.5</v>
      </c>
      <c r="X241" s="128">
        <v>0.20219</v>
      </c>
      <c r="Y241" s="128">
        <f>$X$241*$K$241</f>
        <v>20.219</v>
      </c>
      <c r="Z241" s="128">
        <v>0</v>
      </c>
      <c r="AA241" s="129">
        <f>$Z$241*$K$241</f>
        <v>0</v>
      </c>
      <c r="AR241" s="6" t="s">
        <v>153</v>
      </c>
      <c r="AT241" s="6" t="s">
        <v>150</v>
      </c>
      <c r="AU241" s="6" t="s">
        <v>101</v>
      </c>
      <c r="AY241" s="6" t="s">
        <v>149</v>
      </c>
      <c r="BE241" s="81">
        <f>IF($U$241="základní",$N$241,0)</f>
        <v>0</v>
      </c>
      <c r="BF241" s="81">
        <f>IF($U$241="snížená",$N$241,0)</f>
        <v>0</v>
      </c>
      <c r="BG241" s="81">
        <f>IF($U$241="zákl. přenesená",$N$241,0)</f>
        <v>0</v>
      </c>
      <c r="BH241" s="81">
        <f>IF($U$241="sníž. přenesená",$N$241,0)</f>
        <v>0</v>
      </c>
      <c r="BI241" s="81">
        <f>IF($U$241="nulová",$N$241,0)</f>
        <v>0</v>
      </c>
      <c r="BJ241" s="6" t="s">
        <v>21</v>
      </c>
      <c r="BK241" s="130">
        <f>ROUND($L$241*$K$241,3)</f>
        <v>0</v>
      </c>
      <c r="BL241" s="6" t="s">
        <v>153</v>
      </c>
    </row>
    <row r="242" spans="2:64" s="6" customFormat="1" ht="27" customHeight="1">
      <c r="B242" s="22"/>
      <c r="C242" s="137" t="s">
        <v>319</v>
      </c>
      <c r="D242" s="137" t="s">
        <v>191</v>
      </c>
      <c r="E242" s="138" t="s">
        <v>320</v>
      </c>
      <c r="F242" s="209" t="s">
        <v>503</v>
      </c>
      <c r="G242" s="210"/>
      <c r="H242" s="210"/>
      <c r="I242" s="210"/>
      <c r="J242" s="139" t="s">
        <v>178</v>
      </c>
      <c r="K242" s="140">
        <v>101</v>
      </c>
      <c r="L242" s="211">
        <v>0</v>
      </c>
      <c r="M242" s="210"/>
      <c r="N242" s="212">
        <f>ROUND($L$242*$K$242,3)</f>
        <v>0</v>
      </c>
      <c r="O242" s="200"/>
      <c r="P242" s="200"/>
      <c r="Q242" s="200"/>
      <c r="R242" s="23"/>
      <c r="T242" s="127"/>
      <c r="U242" s="29" t="s">
        <v>42</v>
      </c>
      <c r="V242" s="128">
        <v>0</v>
      </c>
      <c r="W242" s="128">
        <f>$V$242*$K$242</f>
        <v>0</v>
      </c>
      <c r="X242" s="128">
        <v>0.0483</v>
      </c>
      <c r="Y242" s="128">
        <f>$X$242*$K$242</f>
        <v>4.8783</v>
      </c>
      <c r="Z242" s="128">
        <v>0</v>
      </c>
      <c r="AA242" s="129">
        <f>$Z$242*$K$242</f>
        <v>0</v>
      </c>
      <c r="AR242" s="6" t="s">
        <v>171</v>
      </c>
      <c r="AT242" s="6" t="s">
        <v>191</v>
      </c>
      <c r="AU242" s="6" t="s">
        <v>101</v>
      </c>
      <c r="AY242" s="6" t="s">
        <v>149</v>
      </c>
      <c r="BE242" s="81">
        <f>IF($U$242="základní",$N$242,0)</f>
        <v>0</v>
      </c>
      <c r="BF242" s="81">
        <f>IF($U$242="snížená",$N$242,0)</f>
        <v>0</v>
      </c>
      <c r="BG242" s="81">
        <f>IF($U$242="zákl. přenesená",$N$242,0)</f>
        <v>0</v>
      </c>
      <c r="BH242" s="81">
        <f>IF($U$242="sníž. přenesená",$N$242,0)</f>
        <v>0</v>
      </c>
      <c r="BI242" s="81">
        <f>IF($U$242="nulová",$N$242,0)</f>
        <v>0</v>
      </c>
      <c r="BJ242" s="6" t="s">
        <v>21</v>
      </c>
      <c r="BK242" s="130">
        <f>ROUND($L$242*$K$242,3)</f>
        <v>0</v>
      </c>
      <c r="BL242" s="6" t="s">
        <v>153</v>
      </c>
    </row>
    <row r="243" spans="2:51" s="6" customFormat="1" ht="15.75" customHeight="1">
      <c r="B243" s="131"/>
      <c r="E243" s="132"/>
      <c r="F243" s="207" t="s">
        <v>321</v>
      </c>
      <c r="G243" s="208"/>
      <c r="H243" s="208"/>
      <c r="I243" s="208"/>
      <c r="K243" s="133">
        <v>101</v>
      </c>
      <c r="R243" s="134"/>
      <c r="T243" s="135"/>
      <c r="AA243" s="136"/>
      <c r="AT243" s="132" t="s">
        <v>161</v>
      </c>
      <c r="AU243" s="132" t="s">
        <v>101</v>
      </c>
      <c r="AV243" s="132" t="s">
        <v>101</v>
      </c>
      <c r="AW243" s="132" t="s">
        <v>104</v>
      </c>
      <c r="AX243" s="132" t="s">
        <v>21</v>
      </c>
      <c r="AY243" s="132" t="s">
        <v>149</v>
      </c>
    </row>
    <row r="244" spans="2:64" s="6" customFormat="1" ht="27" customHeight="1">
      <c r="B244" s="22"/>
      <c r="C244" s="123" t="s">
        <v>322</v>
      </c>
      <c r="D244" s="123" t="s">
        <v>150</v>
      </c>
      <c r="E244" s="124" t="s">
        <v>252</v>
      </c>
      <c r="F244" s="199" t="s">
        <v>499</v>
      </c>
      <c r="G244" s="200"/>
      <c r="H244" s="200"/>
      <c r="I244" s="200"/>
      <c r="J244" s="125" t="s">
        <v>169</v>
      </c>
      <c r="K244" s="126">
        <v>25.097</v>
      </c>
      <c r="L244" s="201">
        <v>0</v>
      </c>
      <c r="M244" s="200"/>
      <c r="N244" s="202">
        <f>ROUND($L$244*$K$244,3)</f>
        <v>0</v>
      </c>
      <c r="O244" s="200"/>
      <c r="P244" s="200"/>
      <c r="Q244" s="200"/>
      <c r="R244" s="23"/>
      <c r="T244" s="127"/>
      <c r="U244" s="29" t="s">
        <v>42</v>
      </c>
      <c r="V244" s="128">
        <v>0.39</v>
      </c>
      <c r="W244" s="128">
        <f>$V$244*$K$244</f>
        <v>9.787830000000001</v>
      </c>
      <c r="X244" s="128">
        <v>0</v>
      </c>
      <c r="Y244" s="128">
        <f>$X$244*$K$244</f>
        <v>0</v>
      </c>
      <c r="Z244" s="128">
        <v>0</v>
      </c>
      <c r="AA244" s="129">
        <f>$Z$244*$K$244</f>
        <v>0</v>
      </c>
      <c r="AR244" s="6" t="s">
        <v>153</v>
      </c>
      <c r="AT244" s="6" t="s">
        <v>150</v>
      </c>
      <c r="AU244" s="6" t="s">
        <v>101</v>
      </c>
      <c r="AY244" s="6" t="s">
        <v>149</v>
      </c>
      <c r="BE244" s="81">
        <f>IF($U$244="základní",$N$244,0)</f>
        <v>0</v>
      </c>
      <c r="BF244" s="81">
        <f>IF($U$244="snížená",$N$244,0)</f>
        <v>0</v>
      </c>
      <c r="BG244" s="81">
        <f>IF($U$244="zákl. přenesená",$N$244,0)</f>
        <v>0</v>
      </c>
      <c r="BH244" s="81">
        <f>IF($U$244="sníž. přenesená",$N$244,0)</f>
        <v>0</v>
      </c>
      <c r="BI244" s="81">
        <f>IF($U$244="nulová",$N$244,0)</f>
        <v>0</v>
      </c>
      <c r="BJ244" s="6" t="s">
        <v>21</v>
      </c>
      <c r="BK244" s="130">
        <f>ROUND($L$244*$K$244,3)</f>
        <v>0</v>
      </c>
      <c r="BL244" s="6" t="s">
        <v>153</v>
      </c>
    </row>
    <row r="245" spans="2:63" s="113" customFormat="1" ht="30.75" customHeight="1">
      <c r="B245" s="114"/>
      <c r="D245" s="122" t="s">
        <v>119</v>
      </c>
      <c r="N245" s="205">
        <f>$BK$245</f>
        <v>0</v>
      </c>
      <c r="O245" s="204"/>
      <c r="P245" s="204"/>
      <c r="Q245" s="204"/>
      <c r="R245" s="117"/>
      <c r="T245" s="118"/>
      <c r="W245" s="119">
        <f>SUM($W$246:$W$259)</f>
        <v>28.029491999999998</v>
      </c>
      <c r="Y245" s="119">
        <f>SUM($Y$246:$Y$259)</f>
        <v>3.558</v>
      </c>
      <c r="AA245" s="120">
        <f>SUM($AA$246:$AA$259)</f>
        <v>0</v>
      </c>
      <c r="AR245" s="116" t="s">
        <v>21</v>
      </c>
      <c r="AT245" s="116" t="s">
        <v>76</v>
      </c>
      <c r="AU245" s="116" t="s">
        <v>21</v>
      </c>
      <c r="AY245" s="116" t="s">
        <v>149</v>
      </c>
      <c r="BK245" s="121">
        <f>SUM($BK$246:$BK$259)</f>
        <v>0</v>
      </c>
    </row>
    <row r="246" spans="2:64" s="6" customFormat="1" ht="27" customHeight="1">
      <c r="B246" s="22"/>
      <c r="C246" s="123" t="s">
        <v>323</v>
      </c>
      <c r="D246" s="123" t="s">
        <v>150</v>
      </c>
      <c r="E246" s="124" t="s">
        <v>324</v>
      </c>
      <c r="F246" s="199" t="s">
        <v>504</v>
      </c>
      <c r="G246" s="200"/>
      <c r="H246" s="200"/>
      <c r="I246" s="200"/>
      <c r="J246" s="125" t="s">
        <v>155</v>
      </c>
      <c r="K246" s="126">
        <v>2.16</v>
      </c>
      <c r="L246" s="201">
        <v>0</v>
      </c>
      <c r="M246" s="200"/>
      <c r="N246" s="202">
        <f>ROUND($L$246*$K$246,3)</f>
        <v>0</v>
      </c>
      <c r="O246" s="200"/>
      <c r="P246" s="200"/>
      <c r="Q246" s="200"/>
      <c r="R246" s="23"/>
      <c r="T246" s="127"/>
      <c r="U246" s="29" t="s">
        <v>42</v>
      </c>
      <c r="V246" s="128">
        <v>3.14</v>
      </c>
      <c r="W246" s="128">
        <f>$V$246*$K$246</f>
        <v>6.782400000000001</v>
      </c>
      <c r="X246" s="128">
        <v>0</v>
      </c>
      <c r="Y246" s="128">
        <f>$X$246*$K$246</f>
        <v>0</v>
      </c>
      <c r="Z246" s="128">
        <v>0</v>
      </c>
      <c r="AA246" s="129">
        <f>$Z$246*$K$246</f>
        <v>0</v>
      </c>
      <c r="AR246" s="6" t="s">
        <v>153</v>
      </c>
      <c r="AT246" s="6" t="s">
        <v>150</v>
      </c>
      <c r="AU246" s="6" t="s">
        <v>101</v>
      </c>
      <c r="AY246" s="6" t="s">
        <v>149</v>
      </c>
      <c r="BE246" s="81">
        <f>IF($U$246="základní",$N$246,0)</f>
        <v>0</v>
      </c>
      <c r="BF246" s="81">
        <f>IF($U$246="snížená",$N$246,0)</f>
        <v>0</v>
      </c>
      <c r="BG246" s="81">
        <f>IF($U$246="zákl. přenesená",$N$246,0)</f>
        <v>0</v>
      </c>
      <c r="BH246" s="81">
        <f>IF($U$246="sníž. přenesená",$N$246,0)</f>
        <v>0</v>
      </c>
      <c r="BI246" s="81">
        <f>IF($U$246="nulová",$N$246,0)</f>
        <v>0</v>
      </c>
      <c r="BJ246" s="6" t="s">
        <v>21</v>
      </c>
      <c r="BK246" s="130">
        <f>ROUND($L$246*$K$246,3)</f>
        <v>0</v>
      </c>
      <c r="BL246" s="6" t="s">
        <v>153</v>
      </c>
    </row>
    <row r="247" spans="2:51" s="6" customFormat="1" ht="15.75" customHeight="1">
      <c r="B247" s="131"/>
      <c r="E247" s="132"/>
      <c r="F247" s="207" t="s">
        <v>325</v>
      </c>
      <c r="G247" s="208"/>
      <c r="H247" s="208"/>
      <c r="I247" s="208"/>
      <c r="K247" s="133">
        <v>2.16</v>
      </c>
      <c r="R247" s="134"/>
      <c r="T247" s="135"/>
      <c r="AA247" s="136"/>
      <c r="AT247" s="132" t="s">
        <v>161</v>
      </c>
      <c r="AU247" s="132" t="s">
        <v>101</v>
      </c>
      <c r="AV247" s="132" t="s">
        <v>101</v>
      </c>
      <c r="AW247" s="132" t="s">
        <v>104</v>
      </c>
      <c r="AX247" s="132" t="s">
        <v>21</v>
      </c>
      <c r="AY247" s="132" t="s">
        <v>149</v>
      </c>
    </row>
    <row r="248" spans="2:64" s="6" customFormat="1" ht="27" customHeight="1">
      <c r="B248" s="22"/>
      <c r="C248" s="123" t="s">
        <v>326</v>
      </c>
      <c r="D248" s="123" t="s">
        <v>150</v>
      </c>
      <c r="E248" s="124" t="s">
        <v>327</v>
      </c>
      <c r="F248" s="199" t="s">
        <v>505</v>
      </c>
      <c r="G248" s="200"/>
      <c r="H248" s="200"/>
      <c r="I248" s="200"/>
      <c r="J248" s="125" t="s">
        <v>155</v>
      </c>
      <c r="K248" s="126">
        <v>2.16</v>
      </c>
      <c r="L248" s="201">
        <v>0</v>
      </c>
      <c r="M248" s="200"/>
      <c r="N248" s="202">
        <f>ROUND($L$248*$K$248,3)</f>
        <v>0</v>
      </c>
      <c r="O248" s="200"/>
      <c r="P248" s="200"/>
      <c r="Q248" s="200"/>
      <c r="R248" s="23"/>
      <c r="T248" s="127"/>
      <c r="U248" s="29" t="s">
        <v>42</v>
      </c>
      <c r="V248" s="128">
        <v>0.474</v>
      </c>
      <c r="W248" s="128">
        <f>$V$248*$K$248</f>
        <v>1.02384</v>
      </c>
      <c r="X248" s="128">
        <v>0</v>
      </c>
      <c r="Y248" s="128">
        <f>$X$248*$K$248</f>
        <v>0</v>
      </c>
      <c r="Z248" s="128">
        <v>0</v>
      </c>
      <c r="AA248" s="129">
        <f>$Z$248*$K$248</f>
        <v>0</v>
      </c>
      <c r="AR248" s="6" t="s">
        <v>153</v>
      </c>
      <c r="AT248" s="6" t="s">
        <v>150</v>
      </c>
      <c r="AU248" s="6" t="s">
        <v>101</v>
      </c>
      <c r="AY248" s="6" t="s">
        <v>149</v>
      </c>
      <c r="BE248" s="81">
        <f>IF($U$248="základní",$N$248,0)</f>
        <v>0</v>
      </c>
      <c r="BF248" s="81">
        <f>IF($U$248="snížená",$N$248,0)</f>
        <v>0</v>
      </c>
      <c r="BG248" s="81">
        <f>IF($U$248="zákl. přenesená",$N$248,0)</f>
        <v>0</v>
      </c>
      <c r="BH248" s="81">
        <f>IF($U$248="sníž. přenesená",$N$248,0)</f>
        <v>0</v>
      </c>
      <c r="BI248" s="81">
        <f>IF($U$248="nulová",$N$248,0)</f>
        <v>0</v>
      </c>
      <c r="BJ248" s="6" t="s">
        <v>21</v>
      </c>
      <c r="BK248" s="130">
        <f>ROUND($L$248*$K$248,3)</f>
        <v>0</v>
      </c>
      <c r="BL248" s="6" t="s">
        <v>153</v>
      </c>
    </row>
    <row r="249" spans="2:64" s="6" customFormat="1" ht="27" customHeight="1">
      <c r="B249" s="22"/>
      <c r="C249" s="123" t="s">
        <v>328</v>
      </c>
      <c r="D249" s="123" t="s">
        <v>150</v>
      </c>
      <c r="E249" s="124" t="s">
        <v>158</v>
      </c>
      <c r="F249" s="206" t="s">
        <v>159</v>
      </c>
      <c r="G249" s="200"/>
      <c r="H249" s="200"/>
      <c r="I249" s="200"/>
      <c r="J249" s="125" t="s">
        <v>155</v>
      </c>
      <c r="K249" s="126">
        <v>2.16</v>
      </c>
      <c r="L249" s="201">
        <v>0</v>
      </c>
      <c r="M249" s="200"/>
      <c r="N249" s="202">
        <f>ROUND($L$249*$K$249,3)</f>
        <v>0</v>
      </c>
      <c r="O249" s="200"/>
      <c r="P249" s="200"/>
      <c r="Q249" s="200"/>
      <c r="R249" s="23"/>
      <c r="T249" s="127"/>
      <c r="U249" s="29" t="s">
        <v>42</v>
      </c>
      <c r="V249" s="128">
        <v>0.083</v>
      </c>
      <c r="W249" s="128">
        <f>$V$249*$K$249</f>
        <v>0.17928000000000002</v>
      </c>
      <c r="X249" s="128">
        <v>0</v>
      </c>
      <c r="Y249" s="128">
        <f>$X$249*$K$249</f>
        <v>0</v>
      </c>
      <c r="Z249" s="128">
        <v>0</v>
      </c>
      <c r="AA249" s="129">
        <f>$Z$249*$K$249</f>
        <v>0</v>
      </c>
      <c r="AR249" s="6" t="s">
        <v>153</v>
      </c>
      <c r="AT249" s="6" t="s">
        <v>150</v>
      </c>
      <c r="AU249" s="6" t="s">
        <v>101</v>
      </c>
      <c r="AY249" s="6" t="s">
        <v>149</v>
      </c>
      <c r="BE249" s="81">
        <f>IF($U$249="základní",$N$249,0)</f>
        <v>0</v>
      </c>
      <c r="BF249" s="81">
        <f>IF($U$249="snížená",$N$249,0)</f>
        <v>0</v>
      </c>
      <c r="BG249" s="81">
        <f>IF($U$249="zákl. přenesená",$N$249,0)</f>
        <v>0</v>
      </c>
      <c r="BH249" s="81">
        <f>IF($U$249="sníž. přenesená",$N$249,0)</f>
        <v>0</v>
      </c>
      <c r="BI249" s="81">
        <f>IF($U$249="nulová",$N$249,0)</f>
        <v>0</v>
      </c>
      <c r="BJ249" s="6" t="s">
        <v>21</v>
      </c>
      <c r="BK249" s="130">
        <f>ROUND($L$249*$K$249,3)</f>
        <v>0</v>
      </c>
      <c r="BL249" s="6" t="s">
        <v>153</v>
      </c>
    </row>
    <row r="250" spans="2:64" s="6" customFormat="1" ht="39" customHeight="1">
      <c r="B250" s="22"/>
      <c r="C250" s="123" t="s">
        <v>329</v>
      </c>
      <c r="D250" s="123" t="s">
        <v>150</v>
      </c>
      <c r="E250" s="124" t="s">
        <v>163</v>
      </c>
      <c r="F250" s="199" t="s">
        <v>506</v>
      </c>
      <c r="G250" s="200"/>
      <c r="H250" s="200"/>
      <c r="I250" s="200"/>
      <c r="J250" s="125" t="s">
        <v>155</v>
      </c>
      <c r="K250" s="126">
        <v>21.6</v>
      </c>
      <c r="L250" s="201">
        <v>0</v>
      </c>
      <c r="M250" s="200"/>
      <c r="N250" s="202">
        <f>ROUND($L$250*$K$250,3)</f>
        <v>0</v>
      </c>
      <c r="O250" s="200"/>
      <c r="P250" s="200"/>
      <c r="Q250" s="200"/>
      <c r="R250" s="23"/>
      <c r="T250" s="127"/>
      <c r="U250" s="29" t="s">
        <v>42</v>
      </c>
      <c r="V250" s="128">
        <v>0.004</v>
      </c>
      <c r="W250" s="128">
        <f>$V$250*$K$250</f>
        <v>0.0864</v>
      </c>
      <c r="X250" s="128">
        <v>0</v>
      </c>
      <c r="Y250" s="128">
        <f>$X$250*$K$250</f>
        <v>0</v>
      </c>
      <c r="Z250" s="128">
        <v>0</v>
      </c>
      <c r="AA250" s="129">
        <f>$Z$250*$K$250</f>
        <v>0</v>
      </c>
      <c r="AR250" s="6" t="s">
        <v>153</v>
      </c>
      <c r="AT250" s="6" t="s">
        <v>150</v>
      </c>
      <c r="AU250" s="6" t="s">
        <v>101</v>
      </c>
      <c r="AY250" s="6" t="s">
        <v>149</v>
      </c>
      <c r="BE250" s="81">
        <f>IF($U$250="základní",$N$250,0)</f>
        <v>0</v>
      </c>
      <c r="BF250" s="81">
        <f>IF($U$250="snížená",$N$250,0)</f>
        <v>0</v>
      </c>
      <c r="BG250" s="81">
        <f>IF($U$250="zákl. přenesená",$N$250,0)</f>
        <v>0</v>
      </c>
      <c r="BH250" s="81">
        <f>IF($U$250="sníž. přenesená",$N$250,0)</f>
        <v>0</v>
      </c>
      <c r="BI250" s="81">
        <f>IF($U$250="nulová",$N$250,0)</f>
        <v>0</v>
      </c>
      <c r="BJ250" s="6" t="s">
        <v>21</v>
      </c>
      <c r="BK250" s="130">
        <f>ROUND($L$250*$K$250,3)</f>
        <v>0</v>
      </c>
      <c r="BL250" s="6" t="s">
        <v>153</v>
      </c>
    </row>
    <row r="251" spans="2:64" s="6" customFormat="1" ht="15.75" customHeight="1">
      <c r="B251" s="22"/>
      <c r="C251" s="123" t="s">
        <v>330</v>
      </c>
      <c r="D251" s="123" t="s">
        <v>150</v>
      </c>
      <c r="E251" s="124" t="s">
        <v>331</v>
      </c>
      <c r="F251" s="199" t="s">
        <v>507</v>
      </c>
      <c r="G251" s="200"/>
      <c r="H251" s="200"/>
      <c r="I251" s="200"/>
      <c r="J251" s="125" t="s">
        <v>155</v>
      </c>
      <c r="K251" s="126">
        <v>2.16</v>
      </c>
      <c r="L251" s="201">
        <v>0</v>
      </c>
      <c r="M251" s="200"/>
      <c r="N251" s="202">
        <f>ROUND($L$251*$K$251,3)</f>
        <v>0</v>
      </c>
      <c r="O251" s="200"/>
      <c r="P251" s="200"/>
      <c r="Q251" s="200"/>
      <c r="R251" s="23"/>
      <c r="T251" s="127"/>
      <c r="U251" s="29" t="s">
        <v>42</v>
      </c>
      <c r="V251" s="128">
        <v>0.652</v>
      </c>
      <c r="W251" s="128">
        <f>$V$251*$K$251</f>
        <v>1.4083200000000002</v>
      </c>
      <c r="X251" s="128">
        <v>0</v>
      </c>
      <c r="Y251" s="128">
        <f>$X$251*$K$251</f>
        <v>0</v>
      </c>
      <c r="Z251" s="128">
        <v>0</v>
      </c>
      <c r="AA251" s="129">
        <f>$Z$251*$K$251</f>
        <v>0</v>
      </c>
      <c r="AR251" s="6" t="s">
        <v>153</v>
      </c>
      <c r="AT251" s="6" t="s">
        <v>150</v>
      </c>
      <c r="AU251" s="6" t="s">
        <v>101</v>
      </c>
      <c r="AY251" s="6" t="s">
        <v>149</v>
      </c>
      <c r="BE251" s="81">
        <f>IF($U$251="základní",$N$251,0)</f>
        <v>0</v>
      </c>
      <c r="BF251" s="81">
        <f>IF($U$251="snížená",$N$251,0)</f>
        <v>0</v>
      </c>
      <c r="BG251" s="81">
        <f>IF($U$251="zákl. přenesená",$N$251,0)</f>
        <v>0</v>
      </c>
      <c r="BH251" s="81">
        <f>IF($U$251="sníž. přenesená",$N$251,0)</f>
        <v>0</v>
      </c>
      <c r="BI251" s="81">
        <f>IF($U$251="nulová",$N$251,0)</f>
        <v>0</v>
      </c>
      <c r="BJ251" s="6" t="s">
        <v>21</v>
      </c>
      <c r="BK251" s="130">
        <f>ROUND($L$251*$K$251,3)</f>
        <v>0</v>
      </c>
      <c r="BL251" s="6" t="s">
        <v>153</v>
      </c>
    </row>
    <row r="252" spans="2:64" s="6" customFormat="1" ht="15.75" customHeight="1">
      <c r="B252" s="22"/>
      <c r="C252" s="123" t="s">
        <v>332</v>
      </c>
      <c r="D252" s="123" t="s">
        <v>150</v>
      </c>
      <c r="E252" s="124" t="s">
        <v>165</v>
      </c>
      <c r="F252" s="199" t="s">
        <v>508</v>
      </c>
      <c r="G252" s="200"/>
      <c r="H252" s="200"/>
      <c r="I252" s="200"/>
      <c r="J252" s="125" t="s">
        <v>155</v>
      </c>
      <c r="K252" s="126">
        <v>2.16</v>
      </c>
      <c r="L252" s="201">
        <v>0</v>
      </c>
      <c r="M252" s="200"/>
      <c r="N252" s="202">
        <f>ROUND($L$252*$K$252,3)</f>
        <v>0</v>
      </c>
      <c r="O252" s="200"/>
      <c r="P252" s="200"/>
      <c r="Q252" s="200"/>
      <c r="R252" s="23"/>
      <c r="T252" s="127"/>
      <c r="U252" s="29" t="s">
        <v>42</v>
      </c>
      <c r="V252" s="128">
        <v>0.009</v>
      </c>
      <c r="W252" s="128">
        <f>$V$252*$K$252</f>
        <v>0.01944</v>
      </c>
      <c r="X252" s="128">
        <v>0</v>
      </c>
      <c r="Y252" s="128">
        <f>$X$252*$K$252</f>
        <v>0</v>
      </c>
      <c r="Z252" s="128">
        <v>0</v>
      </c>
      <c r="AA252" s="129">
        <f>$Z$252*$K$252</f>
        <v>0</v>
      </c>
      <c r="AR252" s="6" t="s">
        <v>153</v>
      </c>
      <c r="AT252" s="6" t="s">
        <v>150</v>
      </c>
      <c r="AU252" s="6" t="s">
        <v>101</v>
      </c>
      <c r="AY252" s="6" t="s">
        <v>149</v>
      </c>
      <c r="BE252" s="81">
        <f>IF($U$252="základní",$N$252,0)</f>
        <v>0</v>
      </c>
      <c r="BF252" s="81">
        <f>IF($U$252="snížená",$N$252,0)</f>
        <v>0</v>
      </c>
      <c r="BG252" s="81">
        <f>IF($U$252="zákl. přenesená",$N$252,0)</f>
        <v>0</v>
      </c>
      <c r="BH252" s="81">
        <f>IF($U$252="sníž. přenesená",$N$252,0)</f>
        <v>0</v>
      </c>
      <c r="BI252" s="81">
        <f>IF($U$252="nulová",$N$252,0)</f>
        <v>0</v>
      </c>
      <c r="BJ252" s="6" t="s">
        <v>21</v>
      </c>
      <c r="BK252" s="130">
        <f>ROUND($L$252*$K$252,3)</f>
        <v>0</v>
      </c>
      <c r="BL252" s="6" t="s">
        <v>153</v>
      </c>
    </row>
    <row r="253" spans="2:64" s="6" customFormat="1" ht="27" customHeight="1">
      <c r="B253" s="22"/>
      <c r="C253" s="123" t="s">
        <v>333</v>
      </c>
      <c r="D253" s="123" t="s">
        <v>150</v>
      </c>
      <c r="E253" s="124" t="s">
        <v>167</v>
      </c>
      <c r="F253" s="199" t="s">
        <v>509</v>
      </c>
      <c r="G253" s="200"/>
      <c r="H253" s="200"/>
      <c r="I253" s="200"/>
      <c r="J253" s="125" t="s">
        <v>169</v>
      </c>
      <c r="K253" s="126">
        <v>3.456</v>
      </c>
      <c r="L253" s="201">
        <v>0</v>
      </c>
      <c r="M253" s="200"/>
      <c r="N253" s="202">
        <f>ROUND($L$253*$K$253,3)</f>
        <v>0</v>
      </c>
      <c r="O253" s="200"/>
      <c r="P253" s="200"/>
      <c r="Q253" s="200"/>
      <c r="R253" s="23"/>
      <c r="T253" s="127"/>
      <c r="U253" s="29" t="s">
        <v>42</v>
      </c>
      <c r="V253" s="128">
        <v>0</v>
      </c>
      <c r="W253" s="128">
        <f>$V$253*$K$253</f>
        <v>0</v>
      </c>
      <c r="X253" s="128">
        <v>0</v>
      </c>
      <c r="Y253" s="128">
        <f>$X$253*$K$253</f>
        <v>0</v>
      </c>
      <c r="Z253" s="128">
        <v>0</v>
      </c>
      <c r="AA253" s="129">
        <f>$Z$253*$K$253</f>
        <v>0</v>
      </c>
      <c r="AR253" s="6" t="s">
        <v>153</v>
      </c>
      <c r="AT253" s="6" t="s">
        <v>150</v>
      </c>
      <c r="AU253" s="6" t="s">
        <v>101</v>
      </c>
      <c r="AY253" s="6" t="s">
        <v>149</v>
      </c>
      <c r="BE253" s="81">
        <f>IF($U$253="základní",$N$253,0)</f>
        <v>0</v>
      </c>
      <c r="BF253" s="81">
        <f>IF($U$253="snížená",$N$253,0)</f>
        <v>0</v>
      </c>
      <c r="BG253" s="81">
        <f>IF($U$253="zákl. přenesená",$N$253,0)</f>
        <v>0</v>
      </c>
      <c r="BH253" s="81">
        <f>IF($U$253="sníž. přenesená",$N$253,0)</f>
        <v>0</v>
      </c>
      <c r="BI253" s="81">
        <f>IF($U$253="nulová",$N$253,0)</f>
        <v>0</v>
      </c>
      <c r="BJ253" s="6" t="s">
        <v>21</v>
      </c>
      <c r="BK253" s="130">
        <f>ROUND($L$253*$K$253,3)</f>
        <v>0</v>
      </c>
      <c r="BL253" s="6" t="s">
        <v>153</v>
      </c>
    </row>
    <row r="254" spans="2:51" s="6" customFormat="1" ht="15.75" customHeight="1">
      <c r="B254" s="131"/>
      <c r="E254" s="132"/>
      <c r="F254" s="207" t="s">
        <v>334</v>
      </c>
      <c r="G254" s="208"/>
      <c r="H254" s="208"/>
      <c r="I254" s="208"/>
      <c r="K254" s="133">
        <v>3.456</v>
      </c>
      <c r="R254" s="134"/>
      <c r="T254" s="135"/>
      <c r="AA254" s="136"/>
      <c r="AT254" s="132" t="s">
        <v>161</v>
      </c>
      <c r="AU254" s="132" t="s">
        <v>101</v>
      </c>
      <c r="AV254" s="132" t="s">
        <v>101</v>
      </c>
      <c r="AW254" s="132" t="s">
        <v>104</v>
      </c>
      <c r="AX254" s="132" t="s">
        <v>21</v>
      </c>
      <c r="AY254" s="132" t="s">
        <v>149</v>
      </c>
    </row>
    <row r="255" spans="2:64" s="6" customFormat="1" ht="27" customHeight="1">
      <c r="B255" s="22"/>
      <c r="C255" s="123" t="s">
        <v>335</v>
      </c>
      <c r="D255" s="123" t="s">
        <v>150</v>
      </c>
      <c r="E255" s="124" t="s">
        <v>336</v>
      </c>
      <c r="F255" s="199" t="s">
        <v>510</v>
      </c>
      <c r="G255" s="200"/>
      <c r="H255" s="200"/>
      <c r="I255" s="200"/>
      <c r="J255" s="125" t="s">
        <v>178</v>
      </c>
      <c r="K255" s="126">
        <v>30</v>
      </c>
      <c r="L255" s="201">
        <v>0</v>
      </c>
      <c r="M255" s="200"/>
      <c r="N255" s="202">
        <f>ROUND($L$255*$K$255,3)</f>
        <v>0</v>
      </c>
      <c r="O255" s="200"/>
      <c r="P255" s="200"/>
      <c r="Q255" s="200"/>
      <c r="R255" s="23"/>
      <c r="T255" s="127"/>
      <c r="U255" s="29" t="s">
        <v>42</v>
      </c>
      <c r="V255" s="128">
        <v>0.2</v>
      </c>
      <c r="W255" s="128">
        <f>$V$255*$K$255</f>
        <v>6</v>
      </c>
      <c r="X255" s="128">
        <v>0.0007</v>
      </c>
      <c r="Y255" s="128">
        <f>$X$255*$K$255</f>
        <v>0.021</v>
      </c>
      <c r="Z255" s="128">
        <v>0</v>
      </c>
      <c r="AA255" s="129">
        <f>$Z$255*$K$255</f>
        <v>0</v>
      </c>
      <c r="AR255" s="6" t="s">
        <v>153</v>
      </c>
      <c r="AT255" s="6" t="s">
        <v>150</v>
      </c>
      <c r="AU255" s="6" t="s">
        <v>101</v>
      </c>
      <c r="AY255" s="6" t="s">
        <v>149</v>
      </c>
      <c r="BE255" s="81">
        <f>IF($U$255="základní",$N$255,0)</f>
        <v>0</v>
      </c>
      <c r="BF255" s="81">
        <f>IF($U$255="snížená",$N$255,0)</f>
        <v>0</v>
      </c>
      <c r="BG255" s="81">
        <f>IF($U$255="zákl. přenesená",$N$255,0)</f>
        <v>0</v>
      </c>
      <c r="BH255" s="81">
        <f>IF($U$255="sníž. přenesená",$N$255,0)</f>
        <v>0</v>
      </c>
      <c r="BI255" s="81">
        <f>IF($U$255="nulová",$N$255,0)</f>
        <v>0</v>
      </c>
      <c r="BJ255" s="6" t="s">
        <v>21</v>
      </c>
      <c r="BK255" s="130">
        <f>ROUND($L$255*$K$255,3)</f>
        <v>0</v>
      </c>
      <c r="BL255" s="6" t="s">
        <v>153</v>
      </c>
    </row>
    <row r="256" spans="2:64" s="6" customFormat="1" ht="27" customHeight="1">
      <c r="B256" s="22"/>
      <c r="C256" s="137" t="s">
        <v>337</v>
      </c>
      <c r="D256" s="137" t="s">
        <v>191</v>
      </c>
      <c r="E256" s="138" t="s">
        <v>338</v>
      </c>
      <c r="F256" s="209" t="s">
        <v>511</v>
      </c>
      <c r="G256" s="210"/>
      <c r="H256" s="210"/>
      <c r="I256" s="210"/>
      <c r="J256" s="139" t="s">
        <v>178</v>
      </c>
      <c r="K256" s="140">
        <v>30</v>
      </c>
      <c r="L256" s="211">
        <v>0</v>
      </c>
      <c r="M256" s="210"/>
      <c r="N256" s="212">
        <f>ROUND($L$256*$K$256,3)</f>
        <v>0</v>
      </c>
      <c r="O256" s="200"/>
      <c r="P256" s="200"/>
      <c r="Q256" s="200"/>
      <c r="R256" s="23"/>
      <c r="T256" s="127"/>
      <c r="U256" s="29" t="s">
        <v>42</v>
      </c>
      <c r="V256" s="128">
        <v>0</v>
      </c>
      <c r="W256" s="128">
        <f>$V$256*$K$256</f>
        <v>0</v>
      </c>
      <c r="X256" s="128">
        <v>0.002</v>
      </c>
      <c r="Y256" s="128">
        <f>$X$256*$K$256</f>
        <v>0.06</v>
      </c>
      <c r="Z256" s="128">
        <v>0</v>
      </c>
      <c r="AA256" s="129">
        <f>$Z$256*$K$256</f>
        <v>0</v>
      </c>
      <c r="AR256" s="6" t="s">
        <v>171</v>
      </c>
      <c r="AT256" s="6" t="s">
        <v>191</v>
      </c>
      <c r="AU256" s="6" t="s">
        <v>101</v>
      </c>
      <c r="AY256" s="6" t="s">
        <v>149</v>
      </c>
      <c r="BE256" s="81">
        <f>IF($U$256="základní",$N$256,0)</f>
        <v>0</v>
      </c>
      <c r="BF256" s="81">
        <f>IF($U$256="snížená",$N$256,0)</f>
        <v>0</v>
      </c>
      <c r="BG256" s="81">
        <f>IF($U$256="zákl. přenesená",$N$256,0)</f>
        <v>0</v>
      </c>
      <c r="BH256" s="81">
        <f>IF($U$256="sníž. přenesená",$N$256,0)</f>
        <v>0</v>
      </c>
      <c r="BI256" s="81">
        <f>IF($U$256="nulová",$N$256,0)</f>
        <v>0</v>
      </c>
      <c r="BJ256" s="6" t="s">
        <v>21</v>
      </c>
      <c r="BK256" s="130">
        <f>ROUND($L$256*$K$256,3)</f>
        <v>0</v>
      </c>
      <c r="BL256" s="6" t="s">
        <v>153</v>
      </c>
    </row>
    <row r="257" spans="2:64" s="6" customFormat="1" ht="27" customHeight="1">
      <c r="B257" s="22"/>
      <c r="C257" s="123" t="s">
        <v>339</v>
      </c>
      <c r="D257" s="123" t="s">
        <v>150</v>
      </c>
      <c r="E257" s="124" t="s">
        <v>340</v>
      </c>
      <c r="F257" s="199" t="s">
        <v>512</v>
      </c>
      <c r="G257" s="200"/>
      <c r="H257" s="200"/>
      <c r="I257" s="200"/>
      <c r="J257" s="125" t="s">
        <v>178</v>
      </c>
      <c r="K257" s="126">
        <v>30</v>
      </c>
      <c r="L257" s="201">
        <v>0</v>
      </c>
      <c r="M257" s="200"/>
      <c r="N257" s="202">
        <f>ROUND($L$257*$K$257,3)</f>
        <v>0</v>
      </c>
      <c r="O257" s="200"/>
      <c r="P257" s="200"/>
      <c r="Q257" s="200"/>
      <c r="R257" s="23"/>
      <c r="T257" s="127"/>
      <c r="U257" s="29" t="s">
        <v>42</v>
      </c>
      <c r="V257" s="128">
        <v>0.416</v>
      </c>
      <c r="W257" s="128">
        <f>$V$257*$K$257</f>
        <v>12.479999999999999</v>
      </c>
      <c r="X257" s="128">
        <v>0.1094</v>
      </c>
      <c r="Y257" s="128">
        <f>$X$257*$K$257</f>
        <v>3.282</v>
      </c>
      <c r="Z257" s="128">
        <v>0</v>
      </c>
      <c r="AA257" s="129">
        <f>$Z$257*$K$257</f>
        <v>0</v>
      </c>
      <c r="AR257" s="6" t="s">
        <v>153</v>
      </c>
      <c r="AT257" s="6" t="s">
        <v>150</v>
      </c>
      <c r="AU257" s="6" t="s">
        <v>101</v>
      </c>
      <c r="AY257" s="6" t="s">
        <v>149</v>
      </c>
      <c r="BE257" s="81">
        <f>IF($U$257="základní",$N$257,0)</f>
        <v>0</v>
      </c>
      <c r="BF257" s="81">
        <f>IF($U$257="snížená",$N$257,0)</f>
        <v>0</v>
      </c>
      <c r="BG257" s="81">
        <f>IF($U$257="zákl. přenesená",$N$257,0)</f>
        <v>0</v>
      </c>
      <c r="BH257" s="81">
        <f>IF($U$257="sníž. přenesená",$N$257,0)</f>
        <v>0</v>
      </c>
      <c r="BI257" s="81">
        <f>IF($U$257="nulová",$N$257,0)</f>
        <v>0</v>
      </c>
      <c r="BJ257" s="6" t="s">
        <v>21</v>
      </c>
      <c r="BK257" s="130">
        <f>ROUND($L$257*$K$257,3)</f>
        <v>0</v>
      </c>
      <c r="BL257" s="6" t="s">
        <v>153</v>
      </c>
    </row>
    <row r="258" spans="2:64" s="6" customFormat="1" ht="15.75" customHeight="1">
      <c r="B258" s="22"/>
      <c r="C258" s="137" t="s">
        <v>341</v>
      </c>
      <c r="D258" s="137" t="s">
        <v>191</v>
      </c>
      <c r="E258" s="138" t="s">
        <v>342</v>
      </c>
      <c r="F258" s="209" t="s">
        <v>513</v>
      </c>
      <c r="G258" s="210"/>
      <c r="H258" s="210"/>
      <c r="I258" s="210"/>
      <c r="J258" s="139" t="s">
        <v>178</v>
      </c>
      <c r="K258" s="140">
        <v>30</v>
      </c>
      <c r="L258" s="211">
        <v>0</v>
      </c>
      <c r="M258" s="210"/>
      <c r="N258" s="212">
        <f>ROUND($L$258*$K$258,3)</f>
        <v>0</v>
      </c>
      <c r="O258" s="200"/>
      <c r="P258" s="200"/>
      <c r="Q258" s="200"/>
      <c r="R258" s="23"/>
      <c r="T258" s="127"/>
      <c r="U258" s="29" t="s">
        <v>42</v>
      </c>
      <c r="V258" s="128">
        <v>0</v>
      </c>
      <c r="W258" s="128">
        <f>$V$258*$K$258</f>
        <v>0</v>
      </c>
      <c r="X258" s="128">
        <v>0.0065</v>
      </c>
      <c r="Y258" s="128">
        <f>$X$258*$K$258</f>
        <v>0.19499999999999998</v>
      </c>
      <c r="Z258" s="128">
        <v>0</v>
      </c>
      <c r="AA258" s="129">
        <f>$Z$258*$K$258</f>
        <v>0</v>
      </c>
      <c r="AR258" s="6" t="s">
        <v>171</v>
      </c>
      <c r="AT258" s="6" t="s">
        <v>191</v>
      </c>
      <c r="AU258" s="6" t="s">
        <v>101</v>
      </c>
      <c r="AY258" s="6" t="s">
        <v>149</v>
      </c>
      <c r="BE258" s="81">
        <f>IF($U$258="základní",$N$258,0)</f>
        <v>0</v>
      </c>
      <c r="BF258" s="81">
        <f>IF($U$258="snížená",$N$258,0)</f>
        <v>0</v>
      </c>
      <c r="BG258" s="81">
        <f>IF($U$258="zákl. přenesená",$N$258,0)</f>
        <v>0</v>
      </c>
      <c r="BH258" s="81">
        <f>IF($U$258="sníž. přenesená",$N$258,0)</f>
        <v>0</v>
      </c>
      <c r="BI258" s="81">
        <f>IF($U$258="nulová",$N$258,0)</f>
        <v>0</v>
      </c>
      <c r="BJ258" s="6" t="s">
        <v>21</v>
      </c>
      <c r="BK258" s="130">
        <f>ROUND($L$258*$K$258,3)</f>
        <v>0</v>
      </c>
      <c r="BL258" s="6" t="s">
        <v>153</v>
      </c>
    </row>
    <row r="259" spans="2:64" s="6" customFormat="1" ht="39" customHeight="1">
      <c r="B259" s="22"/>
      <c r="C259" s="123" t="s">
        <v>343</v>
      </c>
      <c r="D259" s="123" t="s">
        <v>150</v>
      </c>
      <c r="E259" s="124" t="s">
        <v>208</v>
      </c>
      <c r="F259" s="199" t="s">
        <v>514</v>
      </c>
      <c r="G259" s="200"/>
      <c r="H259" s="200"/>
      <c r="I259" s="200"/>
      <c r="J259" s="125" t="s">
        <v>169</v>
      </c>
      <c r="K259" s="126">
        <v>3.558</v>
      </c>
      <c r="L259" s="201">
        <v>0</v>
      </c>
      <c r="M259" s="200"/>
      <c r="N259" s="202">
        <f>ROUND($L$259*$K$259,3)</f>
        <v>0</v>
      </c>
      <c r="O259" s="200"/>
      <c r="P259" s="200"/>
      <c r="Q259" s="200"/>
      <c r="R259" s="23"/>
      <c r="T259" s="127"/>
      <c r="U259" s="29" t="s">
        <v>42</v>
      </c>
      <c r="V259" s="128">
        <v>0.014</v>
      </c>
      <c r="W259" s="128">
        <f>$V$259*$K$259</f>
        <v>0.049812</v>
      </c>
      <c r="X259" s="128">
        <v>0</v>
      </c>
      <c r="Y259" s="128">
        <f>$X$259*$K$259</f>
        <v>0</v>
      </c>
      <c r="Z259" s="128">
        <v>0</v>
      </c>
      <c r="AA259" s="129">
        <f>$Z$259*$K$259</f>
        <v>0</v>
      </c>
      <c r="AR259" s="6" t="s">
        <v>153</v>
      </c>
      <c r="AT259" s="6" t="s">
        <v>150</v>
      </c>
      <c r="AU259" s="6" t="s">
        <v>101</v>
      </c>
      <c r="AY259" s="6" t="s">
        <v>149</v>
      </c>
      <c r="BE259" s="81">
        <f>IF($U$259="základní",$N$259,0)</f>
        <v>0</v>
      </c>
      <c r="BF259" s="81">
        <f>IF($U$259="snížená",$N$259,0)</f>
        <v>0</v>
      </c>
      <c r="BG259" s="81">
        <f>IF($U$259="zákl. přenesená",$N$259,0)</f>
        <v>0</v>
      </c>
      <c r="BH259" s="81">
        <f>IF($U$259="sníž. přenesená",$N$259,0)</f>
        <v>0</v>
      </c>
      <c r="BI259" s="81">
        <f>IF($U$259="nulová",$N$259,0)</f>
        <v>0</v>
      </c>
      <c r="BJ259" s="6" t="s">
        <v>21</v>
      </c>
      <c r="BK259" s="130">
        <f>ROUND($L$259*$K$259,3)</f>
        <v>0</v>
      </c>
      <c r="BL259" s="6" t="s">
        <v>153</v>
      </c>
    </row>
    <row r="260" spans="2:63" s="113" customFormat="1" ht="30.75" customHeight="1">
      <c r="B260" s="114"/>
      <c r="D260" s="122" t="s">
        <v>120</v>
      </c>
      <c r="N260" s="205">
        <f>$BK$260</f>
        <v>0</v>
      </c>
      <c r="O260" s="204"/>
      <c r="P260" s="204"/>
      <c r="Q260" s="204"/>
      <c r="R260" s="117"/>
      <c r="T260" s="118"/>
      <c r="W260" s="119">
        <f>SUM($W$261:$W$284)</f>
        <v>1033.98009</v>
      </c>
      <c r="Y260" s="119">
        <f>SUM($Y$261:$Y$284)</f>
        <v>47.691404</v>
      </c>
      <c r="AA260" s="120">
        <f>SUM($AA$261:$AA$284)</f>
        <v>18.900000000000002</v>
      </c>
      <c r="AR260" s="116" t="s">
        <v>21</v>
      </c>
      <c r="AT260" s="116" t="s">
        <v>76</v>
      </c>
      <c r="AU260" s="116" t="s">
        <v>21</v>
      </c>
      <c r="AY260" s="116" t="s">
        <v>149</v>
      </c>
      <c r="BK260" s="121">
        <f>SUM($BK$261:$BK$284)</f>
        <v>0</v>
      </c>
    </row>
    <row r="261" spans="2:64" s="6" customFormat="1" ht="27" customHeight="1">
      <c r="B261" s="22"/>
      <c r="C261" s="123" t="s">
        <v>344</v>
      </c>
      <c r="D261" s="123" t="s">
        <v>150</v>
      </c>
      <c r="E261" s="124" t="s">
        <v>345</v>
      </c>
      <c r="F261" s="199" t="s">
        <v>515</v>
      </c>
      <c r="G261" s="200"/>
      <c r="H261" s="200"/>
      <c r="I261" s="200"/>
      <c r="J261" s="125" t="s">
        <v>215</v>
      </c>
      <c r="K261" s="126">
        <v>2200</v>
      </c>
      <c r="L261" s="201">
        <v>0</v>
      </c>
      <c r="M261" s="200"/>
      <c r="N261" s="202">
        <f>ROUND($L$261*$K$261,3)</f>
        <v>0</v>
      </c>
      <c r="O261" s="200"/>
      <c r="P261" s="200"/>
      <c r="Q261" s="200"/>
      <c r="R261" s="23"/>
      <c r="T261" s="127"/>
      <c r="U261" s="29" t="s">
        <v>42</v>
      </c>
      <c r="V261" s="128">
        <v>0.303</v>
      </c>
      <c r="W261" s="128">
        <f>$V$261*$K$261</f>
        <v>666.6</v>
      </c>
      <c r="X261" s="128">
        <v>2E-05</v>
      </c>
      <c r="Y261" s="128">
        <f>$X$261*$K$261</f>
        <v>0.044000000000000004</v>
      </c>
      <c r="Z261" s="128">
        <v>0</v>
      </c>
      <c r="AA261" s="129">
        <f>$Z$261*$K$261</f>
        <v>0</v>
      </c>
      <c r="AR261" s="6" t="s">
        <v>153</v>
      </c>
      <c r="AT261" s="6" t="s">
        <v>150</v>
      </c>
      <c r="AU261" s="6" t="s">
        <v>101</v>
      </c>
      <c r="AY261" s="6" t="s">
        <v>149</v>
      </c>
      <c r="BE261" s="81">
        <f>IF($U$261="základní",$N$261,0)</f>
        <v>0</v>
      </c>
      <c r="BF261" s="81">
        <f>IF($U$261="snížená",$N$261,0)</f>
        <v>0</v>
      </c>
      <c r="BG261" s="81">
        <f>IF($U$261="zákl. přenesená",$N$261,0)</f>
        <v>0</v>
      </c>
      <c r="BH261" s="81">
        <f>IF($U$261="sníž. přenesená",$N$261,0)</f>
        <v>0</v>
      </c>
      <c r="BI261" s="81">
        <f>IF($U$261="nulová",$N$261,0)</f>
        <v>0</v>
      </c>
      <c r="BJ261" s="6" t="s">
        <v>21</v>
      </c>
      <c r="BK261" s="130">
        <f>ROUND($L$261*$K$261,3)</f>
        <v>0</v>
      </c>
      <c r="BL261" s="6" t="s">
        <v>153</v>
      </c>
    </row>
    <row r="262" spans="2:51" s="6" customFormat="1" ht="15.75" customHeight="1">
      <c r="B262" s="131"/>
      <c r="E262" s="132"/>
      <c r="F262" s="207" t="s">
        <v>346</v>
      </c>
      <c r="G262" s="208"/>
      <c r="H262" s="208"/>
      <c r="I262" s="208"/>
      <c r="K262" s="133">
        <v>2200</v>
      </c>
      <c r="R262" s="134"/>
      <c r="T262" s="135"/>
      <c r="AA262" s="136"/>
      <c r="AT262" s="132" t="s">
        <v>161</v>
      </c>
      <c r="AU262" s="132" t="s">
        <v>101</v>
      </c>
      <c r="AV262" s="132" t="s">
        <v>101</v>
      </c>
      <c r="AW262" s="132" t="s">
        <v>104</v>
      </c>
      <c r="AX262" s="132" t="s">
        <v>21</v>
      </c>
      <c r="AY262" s="132" t="s">
        <v>149</v>
      </c>
    </row>
    <row r="263" spans="2:64" s="6" customFormat="1" ht="27" customHeight="1">
      <c r="B263" s="22"/>
      <c r="C263" s="123" t="s">
        <v>347</v>
      </c>
      <c r="D263" s="123" t="s">
        <v>150</v>
      </c>
      <c r="E263" s="124" t="s">
        <v>348</v>
      </c>
      <c r="F263" s="199" t="s">
        <v>516</v>
      </c>
      <c r="G263" s="200"/>
      <c r="H263" s="200"/>
      <c r="I263" s="200"/>
      <c r="J263" s="125" t="s">
        <v>152</v>
      </c>
      <c r="K263" s="126">
        <v>84</v>
      </c>
      <c r="L263" s="201">
        <v>0</v>
      </c>
      <c r="M263" s="200"/>
      <c r="N263" s="202">
        <f>ROUND($L$263*$K$263,3)</f>
        <v>0</v>
      </c>
      <c r="O263" s="200"/>
      <c r="P263" s="200"/>
      <c r="Q263" s="200"/>
      <c r="R263" s="23"/>
      <c r="T263" s="127"/>
      <c r="U263" s="29" t="s">
        <v>42</v>
      </c>
      <c r="V263" s="128">
        <v>0.27</v>
      </c>
      <c r="W263" s="128">
        <f>$V$263*$K$263</f>
        <v>22.68</v>
      </c>
      <c r="X263" s="128">
        <v>0</v>
      </c>
      <c r="Y263" s="128">
        <f>$X$263*$K$263</f>
        <v>0</v>
      </c>
      <c r="Z263" s="128">
        <v>0.225</v>
      </c>
      <c r="AA263" s="129">
        <f>$Z$263*$K$263</f>
        <v>18.900000000000002</v>
      </c>
      <c r="AR263" s="6" t="s">
        <v>153</v>
      </c>
      <c r="AT263" s="6" t="s">
        <v>150</v>
      </c>
      <c r="AU263" s="6" t="s">
        <v>101</v>
      </c>
      <c r="AY263" s="6" t="s">
        <v>149</v>
      </c>
      <c r="BE263" s="81">
        <f>IF($U$263="základní",$N$263,0)</f>
        <v>0</v>
      </c>
      <c r="BF263" s="81">
        <f>IF($U$263="snížená",$N$263,0)</f>
        <v>0</v>
      </c>
      <c r="BG263" s="81">
        <f>IF($U$263="zákl. přenesená",$N$263,0)</f>
        <v>0</v>
      </c>
      <c r="BH263" s="81">
        <f>IF($U$263="sníž. přenesená",$N$263,0)</f>
        <v>0</v>
      </c>
      <c r="BI263" s="81">
        <f>IF($U$263="nulová",$N$263,0)</f>
        <v>0</v>
      </c>
      <c r="BJ263" s="6" t="s">
        <v>21</v>
      </c>
      <c r="BK263" s="130">
        <f>ROUND($L$263*$K$263,3)</f>
        <v>0</v>
      </c>
      <c r="BL263" s="6" t="s">
        <v>153</v>
      </c>
    </row>
    <row r="264" spans="2:51" s="6" customFormat="1" ht="15.75" customHeight="1">
      <c r="B264" s="131"/>
      <c r="E264" s="132"/>
      <c r="F264" s="207" t="s">
        <v>349</v>
      </c>
      <c r="G264" s="208"/>
      <c r="H264" s="208"/>
      <c r="I264" s="208"/>
      <c r="K264" s="133">
        <v>84</v>
      </c>
      <c r="R264" s="134"/>
      <c r="T264" s="135"/>
      <c r="AA264" s="136"/>
      <c r="AT264" s="132" t="s">
        <v>161</v>
      </c>
      <c r="AU264" s="132" t="s">
        <v>101</v>
      </c>
      <c r="AV264" s="132" t="s">
        <v>101</v>
      </c>
      <c r="AW264" s="132" t="s">
        <v>104</v>
      </c>
      <c r="AX264" s="132" t="s">
        <v>21</v>
      </c>
      <c r="AY264" s="132" t="s">
        <v>149</v>
      </c>
    </row>
    <row r="265" spans="2:64" s="6" customFormat="1" ht="27" customHeight="1">
      <c r="B265" s="22"/>
      <c r="C265" s="123" t="s">
        <v>27</v>
      </c>
      <c r="D265" s="123" t="s">
        <v>150</v>
      </c>
      <c r="E265" s="124" t="s">
        <v>221</v>
      </c>
      <c r="F265" s="199" t="s">
        <v>517</v>
      </c>
      <c r="G265" s="200"/>
      <c r="H265" s="200"/>
      <c r="I265" s="200"/>
      <c r="J265" s="125" t="s">
        <v>169</v>
      </c>
      <c r="K265" s="126">
        <v>18.9</v>
      </c>
      <c r="L265" s="201">
        <v>0</v>
      </c>
      <c r="M265" s="200"/>
      <c r="N265" s="202">
        <f>ROUND($L$265*$K$265,3)</f>
        <v>0</v>
      </c>
      <c r="O265" s="200"/>
      <c r="P265" s="200"/>
      <c r="Q265" s="200"/>
      <c r="R265" s="23"/>
      <c r="T265" s="127"/>
      <c r="U265" s="29" t="s">
        <v>42</v>
      </c>
      <c r="V265" s="128">
        <v>0.159</v>
      </c>
      <c r="W265" s="128">
        <f>$V$265*$K$265</f>
        <v>3.0050999999999997</v>
      </c>
      <c r="X265" s="128">
        <v>0</v>
      </c>
      <c r="Y265" s="128">
        <f>$X$265*$K$265</f>
        <v>0</v>
      </c>
      <c r="Z265" s="128">
        <v>0</v>
      </c>
      <c r="AA265" s="129">
        <f>$Z$265*$K$265</f>
        <v>0</v>
      </c>
      <c r="AR265" s="6" t="s">
        <v>153</v>
      </c>
      <c r="AT265" s="6" t="s">
        <v>150</v>
      </c>
      <c r="AU265" s="6" t="s">
        <v>101</v>
      </c>
      <c r="AY265" s="6" t="s">
        <v>149</v>
      </c>
      <c r="BE265" s="81">
        <f>IF($U$265="základní",$N$265,0)</f>
        <v>0</v>
      </c>
      <c r="BF265" s="81">
        <f>IF($U$265="snížená",$N$265,0)</f>
        <v>0</v>
      </c>
      <c r="BG265" s="81">
        <f>IF($U$265="zákl. přenesená",$N$265,0)</f>
        <v>0</v>
      </c>
      <c r="BH265" s="81">
        <f>IF($U$265="sníž. přenesená",$N$265,0)</f>
        <v>0</v>
      </c>
      <c r="BI265" s="81">
        <f>IF($U$265="nulová",$N$265,0)</f>
        <v>0</v>
      </c>
      <c r="BJ265" s="6" t="s">
        <v>21</v>
      </c>
      <c r="BK265" s="130">
        <f>ROUND($L$265*$K$265,3)</f>
        <v>0</v>
      </c>
      <c r="BL265" s="6" t="s">
        <v>153</v>
      </c>
    </row>
    <row r="266" spans="2:64" s="6" customFormat="1" ht="27" customHeight="1">
      <c r="B266" s="22"/>
      <c r="C266" s="123" t="s">
        <v>350</v>
      </c>
      <c r="D266" s="123" t="s">
        <v>150</v>
      </c>
      <c r="E266" s="124" t="s">
        <v>351</v>
      </c>
      <c r="F266" s="199" t="s">
        <v>518</v>
      </c>
      <c r="G266" s="200"/>
      <c r="H266" s="200"/>
      <c r="I266" s="200"/>
      <c r="J266" s="125" t="s">
        <v>169</v>
      </c>
      <c r="K266" s="126">
        <v>18.9</v>
      </c>
      <c r="L266" s="201">
        <v>0</v>
      </c>
      <c r="M266" s="200"/>
      <c r="N266" s="202">
        <f>ROUND($L$266*$K$266,3)</f>
        <v>0</v>
      </c>
      <c r="O266" s="200"/>
      <c r="P266" s="200"/>
      <c r="Q266" s="200"/>
      <c r="R266" s="23"/>
      <c r="T266" s="127"/>
      <c r="U266" s="29" t="s">
        <v>42</v>
      </c>
      <c r="V266" s="128">
        <v>0.032</v>
      </c>
      <c r="W266" s="128">
        <f>$V$266*$K$266</f>
        <v>0.6048</v>
      </c>
      <c r="X266" s="128">
        <v>0</v>
      </c>
      <c r="Y266" s="128">
        <f>$X$266*$K$266</f>
        <v>0</v>
      </c>
      <c r="Z266" s="128">
        <v>0</v>
      </c>
      <c r="AA266" s="129">
        <f>$Z$266*$K$266</f>
        <v>0</v>
      </c>
      <c r="AR266" s="6" t="s">
        <v>153</v>
      </c>
      <c r="AT266" s="6" t="s">
        <v>150</v>
      </c>
      <c r="AU266" s="6" t="s">
        <v>101</v>
      </c>
      <c r="AY266" s="6" t="s">
        <v>149</v>
      </c>
      <c r="BE266" s="81">
        <f>IF($U$266="základní",$N$266,0)</f>
        <v>0</v>
      </c>
      <c r="BF266" s="81">
        <f>IF($U$266="snížená",$N$266,0)</f>
        <v>0</v>
      </c>
      <c r="BG266" s="81">
        <f>IF($U$266="zákl. přenesená",$N$266,0)</f>
        <v>0</v>
      </c>
      <c r="BH266" s="81">
        <f>IF($U$266="sníž. přenesená",$N$266,0)</f>
        <v>0</v>
      </c>
      <c r="BI266" s="81">
        <f>IF($U$266="nulová",$N$266,0)</f>
        <v>0</v>
      </c>
      <c r="BJ266" s="6" t="s">
        <v>21</v>
      </c>
      <c r="BK266" s="130">
        <f>ROUND($L$266*$K$266,3)</f>
        <v>0</v>
      </c>
      <c r="BL266" s="6" t="s">
        <v>153</v>
      </c>
    </row>
    <row r="267" spans="2:64" s="6" customFormat="1" ht="27" customHeight="1">
      <c r="B267" s="22"/>
      <c r="C267" s="123" t="s">
        <v>352</v>
      </c>
      <c r="D267" s="123" t="s">
        <v>150</v>
      </c>
      <c r="E267" s="124" t="s">
        <v>353</v>
      </c>
      <c r="F267" s="199" t="s">
        <v>519</v>
      </c>
      <c r="G267" s="200"/>
      <c r="H267" s="200"/>
      <c r="I267" s="200"/>
      <c r="J267" s="125" t="s">
        <v>169</v>
      </c>
      <c r="K267" s="126">
        <v>359.1</v>
      </c>
      <c r="L267" s="201">
        <v>0</v>
      </c>
      <c r="M267" s="200"/>
      <c r="N267" s="202">
        <f>ROUND($L$267*$K$267,3)</f>
        <v>0</v>
      </c>
      <c r="O267" s="200"/>
      <c r="P267" s="200"/>
      <c r="Q267" s="200"/>
      <c r="R267" s="23"/>
      <c r="T267" s="127"/>
      <c r="U267" s="29" t="s">
        <v>42</v>
      </c>
      <c r="V267" s="128">
        <v>0.003</v>
      </c>
      <c r="W267" s="128">
        <f>$V$267*$K$267</f>
        <v>1.0773000000000001</v>
      </c>
      <c r="X267" s="128">
        <v>0</v>
      </c>
      <c r="Y267" s="128">
        <f>$X$267*$K$267</f>
        <v>0</v>
      </c>
      <c r="Z267" s="128">
        <v>0</v>
      </c>
      <c r="AA267" s="129">
        <f>$Z$267*$K$267</f>
        <v>0</v>
      </c>
      <c r="AR267" s="6" t="s">
        <v>153</v>
      </c>
      <c r="AT267" s="6" t="s">
        <v>150</v>
      </c>
      <c r="AU267" s="6" t="s">
        <v>101</v>
      </c>
      <c r="AY267" s="6" t="s">
        <v>149</v>
      </c>
      <c r="BE267" s="81">
        <f>IF($U$267="základní",$N$267,0)</f>
        <v>0</v>
      </c>
      <c r="BF267" s="81">
        <f>IF($U$267="snížená",$N$267,0)</f>
        <v>0</v>
      </c>
      <c r="BG267" s="81">
        <f>IF($U$267="zákl. přenesená",$N$267,0)</f>
        <v>0</v>
      </c>
      <c r="BH267" s="81">
        <f>IF($U$267="sníž. přenesená",$N$267,0)</f>
        <v>0</v>
      </c>
      <c r="BI267" s="81">
        <f>IF($U$267="nulová",$N$267,0)</f>
        <v>0</v>
      </c>
      <c r="BJ267" s="6" t="s">
        <v>21</v>
      </c>
      <c r="BK267" s="130">
        <f>ROUND($L$267*$K$267,3)</f>
        <v>0</v>
      </c>
      <c r="BL267" s="6" t="s">
        <v>153</v>
      </c>
    </row>
    <row r="268" spans="2:51" s="6" customFormat="1" ht="15.75" customHeight="1">
      <c r="B268" s="131"/>
      <c r="E268" s="132"/>
      <c r="F268" s="207" t="s">
        <v>354</v>
      </c>
      <c r="G268" s="208"/>
      <c r="H268" s="208"/>
      <c r="I268" s="208"/>
      <c r="K268" s="133">
        <v>359.1</v>
      </c>
      <c r="R268" s="134"/>
      <c r="T268" s="135"/>
      <c r="AA268" s="136"/>
      <c r="AT268" s="132" t="s">
        <v>161</v>
      </c>
      <c r="AU268" s="132" t="s">
        <v>101</v>
      </c>
      <c r="AV268" s="132" t="s">
        <v>101</v>
      </c>
      <c r="AW268" s="132" t="s">
        <v>104</v>
      </c>
      <c r="AX268" s="132" t="s">
        <v>21</v>
      </c>
      <c r="AY268" s="132" t="s">
        <v>149</v>
      </c>
    </row>
    <row r="269" spans="2:64" s="6" customFormat="1" ht="27" customHeight="1">
      <c r="B269" s="22"/>
      <c r="C269" s="123" t="s">
        <v>355</v>
      </c>
      <c r="D269" s="123" t="s">
        <v>150</v>
      </c>
      <c r="E269" s="124" t="s">
        <v>229</v>
      </c>
      <c r="F269" s="206" t="s">
        <v>230</v>
      </c>
      <c r="G269" s="200"/>
      <c r="H269" s="200"/>
      <c r="I269" s="200"/>
      <c r="J269" s="125" t="s">
        <v>169</v>
      </c>
      <c r="K269" s="126">
        <v>18.9</v>
      </c>
      <c r="L269" s="201">
        <v>0</v>
      </c>
      <c r="M269" s="200"/>
      <c r="N269" s="202">
        <f>ROUND($L$269*$K$269,3)</f>
        <v>0</v>
      </c>
      <c r="O269" s="200"/>
      <c r="P269" s="200"/>
      <c r="Q269" s="200"/>
      <c r="R269" s="23"/>
      <c r="T269" s="127"/>
      <c r="U269" s="29" t="s">
        <v>42</v>
      </c>
      <c r="V269" s="128">
        <v>0</v>
      </c>
      <c r="W269" s="128">
        <f>$V$269*$K$269</f>
        <v>0</v>
      </c>
      <c r="X269" s="128">
        <v>0</v>
      </c>
      <c r="Y269" s="128">
        <f>$X$269*$K$269</f>
        <v>0</v>
      </c>
      <c r="Z269" s="128">
        <v>0</v>
      </c>
      <c r="AA269" s="129">
        <f>$Z$269*$K$269</f>
        <v>0</v>
      </c>
      <c r="AR269" s="6" t="s">
        <v>153</v>
      </c>
      <c r="AT269" s="6" t="s">
        <v>150</v>
      </c>
      <c r="AU269" s="6" t="s">
        <v>101</v>
      </c>
      <c r="AY269" s="6" t="s">
        <v>149</v>
      </c>
      <c r="BE269" s="81">
        <f>IF($U$269="základní",$N$269,0)</f>
        <v>0</v>
      </c>
      <c r="BF269" s="81">
        <f>IF($U$269="snížená",$N$269,0)</f>
        <v>0</v>
      </c>
      <c r="BG269" s="81">
        <f>IF($U$269="zákl. přenesená",$N$269,0)</f>
        <v>0</v>
      </c>
      <c r="BH269" s="81">
        <f>IF($U$269="sníž. přenesená",$N$269,0)</f>
        <v>0</v>
      </c>
      <c r="BI269" s="81">
        <f>IF($U$269="nulová",$N$269,0)</f>
        <v>0</v>
      </c>
      <c r="BJ269" s="6" t="s">
        <v>21</v>
      </c>
      <c r="BK269" s="130">
        <f>ROUND($L$269*$K$269,3)</f>
        <v>0</v>
      </c>
      <c r="BL269" s="6" t="s">
        <v>153</v>
      </c>
    </row>
    <row r="270" spans="2:64" s="6" customFormat="1" ht="27" customHeight="1">
      <c r="B270" s="22"/>
      <c r="C270" s="123" t="s">
        <v>356</v>
      </c>
      <c r="D270" s="123" t="s">
        <v>150</v>
      </c>
      <c r="E270" s="124" t="s">
        <v>357</v>
      </c>
      <c r="F270" s="199" t="s">
        <v>520</v>
      </c>
      <c r="G270" s="200"/>
      <c r="H270" s="200"/>
      <c r="I270" s="200"/>
      <c r="J270" s="125" t="s">
        <v>155</v>
      </c>
      <c r="K270" s="126">
        <v>65.1</v>
      </c>
      <c r="L270" s="201">
        <v>0</v>
      </c>
      <c r="M270" s="200"/>
      <c r="N270" s="202">
        <f>ROUND($L$270*$K$270,3)</f>
        <v>0</v>
      </c>
      <c r="O270" s="200"/>
      <c r="P270" s="200"/>
      <c r="Q270" s="200"/>
      <c r="R270" s="23"/>
      <c r="T270" s="127"/>
      <c r="U270" s="29" t="s">
        <v>42</v>
      </c>
      <c r="V270" s="128">
        <v>2.32</v>
      </c>
      <c r="W270" s="128">
        <f>$V$270*$K$270</f>
        <v>151.03199999999998</v>
      </c>
      <c r="X270" s="128">
        <v>0</v>
      </c>
      <c r="Y270" s="128">
        <f>$X$270*$K$270</f>
        <v>0</v>
      </c>
      <c r="Z270" s="128">
        <v>0</v>
      </c>
      <c r="AA270" s="129">
        <f>$Z$270*$K$270</f>
        <v>0</v>
      </c>
      <c r="AR270" s="6" t="s">
        <v>153</v>
      </c>
      <c r="AT270" s="6" t="s">
        <v>150</v>
      </c>
      <c r="AU270" s="6" t="s">
        <v>101</v>
      </c>
      <c r="AY270" s="6" t="s">
        <v>149</v>
      </c>
      <c r="BE270" s="81">
        <f>IF($U$270="základní",$N$270,0)</f>
        <v>0</v>
      </c>
      <c r="BF270" s="81">
        <f>IF($U$270="snížená",$N$270,0)</f>
        <v>0</v>
      </c>
      <c r="BG270" s="81">
        <f>IF($U$270="zákl. přenesená",$N$270,0)</f>
        <v>0</v>
      </c>
      <c r="BH270" s="81">
        <f>IF($U$270="sníž. přenesená",$N$270,0)</f>
        <v>0</v>
      </c>
      <c r="BI270" s="81">
        <f>IF($U$270="nulová",$N$270,0)</f>
        <v>0</v>
      </c>
      <c r="BJ270" s="6" t="s">
        <v>21</v>
      </c>
      <c r="BK270" s="130">
        <f>ROUND($L$270*$K$270,3)</f>
        <v>0</v>
      </c>
      <c r="BL270" s="6" t="s">
        <v>153</v>
      </c>
    </row>
    <row r="271" spans="2:51" s="6" customFormat="1" ht="15.75" customHeight="1">
      <c r="B271" s="131"/>
      <c r="E271" s="132"/>
      <c r="F271" s="207" t="s">
        <v>358</v>
      </c>
      <c r="G271" s="208"/>
      <c r="H271" s="208"/>
      <c r="I271" s="208"/>
      <c r="K271" s="133">
        <v>65.1</v>
      </c>
      <c r="R271" s="134"/>
      <c r="T271" s="135"/>
      <c r="AA271" s="136"/>
      <c r="AT271" s="132" t="s">
        <v>161</v>
      </c>
      <c r="AU271" s="132" t="s">
        <v>101</v>
      </c>
      <c r="AV271" s="132" t="s">
        <v>101</v>
      </c>
      <c r="AW271" s="132" t="s">
        <v>104</v>
      </c>
      <c r="AX271" s="132" t="s">
        <v>21</v>
      </c>
      <c r="AY271" s="132" t="s">
        <v>149</v>
      </c>
    </row>
    <row r="272" spans="2:64" s="6" customFormat="1" ht="27" customHeight="1">
      <c r="B272" s="22"/>
      <c r="C272" s="123" t="s">
        <v>359</v>
      </c>
      <c r="D272" s="123" t="s">
        <v>150</v>
      </c>
      <c r="E272" s="124" t="s">
        <v>360</v>
      </c>
      <c r="F272" s="199" t="s">
        <v>521</v>
      </c>
      <c r="G272" s="200"/>
      <c r="H272" s="200"/>
      <c r="I272" s="200"/>
      <c r="J272" s="125" t="s">
        <v>155</v>
      </c>
      <c r="K272" s="126">
        <v>65.1</v>
      </c>
      <c r="L272" s="201">
        <v>0</v>
      </c>
      <c r="M272" s="200"/>
      <c r="N272" s="202">
        <f>ROUND($L$272*$K$272,3)</f>
        <v>0</v>
      </c>
      <c r="O272" s="200"/>
      <c r="P272" s="200"/>
      <c r="Q272" s="200"/>
      <c r="R272" s="23"/>
      <c r="T272" s="127"/>
      <c r="U272" s="29" t="s">
        <v>42</v>
      </c>
      <c r="V272" s="128">
        <v>0.654</v>
      </c>
      <c r="W272" s="128">
        <f>$V$272*$K$272</f>
        <v>42.575399999999995</v>
      </c>
      <c r="X272" s="128">
        <v>0</v>
      </c>
      <c r="Y272" s="128">
        <f>$X$272*$K$272</f>
        <v>0</v>
      </c>
      <c r="Z272" s="128">
        <v>0</v>
      </c>
      <c r="AA272" s="129">
        <f>$Z$272*$K$272</f>
        <v>0</v>
      </c>
      <c r="AR272" s="6" t="s">
        <v>153</v>
      </c>
      <c r="AT272" s="6" t="s">
        <v>150</v>
      </c>
      <c r="AU272" s="6" t="s">
        <v>101</v>
      </c>
      <c r="AY272" s="6" t="s">
        <v>149</v>
      </c>
      <c r="BE272" s="81">
        <f>IF($U$272="základní",$N$272,0)</f>
        <v>0</v>
      </c>
      <c r="BF272" s="81">
        <f>IF($U$272="snížená",$N$272,0)</f>
        <v>0</v>
      </c>
      <c r="BG272" s="81">
        <f>IF($U$272="zákl. přenesená",$N$272,0)</f>
        <v>0</v>
      </c>
      <c r="BH272" s="81">
        <f>IF($U$272="sníž. přenesená",$N$272,0)</f>
        <v>0</v>
      </c>
      <c r="BI272" s="81">
        <f>IF($U$272="nulová",$N$272,0)</f>
        <v>0</v>
      </c>
      <c r="BJ272" s="6" t="s">
        <v>21</v>
      </c>
      <c r="BK272" s="130">
        <f>ROUND($L$272*$K$272,3)</f>
        <v>0</v>
      </c>
      <c r="BL272" s="6" t="s">
        <v>153</v>
      </c>
    </row>
    <row r="273" spans="2:64" s="6" customFormat="1" ht="27" customHeight="1">
      <c r="B273" s="22"/>
      <c r="C273" s="123" t="s">
        <v>361</v>
      </c>
      <c r="D273" s="123" t="s">
        <v>150</v>
      </c>
      <c r="E273" s="124" t="s">
        <v>158</v>
      </c>
      <c r="F273" s="199" t="s">
        <v>522</v>
      </c>
      <c r="G273" s="200"/>
      <c r="H273" s="200"/>
      <c r="I273" s="200"/>
      <c r="J273" s="125" t="s">
        <v>155</v>
      </c>
      <c r="K273" s="126">
        <v>33.6</v>
      </c>
      <c r="L273" s="201">
        <v>0</v>
      </c>
      <c r="M273" s="200"/>
      <c r="N273" s="202">
        <f>ROUND($L$273*$K$273,3)</f>
        <v>0</v>
      </c>
      <c r="O273" s="200"/>
      <c r="P273" s="200"/>
      <c r="Q273" s="200"/>
      <c r="R273" s="23"/>
      <c r="T273" s="127"/>
      <c r="U273" s="29" t="s">
        <v>42</v>
      </c>
      <c r="V273" s="128">
        <v>0.083</v>
      </c>
      <c r="W273" s="128">
        <f>$V$273*$K$273</f>
        <v>2.7888</v>
      </c>
      <c r="X273" s="128">
        <v>0</v>
      </c>
      <c r="Y273" s="128">
        <f>$X$273*$K$273</f>
        <v>0</v>
      </c>
      <c r="Z273" s="128">
        <v>0</v>
      </c>
      <c r="AA273" s="129">
        <f>$Z$273*$K$273</f>
        <v>0</v>
      </c>
      <c r="AR273" s="6" t="s">
        <v>153</v>
      </c>
      <c r="AT273" s="6" t="s">
        <v>150</v>
      </c>
      <c r="AU273" s="6" t="s">
        <v>101</v>
      </c>
      <c r="AY273" s="6" t="s">
        <v>149</v>
      </c>
      <c r="BE273" s="81">
        <f>IF($U$273="základní",$N$273,0)</f>
        <v>0</v>
      </c>
      <c r="BF273" s="81">
        <f>IF($U$273="snížená",$N$273,0)</f>
        <v>0</v>
      </c>
      <c r="BG273" s="81">
        <f>IF($U$273="zákl. přenesená",$N$273,0)</f>
        <v>0</v>
      </c>
      <c r="BH273" s="81">
        <f>IF($U$273="sníž. přenesená",$N$273,0)</f>
        <v>0</v>
      </c>
      <c r="BI273" s="81">
        <f>IF($U$273="nulová",$N$273,0)</f>
        <v>0</v>
      </c>
      <c r="BJ273" s="6" t="s">
        <v>21</v>
      </c>
      <c r="BK273" s="130">
        <f>ROUND($L$273*$K$273,3)</f>
        <v>0</v>
      </c>
      <c r="BL273" s="6" t="s">
        <v>153</v>
      </c>
    </row>
    <row r="274" spans="2:64" s="6" customFormat="1" ht="39" customHeight="1">
      <c r="B274" s="22"/>
      <c r="C274" s="123" t="s">
        <v>362</v>
      </c>
      <c r="D274" s="123" t="s">
        <v>150</v>
      </c>
      <c r="E274" s="124" t="s">
        <v>163</v>
      </c>
      <c r="F274" s="199" t="s">
        <v>523</v>
      </c>
      <c r="G274" s="200"/>
      <c r="H274" s="200"/>
      <c r="I274" s="200"/>
      <c r="J274" s="125" t="s">
        <v>155</v>
      </c>
      <c r="K274" s="126">
        <v>336</v>
      </c>
      <c r="L274" s="201">
        <v>0</v>
      </c>
      <c r="M274" s="200"/>
      <c r="N274" s="202">
        <f>ROUND($L$274*$K$274,3)</f>
        <v>0</v>
      </c>
      <c r="O274" s="200"/>
      <c r="P274" s="200"/>
      <c r="Q274" s="200"/>
      <c r="R274" s="23"/>
      <c r="T274" s="127"/>
      <c r="U274" s="29" t="s">
        <v>42</v>
      </c>
      <c r="V274" s="128">
        <v>0.004</v>
      </c>
      <c r="W274" s="128">
        <f>$V$274*$K$274</f>
        <v>1.344</v>
      </c>
      <c r="X274" s="128">
        <v>0</v>
      </c>
      <c r="Y274" s="128">
        <f>$X$274*$K$274</f>
        <v>0</v>
      </c>
      <c r="Z274" s="128">
        <v>0</v>
      </c>
      <c r="AA274" s="129">
        <f>$Z$274*$K$274</f>
        <v>0</v>
      </c>
      <c r="AR274" s="6" t="s">
        <v>153</v>
      </c>
      <c r="AT274" s="6" t="s">
        <v>150</v>
      </c>
      <c r="AU274" s="6" t="s">
        <v>101</v>
      </c>
      <c r="AY274" s="6" t="s">
        <v>149</v>
      </c>
      <c r="BE274" s="81">
        <f>IF($U$274="základní",$N$274,0)</f>
        <v>0</v>
      </c>
      <c r="BF274" s="81">
        <f>IF($U$274="snížená",$N$274,0)</f>
        <v>0</v>
      </c>
      <c r="BG274" s="81">
        <f>IF($U$274="zákl. přenesená",$N$274,0)</f>
        <v>0</v>
      </c>
      <c r="BH274" s="81">
        <f>IF($U$274="sníž. přenesená",$N$274,0)</f>
        <v>0</v>
      </c>
      <c r="BI274" s="81">
        <f>IF($U$274="nulová",$N$274,0)</f>
        <v>0</v>
      </c>
      <c r="BJ274" s="6" t="s">
        <v>21</v>
      </c>
      <c r="BK274" s="130">
        <f>ROUND($L$274*$K$274,3)</f>
        <v>0</v>
      </c>
      <c r="BL274" s="6" t="s">
        <v>153</v>
      </c>
    </row>
    <row r="275" spans="2:64" s="6" customFormat="1" ht="15.75" customHeight="1">
      <c r="B275" s="22"/>
      <c r="C275" s="123" t="s">
        <v>363</v>
      </c>
      <c r="D275" s="123" t="s">
        <v>150</v>
      </c>
      <c r="E275" s="124" t="s">
        <v>331</v>
      </c>
      <c r="F275" s="199" t="s">
        <v>524</v>
      </c>
      <c r="G275" s="200"/>
      <c r="H275" s="200"/>
      <c r="I275" s="200"/>
      <c r="J275" s="125" t="s">
        <v>155</v>
      </c>
      <c r="K275" s="126">
        <v>33.6</v>
      </c>
      <c r="L275" s="201">
        <v>0</v>
      </c>
      <c r="M275" s="200"/>
      <c r="N275" s="202">
        <f>ROUND($L$275*$K$275,3)</f>
        <v>0</v>
      </c>
      <c r="O275" s="200"/>
      <c r="P275" s="200"/>
      <c r="Q275" s="200"/>
      <c r="R275" s="23"/>
      <c r="T275" s="127"/>
      <c r="U275" s="29" t="s">
        <v>42</v>
      </c>
      <c r="V275" s="128">
        <v>0.652</v>
      </c>
      <c r="W275" s="128">
        <f>$V$275*$K$275</f>
        <v>21.907200000000003</v>
      </c>
      <c r="X275" s="128">
        <v>0</v>
      </c>
      <c r="Y275" s="128">
        <f>$X$275*$K$275</f>
        <v>0</v>
      </c>
      <c r="Z275" s="128">
        <v>0</v>
      </c>
      <c r="AA275" s="129">
        <f>$Z$275*$K$275</f>
        <v>0</v>
      </c>
      <c r="AR275" s="6" t="s">
        <v>153</v>
      </c>
      <c r="AT275" s="6" t="s">
        <v>150</v>
      </c>
      <c r="AU275" s="6" t="s">
        <v>101</v>
      </c>
      <c r="AY275" s="6" t="s">
        <v>149</v>
      </c>
      <c r="BE275" s="81">
        <f>IF($U$275="základní",$N$275,0)</f>
        <v>0</v>
      </c>
      <c r="BF275" s="81">
        <f>IF($U$275="snížená",$N$275,0)</f>
        <v>0</v>
      </c>
      <c r="BG275" s="81">
        <f>IF($U$275="zákl. přenesená",$N$275,0)</f>
        <v>0</v>
      </c>
      <c r="BH275" s="81">
        <f>IF($U$275="sníž. přenesená",$N$275,0)</f>
        <v>0</v>
      </c>
      <c r="BI275" s="81">
        <f>IF($U$275="nulová",$N$275,0)</f>
        <v>0</v>
      </c>
      <c r="BJ275" s="6" t="s">
        <v>21</v>
      </c>
      <c r="BK275" s="130">
        <f>ROUND($L$275*$K$275,3)</f>
        <v>0</v>
      </c>
      <c r="BL275" s="6" t="s">
        <v>153</v>
      </c>
    </row>
    <row r="276" spans="2:64" s="6" customFormat="1" ht="15.75" customHeight="1">
      <c r="B276" s="22"/>
      <c r="C276" s="123" t="s">
        <v>364</v>
      </c>
      <c r="D276" s="123" t="s">
        <v>150</v>
      </c>
      <c r="E276" s="124" t="s">
        <v>165</v>
      </c>
      <c r="F276" s="199" t="s">
        <v>525</v>
      </c>
      <c r="G276" s="200"/>
      <c r="H276" s="200"/>
      <c r="I276" s="200"/>
      <c r="J276" s="125" t="s">
        <v>155</v>
      </c>
      <c r="K276" s="126">
        <v>33.6</v>
      </c>
      <c r="L276" s="201">
        <v>0</v>
      </c>
      <c r="M276" s="200"/>
      <c r="N276" s="202">
        <f>ROUND($L$276*$K$276,3)</f>
        <v>0</v>
      </c>
      <c r="O276" s="200"/>
      <c r="P276" s="200"/>
      <c r="Q276" s="200"/>
      <c r="R276" s="23"/>
      <c r="T276" s="127"/>
      <c r="U276" s="29" t="s">
        <v>42</v>
      </c>
      <c r="V276" s="128">
        <v>0.009</v>
      </c>
      <c r="W276" s="128">
        <f>$V$276*$K$276</f>
        <v>0.3024</v>
      </c>
      <c r="X276" s="128">
        <v>0</v>
      </c>
      <c r="Y276" s="128">
        <f>$X$276*$K$276</f>
        <v>0</v>
      </c>
      <c r="Z276" s="128">
        <v>0</v>
      </c>
      <c r="AA276" s="129">
        <f>$Z$276*$K$276</f>
        <v>0</v>
      </c>
      <c r="AR276" s="6" t="s">
        <v>153</v>
      </c>
      <c r="AT276" s="6" t="s">
        <v>150</v>
      </c>
      <c r="AU276" s="6" t="s">
        <v>101</v>
      </c>
      <c r="AY276" s="6" t="s">
        <v>149</v>
      </c>
      <c r="BE276" s="81">
        <f>IF($U$276="základní",$N$276,0)</f>
        <v>0</v>
      </c>
      <c r="BF276" s="81">
        <f>IF($U$276="snížená",$N$276,0)</f>
        <v>0</v>
      </c>
      <c r="BG276" s="81">
        <f>IF($U$276="zákl. přenesená",$N$276,0)</f>
        <v>0</v>
      </c>
      <c r="BH276" s="81">
        <f>IF($U$276="sníž. přenesená",$N$276,0)</f>
        <v>0</v>
      </c>
      <c r="BI276" s="81">
        <f>IF($U$276="nulová",$N$276,0)</f>
        <v>0</v>
      </c>
      <c r="BJ276" s="6" t="s">
        <v>21</v>
      </c>
      <c r="BK276" s="130">
        <f>ROUND($L$276*$K$276,3)</f>
        <v>0</v>
      </c>
      <c r="BL276" s="6" t="s">
        <v>153</v>
      </c>
    </row>
    <row r="277" spans="2:64" s="6" customFormat="1" ht="27" customHeight="1">
      <c r="B277" s="22"/>
      <c r="C277" s="123" t="s">
        <v>365</v>
      </c>
      <c r="D277" s="123" t="s">
        <v>150</v>
      </c>
      <c r="E277" s="124" t="s">
        <v>167</v>
      </c>
      <c r="F277" s="199" t="s">
        <v>526</v>
      </c>
      <c r="G277" s="200"/>
      <c r="H277" s="200"/>
      <c r="I277" s="200"/>
      <c r="J277" s="125" t="s">
        <v>169</v>
      </c>
      <c r="K277" s="126">
        <v>53.76</v>
      </c>
      <c r="L277" s="201">
        <v>0</v>
      </c>
      <c r="M277" s="200"/>
      <c r="N277" s="202">
        <f>ROUND($L$277*$K$277,3)</f>
        <v>0</v>
      </c>
      <c r="O277" s="200"/>
      <c r="P277" s="200"/>
      <c r="Q277" s="200"/>
      <c r="R277" s="23"/>
      <c r="T277" s="127"/>
      <c r="U277" s="29" t="s">
        <v>42</v>
      </c>
      <c r="V277" s="128">
        <v>0</v>
      </c>
      <c r="W277" s="128">
        <f>$V$277*$K$277</f>
        <v>0</v>
      </c>
      <c r="X277" s="128">
        <v>0</v>
      </c>
      <c r="Y277" s="128">
        <f>$X$277*$K$277</f>
        <v>0</v>
      </c>
      <c r="Z277" s="128">
        <v>0</v>
      </c>
      <c r="AA277" s="129">
        <f>$Z$277*$K$277</f>
        <v>0</v>
      </c>
      <c r="AR277" s="6" t="s">
        <v>153</v>
      </c>
      <c r="AT277" s="6" t="s">
        <v>150</v>
      </c>
      <c r="AU277" s="6" t="s">
        <v>101</v>
      </c>
      <c r="AY277" s="6" t="s">
        <v>149</v>
      </c>
      <c r="BE277" s="81">
        <f>IF($U$277="základní",$N$277,0)</f>
        <v>0</v>
      </c>
      <c r="BF277" s="81">
        <f>IF($U$277="snížená",$N$277,0)</f>
        <v>0</v>
      </c>
      <c r="BG277" s="81">
        <f>IF($U$277="zákl. přenesená",$N$277,0)</f>
        <v>0</v>
      </c>
      <c r="BH277" s="81">
        <f>IF($U$277="sníž. přenesená",$N$277,0)</f>
        <v>0</v>
      </c>
      <c r="BI277" s="81">
        <f>IF($U$277="nulová",$N$277,0)</f>
        <v>0</v>
      </c>
      <c r="BJ277" s="6" t="s">
        <v>21</v>
      </c>
      <c r="BK277" s="130">
        <f>ROUND($L$277*$K$277,3)</f>
        <v>0</v>
      </c>
      <c r="BL277" s="6" t="s">
        <v>153</v>
      </c>
    </row>
    <row r="278" spans="2:51" s="6" customFormat="1" ht="15.75" customHeight="1">
      <c r="B278" s="131"/>
      <c r="E278" s="132"/>
      <c r="F278" s="207" t="s">
        <v>366</v>
      </c>
      <c r="G278" s="208"/>
      <c r="H278" s="208"/>
      <c r="I278" s="208"/>
      <c r="K278" s="133">
        <v>53.76</v>
      </c>
      <c r="R278" s="134"/>
      <c r="T278" s="135"/>
      <c r="AA278" s="136"/>
      <c r="AT278" s="132" t="s">
        <v>161</v>
      </c>
      <c r="AU278" s="132" t="s">
        <v>101</v>
      </c>
      <c r="AV278" s="132" t="s">
        <v>101</v>
      </c>
      <c r="AW278" s="132" t="s">
        <v>104</v>
      </c>
      <c r="AX278" s="132" t="s">
        <v>21</v>
      </c>
      <c r="AY278" s="132" t="s">
        <v>149</v>
      </c>
    </row>
    <row r="279" spans="2:64" s="6" customFormat="1" ht="27" customHeight="1">
      <c r="B279" s="22"/>
      <c r="C279" s="123" t="s">
        <v>367</v>
      </c>
      <c r="D279" s="123" t="s">
        <v>150</v>
      </c>
      <c r="E279" s="124" t="s">
        <v>368</v>
      </c>
      <c r="F279" s="199" t="s">
        <v>527</v>
      </c>
      <c r="G279" s="200"/>
      <c r="H279" s="200"/>
      <c r="I279" s="200"/>
      <c r="J279" s="125" t="s">
        <v>152</v>
      </c>
      <c r="K279" s="126">
        <v>84</v>
      </c>
      <c r="L279" s="201">
        <v>0</v>
      </c>
      <c r="M279" s="200"/>
      <c r="N279" s="202">
        <f>ROUND($L$279*$K$279,3)</f>
        <v>0</v>
      </c>
      <c r="O279" s="200"/>
      <c r="P279" s="200"/>
      <c r="Q279" s="200"/>
      <c r="R279" s="23"/>
      <c r="T279" s="127"/>
      <c r="U279" s="29" t="s">
        <v>42</v>
      </c>
      <c r="V279" s="128">
        <v>0.016</v>
      </c>
      <c r="W279" s="128">
        <f>$V$279*$K$279</f>
        <v>1.344</v>
      </c>
      <c r="X279" s="128">
        <v>0</v>
      </c>
      <c r="Y279" s="128">
        <f>$X$279*$K$279</f>
        <v>0</v>
      </c>
      <c r="Z279" s="128">
        <v>0</v>
      </c>
      <c r="AA279" s="129">
        <f>$Z$279*$K$279</f>
        <v>0</v>
      </c>
      <c r="AR279" s="6" t="s">
        <v>153</v>
      </c>
      <c r="AT279" s="6" t="s">
        <v>150</v>
      </c>
      <c r="AU279" s="6" t="s">
        <v>101</v>
      </c>
      <c r="AY279" s="6" t="s">
        <v>149</v>
      </c>
      <c r="BE279" s="81">
        <f>IF($U$279="základní",$N$279,0)</f>
        <v>0</v>
      </c>
      <c r="BF279" s="81">
        <f>IF($U$279="snížená",$N$279,0)</f>
        <v>0</v>
      </c>
      <c r="BG279" s="81">
        <f>IF($U$279="zákl. přenesená",$N$279,0)</f>
        <v>0</v>
      </c>
      <c r="BH279" s="81">
        <f>IF($U$279="sníž. přenesená",$N$279,0)</f>
        <v>0</v>
      </c>
      <c r="BI279" s="81">
        <f>IF($U$279="nulová",$N$279,0)</f>
        <v>0</v>
      </c>
      <c r="BJ279" s="6" t="s">
        <v>21</v>
      </c>
      <c r="BK279" s="130">
        <f>ROUND($L$279*$K$279,3)</f>
        <v>0</v>
      </c>
      <c r="BL279" s="6" t="s">
        <v>153</v>
      </c>
    </row>
    <row r="280" spans="2:64" s="6" customFormat="1" ht="27" customHeight="1">
      <c r="B280" s="22"/>
      <c r="C280" s="123" t="s">
        <v>369</v>
      </c>
      <c r="D280" s="123" t="s">
        <v>150</v>
      </c>
      <c r="E280" s="124" t="s">
        <v>370</v>
      </c>
      <c r="F280" s="199" t="s">
        <v>528</v>
      </c>
      <c r="G280" s="200"/>
      <c r="H280" s="200"/>
      <c r="I280" s="200"/>
      <c r="J280" s="125" t="s">
        <v>152</v>
      </c>
      <c r="K280" s="126">
        <v>84</v>
      </c>
      <c r="L280" s="201">
        <v>0</v>
      </c>
      <c r="M280" s="200"/>
      <c r="N280" s="202">
        <f>ROUND($L$280*$K$280,3)</f>
        <v>0</v>
      </c>
      <c r="O280" s="200"/>
      <c r="P280" s="200"/>
      <c r="Q280" s="200"/>
      <c r="R280" s="23"/>
      <c r="T280" s="127"/>
      <c r="U280" s="29" t="s">
        <v>42</v>
      </c>
      <c r="V280" s="128">
        <v>0.162</v>
      </c>
      <c r="W280" s="128">
        <f>$V$280*$K$280</f>
        <v>13.608</v>
      </c>
      <c r="X280" s="128">
        <v>0</v>
      </c>
      <c r="Y280" s="128">
        <f>$X$280*$K$280</f>
        <v>0</v>
      </c>
      <c r="Z280" s="128">
        <v>0</v>
      </c>
      <c r="AA280" s="129">
        <f>$Z$280*$K$280</f>
        <v>0</v>
      </c>
      <c r="AR280" s="6" t="s">
        <v>153</v>
      </c>
      <c r="AT280" s="6" t="s">
        <v>150</v>
      </c>
      <c r="AU280" s="6" t="s">
        <v>101</v>
      </c>
      <c r="AY280" s="6" t="s">
        <v>149</v>
      </c>
      <c r="BE280" s="81">
        <f>IF($U$280="základní",$N$280,0)</f>
        <v>0</v>
      </c>
      <c r="BF280" s="81">
        <f>IF($U$280="snížená",$N$280,0)</f>
        <v>0</v>
      </c>
      <c r="BG280" s="81">
        <f>IF($U$280="zákl. přenesená",$N$280,0)</f>
        <v>0</v>
      </c>
      <c r="BH280" s="81">
        <f>IF($U$280="sníž. přenesená",$N$280,0)</f>
        <v>0</v>
      </c>
      <c r="BI280" s="81">
        <f>IF($U$280="nulová",$N$280,0)</f>
        <v>0</v>
      </c>
      <c r="BJ280" s="6" t="s">
        <v>21</v>
      </c>
      <c r="BK280" s="130">
        <f>ROUND($L$280*$K$280,3)</f>
        <v>0</v>
      </c>
      <c r="BL280" s="6" t="s">
        <v>153</v>
      </c>
    </row>
    <row r="281" spans="2:64" s="6" customFormat="1" ht="27" customHeight="1">
      <c r="B281" s="22"/>
      <c r="C281" s="123" t="s">
        <v>371</v>
      </c>
      <c r="D281" s="123" t="s">
        <v>150</v>
      </c>
      <c r="E281" s="124" t="s">
        <v>372</v>
      </c>
      <c r="F281" s="199" t="s">
        <v>529</v>
      </c>
      <c r="G281" s="200"/>
      <c r="H281" s="200"/>
      <c r="I281" s="200"/>
      <c r="J281" s="125" t="s">
        <v>155</v>
      </c>
      <c r="K281" s="126">
        <v>25.2</v>
      </c>
      <c r="L281" s="201">
        <v>0</v>
      </c>
      <c r="M281" s="200"/>
      <c r="N281" s="202">
        <f>ROUND($L$281*$K$281,3)</f>
        <v>0</v>
      </c>
      <c r="O281" s="200"/>
      <c r="P281" s="200"/>
      <c r="Q281" s="200"/>
      <c r="R281" s="23"/>
      <c r="T281" s="127"/>
      <c r="U281" s="29" t="s">
        <v>42</v>
      </c>
      <c r="V281" s="128">
        <v>1.317</v>
      </c>
      <c r="W281" s="128">
        <f>$V$281*$K$281</f>
        <v>33.188399999999994</v>
      </c>
      <c r="X281" s="128">
        <v>1.89077</v>
      </c>
      <c r="Y281" s="128">
        <f>$X$281*$K$281</f>
        <v>47.647404</v>
      </c>
      <c r="Z281" s="128">
        <v>0</v>
      </c>
      <c r="AA281" s="129">
        <f>$Z$281*$K$281</f>
        <v>0</v>
      </c>
      <c r="AR281" s="6" t="s">
        <v>153</v>
      </c>
      <c r="AT281" s="6" t="s">
        <v>150</v>
      </c>
      <c r="AU281" s="6" t="s">
        <v>101</v>
      </c>
      <c r="AY281" s="6" t="s">
        <v>149</v>
      </c>
      <c r="BE281" s="81">
        <f>IF($U$281="základní",$N$281,0)</f>
        <v>0</v>
      </c>
      <c r="BF281" s="81">
        <f>IF($U$281="snížená",$N$281,0)</f>
        <v>0</v>
      </c>
      <c r="BG281" s="81">
        <f>IF($U$281="zákl. přenesená",$N$281,0)</f>
        <v>0</v>
      </c>
      <c r="BH281" s="81">
        <f>IF($U$281="sníž. přenesená",$N$281,0)</f>
        <v>0</v>
      </c>
      <c r="BI281" s="81">
        <f>IF($U$281="nulová",$N$281,0)</f>
        <v>0</v>
      </c>
      <c r="BJ281" s="6" t="s">
        <v>21</v>
      </c>
      <c r="BK281" s="130">
        <f>ROUND($L$281*$K$281,3)</f>
        <v>0</v>
      </c>
      <c r="BL281" s="6" t="s">
        <v>153</v>
      </c>
    </row>
    <row r="282" spans="2:51" s="6" customFormat="1" ht="15.75" customHeight="1">
      <c r="B282" s="131"/>
      <c r="E282" s="132"/>
      <c r="F282" s="207" t="s">
        <v>373</v>
      </c>
      <c r="G282" s="208"/>
      <c r="H282" s="208"/>
      <c r="I282" s="208"/>
      <c r="K282" s="133">
        <v>25.2</v>
      </c>
      <c r="R282" s="134"/>
      <c r="T282" s="135"/>
      <c r="AA282" s="136"/>
      <c r="AT282" s="132" t="s">
        <v>161</v>
      </c>
      <c r="AU282" s="132" t="s">
        <v>101</v>
      </c>
      <c r="AV282" s="132" t="s">
        <v>101</v>
      </c>
      <c r="AW282" s="132" t="s">
        <v>104</v>
      </c>
      <c r="AX282" s="132" t="s">
        <v>21</v>
      </c>
      <c r="AY282" s="132" t="s">
        <v>149</v>
      </c>
    </row>
    <row r="283" spans="2:64" s="6" customFormat="1" ht="39" customHeight="1">
      <c r="B283" s="22"/>
      <c r="C283" s="123" t="s">
        <v>374</v>
      </c>
      <c r="D283" s="123" t="s">
        <v>150</v>
      </c>
      <c r="E283" s="124" t="s">
        <v>375</v>
      </c>
      <c r="F283" s="199" t="s">
        <v>530</v>
      </c>
      <c r="G283" s="200"/>
      <c r="H283" s="200"/>
      <c r="I283" s="200"/>
      <c r="J283" s="125" t="s">
        <v>155</v>
      </c>
      <c r="K283" s="126">
        <v>33.6</v>
      </c>
      <c r="L283" s="201">
        <v>0</v>
      </c>
      <c r="M283" s="200"/>
      <c r="N283" s="202">
        <f>ROUND($L$283*$K$283,3)</f>
        <v>0</v>
      </c>
      <c r="O283" s="200"/>
      <c r="P283" s="200"/>
      <c r="Q283" s="200"/>
      <c r="R283" s="23"/>
      <c r="T283" s="127"/>
      <c r="U283" s="29" t="s">
        <v>42</v>
      </c>
      <c r="V283" s="128">
        <v>1.587</v>
      </c>
      <c r="W283" s="128">
        <f>$V$283*$K$283</f>
        <v>53.3232</v>
      </c>
      <c r="X283" s="128">
        <v>0</v>
      </c>
      <c r="Y283" s="128">
        <f>$X$283*$K$283</f>
        <v>0</v>
      </c>
      <c r="Z283" s="128">
        <v>0</v>
      </c>
      <c r="AA283" s="129">
        <f>$Z$283*$K$283</f>
        <v>0</v>
      </c>
      <c r="AR283" s="6" t="s">
        <v>153</v>
      </c>
      <c r="AT283" s="6" t="s">
        <v>150</v>
      </c>
      <c r="AU283" s="6" t="s">
        <v>101</v>
      </c>
      <c r="AY283" s="6" t="s">
        <v>149</v>
      </c>
      <c r="BE283" s="81">
        <f>IF($U$283="základní",$N$283,0)</f>
        <v>0</v>
      </c>
      <c r="BF283" s="81">
        <f>IF($U$283="snížená",$N$283,0)</f>
        <v>0</v>
      </c>
      <c r="BG283" s="81">
        <f>IF($U$283="zákl. přenesená",$N$283,0)</f>
        <v>0</v>
      </c>
      <c r="BH283" s="81">
        <f>IF($U$283="sníž. přenesená",$N$283,0)</f>
        <v>0</v>
      </c>
      <c r="BI283" s="81">
        <f>IF($U$283="nulová",$N$283,0)</f>
        <v>0</v>
      </c>
      <c r="BJ283" s="6" t="s">
        <v>21</v>
      </c>
      <c r="BK283" s="130">
        <f>ROUND($L$283*$K$283,3)</f>
        <v>0</v>
      </c>
      <c r="BL283" s="6" t="s">
        <v>153</v>
      </c>
    </row>
    <row r="284" spans="2:64" s="6" customFormat="1" ht="27" customHeight="1">
      <c r="B284" s="22"/>
      <c r="C284" s="123" t="s">
        <v>376</v>
      </c>
      <c r="D284" s="123" t="s">
        <v>150</v>
      </c>
      <c r="E284" s="124" t="s">
        <v>252</v>
      </c>
      <c r="F284" s="199" t="s">
        <v>499</v>
      </c>
      <c r="G284" s="200"/>
      <c r="H284" s="200"/>
      <c r="I284" s="200"/>
      <c r="J284" s="125" t="s">
        <v>169</v>
      </c>
      <c r="K284" s="126">
        <v>47.691</v>
      </c>
      <c r="L284" s="201">
        <v>0</v>
      </c>
      <c r="M284" s="200"/>
      <c r="N284" s="202">
        <f>ROUND($L$284*$K$284,3)</f>
        <v>0</v>
      </c>
      <c r="O284" s="200"/>
      <c r="P284" s="200"/>
      <c r="Q284" s="200"/>
      <c r="R284" s="23"/>
      <c r="T284" s="127"/>
      <c r="U284" s="29" t="s">
        <v>42</v>
      </c>
      <c r="V284" s="128">
        <v>0.39</v>
      </c>
      <c r="W284" s="128">
        <f>$V$284*$K$284</f>
        <v>18.599490000000003</v>
      </c>
      <c r="X284" s="128">
        <v>0</v>
      </c>
      <c r="Y284" s="128">
        <f>$X$284*$K$284</f>
        <v>0</v>
      </c>
      <c r="Z284" s="128">
        <v>0</v>
      </c>
      <c r="AA284" s="129">
        <f>$Z$284*$K$284</f>
        <v>0</v>
      </c>
      <c r="AR284" s="6" t="s">
        <v>153</v>
      </c>
      <c r="AT284" s="6" t="s">
        <v>150</v>
      </c>
      <c r="AU284" s="6" t="s">
        <v>101</v>
      </c>
      <c r="AY284" s="6" t="s">
        <v>149</v>
      </c>
      <c r="BE284" s="81">
        <f>IF($U$284="základní",$N$284,0)</f>
        <v>0</v>
      </c>
      <c r="BF284" s="81">
        <f>IF($U$284="snížená",$N$284,0)</f>
        <v>0</v>
      </c>
      <c r="BG284" s="81">
        <f>IF($U$284="zákl. přenesená",$N$284,0)</f>
        <v>0</v>
      </c>
      <c r="BH284" s="81">
        <f>IF($U$284="sníž. přenesená",$N$284,0)</f>
        <v>0</v>
      </c>
      <c r="BI284" s="81">
        <f>IF($U$284="nulová",$N$284,0)</f>
        <v>0</v>
      </c>
      <c r="BJ284" s="6" t="s">
        <v>21</v>
      </c>
      <c r="BK284" s="130">
        <f>ROUND($L$284*$K$284,3)</f>
        <v>0</v>
      </c>
      <c r="BL284" s="6" t="s">
        <v>153</v>
      </c>
    </row>
    <row r="285" spans="2:63" s="113" customFormat="1" ht="30.75" customHeight="1">
      <c r="B285" s="114"/>
      <c r="D285" s="122" t="s">
        <v>121</v>
      </c>
      <c r="N285" s="205">
        <f>$BK$285</f>
        <v>0</v>
      </c>
      <c r="O285" s="204"/>
      <c r="P285" s="204"/>
      <c r="Q285" s="204"/>
      <c r="R285" s="117"/>
      <c r="T285" s="118"/>
      <c r="W285" s="119">
        <f>SUM($W$286:$W$294)</f>
        <v>298.81440000000003</v>
      </c>
      <c r="Y285" s="119">
        <f>SUM($Y$286:$Y$294)</f>
        <v>11.180120000000002</v>
      </c>
      <c r="AA285" s="120">
        <f>SUM($AA$286:$AA$294)</f>
        <v>0</v>
      </c>
      <c r="AR285" s="116" t="s">
        <v>21</v>
      </c>
      <c r="AT285" s="116" t="s">
        <v>76</v>
      </c>
      <c r="AU285" s="116" t="s">
        <v>21</v>
      </c>
      <c r="AY285" s="116" t="s">
        <v>149</v>
      </c>
      <c r="BK285" s="121">
        <f>SUM($BK$286:$BK$294)</f>
        <v>0</v>
      </c>
    </row>
    <row r="286" spans="2:64" s="6" customFormat="1" ht="27" customHeight="1">
      <c r="B286" s="22"/>
      <c r="C286" s="123" t="s">
        <v>377</v>
      </c>
      <c r="D286" s="123" t="s">
        <v>150</v>
      </c>
      <c r="E286" s="124" t="s">
        <v>378</v>
      </c>
      <c r="F286" s="199" t="s">
        <v>531</v>
      </c>
      <c r="G286" s="200"/>
      <c r="H286" s="200"/>
      <c r="I286" s="200"/>
      <c r="J286" s="125" t="s">
        <v>215</v>
      </c>
      <c r="K286" s="126">
        <v>168</v>
      </c>
      <c r="L286" s="201">
        <v>0</v>
      </c>
      <c r="M286" s="200"/>
      <c r="N286" s="202">
        <f>ROUND($L$286*$K$286,3)</f>
        <v>0</v>
      </c>
      <c r="O286" s="200"/>
      <c r="P286" s="200"/>
      <c r="Q286" s="200"/>
      <c r="R286" s="23"/>
      <c r="T286" s="127"/>
      <c r="U286" s="29" t="s">
        <v>42</v>
      </c>
      <c r="V286" s="128">
        <v>0.292</v>
      </c>
      <c r="W286" s="128">
        <f>$V$286*$K$286</f>
        <v>49.056</v>
      </c>
      <c r="X286" s="128">
        <v>0.0033</v>
      </c>
      <c r="Y286" s="128">
        <f>$X$286*$K$286</f>
        <v>0.5544</v>
      </c>
      <c r="Z286" s="128">
        <v>0</v>
      </c>
      <c r="AA286" s="129">
        <f>$Z$286*$K$286</f>
        <v>0</v>
      </c>
      <c r="AR286" s="6" t="s">
        <v>153</v>
      </c>
      <c r="AT286" s="6" t="s">
        <v>150</v>
      </c>
      <c r="AU286" s="6" t="s">
        <v>101</v>
      </c>
      <c r="AY286" s="6" t="s">
        <v>149</v>
      </c>
      <c r="BE286" s="81">
        <f>IF($U$286="základní",$N$286,0)</f>
        <v>0</v>
      </c>
      <c r="BF286" s="81">
        <f>IF($U$286="snížená",$N$286,0)</f>
        <v>0</v>
      </c>
      <c r="BG286" s="81">
        <f>IF($U$286="zákl. přenesená",$N$286,0)</f>
        <v>0</v>
      </c>
      <c r="BH286" s="81">
        <f>IF($U$286="sníž. přenesená",$N$286,0)</f>
        <v>0</v>
      </c>
      <c r="BI286" s="81">
        <f>IF($U$286="nulová",$N$286,0)</f>
        <v>0</v>
      </c>
      <c r="BJ286" s="6" t="s">
        <v>21</v>
      </c>
      <c r="BK286" s="130">
        <f>ROUND($L$286*$K$286,3)</f>
        <v>0</v>
      </c>
      <c r="BL286" s="6" t="s">
        <v>153</v>
      </c>
    </row>
    <row r="287" spans="2:64" s="6" customFormat="1" ht="27" customHeight="1">
      <c r="B287" s="22"/>
      <c r="C287" s="123" t="s">
        <v>379</v>
      </c>
      <c r="D287" s="123" t="s">
        <v>150</v>
      </c>
      <c r="E287" s="124" t="s">
        <v>380</v>
      </c>
      <c r="F287" s="199" t="s">
        <v>532</v>
      </c>
      <c r="G287" s="200"/>
      <c r="H287" s="200"/>
      <c r="I287" s="200"/>
      <c r="J287" s="125" t="s">
        <v>215</v>
      </c>
      <c r="K287" s="126">
        <v>168</v>
      </c>
      <c r="L287" s="201">
        <v>0</v>
      </c>
      <c r="M287" s="200"/>
      <c r="N287" s="202">
        <f>ROUND($L$287*$K$287,3)</f>
        <v>0</v>
      </c>
      <c r="O287" s="200"/>
      <c r="P287" s="200"/>
      <c r="Q287" s="200"/>
      <c r="R287" s="23"/>
      <c r="T287" s="127"/>
      <c r="U287" s="29" t="s">
        <v>42</v>
      </c>
      <c r="V287" s="128">
        <v>0.059</v>
      </c>
      <c r="W287" s="128">
        <f>$V$287*$K$287</f>
        <v>9.911999999999999</v>
      </c>
      <c r="X287" s="128">
        <v>0</v>
      </c>
      <c r="Y287" s="128">
        <f>$X$287*$K$287</f>
        <v>0</v>
      </c>
      <c r="Z287" s="128">
        <v>0</v>
      </c>
      <c r="AA287" s="129">
        <f>$Z$287*$K$287</f>
        <v>0</v>
      </c>
      <c r="AR287" s="6" t="s">
        <v>153</v>
      </c>
      <c r="AT287" s="6" t="s">
        <v>150</v>
      </c>
      <c r="AU287" s="6" t="s">
        <v>101</v>
      </c>
      <c r="AY287" s="6" t="s">
        <v>149</v>
      </c>
      <c r="BE287" s="81">
        <f>IF($U$287="základní",$N$287,0)</f>
        <v>0</v>
      </c>
      <c r="BF287" s="81">
        <f>IF($U$287="snížená",$N$287,0)</f>
        <v>0</v>
      </c>
      <c r="BG287" s="81">
        <f>IF($U$287="zákl. přenesená",$N$287,0)</f>
        <v>0</v>
      </c>
      <c r="BH287" s="81">
        <f>IF($U$287="sníž. přenesená",$N$287,0)</f>
        <v>0</v>
      </c>
      <c r="BI287" s="81">
        <f>IF($U$287="nulová",$N$287,0)</f>
        <v>0</v>
      </c>
      <c r="BJ287" s="6" t="s">
        <v>21</v>
      </c>
      <c r="BK287" s="130">
        <f>ROUND($L$287*$K$287,3)</f>
        <v>0</v>
      </c>
      <c r="BL287" s="6" t="s">
        <v>153</v>
      </c>
    </row>
    <row r="288" spans="2:64" s="6" customFormat="1" ht="15.75" customHeight="1">
      <c r="B288" s="22"/>
      <c r="C288" s="123" t="s">
        <v>381</v>
      </c>
      <c r="D288" s="123" t="s">
        <v>150</v>
      </c>
      <c r="E288" s="124" t="s">
        <v>382</v>
      </c>
      <c r="F288" s="199" t="s">
        <v>533</v>
      </c>
      <c r="G288" s="200"/>
      <c r="H288" s="200"/>
      <c r="I288" s="200"/>
      <c r="J288" s="125" t="s">
        <v>178</v>
      </c>
      <c r="K288" s="126">
        <v>28</v>
      </c>
      <c r="L288" s="201">
        <v>0</v>
      </c>
      <c r="M288" s="200"/>
      <c r="N288" s="202">
        <f>ROUND($L$288*$K$288,3)</f>
        <v>0</v>
      </c>
      <c r="O288" s="200"/>
      <c r="P288" s="200"/>
      <c r="Q288" s="200"/>
      <c r="R288" s="23"/>
      <c r="T288" s="127"/>
      <c r="U288" s="29" t="s">
        <v>42</v>
      </c>
      <c r="V288" s="128">
        <v>0.342</v>
      </c>
      <c r="W288" s="128">
        <f>$V$288*$K$288</f>
        <v>9.576</v>
      </c>
      <c r="X288" s="128">
        <v>0.00352</v>
      </c>
      <c r="Y288" s="128">
        <f>$X$288*$K$288</f>
        <v>0.09856000000000001</v>
      </c>
      <c r="Z288" s="128">
        <v>0</v>
      </c>
      <c r="AA288" s="129">
        <f>$Z$288*$K$288</f>
        <v>0</v>
      </c>
      <c r="AR288" s="6" t="s">
        <v>153</v>
      </c>
      <c r="AT288" s="6" t="s">
        <v>150</v>
      </c>
      <c r="AU288" s="6" t="s">
        <v>101</v>
      </c>
      <c r="AY288" s="6" t="s">
        <v>149</v>
      </c>
      <c r="BE288" s="81">
        <f>IF($U$288="základní",$N$288,0)</f>
        <v>0</v>
      </c>
      <c r="BF288" s="81">
        <f>IF($U$288="snížená",$N$288,0)</f>
        <v>0</v>
      </c>
      <c r="BG288" s="81">
        <f>IF($U$288="zákl. přenesená",$N$288,0)</f>
        <v>0</v>
      </c>
      <c r="BH288" s="81">
        <f>IF($U$288="sníž. přenesená",$N$288,0)</f>
        <v>0</v>
      </c>
      <c r="BI288" s="81">
        <f>IF($U$288="nulová",$N$288,0)</f>
        <v>0</v>
      </c>
      <c r="BJ288" s="6" t="s">
        <v>21</v>
      </c>
      <c r="BK288" s="130">
        <f>ROUND($L$288*$K$288,3)</f>
        <v>0</v>
      </c>
      <c r="BL288" s="6" t="s">
        <v>153</v>
      </c>
    </row>
    <row r="289" spans="2:64" s="6" customFormat="1" ht="15.75" customHeight="1">
      <c r="B289" s="22"/>
      <c r="C289" s="123" t="s">
        <v>383</v>
      </c>
      <c r="D289" s="123" t="s">
        <v>150</v>
      </c>
      <c r="E289" s="124" t="s">
        <v>384</v>
      </c>
      <c r="F289" s="199" t="s">
        <v>534</v>
      </c>
      <c r="G289" s="200"/>
      <c r="H289" s="200"/>
      <c r="I289" s="200"/>
      <c r="J289" s="125" t="s">
        <v>178</v>
      </c>
      <c r="K289" s="126">
        <v>28</v>
      </c>
      <c r="L289" s="201">
        <v>0</v>
      </c>
      <c r="M289" s="200"/>
      <c r="N289" s="202">
        <f>ROUND($L$289*$K$289,3)</f>
        <v>0</v>
      </c>
      <c r="O289" s="200"/>
      <c r="P289" s="200"/>
      <c r="Q289" s="200"/>
      <c r="R289" s="23"/>
      <c r="T289" s="127"/>
      <c r="U289" s="29" t="s">
        <v>42</v>
      </c>
      <c r="V289" s="128">
        <v>0.363</v>
      </c>
      <c r="W289" s="128">
        <f>$V$289*$K$289</f>
        <v>10.164</v>
      </c>
      <c r="X289" s="128">
        <v>0.00204</v>
      </c>
      <c r="Y289" s="128">
        <f>$X$289*$K$289</f>
        <v>0.057120000000000004</v>
      </c>
      <c r="Z289" s="128">
        <v>0</v>
      </c>
      <c r="AA289" s="129">
        <f>$Z$289*$K$289</f>
        <v>0</v>
      </c>
      <c r="AR289" s="6" t="s">
        <v>153</v>
      </c>
      <c r="AT289" s="6" t="s">
        <v>150</v>
      </c>
      <c r="AU289" s="6" t="s">
        <v>101</v>
      </c>
      <c r="AY289" s="6" t="s">
        <v>149</v>
      </c>
      <c r="BE289" s="81">
        <f>IF($U$289="základní",$N$289,0)</f>
        <v>0</v>
      </c>
      <c r="BF289" s="81">
        <f>IF($U$289="snížená",$N$289,0)</f>
        <v>0</v>
      </c>
      <c r="BG289" s="81">
        <f>IF($U$289="zákl. přenesená",$N$289,0)</f>
        <v>0</v>
      </c>
      <c r="BH289" s="81">
        <f>IF($U$289="sníž. přenesená",$N$289,0)</f>
        <v>0</v>
      </c>
      <c r="BI289" s="81">
        <f>IF($U$289="nulová",$N$289,0)</f>
        <v>0</v>
      </c>
      <c r="BJ289" s="6" t="s">
        <v>21</v>
      </c>
      <c r="BK289" s="130">
        <f>ROUND($L$289*$K$289,3)</f>
        <v>0</v>
      </c>
      <c r="BL289" s="6" t="s">
        <v>153</v>
      </c>
    </row>
    <row r="290" spans="2:64" s="6" customFormat="1" ht="15.75" customHeight="1">
      <c r="B290" s="22"/>
      <c r="C290" s="123" t="s">
        <v>385</v>
      </c>
      <c r="D290" s="123" t="s">
        <v>150</v>
      </c>
      <c r="E290" s="124" t="s">
        <v>386</v>
      </c>
      <c r="F290" s="199" t="s">
        <v>535</v>
      </c>
      <c r="G290" s="200"/>
      <c r="H290" s="200"/>
      <c r="I290" s="200"/>
      <c r="J290" s="125" t="s">
        <v>178</v>
      </c>
      <c r="K290" s="126">
        <v>28</v>
      </c>
      <c r="L290" s="201">
        <v>0</v>
      </c>
      <c r="M290" s="200"/>
      <c r="N290" s="202">
        <f>ROUND($L$290*$K$290,3)</f>
        <v>0</v>
      </c>
      <c r="O290" s="200"/>
      <c r="P290" s="200"/>
      <c r="Q290" s="200"/>
      <c r="R290" s="23"/>
      <c r="T290" s="127"/>
      <c r="U290" s="29" t="s">
        <v>42</v>
      </c>
      <c r="V290" s="128">
        <v>7.27</v>
      </c>
      <c r="W290" s="128">
        <f>$V$290*$K$290</f>
        <v>203.56</v>
      </c>
      <c r="X290" s="128">
        <v>0.24993</v>
      </c>
      <c r="Y290" s="128">
        <f>$X$290*$K$290</f>
        <v>6.9980400000000005</v>
      </c>
      <c r="Z290" s="128">
        <v>0</v>
      </c>
      <c r="AA290" s="129">
        <f>$Z$290*$K$290</f>
        <v>0</v>
      </c>
      <c r="AR290" s="6" t="s">
        <v>153</v>
      </c>
      <c r="AT290" s="6" t="s">
        <v>150</v>
      </c>
      <c r="AU290" s="6" t="s">
        <v>101</v>
      </c>
      <c r="AY290" s="6" t="s">
        <v>149</v>
      </c>
      <c r="BE290" s="81">
        <f>IF($U$290="základní",$N$290,0)</f>
        <v>0</v>
      </c>
      <c r="BF290" s="81">
        <f>IF($U$290="snížená",$N$290,0)</f>
        <v>0</v>
      </c>
      <c r="BG290" s="81">
        <f>IF($U$290="zákl. přenesená",$N$290,0)</f>
        <v>0</v>
      </c>
      <c r="BH290" s="81">
        <f>IF($U$290="sníž. přenesená",$N$290,0)</f>
        <v>0</v>
      </c>
      <c r="BI290" s="81">
        <f>IF($U$290="nulová",$N$290,0)</f>
        <v>0</v>
      </c>
      <c r="BJ290" s="6" t="s">
        <v>21</v>
      </c>
      <c r="BK290" s="130">
        <f>ROUND($L$290*$K$290,3)</f>
        <v>0</v>
      </c>
      <c r="BL290" s="6" t="s">
        <v>153</v>
      </c>
    </row>
    <row r="291" spans="2:64" s="6" customFormat="1" ht="27" customHeight="1">
      <c r="B291" s="22"/>
      <c r="C291" s="137" t="s">
        <v>387</v>
      </c>
      <c r="D291" s="137" t="s">
        <v>191</v>
      </c>
      <c r="E291" s="138" t="s">
        <v>388</v>
      </c>
      <c r="F291" s="209" t="s">
        <v>536</v>
      </c>
      <c r="G291" s="210"/>
      <c r="H291" s="210"/>
      <c r="I291" s="210"/>
      <c r="J291" s="139" t="s">
        <v>178</v>
      </c>
      <c r="K291" s="140">
        <v>28</v>
      </c>
      <c r="L291" s="211">
        <v>0</v>
      </c>
      <c r="M291" s="210"/>
      <c r="N291" s="212">
        <f>ROUND($L$291*$K$291,3)</f>
        <v>0</v>
      </c>
      <c r="O291" s="200"/>
      <c r="P291" s="200"/>
      <c r="Q291" s="200"/>
      <c r="R291" s="23"/>
      <c r="T291" s="127"/>
      <c r="U291" s="29" t="s">
        <v>42</v>
      </c>
      <c r="V291" s="128">
        <v>0</v>
      </c>
      <c r="W291" s="128">
        <f>$V$291*$K$291</f>
        <v>0</v>
      </c>
      <c r="X291" s="128">
        <v>0.006</v>
      </c>
      <c r="Y291" s="128">
        <f>$X$291*$K$291</f>
        <v>0.168</v>
      </c>
      <c r="Z291" s="128">
        <v>0</v>
      </c>
      <c r="AA291" s="129">
        <f>$Z$291*$K$291</f>
        <v>0</v>
      </c>
      <c r="AR291" s="6" t="s">
        <v>171</v>
      </c>
      <c r="AT291" s="6" t="s">
        <v>191</v>
      </c>
      <c r="AU291" s="6" t="s">
        <v>101</v>
      </c>
      <c r="AY291" s="6" t="s">
        <v>149</v>
      </c>
      <c r="BE291" s="81">
        <f>IF($U$291="základní",$N$291,0)</f>
        <v>0</v>
      </c>
      <c r="BF291" s="81">
        <f>IF($U$291="snížená",$N$291,0)</f>
        <v>0</v>
      </c>
      <c r="BG291" s="81">
        <f>IF($U$291="zákl. přenesená",$N$291,0)</f>
        <v>0</v>
      </c>
      <c r="BH291" s="81">
        <f>IF($U$291="sníž. přenesená",$N$291,0)</f>
        <v>0</v>
      </c>
      <c r="BI291" s="81">
        <f>IF($U$291="nulová",$N$291,0)</f>
        <v>0</v>
      </c>
      <c r="BJ291" s="6" t="s">
        <v>21</v>
      </c>
      <c r="BK291" s="130">
        <f>ROUND($L$291*$K$291,3)</f>
        <v>0</v>
      </c>
      <c r="BL291" s="6" t="s">
        <v>153</v>
      </c>
    </row>
    <row r="292" spans="2:64" s="6" customFormat="1" ht="15.75" customHeight="1">
      <c r="B292" s="22"/>
      <c r="C292" s="137" t="s">
        <v>389</v>
      </c>
      <c r="D292" s="137" t="s">
        <v>191</v>
      </c>
      <c r="E292" s="138" t="s">
        <v>390</v>
      </c>
      <c r="F292" s="209" t="s">
        <v>537</v>
      </c>
      <c r="G292" s="210"/>
      <c r="H292" s="210"/>
      <c r="I292" s="210"/>
      <c r="J292" s="139" t="s">
        <v>178</v>
      </c>
      <c r="K292" s="140">
        <v>28</v>
      </c>
      <c r="L292" s="211">
        <v>0</v>
      </c>
      <c r="M292" s="210"/>
      <c r="N292" s="212">
        <f>ROUND($L$292*$K$292,3)</f>
        <v>0</v>
      </c>
      <c r="O292" s="200"/>
      <c r="P292" s="200"/>
      <c r="Q292" s="200"/>
      <c r="R292" s="23"/>
      <c r="T292" s="127"/>
      <c r="U292" s="29" t="s">
        <v>42</v>
      </c>
      <c r="V292" s="128">
        <v>0</v>
      </c>
      <c r="W292" s="128">
        <f>$V$292*$K$292</f>
        <v>0</v>
      </c>
      <c r="X292" s="128">
        <v>0.06</v>
      </c>
      <c r="Y292" s="128">
        <f>$X$292*$K$292</f>
        <v>1.68</v>
      </c>
      <c r="Z292" s="128">
        <v>0</v>
      </c>
      <c r="AA292" s="129">
        <f>$Z$292*$K$292</f>
        <v>0</v>
      </c>
      <c r="AR292" s="6" t="s">
        <v>171</v>
      </c>
      <c r="AT292" s="6" t="s">
        <v>191</v>
      </c>
      <c r="AU292" s="6" t="s">
        <v>101</v>
      </c>
      <c r="AY292" s="6" t="s">
        <v>149</v>
      </c>
      <c r="BE292" s="81">
        <f>IF($U$292="základní",$N$292,0)</f>
        <v>0</v>
      </c>
      <c r="BF292" s="81">
        <f>IF($U$292="snížená",$N$292,0)</f>
        <v>0</v>
      </c>
      <c r="BG292" s="81">
        <f>IF($U$292="zákl. přenesená",$N$292,0)</f>
        <v>0</v>
      </c>
      <c r="BH292" s="81">
        <f>IF($U$292="sníž. přenesená",$N$292,0)</f>
        <v>0</v>
      </c>
      <c r="BI292" s="81">
        <f>IF($U$292="nulová",$N$292,0)</f>
        <v>0</v>
      </c>
      <c r="BJ292" s="6" t="s">
        <v>21</v>
      </c>
      <c r="BK292" s="130">
        <f>ROUND($L$292*$K$292,3)</f>
        <v>0</v>
      </c>
      <c r="BL292" s="6" t="s">
        <v>153</v>
      </c>
    </row>
    <row r="293" spans="2:64" s="6" customFormat="1" ht="15.75" customHeight="1">
      <c r="B293" s="22"/>
      <c r="C293" s="137" t="s">
        <v>391</v>
      </c>
      <c r="D293" s="137" t="s">
        <v>191</v>
      </c>
      <c r="E293" s="138" t="s">
        <v>392</v>
      </c>
      <c r="F293" s="209" t="s">
        <v>538</v>
      </c>
      <c r="G293" s="210"/>
      <c r="H293" s="210"/>
      <c r="I293" s="210"/>
      <c r="J293" s="139" t="s">
        <v>178</v>
      </c>
      <c r="K293" s="140">
        <v>28</v>
      </c>
      <c r="L293" s="211">
        <v>0</v>
      </c>
      <c r="M293" s="210"/>
      <c r="N293" s="212">
        <f>ROUND($L$293*$K$293,3)</f>
        <v>0</v>
      </c>
      <c r="O293" s="200"/>
      <c r="P293" s="200"/>
      <c r="Q293" s="200"/>
      <c r="R293" s="23"/>
      <c r="T293" s="127"/>
      <c r="U293" s="29" t="s">
        <v>42</v>
      </c>
      <c r="V293" s="128">
        <v>0</v>
      </c>
      <c r="W293" s="128">
        <f>$V$293*$K$293</f>
        <v>0</v>
      </c>
      <c r="X293" s="128">
        <v>0.058</v>
      </c>
      <c r="Y293" s="128">
        <f>$X$293*$K$293</f>
        <v>1.624</v>
      </c>
      <c r="Z293" s="128">
        <v>0</v>
      </c>
      <c r="AA293" s="129">
        <f>$Z$293*$K$293</f>
        <v>0</v>
      </c>
      <c r="AR293" s="6" t="s">
        <v>171</v>
      </c>
      <c r="AT293" s="6" t="s">
        <v>191</v>
      </c>
      <c r="AU293" s="6" t="s">
        <v>101</v>
      </c>
      <c r="AY293" s="6" t="s">
        <v>149</v>
      </c>
      <c r="BE293" s="81">
        <f>IF($U$293="základní",$N$293,0)</f>
        <v>0</v>
      </c>
      <c r="BF293" s="81">
        <f>IF($U$293="snížená",$N$293,0)</f>
        <v>0</v>
      </c>
      <c r="BG293" s="81">
        <f>IF($U$293="zákl. přenesená",$N$293,0)</f>
        <v>0</v>
      </c>
      <c r="BH293" s="81">
        <f>IF($U$293="sníž. přenesená",$N$293,0)</f>
        <v>0</v>
      </c>
      <c r="BI293" s="81">
        <f>IF($U$293="nulová",$N$293,0)</f>
        <v>0</v>
      </c>
      <c r="BJ293" s="6" t="s">
        <v>21</v>
      </c>
      <c r="BK293" s="130">
        <f>ROUND($L$293*$K$293,3)</f>
        <v>0</v>
      </c>
      <c r="BL293" s="6" t="s">
        <v>153</v>
      </c>
    </row>
    <row r="294" spans="2:64" s="6" customFormat="1" ht="27" customHeight="1">
      <c r="B294" s="22"/>
      <c r="C294" s="123" t="s">
        <v>393</v>
      </c>
      <c r="D294" s="123" t="s">
        <v>150</v>
      </c>
      <c r="E294" s="124" t="s">
        <v>394</v>
      </c>
      <c r="F294" s="199" t="s">
        <v>539</v>
      </c>
      <c r="G294" s="200"/>
      <c r="H294" s="200"/>
      <c r="I294" s="200"/>
      <c r="J294" s="125" t="s">
        <v>169</v>
      </c>
      <c r="K294" s="126">
        <v>11.18</v>
      </c>
      <c r="L294" s="201">
        <v>0</v>
      </c>
      <c r="M294" s="200"/>
      <c r="N294" s="202">
        <f>ROUND($L$294*$K$294,3)</f>
        <v>0</v>
      </c>
      <c r="O294" s="200"/>
      <c r="P294" s="200"/>
      <c r="Q294" s="200"/>
      <c r="R294" s="23"/>
      <c r="T294" s="127"/>
      <c r="U294" s="29" t="s">
        <v>42</v>
      </c>
      <c r="V294" s="128">
        <v>1.48</v>
      </c>
      <c r="W294" s="128">
        <f>$V$294*$K$294</f>
        <v>16.5464</v>
      </c>
      <c r="X294" s="128">
        <v>0</v>
      </c>
      <c r="Y294" s="128">
        <f>$X$294*$K$294</f>
        <v>0</v>
      </c>
      <c r="Z294" s="128">
        <v>0</v>
      </c>
      <c r="AA294" s="129">
        <f>$Z$294*$K$294</f>
        <v>0</v>
      </c>
      <c r="AR294" s="6" t="s">
        <v>153</v>
      </c>
      <c r="AT294" s="6" t="s">
        <v>150</v>
      </c>
      <c r="AU294" s="6" t="s">
        <v>101</v>
      </c>
      <c r="AY294" s="6" t="s">
        <v>149</v>
      </c>
      <c r="BE294" s="81">
        <f>IF($U$294="základní",$N$294,0)</f>
        <v>0</v>
      </c>
      <c r="BF294" s="81">
        <f>IF($U$294="snížená",$N$294,0)</f>
        <v>0</v>
      </c>
      <c r="BG294" s="81">
        <f>IF($U$294="zákl. přenesená",$N$294,0)</f>
        <v>0</v>
      </c>
      <c r="BH294" s="81">
        <f>IF($U$294="sníž. přenesená",$N$294,0)</f>
        <v>0</v>
      </c>
      <c r="BI294" s="81">
        <f>IF($U$294="nulová",$N$294,0)</f>
        <v>0</v>
      </c>
      <c r="BJ294" s="6" t="s">
        <v>21</v>
      </c>
      <c r="BK294" s="130">
        <f>ROUND($L$294*$K$294,3)</f>
        <v>0</v>
      </c>
      <c r="BL294" s="6" t="s">
        <v>153</v>
      </c>
    </row>
    <row r="295" spans="2:63" s="113" customFormat="1" ht="30.75" customHeight="1">
      <c r="B295" s="114"/>
      <c r="D295" s="122" t="s">
        <v>122</v>
      </c>
      <c r="N295" s="205">
        <f>$BK$295</f>
        <v>0</v>
      </c>
      <c r="O295" s="204"/>
      <c r="P295" s="204"/>
      <c r="Q295" s="204"/>
      <c r="R295" s="117"/>
      <c r="T295" s="118"/>
      <c r="W295" s="119">
        <f>SUM($W$296:$W$299)</f>
        <v>456.43455</v>
      </c>
      <c r="Y295" s="119">
        <f>SUM($Y$296:$Y$299)</f>
        <v>70.345</v>
      </c>
      <c r="AA295" s="120">
        <f>SUM($AA$296:$AA$299)</f>
        <v>0</v>
      </c>
      <c r="AR295" s="116" t="s">
        <v>21</v>
      </c>
      <c r="AT295" s="116" t="s">
        <v>76</v>
      </c>
      <c r="AU295" s="116" t="s">
        <v>21</v>
      </c>
      <c r="AY295" s="116" t="s">
        <v>149</v>
      </c>
      <c r="BK295" s="121">
        <f>SUM($BK$296:$BK$299)</f>
        <v>0</v>
      </c>
    </row>
    <row r="296" spans="2:64" s="6" customFormat="1" ht="27" customHeight="1">
      <c r="B296" s="22"/>
      <c r="C296" s="123" t="s">
        <v>395</v>
      </c>
      <c r="D296" s="123" t="s">
        <v>150</v>
      </c>
      <c r="E296" s="124" t="s">
        <v>396</v>
      </c>
      <c r="F296" s="199" t="s">
        <v>540</v>
      </c>
      <c r="G296" s="200"/>
      <c r="H296" s="200"/>
      <c r="I296" s="200"/>
      <c r="J296" s="125" t="s">
        <v>215</v>
      </c>
      <c r="K296" s="126">
        <v>1100</v>
      </c>
      <c r="L296" s="201">
        <v>0</v>
      </c>
      <c r="M296" s="200"/>
      <c r="N296" s="202">
        <f>ROUND($L$296*$K$296,3)</f>
        <v>0</v>
      </c>
      <c r="O296" s="200"/>
      <c r="P296" s="200"/>
      <c r="Q296" s="200"/>
      <c r="R296" s="23"/>
      <c r="T296" s="127"/>
      <c r="U296" s="29" t="s">
        <v>42</v>
      </c>
      <c r="V296" s="128">
        <v>0.39</v>
      </c>
      <c r="W296" s="128">
        <f>$V$296*$K$296</f>
        <v>429</v>
      </c>
      <c r="X296" s="128">
        <v>0.01835</v>
      </c>
      <c r="Y296" s="128">
        <f>$X$296*$K$296</f>
        <v>20.185000000000002</v>
      </c>
      <c r="Z296" s="128">
        <v>0</v>
      </c>
      <c r="AA296" s="129">
        <f>$Z$296*$K$296</f>
        <v>0</v>
      </c>
      <c r="AR296" s="6" t="s">
        <v>289</v>
      </c>
      <c r="AT296" s="6" t="s">
        <v>150</v>
      </c>
      <c r="AU296" s="6" t="s">
        <v>101</v>
      </c>
      <c r="AY296" s="6" t="s">
        <v>149</v>
      </c>
      <c r="BE296" s="81">
        <f>IF($U$296="základní",$N$296,0)</f>
        <v>0</v>
      </c>
      <c r="BF296" s="81">
        <f>IF($U$296="snížená",$N$296,0)</f>
        <v>0</v>
      </c>
      <c r="BG296" s="81">
        <f>IF($U$296="zákl. přenesená",$N$296,0)</f>
        <v>0</v>
      </c>
      <c r="BH296" s="81">
        <f>IF($U$296="sníž. přenesená",$N$296,0)</f>
        <v>0</v>
      </c>
      <c r="BI296" s="81">
        <f>IF($U$296="nulová",$N$296,0)</f>
        <v>0</v>
      </c>
      <c r="BJ296" s="6" t="s">
        <v>21</v>
      </c>
      <c r="BK296" s="130">
        <f>ROUND($L$296*$K$296,3)</f>
        <v>0</v>
      </c>
      <c r="BL296" s="6" t="s">
        <v>289</v>
      </c>
    </row>
    <row r="297" spans="2:64" s="6" customFormat="1" ht="27" customHeight="1">
      <c r="B297" s="22"/>
      <c r="C297" s="137" t="s">
        <v>397</v>
      </c>
      <c r="D297" s="137" t="s">
        <v>191</v>
      </c>
      <c r="E297" s="138" t="s">
        <v>398</v>
      </c>
      <c r="F297" s="209" t="s">
        <v>541</v>
      </c>
      <c r="G297" s="210"/>
      <c r="H297" s="210"/>
      <c r="I297" s="210"/>
      <c r="J297" s="139" t="s">
        <v>178</v>
      </c>
      <c r="K297" s="140">
        <v>1100</v>
      </c>
      <c r="L297" s="211">
        <v>0</v>
      </c>
      <c r="M297" s="210"/>
      <c r="N297" s="212">
        <f>ROUND($L$297*$K$297,3)</f>
        <v>0</v>
      </c>
      <c r="O297" s="200"/>
      <c r="P297" s="200"/>
      <c r="Q297" s="200"/>
      <c r="R297" s="23"/>
      <c r="T297" s="127"/>
      <c r="U297" s="29" t="s">
        <v>42</v>
      </c>
      <c r="V297" s="128">
        <v>0</v>
      </c>
      <c r="W297" s="128">
        <f>$V$297*$K$297</f>
        <v>0</v>
      </c>
      <c r="X297" s="128">
        <v>0.032</v>
      </c>
      <c r="Y297" s="128">
        <f>$X$297*$K$297</f>
        <v>35.2</v>
      </c>
      <c r="Z297" s="128">
        <v>0</v>
      </c>
      <c r="AA297" s="129">
        <f>$Z$297*$K$297</f>
        <v>0</v>
      </c>
      <c r="AR297" s="6" t="s">
        <v>171</v>
      </c>
      <c r="AT297" s="6" t="s">
        <v>191</v>
      </c>
      <c r="AU297" s="6" t="s">
        <v>101</v>
      </c>
      <c r="AY297" s="6" t="s">
        <v>149</v>
      </c>
      <c r="BE297" s="81">
        <f>IF($U$297="základní",$N$297,0)</f>
        <v>0</v>
      </c>
      <c r="BF297" s="81">
        <f>IF($U$297="snížená",$N$297,0)</f>
        <v>0</v>
      </c>
      <c r="BG297" s="81">
        <f>IF($U$297="zákl. přenesená",$N$297,0)</f>
        <v>0</v>
      </c>
      <c r="BH297" s="81">
        <f>IF($U$297="sníž. přenesená",$N$297,0)</f>
        <v>0</v>
      </c>
      <c r="BI297" s="81">
        <f>IF($U$297="nulová",$N$297,0)</f>
        <v>0</v>
      </c>
      <c r="BJ297" s="6" t="s">
        <v>21</v>
      </c>
      <c r="BK297" s="130">
        <f>ROUND($L$297*$K$297,3)</f>
        <v>0</v>
      </c>
      <c r="BL297" s="6" t="s">
        <v>153</v>
      </c>
    </row>
    <row r="298" spans="2:64" s="6" customFormat="1" ht="15.75" customHeight="1">
      <c r="B298" s="22"/>
      <c r="C298" s="137" t="s">
        <v>399</v>
      </c>
      <c r="D298" s="137" t="s">
        <v>191</v>
      </c>
      <c r="E298" s="138" t="s">
        <v>400</v>
      </c>
      <c r="F298" s="209" t="s">
        <v>542</v>
      </c>
      <c r="G298" s="210"/>
      <c r="H298" s="210"/>
      <c r="I298" s="210"/>
      <c r="J298" s="139" t="s">
        <v>178</v>
      </c>
      <c r="K298" s="140">
        <v>2200</v>
      </c>
      <c r="L298" s="211">
        <v>0</v>
      </c>
      <c r="M298" s="210"/>
      <c r="N298" s="212">
        <f>ROUND($L$298*$K$298,3)</f>
        <v>0</v>
      </c>
      <c r="O298" s="200"/>
      <c r="P298" s="200"/>
      <c r="Q298" s="200"/>
      <c r="R298" s="23"/>
      <c r="T298" s="127"/>
      <c r="U298" s="29" t="s">
        <v>42</v>
      </c>
      <c r="V298" s="128">
        <v>0</v>
      </c>
      <c r="W298" s="128">
        <f>$V$298*$K$298</f>
        <v>0</v>
      </c>
      <c r="X298" s="128">
        <v>0.0068</v>
      </c>
      <c r="Y298" s="128">
        <f>$X$298*$K$298</f>
        <v>14.959999999999999</v>
      </c>
      <c r="Z298" s="128">
        <v>0</v>
      </c>
      <c r="AA298" s="129">
        <f>$Z$298*$K$298</f>
        <v>0</v>
      </c>
      <c r="AR298" s="6" t="s">
        <v>171</v>
      </c>
      <c r="AT298" s="6" t="s">
        <v>191</v>
      </c>
      <c r="AU298" s="6" t="s">
        <v>101</v>
      </c>
      <c r="AY298" s="6" t="s">
        <v>149</v>
      </c>
      <c r="BE298" s="81">
        <f>IF($U$298="základní",$N$298,0)</f>
        <v>0</v>
      </c>
      <c r="BF298" s="81">
        <f>IF($U$298="snížená",$N$298,0)</f>
        <v>0</v>
      </c>
      <c r="BG298" s="81">
        <f>IF($U$298="zákl. přenesená",$N$298,0)</f>
        <v>0</v>
      </c>
      <c r="BH298" s="81">
        <f>IF($U$298="sníž. přenesená",$N$298,0)</f>
        <v>0</v>
      </c>
      <c r="BI298" s="81">
        <f>IF($U$298="nulová",$N$298,0)</f>
        <v>0</v>
      </c>
      <c r="BJ298" s="6" t="s">
        <v>21</v>
      </c>
      <c r="BK298" s="130">
        <f>ROUND($L$298*$K$298,3)</f>
        <v>0</v>
      </c>
      <c r="BL298" s="6" t="s">
        <v>153</v>
      </c>
    </row>
    <row r="299" spans="2:64" s="6" customFormat="1" ht="27" customHeight="1">
      <c r="B299" s="22"/>
      <c r="C299" s="123" t="s">
        <v>401</v>
      </c>
      <c r="D299" s="123" t="s">
        <v>150</v>
      </c>
      <c r="E299" s="124" t="s">
        <v>252</v>
      </c>
      <c r="F299" s="199" t="s">
        <v>499</v>
      </c>
      <c r="G299" s="200"/>
      <c r="H299" s="200"/>
      <c r="I299" s="200"/>
      <c r="J299" s="125" t="s">
        <v>169</v>
      </c>
      <c r="K299" s="126">
        <v>70.345</v>
      </c>
      <c r="L299" s="201">
        <v>0</v>
      </c>
      <c r="M299" s="200"/>
      <c r="N299" s="202">
        <f>ROUND($L$299*$K$299,3)</f>
        <v>0</v>
      </c>
      <c r="O299" s="200"/>
      <c r="P299" s="200"/>
      <c r="Q299" s="200"/>
      <c r="R299" s="23"/>
      <c r="T299" s="127"/>
      <c r="U299" s="29" t="s">
        <v>42</v>
      </c>
      <c r="V299" s="128">
        <v>0.39</v>
      </c>
      <c r="W299" s="128">
        <f>$V$299*$K$299</f>
        <v>27.43455</v>
      </c>
      <c r="X299" s="128">
        <v>0</v>
      </c>
      <c r="Y299" s="128">
        <f>$X$299*$K$299</f>
        <v>0</v>
      </c>
      <c r="Z299" s="128">
        <v>0</v>
      </c>
      <c r="AA299" s="129">
        <f>$Z$299*$K$299</f>
        <v>0</v>
      </c>
      <c r="AR299" s="6" t="s">
        <v>153</v>
      </c>
      <c r="AT299" s="6" t="s">
        <v>150</v>
      </c>
      <c r="AU299" s="6" t="s">
        <v>101</v>
      </c>
      <c r="AY299" s="6" t="s">
        <v>149</v>
      </c>
      <c r="BE299" s="81">
        <f>IF($U$299="základní",$N$299,0)</f>
        <v>0</v>
      </c>
      <c r="BF299" s="81">
        <f>IF($U$299="snížená",$N$299,0)</f>
        <v>0</v>
      </c>
      <c r="BG299" s="81">
        <f>IF($U$299="zákl. přenesená",$N$299,0)</f>
        <v>0</v>
      </c>
      <c r="BH299" s="81">
        <f>IF($U$299="sníž. přenesená",$N$299,0)</f>
        <v>0</v>
      </c>
      <c r="BI299" s="81">
        <f>IF($U$299="nulová",$N$299,0)</f>
        <v>0</v>
      </c>
      <c r="BJ299" s="6" t="s">
        <v>21</v>
      </c>
      <c r="BK299" s="130">
        <f>ROUND($L$299*$K$299,3)</f>
        <v>0</v>
      </c>
      <c r="BL299" s="6" t="s">
        <v>153</v>
      </c>
    </row>
    <row r="300" spans="2:63" s="113" customFormat="1" ht="30.75" customHeight="1">
      <c r="B300" s="114"/>
      <c r="D300" s="122" t="s">
        <v>123</v>
      </c>
      <c r="N300" s="205">
        <f>$BK$300</f>
        <v>0</v>
      </c>
      <c r="O300" s="204"/>
      <c r="P300" s="204"/>
      <c r="Q300" s="204"/>
      <c r="R300" s="117"/>
      <c r="T300" s="118"/>
      <c r="W300" s="119">
        <f>SUM($W$301:$W$310)</f>
        <v>206.5</v>
      </c>
      <c r="Y300" s="119">
        <f>SUM($Y$301:$Y$310)</f>
        <v>18.172</v>
      </c>
      <c r="AA300" s="120">
        <f>SUM($AA$301:$AA$310)</f>
        <v>0</v>
      </c>
      <c r="AR300" s="116" t="s">
        <v>153</v>
      </c>
      <c r="AT300" s="116" t="s">
        <v>76</v>
      </c>
      <c r="AU300" s="116" t="s">
        <v>21</v>
      </c>
      <c r="AY300" s="116" t="s">
        <v>149</v>
      </c>
      <c r="BK300" s="121">
        <f>SUM($BK$301:$BK$310)</f>
        <v>0</v>
      </c>
    </row>
    <row r="301" spans="2:64" s="6" customFormat="1" ht="15.75" customHeight="1">
      <c r="B301" s="22"/>
      <c r="C301" s="123" t="s">
        <v>402</v>
      </c>
      <c r="D301" s="123" t="s">
        <v>150</v>
      </c>
      <c r="E301" s="124" t="s">
        <v>403</v>
      </c>
      <c r="F301" s="206" t="s">
        <v>404</v>
      </c>
      <c r="G301" s="200"/>
      <c r="H301" s="200"/>
      <c r="I301" s="200"/>
      <c r="J301" s="125" t="s">
        <v>215</v>
      </c>
      <c r="K301" s="126">
        <v>2065</v>
      </c>
      <c r="L301" s="201">
        <v>0</v>
      </c>
      <c r="M301" s="200"/>
      <c r="N301" s="202">
        <f>ROUND($L$301*$K$301,3)</f>
        <v>0</v>
      </c>
      <c r="O301" s="200"/>
      <c r="P301" s="200"/>
      <c r="Q301" s="200"/>
      <c r="R301" s="23"/>
      <c r="T301" s="127"/>
      <c r="U301" s="29" t="s">
        <v>42</v>
      </c>
      <c r="V301" s="128">
        <v>0.1</v>
      </c>
      <c r="W301" s="128">
        <f>$V$301*$K$301</f>
        <v>206.5</v>
      </c>
      <c r="X301" s="128">
        <v>0.0088</v>
      </c>
      <c r="Y301" s="128">
        <f>$X$301*$K$301</f>
        <v>18.172</v>
      </c>
      <c r="Z301" s="128">
        <v>0</v>
      </c>
      <c r="AA301" s="129">
        <f>$Z$301*$K$301</f>
        <v>0</v>
      </c>
      <c r="AR301" s="6" t="s">
        <v>153</v>
      </c>
      <c r="AT301" s="6" t="s">
        <v>150</v>
      </c>
      <c r="AU301" s="6" t="s">
        <v>101</v>
      </c>
      <c r="AY301" s="6" t="s">
        <v>149</v>
      </c>
      <c r="BE301" s="81">
        <f>IF($U$301="základní",$N$301,0)</f>
        <v>0</v>
      </c>
      <c r="BF301" s="81">
        <f>IF($U$301="snížená",$N$301,0)</f>
        <v>0</v>
      </c>
      <c r="BG301" s="81">
        <f>IF($U$301="zákl. přenesená",$N$301,0)</f>
        <v>0</v>
      </c>
      <c r="BH301" s="81">
        <f>IF($U$301="sníž. přenesená",$N$301,0)</f>
        <v>0</v>
      </c>
      <c r="BI301" s="81">
        <f>IF($U$301="nulová",$N$301,0)</f>
        <v>0</v>
      </c>
      <c r="BJ301" s="6" t="s">
        <v>21</v>
      </c>
      <c r="BK301" s="130">
        <f>ROUND($L$301*$K$301,3)</f>
        <v>0</v>
      </c>
      <c r="BL301" s="6" t="s">
        <v>153</v>
      </c>
    </row>
    <row r="302" spans="2:51" s="6" customFormat="1" ht="15.75" customHeight="1">
      <c r="B302" s="131"/>
      <c r="E302" s="132"/>
      <c r="F302" s="207" t="s">
        <v>405</v>
      </c>
      <c r="G302" s="208"/>
      <c r="H302" s="208"/>
      <c r="I302" s="208"/>
      <c r="K302" s="133">
        <v>2065</v>
      </c>
      <c r="R302" s="134"/>
      <c r="T302" s="135"/>
      <c r="AA302" s="136"/>
      <c r="AT302" s="132" t="s">
        <v>161</v>
      </c>
      <c r="AU302" s="132" t="s">
        <v>101</v>
      </c>
      <c r="AV302" s="132" t="s">
        <v>101</v>
      </c>
      <c r="AW302" s="132" t="s">
        <v>104</v>
      </c>
      <c r="AX302" s="132" t="s">
        <v>21</v>
      </c>
      <c r="AY302" s="132" t="s">
        <v>149</v>
      </c>
    </row>
    <row r="303" spans="2:64" s="6" customFormat="1" ht="15.75" customHeight="1">
      <c r="B303" s="22"/>
      <c r="C303" s="123" t="s">
        <v>406</v>
      </c>
      <c r="D303" s="123" t="s">
        <v>150</v>
      </c>
      <c r="E303" s="124" t="s">
        <v>407</v>
      </c>
      <c r="F303" s="206" t="s">
        <v>408</v>
      </c>
      <c r="G303" s="200"/>
      <c r="H303" s="200"/>
      <c r="I303" s="200"/>
      <c r="J303" s="125" t="s">
        <v>409</v>
      </c>
      <c r="K303" s="126">
        <v>1</v>
      </c>
      <c r="L303" s="201">
        <v>0</v>
      </c>
      <c r="M303" s="200"/>
      <c r="N303" s="202">
        <f>ROUND($L$303*$K$303,3)</f>
        <v>0</v>
      </c>
      <c r="O303" s="200"/>
      <c r="P303" s="200"/>
      <c r="Q303" s="200"/>
      <c r="R303" s="23"/>
      <c r="T303" s="127"/>
      <c r="U303" s="29" t="s">
        <v>42</v>
      </c>
      <c r="V303" s="128">
        <v>0</v>
      </c>
      <c r="W303" s="128">
        <f>$V$303*$K$303</f>
        <v>0</v>
      </c>
      <c r="X303" s="128">
        <v>0</v>
      </c>
      <c r="Y303" s="128">
        <f>$X$303*$K$303</f>
        <v>0</v>
      </c>
      <c r="Z303" s="128">
        <v>0</v>
      </c>
      <c r="AA303" s="129">
        <f>$Z$303*$K$303</f>
        <v>0</v>
      </c>
      <c r="AR303" s="6" t="s">
        <v>410</v>
      </c>
      <c r="AT303" s="6" t="s">
        <v>150</v>
      </c>
      <c r="AU303" s="6" t="s">
        <v>101</v>
      </c>
      <c r="AY303" s="6" t="s">
        <v>149</v>
      </c>
      <c r="BE303" s="81">
        <f>IF($U$303="základní",$N$303,0)</f>
        <v>0</v>
      </c>
      <c r="BF303" s="81">
        <f>IF($U$303="snížená",$N$303,0)</f>
        <v>0</v>
      </c>
      <c r="BG303" s="81">
        <f>IF($U$303="zákl. přenesená",$N$303,0)</f>
        <v>0</v>
      </c>
      <c r="BH303" s="81">
        <f>IF($U$303="sníž. přenesená",$N$303,0)</f>
        <v>0</v>
      </c>
      <c r="BI303" s="81">
        <f>IF($U$303="nulová",$N$303,0)</f>
        <v>0</v>
      </c>
      <c r="BJ303" s="6" t="s">
        <v>21</v>
      </c>
      <c r="BK303" s="130">
        <f>ROUND($L$303*$K$303,3)</f>
        <v>0</v>
      </c>
      <c r="BL303" s="6" t="s">
        <v>410</v>
      </c>
    </row>
    <row r="304" spans="2:64" s="6" customFormat="1" ht="15.75" customHeight="1">
      <c r="B304" s="22"/>
      <c r="C304" s="123" t="s">
        <v>411</v>
      </c>
      <c r="D304" s="123" t="s">
        <v>150</v>
      </c>
      <c r="E304" s="124" t="s">
        <v>412</v>
      </c>
      <c r="F304" s="206" t="s">
        <v>413</v>
      </c>
      <c r="G304" s="200"/>
      <c r="H304" s="200"/>
      <c r="I304" s="200"/>
      <c r="J304" s="125" t="s">
        <v>414</v>
      </c>
      <c r="K304" s="126">
        <v>2</v>
      </c>
      <c r="L304" s="201">
        <v>0</v>
      </c>
      <c r="M304" s="200"/>
      <c r="N304" s="202">
        <f>ROUND($L$304*$K$304,3)</f>
        <v>0</v>
      </c>
      <c r="O304" s="200"/>
      <c r="P304" s="200"/>
      <c r="Q304" s="200"/>
      <c r="R304" s="23"/>
      <c r="T304" s="127"/>
      <c r="U304" s="29" t="s">
        <v>42</v>
      </c>
      <c r="V304" s="128">
        <v>0</v>
      </c>
      <c r="W304" s="128">
        <f>$V$304*$K$304</f>
        <v>0</v>
      </c>
      <c r="X304" s="128">
        <v>0</v>
      </c>
      <c r="Y304" s="128">
        <f>$X$304*$K$304</f>
        <v>0</v>
      </c>
      <c r="Z304" s="128">
        <v>0</v>
      </c>
      <c r="AA304" s="129">
        <f>$Z$304*$K$304</f>
        <v>0</v>
      </c>
      <c r="AR304" s="6" t="s">
        <v>410</v>
      </c>
      <c r="AT304" s="6" t="s">
        <v>150</v>
      </c>
      <c r="AU304" s="6" t="s">
        <v>101</v>
      </c>
      <c r="AY304" s="6" t="s">
        <v>149</v>
      </c>
      <c r="BE304" s="81">
        <f>IF($U$304="základní",$N$304,0)</f>
        <v>0</v>
      </c>
      <c r="BF304" s="81">
        <f>IF($U$304="snížená",$N$304,0)</f>
        <v>0</v>
      </c>
      <c r="BG304" s="81">
        <f>IF($U$304="zákl. přenesená",$N$304,0)</f>
        <v>0</v>
      </c>
      <c r="BH304" s="81">
        <f>IF($U$304="sníž. přenesená",$N$304,0)</f>
        <v>0</v>
      </c>
      <c r="BI304" s="81">
        <f>IF($U$304="nulová",$N$304,0)</f>
        <v>0</v>
      </c>
      <c r="BJ304" s="6" t="s">
        <v>21</v>
      </c>
      <c r="BK304" s="130">
        <f>ROUND($L$304*$K$304,3)</f>
        <v>0</v>
      </c>
      <c r="BL304" s="6" t="s">
        <v>410</v>
      </c>
    </row>
    <row r="305" spans="2:64" s="6" customFormat="1" ht="15.75" customHeight="1">
      <c r="B305" s="22"/>
      <c r="C305" s="123" t="s">
        <v>415</v>
      </c>
      <c r="D305" s="123" t="s">
        <v>150</v>
      </c>
      <c r="E305" s="124" t="s">
        <v>416</v>
      </c>
      <c r="F305" s="223" t="s">
        <v>417</v>
      </c>
      <c r="G305" s="224"/>
      <c r="H305" s="224"/>
      <c r="I305" s="225"/>
      <c r="J305" s="125" t="s">
        <v>414</v>
      </c>
      <c r="K305" s="126">
        <v>1</v>
      </c>
      <c r="L305" s="221">
        <v>0</v>
      </c>
      <c r="M305" s="222"/>
      <c r="N305" s="218">
        <f>ROUND($L$305*$K$305,3)</f>
        <v>0</v>
      </c>
      <c r="O305" s="219"/>
      <c r="P305" s="219"/>
      <c r="Q305" s="220"/>
      <c r="R305" s="23"/>
      <c r="T305" s="127"/>
      <c r="U305" s="29" t="s">
        <v>42</v>
      </c>
      <c r="V305" s="128">
        <v>0</v>
      </c>
      <c r="W305" s="128">
        <f>$V$305*$K$305</f>
        <v>0</v>
      </c>
      <c r="X305" s="128">
        <v>0</v>
      </c>
      <c r="Y305" s="128">
        <f>$X$305*$K$305</f>
        <v>0</v>
      </c>
      <c r="Z305" s="128">
        <v>0</v>
      </c>
      <c r="AA305" s="129">
        <f>$Z$305*$K$305</f>
        <v>0</v>
      </c>
      <c r="AR305" s="6" t="s">
        <v>410</v>
      </c>
      <c r="AT305" s="6" t="s">
        <v>150</v>
      </c>
      <c r="AU305" s="6" t="s">
        <v>101</v>
      </c>
      <c r="AY305" s="6" t="s">
        <v>149</v>
      </c>
      <c r="BE305" s="81">
        <f>IF($U$305="základní",$N$305,0)</f>
        <v>0</v>
      </c>
      <c r="BF305" s="81">
        <f>IF($U$305="snížená",$N$305,0)</f>
        <v>0</v>
      </c>
      <c r="BG305" s="81">
        <f>IF($U$305="zákl. přenesená",$N$305,0)</f>
        <v>0</v>
      </c>
      <c r="BH305" s="81">
        <f>IF($U$305="sníž. přenesená",$N$305,0)</f>
        <v>0</v>
      </c>
      <c r="BI305" s="81">
        <f>IF($U$305="nulová",$N$305,0)</f>
        <v>0</v>
      </c>
      <c r="BJ305" s="6" t="s">
        <v>21</v>
      </c>
      <c r="BK305" s="130">
        <f>ROUND($L$305*$K$305,3)</f>
        <v>0</v>
      </c>
      <c r="BL305" s="6" t="s">
        <v>410</v>
      </c>
    </row>
    <row r="306" spans="2:63" s="6" customFormat="1" ht="15.75" customHeight="1">
      <c r="B306" s="22"/>
      <c r="C306" s="123" t="s">
        <v>418</v>
      </c>
      <c r="D306" s="123" t="s">
        <v>150</v>
      </c>
      <c r="E306" s="124" t="s">
        <v>419</v>
      </c>
      <c r="F306" s="206" t="s">
        <v>420</v>
      </c>
      <c r="G306" s="200"/>
      <c r="H306" s="200"/>
      <c r="I306" s="200"/>
      <c r="J306" s="125" t="s">
        <v>409</v>
      </c>
      <c r="K306" s="126">
        <v>3</v>
      </c>
      <c r="L306" s="201">
        <v>0</v>
      </c>
      <c r="M306" s="200"/>
      <c r="N306" s="202">
        <f>ROUND($L$310*$K$310,3)</f>
        <v>0</v>
      </c>
      <c r="O306" s="200"/>
      <c r="P306" s="200"/>
      <c r="Q306" s="200"/>
      <c r="R306" s="23"/>
      <c r="T306" s="127"/>
      <c r="U306" s="29"/>
      <c r="V306" s="128"/>
      <c r="W306" s="128"/>
      <c r="X306" s="128"/>
      <c r="Y306" s="128"/>
      <c r="Z306" s="128"/>
      <c r="AA306" s="129"/>
      <c r="BE306" s="81"/>
      <c r="BF306" s="81"/>
      <c r="BG306" s="81"/>
      <c r="BH306" s="81"/>
      <c r="BI306" s="81"/>
      <c r="BK306" s="130"/>
    </row>
    <row r="307" spans="2:63" s="6" customFormat="1" ht="15.75" customHeight="1">
      <c r="B307" s="22"/>
      <c r="C307" s="123">
        <v>134</v>
      </c>
      <c r="D307" s="123" t="s">
        <v>150</v>
      </c>
      <c r="E307" s="124" t="s">
        <v>548</v>
      </c>
      <c r="F307" s="206" t="s">
        <v>549</v>
      </c>
      <c r="G307" s="200"/>
      <c r="H307" s="200"/>
      <c r="I307" s="200"/>
      <c r="J307" s="125" t="s">
        <v>409</v>
      </c>
      <c r="K307" s="126">
        <v>3</v>
      </c>
      <c r="L307" s="201">
        <v>0</v>
      </c>
      <c r="M307" s="200"/>
      <c r="N307" s="202">
        <f>ROUND($L$310*$K$310,3)</f>
        <v>0</v>
      </c>
      <c r="O307" s="200"/>
      <c r="P307" s="200"/>
      <c r="Q307" s="200"/>
      <c r="R307" s="23"/>
      <c r="T307" s="127"/>
      <c r="U307" s="29"/>
      <c r="V307" s="128"/>
      <c r="W307" s="128"/>
      <c r="X307" s="128"/>
      <c r="Y307" s="128"/>
      <c r="Z307" s="128"/>
      <c r="AA307" s="129"/>
      <c r="BE307" s="81"/>
      <c r="BF307" s="81"/>
      <c r="BG307" s="81"/>
      <c r="BH307" s="81"/>
      <c r="BI307" s="81"/>
      <c r="BK307" s="130"/>
    </row>
    <row r="308" spans="2:63" s="6" customFormat="1" ht="15.75" customHeight="1">
      <c r="B308" s="22"/>
      <c r="C308" s="123">
        <v>135</v>
      </c>
      <c r="D308" s="123" t="s">
        <v>150</v>
      </c>
      <c r="E308" s="124" t="s">
        <v>548</v>
      </c>
      <c r="F308" s="206" t="s">
        <v>550</v>
      </c>
      <c r="G308" s="200"/>
      <c r="H308" s="200"/>
      <c r="I308" s="200"/>
      <c r="J308" s="125" t="s">
        <v>409</v>
      </c>
      <c r="K308" s="126">
        <v>3</v>
      </c>
      <c r="L308" s="201">
        <v>0</v>
      </c>
      <c r="M308" s="200"/>
      <c r="N308" s="202">
        <f>ROUND($L$310*$K$310,3)</f>
        <v>0</v>
      </c>
      <c r="O308" s="200"/>
      <c r="P308" s="200"/>
      <c r="Q308" s="200"/>
      <c r="R308" s="23"/>
      <c r="T308" s="127"/>
      <c r="U308" s="29"/>
      <c r="V308" s="128"/>
      <c r="W308" s="128"/>
      <c r="X308" s="128"/>
      <c r="Y308" s="128"/>
      <c r="Z308" s="128"/>
      <c r="AA308" s="129"/>
      <c r="BE308" s="81"/>
      <c r="BF308" s="81"/>
      <c r="BG308" s="81"/>
      <c r="BH308" s="81"/>
      <c r="BI308" s="81"/>
      <c r="BK308" s="130"/>
    </row>
    <row r="309" spans="2:63" s="6" customFormat="1" ht="15.75" customHeight="1">
      <c r="B309" s="22"/>
      <c r="C309" s="123">
        <v>136</v>
      </c>
      <c r="D309" s="123" t="s">
        <v>150</v>
      </c>
      <c r="E309" s="124" t="s">
        <v>548</v>
      </c>
      <c r="F309" s="206" t="s">
        <v>551</v>
      </c>
      <c r="G309" s="200"/>
      <c r="H309" s="200"/>
      <c r="I309" s="200"/>
      <c r="J309" s="125" t="s">
        <v>409</v>
      </c>
      <c r="K309" s="126">
        <v>1</v>
      </c>
      <c r="L309" s="201">
        <v>0</v>
      </c>
      <c r="M309" s="200"/>
      <c r="N309" s="202">
        <f>ROUND($L$310*$K$310,3)</f>
        <v>0</v>
      </c>
      <c r="O309" s="200"/>
      <c r="P309" s="200"/>
      <c r="Q309" s="200"/>
      <c r="R309" s="23"/>
      <c r="T309" s="127"/>
      <c r="U309" s="29"/>
      <c r="V309" s="128"/>
      <c r="W309" s="128"/>
      <c r="X309" s="128"/>
      <c r="Y309" s="128"/>
      <c r="Z309" s="128"/>
      <c r="AA309" s="129"/>
      <c r="BE309" s="81"/>
      <c r="BF309" s="81"/>
      <c r="BG309" s="81"/>
      <c r="BH309" s="81"/>
      <c r="BI309" s="81"/>
      <c r="BK309" s="130"/>
    </row>
    <row r="310" spans="2:64" s="6" customFormat="1" ht="15.75" customHeight="1">
      <c r="B310" s="22"/>
      <c r="C310" s="123">
        <v>137</v>
      </c>
      <c r="D310" s="123" t="s">
        <v>150</v>
      </c>
      <c r="E310" s="124" t="s">
        <v>548</v>
      </c>
      <c r="F310" s="206" t="s">
        <v>552</v>
      </c>
      <c r="G310" s="200"/>
      <c r="H310" s="200"/>
      <c r="I310" s="200"/>
      <c r="J310" s="125" t="s">
        <v>409</v>
      </c>
      <c r="K310" s="126">
        <v>1</v>
      </c>
      <c r="L310" s="201">
        <v>0</v>
      </c>
      <c r="M310" s="200"/>
      <c r="N310" s="202">
        <f>ROUND($L$310*$K$310,3)</f>
        <v>0</v>
      </c>
      <c r="O310" s="200"/>
      <c r="P310" s="200"/>
      <c r="Q310" s="200"/>
      <c r="R310" s="23"/>
      <c r="T310" s="127"/>
      <c r="U310" s="29" t="s">
        <v>42</v>
      </c>
      <c r="V310" s="128">
        <v>0</v>
      </c>
      <c r="W310" s="128">
        <f>$V$310*$K$310</f>
        <v>0</v>
      </c>
      <c r="X310" s="128">
        <v>0</v>
      </c>
      <c r="Y310" s="128">
        <f>$X$310*$K$310</f>
        <v>0</v>
      </c>
      <c r="Z310" s="128">
        <v>0</v>
      </c>
      <c r="AA310" s="129">
        <f>$Z$310*$K$310</f>
        <v>0</v>
      </c>
      <c r="AR310" s="6" t="s">
        <v>421</v>
      </c>
      <c r="AT310" s="6" t="s">
        <v>150</v>
      </c>
      <c r="AU310" s="6" t="s">
        <v>101</v>
      </c>
      <c r="AY310" s="6" t="s">
        <v>149</v>
      </c>
      <c r="BE310" s="81">
        <f>IF($U$310="základní",$N$310,0)</f>
        <v>0</v>
      </c>
      <c r="BF310" s="81">
        <f>IF($U$310="snížená",$N$310,0)</f>
        <v>0</v>
      </c>
      <c r="BG310" s="81">
        <f>IF($U$310="zákl. přenesená",$N$310,0)</f>
        <v>0</v>
      </c>
      <c r="BH310" s="81">
        <f>IF($U$310="sníž. přenesená",$N$310,0)</f>
        <v>0</v>
      </c>
      <c r="BI310" s="81">
        <f>IF($U$310="nulová",$N$310,0)</f>
        <v>0</v>
      </c>
      <c r="BJ310" s="6" t="s">
        <v>21</v>
      </c>
      <c r="BK310" s="130">
        <f>ROUND($L$310*$K$310,3)</f>
        <v>0</v>
      </c>
      <c r="BL310" s="6" t="s">
        <v>421</v>
      </c>
    </row>
    <row r="311" spans="2:63" s="113" customFormat="1" ht="30.75" customHeight="1">
      <c r="B311" s="114"/>
      <c r="D311" s="122" t="s">
        <v>124</v>
      </c>
      <c r="N311" s="226">
        <f>$BK$311</f>
        <v>0</v>
      </c>
      <c r="O311" s="226"/>
      <c r="P311" s="226"/>
      <c r="Q311" s="226"/>
      <c r="R311" s="117"/>
      <c r="T311" s="118"/>
      <c r="W311" s="119">
        <f>$W$312</f>
        <v>0</v>
      </c>
      <c r="Y311" s="119">
        <f>$Y$312</f>
        <v>0</v>
      </c>
      <c r="AA311" s="120">
        <f>$AA$312</f>
        <v>0</v>
      </c>
      <c r="AR311" s="116" t="s">
        <v>153</v>
      </c>
      <c r="AT311" s="116" t="s">
        <v>76</v>
      </c>
      <c r="AU311" s="116" t="s">
        <v>21</v>
      </c>
      <c r="AY311" s="116" t="s">
        <v>149</v>
      </c>
      <c r="BK311" s="121">
        <f>$BK$312</f>
        <v>0</v>
      </c>
    </row>
    <row r="312" spans="2:64" s="6" customFormat="1" ht="15.75" customHeight="1">
      <c r="B312" s="22"/>
      <c r="C312" s="123" t="s">
        <v>422</v>
      </c>
      <c r="D312" s="123" t="s">
        <v>150</v>
      </c>
      <c r="E312" s="124" t="s">
        <v>423</v>
      </c>
      <c r="F312" s="206" t="s">
        <v>424</v>
      </c>
      <c r="G312" s="200"/>
      <c r="H312" s="200"/>
      <c r="I312" s="200"/>
      <c r="J312" s="125" t="s">
        <v>425</v>
      </c>
      <c r="K312" s="126">
        <v>0</v>
      </c>
      <c r="L312" s="201">
        <v>0</v>
      </c>
      <c r="M312" s="200"/>
      <c r="N312" s="202">
        <f>ROUND($L$312*$K$312,3)</f>
        <v>0</v>
      </c>
      <c r="O312" s="200"/>
      <c r="P312" s="200"/>
      <c r="Q312" s="200"/>
      <c r="R312" s="23"/>
      <c r="T312" s="127"/>
      <c r="U312" s="29" t="s">
        <v>42</v>
      </c>
      <c r="V312" s="128">
        <v>0</v>
      </c>
      <c r="W312" s="128">
        <f>$V$312*$K$312</f>
        <v>0</v>
      </c>
      <c r="X312" s="128">
        <v>0</v>
      </c>
      <c r="Y312" s="128">
        <f>$X$312*$K$312</f>
        <v>0</v>
      </c>
      <c r="Z312" s="128">
        <v>0</v>
      </c>
      <c r="AA312" s="129">
        <f>$Z$312*$K$312</f>
        <v>0</v>
      </c>
      <c r="AR312" s="6" t="s">
        <v>410</v>
      </c>
      <c r="AT312" s="6" t="s">
        <v>150</v>
      </c>
      <c r="AU312" s="6" t="s">
        <v>101</v>
      </c>
      <c r="AY312" s="6" t="s">
        <v>149</v>
      </c>
      <c r="BE312" s="81">
        <f>IF($U$312="základní",$N$312,0)</f>
        <v>0</v>
      </c>
      <c r="BF312" s="81">
        <f>IF($U$312="snížená",$N$312,0)</f>
        <v>0</v>
      </c>
      <c r="BG312" s="81">
        <f>IF($U$312="zákl. přenesená",$N$312,0)</f>
        <v>0</v>
      </c>
      <c r="BH312" s="81">
        <f>IF($U$312="sníž. přenesená",$N$312,0)</f>
        <v>0</v>
      </c>
      <c r="BI312" s="81">
        <f>IF($U$312="nulová",$N$312,0)</f>
        <v>0</v>
      </c>
      <c r="BJ312" s="6" t="s">
        <v>21</v>
      </c>
      <c r="BK312" s="130">
        <f>ROUND($L$312*$K$312,3)</f>
        <v>0</v>
      </c>
      <c r="BL312" s="6" t="s">
        <v>410</v>
      </c>
    </row>
    <row r="313" spans="2:63" s="6" customFormat="1" ht="51" customHeight="1">
      <c r="B313" s="22"/>
      <c r="D313" s="115" t="s">
        <v>426</v>
      </c>
      <c r="N313" s="195">
        <f>$BK$313</f>
        <v>0</v>
      </c>
      <c r="O313" s="155"/>
      <c r="P313" s="155"/>
      <c r="Q313" s="155"/>
      <c r="R313" s="23"/>
      <c r="T313" s="57"/>
      <c r="AA313" s="58"/>
      <c r="AT313" s="6" t="s">
        <v>76</v>
      </c>
      <c r="AU313" s="6" t="s">
        <v>77</v>
      </c>
      <c r="AY313" s="6" t="s">
        <v>427</v>
      </c>
      <c r="BK313" s="130">
        <f>SUM($BK$314:$BK$318)</f>
        <v>0</v>
      </c>
    </row>
    <row r="314" spans="2:63" s="6" customFormat="1" ht="23.25" customHeight="1">
      <c r="B314" s="22"/>
      <c r="C314" s="141"/>
      <c r="D314" s="141" t="s">
        <v>150</v>
      </c>
      <c r="E314" s="142"/>
      <c r="F314" s="213"/>
      <c r="G314" s="214"/>
      <c r="H314" s="214"/>
      <c r="I314" s="214"/>
      <c r="J314" s="143"/>
      <c r="K314" s="126"/>
      <c r="L314" s="201"/>
      <c r="M314" s="200"/>
      <c r="N314" s="202">
        <f>$BK$314</f>
        <v>0</v>
      </c>
      <c r="O314" s="200"/>
      <c r="P314" s="200"/>
      <c r="Q314" s="200"/>
      <c r="R314" s="23"/>
      <c r="T314" s="127"/>
      <c r="U314" s="144" t="s">
        <v>42</v>
      </c>
      <c r="AA314" s="58"/>
      <c r="AT314" s="6" t="s">
        <v>427</v>
      </c>
      <c r="AU314" s="6" t="s">
        <v>21</v>
      </c>
      <c r="AY314" s="6" t="s">
        <v>427</v>
      </c>
      <c r="BE314" s="81">
        <f>IF($U$314="základní",$N$314,0)</f>
        <v>0</v>
      </c>
      <c r="BF314" s="81">
        <f>IF($U$314="snížená",$N$314,0)</f>
        <v>0</v>
      </c>
      <c r="BG314" s="81">
        <f>IF($U$314="zákl. přenesená",$N$314,0)</f>
        <v>0</v>
      </c>
      <c r="BH314" s="81">
        <f>IF($U$314="sníž. přenesená",$N$314,0)</f>
        <v>0</v>
      </c>
      <c r="BI314" s="81">
        <f>IF($U$314="nulová",$N$314,0)</f>
        <v>0</v>
      </c>
      <c r="BJ314" s="6" t="s">
        <v>21</v>
      </c>
      <c r="BK314" s="130">
        <f>$L$314*$K$314</f>
        <v>0</v>
      </c>
    </row>
    <row r="315" spans="2:63" s="6" customFormat="1" ht="23.25" customHeight="1">
      <c r="B315" s="22"/>
      <c r="C315" s="141"/>
      <c r="D315" s="141" t="s">
        <v>150</v>
      </c>
      <c r="E315" s="142"/>
      <c r="F315" s="213"/>
      <c r="G315" s="214"/>
      <c r="H315" s="214"/>
      <c r="I315" s="214"/>
      <c r="J315" s="143"/>
      <c r="K315" s="126"/>
      <c r="L315" s="201"/>
      <c r="M315" s="200"/>
      <c r="N315" s="202">
        <f>$BK$315</f>
        <v>0</v>
      </c>
      <c r="O315" s="200"/>
      <c r="P315" s="200"/>
      <c r="Q315" s="200"/>
      <c r="R315" s="23"/>
      <c r="T315" s="127"/>
      <c r="U315" s="144" t="s">
        <v>42</v>
      </c>
      <c r="AA315" s="58"/>
      <c r="AT315" s="6" t="s">
        <v>427</v>
      </c>
      <c r="AU315" s="6" t="s">
        <v>21</v>
      </c>
      <c r="AY315" s="6" t="s">
        <v>427</v>
      </c>
      <c r="BE315" s="81">
        <f>IF($U$315="základní",$N$315,0)</f>
        <v>0</v>
      </c>
      <c r="BF315" s="81">
        <f>IF($U$315="snížená",$N$315,0)</f>
        <v>0</v>
      </c>
      <c r="BG315" s="81">
        <f>IF($U$315="zákl. přenesená",$N$315,0)</f>
        <v>0</v>
      </c>
      <c r="BH315" s="81">
        <f>IF($U$315="sníž. přenesená",$N$315,0)</f>
        <v>0</v>
      </c>
      <c r="BI315" s="81">
        <f>IF($U$315="nulová",$N$315,0)</f>
        <v>0</v>
      </c>
      <c r="BJ315" s="6" t="s">
        <v>21</v>
      </c>
      <c r="BK315" s="130">
        <f>$L$315*$K$315</f>
        <v>0</v>
      </c>
    </row>
    <row r="316" spans="2:63" s="6" customFormat="1" ht="23.25" customHeight="1">
      <c r="B316" s="22"/>
      <c r="C316" s="141"/>
      <c r="D316" s="141" t="s">
        <v>150</v>
      </c>
      <c r="E316" s="142"/>
      <c r="F316" s="213"/>
      <c r="G316" s="214"/>
      <c r="H316" s="214"/>
      <c r="I316" s="214"/>
      <c r="J316" s="143"/>
      <c r="K316" s="126"/>
      <c r="L316" s="201"/>
      <c r="M316" s="200"/>
      <c r="N316" s="202">
        <f>$BK$316</f>
        <v>0</v>
      </c>
      <c r="O316" s="200"/>
      <c r="P316" s="200"/>
      <c r="Q316" s="200"/>
      <c r="R316" s="23"/>
      <c r="T316" s="127"/>
      <c r="U316" s="144" t="s">
        <v>42</v>
      </c>
      <c r="AA316" s="58"/>
      <c r="AT316" s="6" t="s">
        <v>427</v>
      </c>
      <c r="AU316" s="6" t="s">
        <v>21</v>
      </c>
      <c r="AY316" s="6" t="s">
        <v>427</v>
      </c>
      <c r="BE316" s="81">
        <f>IF($U$316="základní",$N$316,0)</f>
        <v>0</v>
      </c>
      <c r="BF316" s="81">
        <f>IF($U$316="snížená",$N$316,0)</f>
        <v>0</v>
      </c>
      <c r="BG316" s="81">
        <f>IF($U$316="zákl. přenesená",$N$316,0)</f>
        <v>0</v>
      </c>
      <c r="BH316" s="81">
        <f>IF($U$316="sníž. přenesená",$N$316,0)</f>
        <v>0</v>
      </c>
      <c r="BI316" s="81">
        <f>IF($U$316="nulová",$N$316,0)</f>
        <v>0</v>
      </c>
      <c r="BJ316" s="6" t="s">
        <v>21</v>
      </c>
      <c r="BK316" s="130">
        <f>$L$316*$K$316</f>
        <v>0</v>
      </c>
    </row>
    <row r="317" spans="2:63" s="6" customFormat="1" ht="23.25" customHeight="1">
      <c r="B317" s="22"/>
      <c r="C317" s="141"/>
      <c r="D317" s="141" t="s">
        <v>150</v>
      </c>
      <c r="E317" s="142"/>
      <c r="F317" s="213"/>
      <c r="G317" s="214"/>
      <c r="H317" s="214"/>
      <c r="I317" s="214"/>
      <c r="J317" s="143"/>
      <c r="K317" s="126"/>
      <c r="L317" s="201"/>
      <c r="M317" s="200"/>
      <c r="N317" s="202">
        <f>$BK$317</f>
        <v>0</v>
      </c>
      <c r="O317" s="200"/>
      <c r="P317" s="200"/>
      <c r="Q317" s="200"/>
      <c r="R317" s="23"/>
      <c r="T317" s="127"/>
      <c r="U317" s="144" t="s">
        <v>42</v>
      </c>
      <c r="AA317" s="58"/>
      <c r="AT317" s="6" t="s">
        <v>427</v>
      </c>
      <c r="AU317" s="6" t="s">
        <v>21</v>
      </c>
      <c r="AY317" s="6" t="s">
        <v>427</v>
      </c>
      <c r="BE317" s="81">
        <f>IF($U$317="základní",$N$317,0)</f>
        <v>0</v>
      </c>
      <c r="BF317" s="81">
        <f>IF($U$317="snížená",$N$317,0)</f>
        <v>0</v>
      </c>
      <c r="BG317" s="81">
        <f>IF($U$317="zákl. přenesená",$N$317,0)</f>
        <v>0</v>
      </c>
      <c r="BH317" s="81">
        <f>IF($U$317="sníž. přenesená",$N$317,0)</f>
        <v>0</v>
      </c>
      <c r="BI317" s="81">
        <f>IF($U$317="nulová",$N$317,0)</f>
        <v>0</v>
      </c>
      <c r="BJ317" s="6" t="s">
        <v>21</v>
      </c>
      <c r="BK317" s="130">
        <f>$L$317*$K$317</f>
        <v>0</v>
      </c>
    </row>
    <row r="318" spans="2:63" s="6" customFormat="1" ht="23.25" customHeight="1">
      <c r="B318" s="22"/>
      <c r="C318" s="141"/>
      <c r="D318" s="141" t="s">
        <v>150</v>
      </c>
      <c r="E318" s="142"/>
      <c r="F318" s="213"/>
      <c r="G318" s="214"/>
      <c r="H318" s="214"/>
      <c r="I318" s="214"/>
      <c r="J318" s="143"/>
      <c r="K318" s="126"/>
      <c r="L318" s="201"/>
      <c r="M318" s="200"/>
      <c r="N318" s="202">
        <f>$BK$318</f>
        <v>0</v>
      </c>
      <c r="O318" s="200"/>
      <c r="P318" s="200"/>
      <c r="Q318" s="200"/>
      <c r="R318" s="23"/>
      <c r="T318" s="127"/>
      <c r="U318" s="144" t="s">
        <v>42</v>
      </c>
      <c r="V318" s="41"/>
      <c r="W318" s="41"/>
      <c r="X318" s="41"/>
      <c r="Y318" s="41"/>
      <c r="Z318" s="41"/>
      <c r="AA318" s="43"/>
      <c r="AT318" s="6" t="s">
        <v>427</v>
      </c>
      <c r="AU318" s="6" t="s">
        <v>21</v>
      </c>
      <c r="AY318" s="6" t="s">
        <v>427</v>
      </c>
      <c r="BE318" s="81">
        <f>IF($U$318="základní",$N$318,0)</f>
        <v>0</v>
      </c>
      <c r="BF318" s="81">
        <f>IF($U$318="snížená",$N$318,0)</f>
        <v>0</v>
      </c>
      <c r="BG318" s="81">
        <f>IF($U$318="zákl. přenesená",$N$318,0)</f>
        <v>0</v>
      </c>
      <c r="BH318" s="81">
        <f>IF($U$318="sníž. přenesená",$N$318,0)</f>
        <v>0</v>
      </c>
      <c r="BI318" s="81">
        <f>IF($U$318="nulová",$N$318,0)</f>
        <v>0</v>
      </c>
      <c r="BJ318" s="6" t="s">
        <v>21</v>
      </c>
      <c r="BK318" s="130">
        <f>$L$318*$K$318</f>
        <v>0</v>
      </c>
    </row>
    <row r="319" spans="2:18" s="6" customFormat="1" ht="7.5" customHeight="1">
      <c r="B319" s="44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6"/>
    </row>
    <row r="320" s="2" customFormat="1" ht="14.25" customHeight="1"/>
  </sheetData>
  <sheetProtection/>
  <mergeCells count="550">
    <mergeCell ref="L309:M309"/>
    <mergeCell ref="N309:Q309"/>
    <mergeCell ref="F306:I306"/>
    <mergeCell ref="L306:M306"/>
    <mergeCell ref="N306:Q306"/>
    <mergeCell ref="F307:I307"/>
    <mergeCell ref="L307:M307"/>
    <mergeCell ref="N307:Q307"/>
    <mergeCell ref="S2:AC2"/>
    <mergeCell ref="N285:Q285"/>
    <mergeCell ref="N295:Q295"/>
    <mergeCell ref="N300:Q300"/>
    <mergeCell ref="N311:Q311"/>
    <mergeCell ref="N313:Q313"/>
    <mergeCell ref="N260:Q260"/>
    <mergeCell ref="N199:Q199"/>
    <mergeCell ref="N207:Q207"/>
    <mergeCell ref="M131:Q131"/>
    <mergeCell ref="H1:K1"/>
    <mergeCell ref="N227:Q227"/>
    <mergeCell ref="N231:Q231"/>
    <mergeCell ref="N235:Q235"/>
    <mergeCell ref="N240:Q240"/>
    <mergeCell ref="N245:Q245"/>
    <mergeCell ref="N167:Q167"/>
    <mergeCell ref="N179:Q179"/>
    <mergeCell ref="N184:Q184"/>
    <mergeCell ref="N191:Q191"/>
    <mergeCell ref="F317:I317"/>
    <mergeCell ref="L317:M317"/>
    <mergeCell ref="N317:Q317"/>
    <mergeCell ref="F318:I318"/>
    <mergeCell ref="L318:M318"/>
    <mergeCell ref="N318:Q318"/>
    <mergeCell ref="F315:I315"/>
    <mergeCell ref="L315:M315"/>
    <mergeCell ref="N315:Q315"/>
    <mergeCell ref="F316:I316"/>
    <mergeCell ref="L316:M316"/>
    <mergeCell ref="N316:Q316"/>
    <mergeCell ref="F312:I312"/>
    <mergeCell ref="L312:M312"/>
    <mergeCell ref="N312:Q312"/>
    <mergeCell ref="F314:I314"/>
    <mergeCell ref="L314:M314"/>
    <mergeCell ref="N314:Q314"/>
    <mergeCell ref="F305:I305"/>
    <mergeCell ref="L305:M305"/>
    <mergeCell ref="N305:Q305"/>
    <mergeCell ref="F310:I310"/>
    <mergeCell ref="L310:M310"/>
    <mergeCell ref="N310:Q310"/>
    <mergeCell ref="F308:I308"/>
    <mergeCell ref="L308:M308"/>
    <mergeCell ref="N308:Q308"/>
    <mergeCell ref="F309:I309"/>
    <mergeCell ref="F302:I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1:I301"/>
    <mergeCell ref="L301:M301"/>
    <mergeCell ref="N301:Q301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6:I296"/>
    <mergeCell ref="L296:M296"/>
    <mergeCell ref="N296:Q296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2:I282"/>
    <mergeCell ref="F283:I283"/>
    <mergeCell ref="L283:M283"/>
    <mergeCell ref="N283:Q283"/>
    <mergeCell ref="F284:I284"/>
    <mergeCell ref="L284:M284"/>
    <mergeCell ref="N284:Q284"/>
    <mergeCell ref="F280:I280"/>
    <mergeCell ref="L280:M280"/>
    <mergeCell ref="N280:Q280"/>
    <mergeCell ref="F281:I281"/>
    <mergeCell ref="L281:M281"/>
    <mergeCell ref="N281:Q281"/>
    <mergeCell ref="F277:I277"/>
    <mergeCell ref="L277:M277"/>
    <mergeCell ref="N277:Q277"/>
    <mergeCell ref="F278:I278"/>
    <mergeCell ref="F279:I279"/>
    <mergeCell ref="L279:M279"/>
    <mergeCell ref="N279:Q279"/>
    <mergeCell ref="F275:I275"/>
    <mergeCell ref="L275:M275"/>
    <mergeCell ref="N275:Q275"/>
    <mergeCell ref="F276:I276"/>
    <mergeCell ref="L276:M276"/>
    <mergeCell ref="N276:Q276"/>
    <mergeCell ref="F273:I273"/>
    <mergeCell ref="L273:M273"/>
    <mergeCell ref="N273:Q273"/>
    <mergeCell ref="F274:I274"/>
    <mergeCell ref="L274:M274"/>
    <mergeCell ref="N274:Q274"/>
    <mergeCell ref="F270:I270"/>
    <mergeCell ref="L270:M270"/>
    <mergeCell ref="N270:Q270"/>
    <mergeCell ref="F271:I271"/>
    <mergeCell ref="F272:I272"/>
    <mergeCell ref="L272:M272"/>
    <mergeCell ref="N272:Q272"/>
    <mergeCell ref="F267:I267"/>
    <mergeCell ref="L267:M267"/>
    <mergeCell ref="N267:Q267"/>
    <mergeCell ref="F268:I268"/>
    <mergeCell ref="F269:I269"/>
    <mergeCell ref="L269:M269"/>
    <mergeCell ref="N269:Q269"/>
    <mergeCell ref="F264:I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F263:I263"/>
    <mergeCell ref="L263:M263"/>
    <mergeCell ref="N263:Q263"/>
    <mergeCell ref="F258:I258"/>
    <mergeCell ref="L258:M258"/>
    <mergeCell ref="N258:Q258"/>
    <mergeCell ref="F259:I259"/>
    <mergeCell ref="L259:M259"/>
    <mergeCell ref="N259:Q259"/>
    <mergeCell ref="F256:I256"/>
    <mergeCell ref="L256:M256"/>
    <mergeCell ref="N256:Q256"/>
    <mergeCell ref="F257:I257"/>
    <mergeCell ref="L257:M257"/>
    <mergeCell ref="N257:Q257"/>
    <mergeCell ref="F253:I253"/>
    <mergeCell ref="L253:M253"/>
    <mergeCell ref="N253:Q253"/>
    <mergeCell ref="F254:I254"/>
    <mergeCell ref="F255:I255"/>
    <mergeCell ref="L255:M255"/>
    <mergeCell ref="N255:Q255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6:I246"/>
    <mergeCell ref="L246:M246"/>
    <mergeCell ref="N246:Q246"/>
    <mergeCell ref="F247:I247"/>
    <mergeCell ref="F248:I248"/>
    <mergeCell ref="L248:M248"/>
    <mergeCell ref="N248:Q248"/>
    <mergeCell ref="F242:I242"/>
    <mergeCell ref="L242:M242"/>
    <mergeCell ref="N242:Q242"/>
    <mergeCell ref="F243:I243"/>
    <mergeCell ref="F244:I244"/>
    <mergeCell ref="L244:M244"/>
    <mergeCell ref="N244:Q244"/>
    <mergeCell ref="F238:I238"/>
    <mergeCell ref="F239:I239"/>
    <mergeCell ref="L239:M239"/>
    <mergeCell ref="N239:Q239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3:I233"/>
    <mergeCell ref="L233:M233"/>
    <mergeCell ref="N233:Q233"/>
    <mergeCell ref="F234:I234"/>
    <mergeCell ref="L234:M234"/>
    <mergeCell ref="N234:Q234"/>
    <mergeCell ref="F230:I230"/>
    <mergeCell ref="L230:M230"/>
    <mergeCell ref="N230:Q230"/>
    <mergeCell ref="F232:I232"/>
    <mergeCell ref="L232:M232"/>
    <mergeCell ref="N232:Q232"/>
    <mergeCell ref="F228:I228"/>
    <mergeCell ref="L228:M228"/>
    <mergeCell ref="N228:Q228"/>
    <mergeCell ref="F229:I229"/>
    <mergeCell ref="L229:M229"/>
    <mergeCell ref="N229:Q229"/>
    <mergeCell ref="F224:I224"/>
    <mergeCell ref="F225:I225"/>
    <mergeCell ref="L225:M225"/>
    <mergeCell ref="N225:Q225"/>
    <mergeCell ref="F226:I226"/>
    <mergeCell ref="L226:M226"/>
    <mergeCell ref="N226:Q226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4:I214"/>
    <mergeCell ref="F215:I215"/>
    <mergeCell ref="L215:M215"/>
    <mergeCell ref="N215:Q215"/>
    <mergeCell ref="F217:I217"/>
    <mergeCell ref="L217:M217"/>
    <mergeCell ref="N217:Q217"/>
    <mergeCell ref="N216:Q216"/>
    <mergeCell ref="F211:I211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0:I210"/>
    <mergeCell ref="L210:M210"/>
    <mergeCell ref="N210:Q210"/>
    <mergeCell ref="F205:I205"/>
    <mergeCell ref="F206:I206"/>
    <mergeCell ref="L206:M206"/>
    <mergeCell ref="N206:Q206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6:I176"/>
    <mergeCell ref="F177:I177"/>
    <mergeCell ref="L177:M177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6:I166"/>
    <mergeCell ref="L166:M166"/>
    <mergeCell ref="N166:Q166"/>
    <mergeCell ref="F162:I162"/>
    <mergeCell ref="L162:M162"/>
    <mergeCell ref="N162:Q162"/>
    <mergeCell ref="F163:I163"/>
    <mergeCell ref="F164:I164"/>
    <mergeCell ref="L164:M164"/>
    <mergeCell ref="N164:Q164"/>
    <mergeCell ref="F159:I159"/>
    <mergeCell ref="F160:I160"/>
    <mergeCell ref="L160:M160"/>
    <mergeCell ref="N160:Q160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5:I145"/>
    <mergeCell ref="F146:I146"/>
    <mergeCell ref="L146:M146"/>
    <mergeCell ref="N146:Q146"/>
    <mergeCell ref="F148:I148"/>
    <mergeCell ref="L148:M148"/>
    <mergeCell ref="N148:Q148"/>
    <mergeCell ref="N147:Q147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1:I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7:I137"/>
    <mergeCell ref="L137:M137"/>
    <mergeCell ref="N137:Q137"/>
    <mergeCell ref="N134:Q134"/>
    <mergeCell ref="N135:Q135"/>
    <mergeCell ref="N136:Q136"/>
    <mergeCell ref="N116:Q116"/>
    <mergeCell ref="L118:Q118"/>
    <mergeCell ref="C124:Q124"/>
    <mergeCell ref="F126:P126"/>
    <mergeCell ref="M128:P128"/>
    <mergeCell ref="M130:Q130"/>
    <mergeCell ref="D113:H113"/>
    <mergeCell ref="N113:Q113"/>
    <mergeCell ref="D114:H114"/>
    <mergeCell ref="N114:Q114"/>
    <mergeCell ref="D115:H115"/>
    <mergeCell ref="N115:Q115"/>
    <mergeCell ref="N107:Q107"/>
    <mergeCell ref="N108:Q108"/>
    <mergeCell ref="N110:Q110"/>
    <mergeCell ref="D111:H111"/>
    <mergeCell ref="N111:Q111"/>
    <mergeCell ref="D112:H112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314:D319">
      <formula1>"K,M"</formula1>
    </dataValidation>
    <dataValidation type="list" allowBlank="1" showInputMessage="1" showErrorMessage="1" error="Povoleny jsou hodnoty základní, snížená, zákl. přenesená, sníž. přenesená, nulová." sqref="U314:U31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'20140052 - Ulice Gen.A.So...'!C85" tooltip="Rekapitulace rozpočtu" display="2) Rekapitulace výkazu"/>
    <hyperlink ref="L1" location="'20140052 - Ulice Gen.A.So...'!C133" tooltip="Rozpočet" display="3) Výkaz výměr"/>
    <hyperlink ref="S1:T1" location="'Rekapitulace stavby'!C2" tooltip="Rekapitulace stavby" display="Rekapitulace stavby"/>
    <hyperlink ref="F1" location="'20140052 - Ulice Gen.A.So...'!C2" tooltip="Krycí list rozpočtu" display="1) Krycí list výkazu"/>
    <hyperlink ref="C134:F134" location="'20140052 - Ulice Gen.A.So...'!A1" display="Náklady z výkazu výměr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Pokorny</cp:lastModifiedBy>
  <dcterms:created xsi:type="dcterms:W3CDTF">2014-02-05T15:29:25Z</dcterms:created>
  <dcterms:modified xsi:type="dcterms:W3CDTF">2014-05-02T06:46:22Z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