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/>
  <bookViews>
    <workbookView xWindow="0" yWindow="1515" windowWidth="14295" windowHeight="11385" firstSheet="5" activeTab="10"/>
  </bookViews>
  <sheets>
    <sheet name="Rekapitulace stavby" sheetId="1" r:id="rId1"/>
    <sheet name="00 - Vedlejší rozpočtové ..." sheetId="2" r:id="rId2"/>
    <sheet name="01-2 - Stavební část" sheetId="3" r:id="rId3"/>
    <sheet name="01-3 - Zpevněné plochy a ..." sheetId="4" r:id="rId4"/>
    <sheet name="01-4 - Bourací práce" sheetId="5" r:id="rId5"/>
    <sheet name="01-6-1 - Přeložka závlaho..." sheetId="6" r:id="rId6"/>
    <sheet name="01-6-2 - Odvodnění areálu" sheetId="7" r:id="rId7"/>
    <sheet name="01-6-3 - Veřejné osvětlení" sheetId="8" r:id="rId8"/>
    <sheet name="02-1 - Statická část" sheetId="9" r:id="rId9"/>
    <sheet name="02-2 - Stavební část" sheetId="10" r:id="rId10"/>
    <sheet name="2016A224 - Sportovní areál" sheetId="11" r:id="rId11"/>
  </sheets>
  <definedNames>
    <definedName name="_xlnm._FilterDatabase" localSheetId="1" hidden="1">'00 - Vedlejší rozpočtové ...'!$C$123:$K$150</definedName>
    <definedName name="_xlnm._FilterDatabase" localSheetId="2" hidden="1">'01-2 - Stavební část'!$C$121:$K$136</definedName>
    <definedName name="_xlnm._FilterDatabase" localSheetId="3" hidden="1">'01-3 - Zpevněné plochy a ...'!$C$125:$K$177</definedName>
    <definedName name="_xlnm._FilterDatabase" localSheetId="4" hidden="1">'01-4 - Bourací práce'!$C$123:$K$150</definedName>
    <definedName name="_xlnm._FilterDatabase" localSheetId="5" hidden="1">'01-6-1 - Přeložka závlaho...'!$C$137:$K$248</definedName>
    <definedName name="_xlnm._FilterDatabase" localSheetId="6" hidden="1">'01-6-2 - Odvodnění areálu'!$C$131:$K$319</definedName>
    <definedName name="_xlnm._FilterDatabase" localSheetId="7" hidden="1">'01-6-3 - Veřejné osvětlení'!$C$126:$K$154</definedName>
    <definedName name="_xlnm._FilterDatabase" localSheetId="8" hidden="1">'02-1 - Statická část'!$C$123:$K$153</definedName>
    <definedName name="_xlnm._FilterDatabase" localSheetId="9" hidden="1">'02-2 - Stavební část'!$C$135:$K$256</definedName>
    <definedName name="_xlnm._FilterDatabase" localSheetId="10" hidden="1">'2016A224 - Sportovní areál'!$C$129:$K$245</definedName>
    <definedName name="_xlnm.Print_Area" localSheetId="1">'00 - Vedlejší rozpočtové ...'!$C$82:$J$105,'00 - Vedlejší rozpočtové ...'!$C$111:$K$150</definedName>
    <definedName name="_xlnm.Print_Area" localSheetId="2">'01-2 - Stavební část'!$C$82:$J$101,'01-2 - Stavební část'!$C$107:$K$136</definedName>
    <definedName name="_xlnm.Print_Area" localSheetId="3">'01-3 - Zpevněné plochy a ...'!$C$82:$J$105,'01-3 - Zpevněné plochy a ...'!$C$111:$K$177</definedName>
    <definedName name="_xlnm.Print_Area" localSheetId="4">'01-4 - Bourací práce'!$C$82:$J$103,'01-4 - Bourací práce'!$C$109:$K$150</definedName>
    <definedName name="_xlnm.Print_Area" localSheetId="5">'01-6-1 - Přeložka závlaho...'!$C$82:$J$115,'01-6-1 - Přeložka závlaho...'!$C$121:$K$248</definedName>
    <definedName name="_xlnm.Print_Area" localSheetId="6">'01-6-2 - Odvodnění areálu'!$C$82:$J$109,'01-6-2 - Odvodnění areálu'!$C$115:$K$319</definedName>
    <definedName name="_xlnm.Print_Area" localSheetId="7">'01-6-3 - Veřejné osvětlení'!$C$82:$J$104,'01-6-3 - Veřejné osvětlení'!$C$110:$K$154</definedName>
    <definedName name="_xlnm.Print_Area" localSheetId="8">'02-1 - Statická část'!$C$82:$J$103,'02-1 - Statická část'!$C$109:$K$153</definedName>
    <definedName name="_xlnm.Print_Area" localSheetId="9">'02-2 - Stavební část'!$C$82:$J$115,'02-2 - Stavební část'!$C$121:$K$256</definedName>
    <definedName name="_xlnm.Print_Area" localSheetId="10">'2016A224 - Sportovní areál'!$C$82:$J$111,'2016A224 - Sportovní areál'!$C$117:$K$245</definedName>
    <definedName name="_xlnm.Print_Area" localSheetId="0">'Rekapitulace stavby'!$D$4:$AO$76,'Rekapitulace stavby'!$C$82:$AQ$108</definedName>
    <definedName name="_xlnm.Print_Titles" localSheetId="0">'Rekapitulace stavby'!$92:$92</definedName>
    <definedName name="_xlnm.Print_Titles" localSheetId="1">'00 - Vedlejší rozpočtové ...'!$123:$123</definedName>
    <definedName name="_xlnm.Print_Titles" localSheetId="2">'01-2 - Stavební část'!$121:$121</definedName>
    <definedName name="_xlnm.Print_Titles" localSheetId="3">'01-3 - Zpevněné plochy a ...'!$125:$125</definedName>
    <definedName name="_xlnm.Print_Titles" localSheetId="4">'01-4 - Bourací práce'!$123:$123</definedName>
    <definedName name="_xlnm.Print_Titles" localSheetId="5">'01-6-1 - Přeložka závlaho...'!$137:$137</definedName>
    <definedName name="_xlnm.Print_Titles" localSheetId="6">'01-6-2 - Odvodnění areálu'!$131:$131</definedName>
    <definedName name="_xlnm.Print_Titles" localSheetId="7">'01-6-3 - Veřejné osvětlení'!$126:$126</definedName>
    <definedName name="_xlnm.Print_Titles" localSheetId="8">'02-1 - Statická část'!$123:$123</definedName>
    <definedName name="_xlnm.Print_Titles" localSheetId="9">'02-2 - Stavební část'!$135:$135</definedName>
    <definedName name="_xlnm.Print_Titles" localSheetId="10">'2016A224 - Sportovní areál'!$129:$129</definedName>
  </definedNames>
  <calcPr calcId="181029"/>
  <extLst/>
</workbook>
</file>

<file path=xl/sharedStrings.xml><?xml version="1.0" encoding="utf-8"?>
<sst xmlns="http://schemas.openxmlformats.org/spreadsheetml/2006/main" count="9317" uniqueCount="1255">
  <si>
    <t>Export Komplet</t>
  </si>
  <si>
    <t/>
  </si>
  <si>
    <t>2.0</t>
  </si>
  <si>
    <t>False</t>
  </si>
  <si>
    <t>{34b7359f-f923-492c-8e40-ac5d99ced717}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</si>
  <si>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</si>
  <si>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</si>
  <si>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</si>
  <si>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</si>
  <si>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</si>
  <si>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</si>
  <si>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</si>
  <si>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</si>
  <si>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</si>
  <si>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</si>
  <si>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</si>
  <si>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</si>
  <si>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sportovišť ZŠ Letců R.A.F. - ÚPRAVA AREÁLU- ETAPA 1</t>
  </si>
  <si>
    <t>KSO:</t>
  </si>
  <si>
    <t>CC-CZ:</t>
  </si>
  <si>
    <t>Místo:</t>
  </si>
  <si>
    <t>nám. Přemyslovců 163, 288 28</t>
  </si>
  <si>
    <t>Datum:</t>
  </si>
  <si>
    <t>25. 10. 2019</t>
  </si>
  <si>
    <t>Zadavatel:</t>
  </si>
  <si>
    <t>IČ:</t>
  </si>
  <si>
    <t>00239500</t>
  </si>
  <si>
    <t>Město Nymburk</t>
  </si>
  <si>
    <t>DIČ:</t>
  </si>
  <si>
    <t>Uchazeč:</t>
  </si>
  <si>
    <t>Vyplň údaj</t>
  </si>
  <si>
    <t>Projektant:</t>
  </si>
  <si>
    <t>28503864</t>
  </si>
  <si>
    <t>TaK Architects s.r.o.</t>
  </si>
  <si>
    <t>True</t>
  </si>
  <si>
    <t>Zpracovatel:</t>
  </si>
  <si>
    <t>24226246</t>
  </si>
  <si>
    <t>NASTA Group, s.r.o.</t>
  </si>
  <si>
    <t>Poznámka:</t>
  </si>
  <si>
    <t>Zpracováno dle DPS k datu 9.1.2017
Etapa 1- 25.10.2019 odděleno z celkového rozpočtu.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</si>
  <si>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</si>
  <si>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</si>
  <si>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</si>
  <si>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</si>
  <si>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</si>
  <si>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</si>
  <si>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</si>
  <si>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</si>
  <si>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</si>
  <si>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</si>
  <si>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</si>
  <si>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</si>
  <si>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</si>
  <si>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</si>
  <si>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</si>
  <si>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</si>
  <si>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</si>
  <si>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</si>
  <si>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</si>
  <si>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</si>
  <si>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</si>
  <si>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</si>
  <si>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</si>
  <si>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</si>
  <si>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</si>
  <si>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</si>
  <si>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</si>
  <si>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</si>
  <si>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</si>
  <si>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</si>
  <si>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</si>
  <si>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</si>
  <si>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</si>
  <si>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</si>
  <si>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</si>
  <si>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</si>
  <si>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</si>
  <si>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</si>
  <si>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</si>
  <si>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</si>
  <si>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</si>
  <si>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</si>
  <si>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</si>
  <si>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</si>
  <si>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</si>
  <si>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</si>
  <si>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</si>
  <si>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VON</t>
  </si>
  <si>
    <t>1</t>
  </si>
  <si>
    <t>{a851d1fd-86ec-40a3-a177-bb2221d5cd32}</t>
  </si>
  <si>
    <t>2</t>
  </si>
  <si>
    <t>01</t>
  </si>
  <si>
    <t>Úpravy areálu</t>
  </si>
  <si>
    <t>STA</t>
  </si>
  <si>
    <t>{fd1306da-0e42-4c9e-96e1-1eafa65a0fe5}</t>
  </si>
  <si>
    <t>01/2</t>
  </si>
  <si>
    <t>Stavební část</t>
  </si>
  <si>
    <t>Soupis</t>
  </si>
  <si>
    <t>{9654a46d-3975-4bdd-b746-3de03eafdcec}</t>
  </si>
  <si>
    <t>01/3</t>
  </si>
  <si>
    <t>Zpevněné plochy a komunikace</t>
  </si>
  <si>
    <t>{ab4ce6b4-7ac3-4a1a-9118-098d24f5a2be}</t>
  </si>
  <si>
    <t>01/4</t>
  </si>
  <si>
    <t>Bourací práce</t>
  </si>
  <si>
    <t>{2bb79ed7-7d5e-4313-9e07-6c77e7c3fab0}</t>
  </si>
  <si>
    <t>01/7</t>
  </si>
  <si>
    <t>Profese</t>
  </si>
  <si>
    <t>{e49ea12d-2131-4930-b043-d54aae6a3a5f}</t>
  </si>
  <si>
    <t>01/6/1</t>
  </si>
  <si>
    <t>Přeložka závlahového vodovodu</t>
  </si>
  <si>
    <t>3</t>
  </si>
  <si>
    <t>{d8658529-708c-487e-ac2c-869a44c98f5d}</t>
  </si>
  <si>
    <t>01/6/2</t>
  </si>
  <si>
    <t>Odvodnění areálu</t>
  </si>
  <si>
    <t>{81560318-2eb2-4876-b73a-7c848604e4c9}</t>
  </si>
  <si>
    <t>01/6/3</t>
  </si>
  <si>
    <t>Veřejné osvětlení</t>
  </si>
  <si>
    <t>{82d9cb0c-9bed-4962-a742-36e0c6ff5828}</t>
  </si>
  <si>
    <t>02</t>
  </si>
  <si>
    <t>Oplocení areálu</t>
  </si>
  <si>
    <t>{ff5819f1-3f8c-40f9-ae8e-e4e670dbc534}</t>
  </si>
  <si>
    <t>02/1</t>
  </si>
  <si>
    <t>Statická část</t>
  </si>
  <si>
    <t>{dc6a7a97-857b-477c-ad48-0b118b05ffc2}</t>
  </si>
  <si>
    <t>02/2</t>
  </si>
  <si>
    <t>{0a8564da-016a-44df-9fe7-b00422fa2a30}</t>
  </si>
  <si>
    <t>2016A224</t>
  </si>
  <si>
    <t>Sportovní areál</t>
  </si>
  <si>
    <t>{4c9f4846-0c1f-4e23-9bec-ad093ea1d02f}</t>
  </si>
  <si>
    <t>KRYCÍ LIST SOUPISU PRACÍ</t>
  </si>
  <si>
    <t>Objekt:</t>
  </si>
  <si>
    <t>00 - Vedlejší rozpočtové náklady</t>
  </si>
  <si>
    <t>Rozpočet zpracován dle Dokumentace pro výběr zhotovitele k datu 06/2016.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</si>
  <si>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</si>
  <si>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</si>
  <si>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</si>
  <si>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</si>
  <si>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</si>
  <si>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</si>
  <si>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</si>
  <si>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</si>
  <si>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</si>
  <si>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</si>
  <si>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</si>
  <si>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</si>
  <si>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</si>
  <si>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</si>
  <si>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</si>
  <si>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</si>
  <si>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</si>
  <si>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</si>
  <si>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</si>
  <si>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</si>
  <si>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</si>
  <si>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</si>
  <si>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</si>
  <si>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</si>
  <si>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</si>
  <si>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</si>
  <si>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</si>
  <si>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</si>
  <si>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</si>
  <si>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</si>
  <si>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</si>
  <si>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</si>
  <si>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</si>
  <si>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 (vytyčení, zaměření skutečného provedení, případně další práce podle podmínek SOD a zadávací dokumentace)</t>
  </si>
  <si>
    <t>Kč</t>
  </si>
  <si>
    <t>1024</t>
  </si>
  <si>
    <t>394339090</t>
  </si>
  <si>
    <t>013002000</t>
  </si>
  <si>
    <t>Projektové práce (vypracování výrobní, dílenské a dodavatelské dokumentace, dokumentace skutečného provedení, případně další dokumentace podle podmínek SOD a Zadávací dokumentace)</t>
  </si>
  <si>
    <t>731229876</t>
  </si>
  <si>
    <t>VRN2</t>
  </si>
  <si>
    <t>Příprava staveniště</t>
  </si>
  <si>
    <t>020001000</t>
  </si>
  <si>
    <t>Příprava staveniště pro realizaci díla (ochrana stávajících objektů, zabezpečení vstupů, příprava pozemku)</t>
  </si>
  <si>
    <t>-1151411942</t>
  </si>
  <si>
    <t>VRN3</t>
  </si>
  <si>
    <t>Zařízení staveniště</t>
  </si>
  <si>
    <t>4</t>
  </si>
  <si>
    <t>031002000</t>
  </si>
  <si>
    <t>Související práce pro zařízení staveniště (včetně vytyčení stávajících inženýrských sítí a zajištění jejich ochrany během výstavby)</t>
  </si>
  <si>
    <t>-101274420</t>
  </si>
  <si>
    <t>032002000</t>
  </si>
  <si>
    <t>Vybavení staveniště</t>
  </si>
  <si>
    <t>1103858239</t>
  </si>
  <si>
    <t>6</t>
  </si>
  <si>
    <t>032903000</t>
  </si>
  <si>
    <t>Náklady na provoz a údržbu vybavení staveniště (včetně zajištění denního úklidu staveniště a přiléhajících komunikací a veřejných ploch dotčených stavebními pracemi a provozem stavby)</t>
  </si>
  <si>
    <t>-1706682843</t>
  </si>
  <si>
    <t>7</t>
  </si>
  <si>
    <t>033002000</t>
  </si>
  <si>
    <t>Připojení staveniště na inženýrské sítě</t>
  </si>
  <si>
    <t>2046657240</t>
  </si>
  <si>
    <t>8</t>
  </si>
  <si>
    <t>034002000</t>
  </si>
  <si>
    <t>Zabezpečení staveniště</t>
  </si>
  <si>
    <t>1742667708</t>
  </si>
  <si>
    <t>9</t>
  </si>
  <si>
    <t>039002000</t>
  </si>
  <si>
    <t>Zrušení zařízení staveniště</t>
  </si>
  <si>
    <t>961299284</t>
  </si>
  <si>
    <t>VRN4</t>
  </si>
  <si>
    <t>Inženýrská činnost</t>
  </si>
  <si>
    <t>10</t>
  </si>
  <si>
    <t>043002000</t>
  </si>
  <si>
    <t>Zkoušky a ostatní měření (potřebné pro úspěšnou kolaudaci Díla a jinde ve Výkaze výměr neuvedené)</t>
  </si>
  <si>
    <t>149312778</t>
  </si>
  <si>
    <t>11</t>
  </si>
  <si>
    <t>044002000</t>
  </si>
  <si>
    <t>Revize (potřebné pro úspěšnou kolaudaci Díla a jinde ve Výkaze výměr neuvedené)</t>
  </si>
  <si>
    <t>910996307</t>
  </si>
  <si>
    <t>12</t>
  </si>
  <si>
    <t>045002000</t>
  </si>
  <si>
    <t>Kompletační a koordinační činnost</t>
  </si>
  <si>
    <t>-646134923</t>
  </si>
  <si>
    <t>13</t>
  </si>
  <si>
    <t>049002000</t>
  </si>
  <si>
    <t>Ostatní inženýrská činnost (včetně činnosti koordinátora BOZP a vypracování Plánu BOZP)</t>
  </si>
  <si>
    <t>-2051254556</t>
  </si>
  <si>
    <t>VRN5</t>
  </si>
  <si>
    <t>Finanční náklady</t>
  </si>
  <si>
    <t>14</t>
  </si>
  <si>
    <t>051002000</t>
  </si>
  <si>
    <t>Pojistné</t>
  </si>
  <si>
    <t>2133319849</t>
  </si>
  <si>
    <t>053002000</t>
  </si>
  <si>
    <t>Poplatky</t>
  </si>
  <si>
    <t>-61498064</t>
  </si>
  <si>
    <t>16</t>
  </si>
  <si>
    <t>059002000</t>
  </si>
  <si>
    <t>Ostatní finance (podle podmínek SOD a Zadávací dokumentace)</t>
  </si>
  <si>
    <t>2108928618</t>
  </si>
  <si>
    <t>VRN7</t>
  </si>
  <si>
    <t>Provozní vlivy</t>
  </si>
  <si>
    <t>17</t>
  </si>
  <si>
    <t>070001000</t>
  </si>
  <si>
    <t xml:space="preserve">Provozní vlivy v souvislosti s provozem stávající budovy školy </t>
  </si>
  <si>
    <t>2054522136</t>
  </si>
  <si>
    <t>VRN9</t>
  </si>
  <si>
    <t>Ostatní náklady</t>
  </si>
  <si>
    <t>18</t>
  </si>
  <si>
    <t>091002000</t>
  </si>
  <si>
    <t>Ostatní náklady související s objektem (nebo plynoucí z podmínek SOD a Zadávací dokumentace)</t>
  </si>
  <si>
    <t>-471645960</t>
  </si>
  <si>
    <t>01 - Úpravy areálu</t>
  </si>
  <si>
    <t>Soupis:</t>
  </si>
  <si>
    <t>01/2 - Stavební část</t>
  </si>
  <si>
    <t>HSV - Práce a dodávky HSV</t>
  </si>
  <si>
    <t xml:space="preserve">    1 - Zemní práce</t>
  </si>
  <si>
    <t>HSV</t>
  </si>
  <si>
    <t>Práce a dodávky HSV</t>
  </si>
  <si>
    <t>Zemní práce</t>
  </si>
  <si>
    <t>121101103</t>
  </si>
  <si>
    <t>Sejmutí ornice s přemístěním na vzdálenost do 250 m</t>
  </si>
  <si>
    <t>m3</t>
  </si>
  <si>
    <t>CS ÚRS 2017 01</t>
  </si>
  <si>
    <t>-1128133762</t>
  </si>
  <si>
    <t>VV</t>
  </si>
  <si>
    <t>"víceúčelová plocha 3000*0,2"</t>
  </si>
  <si>
    <t>"kolem stadionu" 1500*0,2</t>
  </si>
  <si>
    <t>"relaxační a posilovací zona  1050*0,2"</t>
  </si>
  <si>
    <t>162301101</t>
  </si>
  <si>
    <t>Vodorovné přemístění do 500 m výkopku/sypaniny z horniny tř. 1 až 4</t>
  </si>
  <si>
    <t>-1080883135</t>
  </si>
  <si>
    <t>"ornice" 1110</t>
  </si>
  <si>
    <t>"výkop rýh pro opěrné zdí   383,9"</t>
  </si>
  <si>
    <t>"zpětný zásyp 310 "</t>
  </si>
  <si>
    <t>181301113</t>
  </si>
  <si>
    <t>Rozprostření ornice tl vrstvy do 200 mm pl přes 500 m2 v rovině nebo ve svahu do 1:5</t>
  </si>
  <si>
    <t>m2</t>
  </si>
  <si>
    <t>1174830186</t>
  </si>
  <si>
    <t>"víceúčelová plocha    3000"</t>
  </si>
  <si>
    <t>"kolem stadionu" 1500</t>
  </si>
  <si>
    <t>"relaxační a posilovací zona   1050"</t>
  </si>
  <si>
    <t>01/3 - Zpevněné plochy a komunikace</t>
  </si>
  <si>
    <t xml:space="preserve">    9 - Ostatní konstrukce a práce, bourání</t>
  </si>
  <si>
    <t xml:space="preserve">    D1 - Plocha pro basketbal</t>
  </si>
  <si>
    <t xml:space="preserve">    D4 - Chodník - betonová dlažba</t>
  </si>
  <si>
    <t xml:space="preserve">    D5 - Chodník - přejezdová úprava</t>
  </si>
  <si>
    <t xml:space="preserve">    998 - Přesun hmot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</si>
  <si>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</si>
  <si>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</si>
  <si>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</si>
  <si>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</si>
  <si>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1920274759</t>
  </si>
  <si>
    <t>P</t>
  </si>
  <si>
    <t>Poznámka k položce:
vyvýšený bet. Obrubník 150/250/1000</t>
  </si>
  <si>
    <t>M</t>
  </si>
  <si>
    <t>592174600.1</t>
  </si>
  <si>
    <t>obrubník betonový chodníkový 100x15x25 cm</t>
  </si>
  <si>
    <t>kus</t>
  </si>
  <si>
    <t>1962988733</t>
  </si>
  <si>
    <t>26,4705882352941*1,02 'Přepočtené koeficientem množství</t>
  </si>
  <si>
    <t>529835061</t>
  </si>
  <si>
    <t>Poznámka k položce:
vyvýšený bet. Obrubník 80/250/1000</t>
  </si>
  <si>
    <t>592mat02</t>
  </si>
  <si>
    <t>obrubník betonový chodníkový 100x8x25 cm</t>
  </si>
  <si>
    <t>8974977</t>
  </si>
  <si>
    <t>-1171801745</t>
  </si>
  <si>
    <t>Poznámka k položce:
zapusteny betonový obrubník 80/250/1000</t>
  </si>
  <si>
    <t>1254083012</t>
  </si>
  <si>
    <t>188,235294117647*1,02 'Přepočtené koeficientem množství</t>
  </si>
  <si>
    <t>-1521321752</t>
  </si>
  <si>
    <t>Poznámka k položce:
vyvýšený bet. Obrubník 50/200/1000</t>
  </si>
  <si>
    <t>592mat03</t>
  </si>
  <si>
    <t>obrubník betonový chodníkový 100x5x20 cm</t>
  </si>
  <si>
    <t>538245956</t>
  </si>
  <si>
    <t>70,5882352941177*1,02 'Přepočtené koeficientem množství</t>
  </si>
  <si>
    <t>-1200688310</t>
  </si>
  <si>
    <t>Poznámka k položce:
vyvýšený bet. Obrubník 50/200/500</t>
  </si>
  <si>
    <t>592mat01</t>
  </si>
  <si>
    <t>obrubník betonový chodníkový 50x5x20 cm</t>
  </si>
  <si>
    <t>1258570199</t>
  </si>
  <si>
    <t>203,43137254902*2,04 'Přepočtené koeficientem množství</t>
  </si>
  <si>
    <t>916-R02</t>
  </si>
  <si>
    <t xml:space="preserve">Dodávka a montáž ukončení dlažby ocelovým úhelníkem 880x120x8  </t>
  </si>
  <si>
    <t>-1323311968</t>
  </si>
  <si>
    <t>6,5</t>
  </si>
  <si>
    <t>919-R01</t>
  </si>
  <si>
    <t xml:space="preserve">Styčná spára napojení ploch na stávající povrch </t>
  </si>
  <si>
    <t>878092721</t>
  </si>
  <si>
    <t>D1</t>
  </si>
  <si>
    <t>Plocha pro basketbal</t>
  </si>
  <si>
    <t>181951102</t>
  </si>
  <si>
    <t>Úprava pláně v hornině tř. 1 až 4 se zhutněním</t>
  </si>
  <si>
    <t>1143211416</t>
  </si>
  <si>
    <t>564751113</t>
  </si>
  <si>
    <t>Podklad z kameniva hrubého drceného vel. 32-63 mm tl 170 mm</t>
  </si>
  <si>
    <t>-1475075097</t>
  </si>
  <si>
    <t>564801112.1</t>
  </si>
  <si>
    <t>Podklad z kameniva drceného vel. 16-32 mm tl 40 mm</t>
  </si>
  <si>
    <t>507506301</t>
  </si>
  <si>
    <t>564801112.2</t>
  </si>
  <si>
    <t>Podklad z kameniva drceného vel. 8-16 mm tl 40 mm</t>
  </si>
  <si>
    <t>1449065913</t>
  </si>
  <si>
    <t>565135121</t>
  </si>
  <si>
    <t>Asfaltový beton vrstva podkladní ACP 16 (obalované kamenivo OKS) tl 50 mm š přes 3 m</t>
  </si>
  <si>
    <t>-14135082</t>
  </si>
  <si>
    <t>573231106</t>
  </si>
  <si>
    <t>Postřik živičný spojovací ze silniční emulze v množství 0,30 kg/m2</t>
  </si>
  <si>
    <t>-1081389979</t>
  </si>
  <si>
    <t>19</t>
  </si>
  <si>
    <t>577135141</t>
  </si>
  <si>
    <t>Asfaltový beton vrstva obrusná ACO 16 (ABH) tl 40 mm š přes 3 m z modifikovaného asfaltu</t>
  </si>
  <si>
    <t>-1259451141</t>
  </si>
  <si>
    <t>D4</t>
  </si>
  <si>
    <t>Chodník - betonová dlažba</t>
  </si>
  <si>
    <t>20</t>
  </si>
  <si>
    <t>-1738590400</t>
  </si>
  <si>
    <t>"1146,9"  "E1"   646</t>
  </si>
  <si>
    <t>596211113</t>
  </si>
  <si>
    <t>Kladení zámkové dlažby komunikací pro pěší tl 60 mm skupiny A pl přes 300 m2</t>
  </si>
  <si>
    <t>1836616590</t>
  </si>
  <si>
    <t>22</t>
  </si>
  <si>
    <t>592453130</t>
  </si>
  <si>
    <t>dlažba BEST-KARO 20x20x6 cm přírodní</t>
  </si>
  <si>
    <t>-372030241</t>
  </si>
  <si>
    <t>646*1,02 'Přepočtené koeficientem množství</t>
  </si>
  <si>
    <t>23</t>
  </si>
  <si>
    <t>564851111</t>
  </si>
  <si>
    <t>Podklad ze štěrkodrtě ŠD tl 150 mm</t>
  </si>
  <si>
    <t>1823999214</t>
  </si>
  <si>
    <t>D5</t>
  </si>
  <si>
    <t>Chodník - přejezdová úprava</t>
  </si>
  <si>
    <t>24</t>
  </si>
  <si>
    <t>37620711</t>
  </si>
  <si>
    <t>"1349,6"   "E1"  631,4</t>
  </si>
  <si>
    <t>25</t>
  </si>
  <si>
    <t>564861111</t>
  </si>
  <si>
    <t>Podklad ze štěrkodrtě ŠD tl 200 mm</t>
  </si>
  <si>
    <t>-74368432</t>
  </si>
  <si>
    <t>631,4*1,02 'Přepočtené koeficientem množství</t>
  </si>
  <si>
    <t>26</t>
  </si>
  <si>
    <t>596212213</t>
  </si>
  <si>
    <t>Kladení zámkové dlažby pozemních komunikací tl 80 mm skupiny A pl přes 300 m2</t>
  </si>
  <si>
    <t>1996775295</t>
  </si>
  <si>
    <t>27</t>
  </si>
  <si>
    <t>592453170</t>
  </si>
  <si>
    <t>dlažba BEST-KARO 20x20x8 cm přírodní</t>
  </si>
  <si>
    <t>605113251</t>
  </si>
  <si>
    <t>998</t>
  </si>
  <si>
    <t>Přesun hmot</t>
  </si>
  <si>
    <t>28</t>
  </si>
  <si>
    <t>998223011</t>
  </si>
  <si>
    <t>Přesun hmot pro pozemní komunikace s krytem dlážděným</t>
  </si>
  <si>
    <t>t</t>
  </si>
  <si>
    <t>1181085560</t>
  </si>
  <si>
    <t>01/4 - Bourací práce</t>
  </si>
  <si>
    <t xml:space="preserve">    997 - Přesun sutě</t>
  </si>
  <si>
    <t>113107211</t>
  </si>
  <si>
    <t>Odstranění podkladu pl přes 200 m2 z kameniva těženého tl 100 mm</t>
  </si>
  <si>
    <t>-1239968662</t>
  </si>
  <si>
    <t>"Antuka" 3022</t>
  </si>
  <si>
    <t>113107222</t>
  </si>
  <si>
    <t>Odstranění podkladu pl přes 200 m2 z kameniva drceného tl 200 mm</t>
  </si>
  <si>
    <t>-1226725781</t>
  </si>
  <si>
    <t>"Antuka podklad" 3022</t>
  </si>
  <si>
    <t>113107232</t>
  </si>
  <si>
    <t>Odstranění podkladu pl přes 200 m2 z betonu prostého tl 300 mm</t>
  </si>
  <si>
    <t>1015438501</t>
  </si>
  <si>
    <t>410+183</t>
  </si>
  <si>
    <t>113107237</t>
  </si>
  <si>
    <t>Odstranění podkladu pl nad 200 m2 z betonu vyztuženého sítěmi tl 300 mm</t>
  </si>
  <si>
    <t>677622697</t>
  </si>
  <si>
    <t>"betonové panely" 185,5</t>
  </si>
  <si>
    <t>961044111</t>
  </si>
  <si>
    <t>Bourání základů z betonu prostého</t>
  </si>
  <si>
    <t>1735614147</t>
  </si>
  <si>
    <t>"jižní hranice areálu, odhad" 51,3*0,6*0,2</t>
  </si>
  <si>
    <t xml:space="preserve">"část západní hranice za hřištěm na malý fotbal, odhad" 25*0,6*0,2 </t>
  </si>
  <si>
    <t>962042321</t>
  </si>
  <si>
    <t>Bourání zdiva nadzákladového z betonu prostého přes 1 m3</t>
  </si>
  <si>
    <t>2111335239</t>
  </si>
  <si>
    <t>"jižní hranice areálu, odhad" 51,3*1,2*0,3</t>
  </si>
  <si>
    <t>"část západní hranice za hřištěm na malý fotbal"  25*1*0,2</t>
  </si>
  <si>
    <t>966008213</t>
  </si>
  <si>
    <t>Bourání odvodňovacího žlabu z betonových příkopových tvárnic š do 1 200 mm</t>
  </si>
  <si>
    <t>1386863176</t>
  </si>
  <si>
    <t>966-R02</t>
  </si>
  <si>
    <t>Rozebrání oplocení kovového na jižní hranice včetně odstranení sloupů</t>
  </si>
  <si>
    <t>-1679075917</t>
  </si>
  <si>
    <t xml:space="preserve">"jižní hranice areálu" 51,3 </t>
  </si>
  <si>
    <t>966-R01</t>
  </si>
  <si>
    <t>Rozebrání oplocení z drátěného pletiva se čtvercovými oky výšky do 2,0 m včetně odstranění sloupu a základových patek sloupků</t>
  </si>
  <si>
    <t>-780290510</t>
  </si>
  <si>
    <t>997</t>
  </si>
  <si>
    <t>Přesun sutě</t>
  </si>
  <si>
    <t>997013501</t>
  </si>
  <si>
    <t>Odvoz suti a vybouraných hmot na skládku nebo meziskládku do 1 km se složením</t>
  </si>
  <si>
    <t>920595148</t>
  </si>
  <si>
    <t>997013509</t>
  </si>
  <si>
    <t>Příplatek k odvozu suti a vybouraných hmot na skládku ZKD 1 km přes 1 km</t>
  </si>
  <si>
    <t>1781434486</t>
  </si>
  <si>
    <t>2056,611*16 'Přepočtené koeficientem množství</t>
  </si>
  <si>
    <t>997013831</t>
  </si>
  <si>
    <t>Poplatek za uložení stavebního směsného odpadu na skládce (skládkovné)</t>
  </si>
  <si>
    <t>1146954094</t>
  </si>
  <si>
    <t>01/7 - Profese</t>
  </si>
  <si>
    <t>Úroveň 3:</t>
  </si>
  <si>
    <t>01/6/1 - Přeložka závlahového vodovodu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</si>
  <si>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</si>
  <si>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</si>
  <si>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</si>
  <si>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</si>
  <si>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</si>
  <si>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>PSV - Práce a dodávky PSV</t>
  </si>
  <si>
    <t xml:space="preserve">    722 - Zdravotechnika - vnitřní vodovod</t>
  </si>
  <si>
    <t>HZS - Hodinové zúčtovací sazby</t>
  </si>
  <si>
    <t>113107022</t>
  </si>
  <si>
    <t>Odstranění podkladu plochy do 15 m2 z kameniva drceného tl 200 mm při překopech inž sítí</t>
  </si>
  <si>
    <t>32,8*1,2"zpevněné plochy výkr. č. 3</t>
  </si>
  <si>
    <t>Součet</t>
  </si>
  <si>
    <t>113107031</t>
  </si>
  <si>
    <t>Odstranění podkladu plochy do 15 m2 z betonu prostého tl 150 mm při překopech inž sítí</t>
  </si>
  <si>
    <t>113107042</t>
  </si>
  <si>
    <t>Odstranění podkladu plochy do 15 m2 živičných tl 100 mm při překopech inž sítí</t>
  </si>
  <si>
    <t>115101201</t>
  </si>
  <si>
    <t>Čerpání vody na dopravní výšku do 10 m průměrný přítok do 500 l/min</t>
  </si>
  <si>
    <t>hod</t>
  </si>
  <si>
    <t>132201101</t>
  </si>
  <si>
    <t>Hloubení rýh š do 600 mm v hornině tř. 3 objemu do 100 m3</t>
  </si>
  <si>
    <t>"dle popisu TZ bod 3 Přeložka stávajícího závlahového vodovodu</t>
  </si>
  <si>
    <t>" Stávající  potrubí vodovodu v celkové délce 160m , které je  vedené v hloubce 0,6m pod terénem bude vykopáno a odvezeno.</t>
  </si>
  <si>
    <t>160*0,6*0,6</t>
  </si>
  <si>
    <t>Mezisoučet</t>
  </si>
  <si>
    <t>"dle výkresu č. 2 + popisu TZ</t>
  </si>
  <si>
    <t>"výkop pro závlahový vodovod hl. dle výkr. č. 3 průměrná 1,61m, celková délka 237m, šíře výkopu 0,6m</t>
  </si>
  <si>
    <t>0,6*237*1,61</t>
  </si>
  <si>
    <t>132201109</t>
  </si>
  <si>
    <t>Příplatek za lepivost k hloubení rýh š do 600 mm v hornině tř. 3</t>
  </si>
  <si>
    <t>151101101</t>
  </si>
  <si>
    <t>Zřízení příložného pažení a rozepření stěn rýh hl do 2 m</t>
  </si>
  <si>
    <t>237*1,61*2"odhad výpočtu na pažení - bude upřesněno na stavbě dle možností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</si>
  <si>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</si>
  <si>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</si>
  <si>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</si>
  <si>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</si>
  <si>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286,542</t>
  </si>
  <si>
    <t>162701105</t>
  </si>
  <si>
    <t>Vodorovné přemístění do 10000 m výkopku/sypaniny z horniny tř. 1 až 4</t>
  </si>
  <si>
    <t>171201201</t>
  </si>
  <si>
    <t>Uložení sypaniny na skládky</t>
  </si>
  <si>
    <t>171201211</t>
  </si>
  <si>
    <t>Poplatek za uložení odpadu ze sypaniny na skládce (skládkovné)</t>
  </si>
  <si>
    <t>128,7*1,8</t>
  </si>
  <si>
    <t>174101101</t>
  </si>
  <si>
    <t>Zásyp jam, šachet rýh nebo kolem objektů sypaninou se zhutněním</t>
  </si>
  <si>
    <t>Zakládání</t>
  </si>
  <si>
    <t>226111114</t>
  </si>
  <si>
    <t>Vrty velkoprofilové svislé nezapažené D do 450 mm hl do 5 m hor. IV</t>
  </si>
  <si>
    <t>30</t>
  </si>
  <si>
    <t>5"pro zapuštění zárubnice výkr. č. 5</t>
  </si>
  <si>
    <t>242-R1</t>
  </si>
  <si>
    <t>Zapuštění zárubnice vč krytu zhlaví dle popisu PD výkr. č 5</t>
  </si>
  <si>
    <t>32</t>
  </si>
  <si>
    <t>242-R2</t>
  </si>
  <si>
    <t>Vystrojení studny bude pomocí ponorného čerpadla do vrtanných studní  dle popisu a technických parametrů a elektroinstalace v TZ str. 4</t>
  </si>
  <si>
    <t>soub</t>
  </si>
  <si>
    <t>34</t>
  </si>
  <si>
    <t>Svislé a kompletní konstrukce</t>
  </si>
  <si>
    <t>316121001</t>
  </si>
  <si>
    <t>Montáž krycí prefabrikované desky</t>
  </si>
  <si>
    <t>36</t>
  </si>
  <si>
    <t>Vodorovné konstrukce</t>
  </si>
  <si>
    <t>451573111</t>
  </si>
  <si>
    <t>Lože pod potrubí otevřený výkop ze štěrkopísku</t>
  </si>
  <si>
    <t>38</t>
  </si>
  <si>
    <t>"obsyp potrubí  tl. 100 mm dle popisu TZ</t>
  </si>
  <si>
    <t>237*0,6*0,1*1,1</t>
  </si>
  <si>
    <t>"Potrubí DN 80 PE 100 SDR 11 bude v souladu s předpisem výrobce do výše 300 mm nad vrchol potrubí obsypáno pískem dle popisu TZ</t>
  </si>
  <si>
    <t>237*0,6*0,3*1,1</t>
  </si>
  <si>
    <t>"potrubí DN 80 PE 100 SDR 11 bude v souladu s předpisem výrobce potrubí uloženo na pískové lože tl. 100 mm dle popisu TZ</t>
  </si>
  <si>
    <t>0,1*237*0,6"lože pod potrubí</t>
  </si>
  <si>
    <t>Komunikace pozemní</t>
  </si>
  <si>
    <t>566901133</t>
  </si>
  <si>
    <t>Vyspravení podkladu po překopech ing sítí plochy do 15 m2 štěrkodrtí tl. 200 mm</t>
  </si>
  <si>
    <t>40</t>
  </si>
  <si>
    <t>566901172</t>
  </si>
  <si>
    <t>Vyspravení podkladu po překopech ing sítí plochy do 15 m2 betonem tř. PB I (C 20/25) tl 150 mm</t>
  </si>
  <si>
    <t>42</t>
  </si>
  <si>
    <t>572340112</t>
  </si>
  <si>
    <t>Vyspravení krytu komunikací po překopech plochy do 15 m2 asfaltovým betonem ACO (AB) tl 70 mm</t>
  </si>
  <si>
    <t>44</t>
  </si>
  <si>
    <t>573211111</t>
  </si>
  <si>
    <t>Postřik živičný spojovací z asfaltu v množství do 0,70 kg/m2</t>
  </si>
  <si>
    <t>46</t>
  </si>
  <si>
    <t>Trubní vedení</t>
  </si>
  <si>
    <t>871241141</t>
  </si>
  <si>
    <t>Montáž potrubí z PE100 SDR 11 otevřený výkop svařovaných na tupo D 90 x 8,2 mm</t>
  </si>
  <si>
    <t>48</t>
  </si>
  <si>
    <t>Poznámka k položce:
Poznámka k položce: výměra délek uvedeno v popisu Technická zpráva</t>
  </si>
  <si>
    <t xml:space="preserve">237" dle výkresu č. 2 + popisu TZ </t>
  </si>
  <si>
    <t>286131150</t>
  </si>
  <si>
    <t>potrubí vodovodní PE100 PN16 SDR11 6 m, 12 m, 100 m, 90 x 8,2 mm</t>
  </si>
  <si>
    <t>50</t>
  </si>
  <si>
    <t>286 R1</t>
  </si>
  <si>
    <t>příslušenství a armatury dle výkresu č. 4</t>
  </si>
  <si>
    <t>kpl</t>
  </si>
  <si>
    <t>52</t>
  </si>
  <si>
    <t>891247111</t>
  </si>
  <si>
    <t>Montáž hydrantů podzemních DN 80</t>
  </si>
  <si>
    <t>54</t>
  </si>
  <si>
    <t>422 R1</t>
  </si>
  <si>
    <t>Odběrná soustava s odvodněním 2“</t>
  </si>
  <si>
    <t>56</t>
  </si>
  <si>
    <t>Poznámka k položce:
Poznámka k položce: Dvojitý uzávěr s koulí. Tvárná litina. Epoxidace dle DIN 30677-2 a GSK. Nerezové silnostěné vřeteno s prolisy. Ochranný kryt odvodnění.Manžeta proti vnikání nečistot. Vizuelní odlišení délky hydrantu. Možnost demontáže vnitřních částí za provozu. Příslušenství: hydrantová drenáž, hydrantový poklop</t>
  </si>
  <si>
    <t>29</t>
  </si>
  <si>
    <t>899401113</t>
  </si>
  <si>
    <t>Osazení poklopů litinových hydrantových</t>
  </si>
  <si>
    <t>58</t>
  </si>
  <si>
    <t>422 R2</t>
  </si>
  <si>
    <t>Poklop pro odběrnou soustavu + drenážní obal</t>
  </si>
  <si>
    <t>60</t>
  </si>
  <si>
    <t>31</t>
  </si>
  <si>
    <t>919735112</t>
  </si>
  <si>
    <t>Řezání stávajícího živičného krytu hl do 100 mm</t>
  </si>
  <si>
    <t>62</t>
  </si>
  <si>
    <t>32,8*2+1,2*2"zpevněné plochy výkr. č. 3</t>
  </si>
  <si>
    <t>963015111</t>
  </si>
  <si>
    <t>Demontáž prefabrikovaných krycích desek kanálů, šachet nebo žump do hmotnosti 0,06 t</t>
  </si>
  <si>
    <t>64</t>
  </si>
  <si>
    <t>33</t>
  </si>
  <si>
    <t>997013111</t>
  </si>
  <si>
    <t>Vnitrostaveništní doprava suti a vybouraných hmot pro budovy v do 6 m s použitím mechanizace</t>
  </si>
  <si>
    <t>66</t>
  </si>
  <si>
    <t>68</t>
  </si>
  <si>
    <t>35</t>
  </si>
  <si>
    <t>70</t>
  </si>
  <si>
    <t>72</t>
  </si>
  <si>
    <t>37</t>
  </si>
  <si>
    <t>998276101</t>
  </si>
  <si>
    <t>Přesun hmot pro trubní vedení z trub z plastických hmot otevřený výkop</t>
  </si>
  <si>
    <t>74</t>
  </si>
  <si>
    <t>PSV</t>
  </si>
  <si>
    <t>Práce a dodávky PSV</t>
  </si>
  <si>
    <t>722</t>
  </si>
  <si>
    <t>Zdravotechnika - vnitřní vodovod</t>
  </si>
  <si>
    <t>722160801</t>
  </si>
  <si>
    <t>Demontáž potrubí vodovodního</t>
  </si>
  <si>
    <t>76</t>
  </si>
  <si>
    <t>HZS</t>
  </si>
  <si>
    <t>Hodinové zúčtovací sazby</t>
  </si>
  <si>
    <t>39</t>
  </si>
  <si>
    <t>HZS1292</t>
  </si>
  <si>
    <t>Hodinová zúčtovací sazba stavební dělník</t>
  </si>
  <si>
    <t>262144</t>
  </si>
  <si>
    <t>78</t>
  </si>
  <si>
    <t>20"demontáž, odvoz a likvidace stávající vystrojení studny</t>
  </si>
  <si>
    <t>HZS2212</t>
  </si>
  <si>
    <t>Hodinová zúčtovací sazba instalatér odborný</t>
  </si>
  <si>
    <t>80</t>
  </si>
  <si>
    <t>30"pomocné práce při montáži vodovodu</t>
  </si>
  <si>
    <t>10"čerpací zkouška na požadovaný průtok dle výkresu č. 2</t>
  </si>
  <si>
    <t>41</t>
  </si>
  <si>
    <t>HZS2222</t>
  </si>
  <si>
    <t>Hodinová zúčtovací sazba elektrikář odborný</t>
  </si>
  <si>
    <t>82</t>
  </si>
  <si>
    <t>30"pro napojení čerpadla a uvedení do provozu</t>
  </si>
  <si>
    <t>011002000</t>
  </si>
  <si>
    <t>Průzkumné práce</t>
  </si>
  <si>
    <t>84</t>
  </si>
  <si>
    <t>Poznámka k položce:
Poznámka k položce: vytyčení sítí Před zahájením prací bude ověřen výskyt jiných inženýrských sítí a práce v místě křížení budou prováděny tak, aby nedošlo k jejich poškození. Na kabelech doporučuji provést kopanou sondu.</t>
  </si>
  <si>
    <t>43</t>
  </si>
  <si>
    <t>012103000</t>
  </si>
  <si>
    <t>Geodetické práce před výstavbou</t>
  </si>
  <si>
    <t>86</t>
  </si>
  <si>
    <t>012303000</t>
  </si>
  <si>
    <t>Geodetické práce po výstavbě</t>
  </si>
  <si>
    <t>88</t>
  </si>
  <si>
    <t>45</t>
  </si>
  <si>
    <t>030001000</t>
  </si>
  <si>
    <t>90</t>
  </si>
  <si>
    <t>090001000</t>
  </si>
  <si>
    <t>92</t>
  </si>
  <si>
    <t>01/6/2 - Odvodnění areálu</t>
  </si>
  <si>
    <t>131201201</t>
  </si>
  <si>
    <t>Hloubení jam zapažených v hornině tř. 3 objemu do 100 m3</t>
  </si>
  <si>
    <t>131201209</t>
  </si>
  <si>
    <t>Příplatek za lepivost u hloubení jam zapažených v hornině tř. 3</t>
  </si>
  <si>
    <t>"výkres č. 2 + 3-7</t>
  </si>
  <si>
    <t>"RŠ1- RŠ2 průměr hloubky 1,21 výkres č. 3</t>
  </si>
  <si>
    <t>1,2*1,2*0,9  šachta 1"</t>
  </si>
  <si>
    <t>1,21*52*0,9</t>
  </si>
  <si>
    <t>"RŠ3- RŠ2 průměr hloubky 1,38 výkres č. 4</t>
  </si>
  <si>
    <t>1,2*1,2*1,5"šachta 2</t>
  </si>
  <si>
    <t>1,2*1,2*1,3"šachta 3</t>
  </si>
  <si>
    <t>1,38*65*0,6</t>
  </si>
  <si>
    <t>"RŠ4- RŠ5 průměr hloubky 1,4 výkres č. 5</t>
  </si>
  <si>
    <t>1,2*1,2*1,3  šachta 4"</t>
  </si>
  <si>
    <t>"1,4*34*0,6"</t>
  </si>
  <si>
    <t>"RŠ6- RŠ5 průměr hloubky 1,38 výkres č. 6</t>
  </si>
  <si>
    <t xml:space="preserve">1,2*1,2*1,5" šachta 5 </t>
  </si>
  <si>
    <t>1,2*1,2*1,3" šachta 6</t>
  </si>
  <si>
    <t>"RŠ7 výkres č. 7+2</t>
  </si>
  <si>
    <t>1,2*1,2*1,5</t>
  </si>
  <si>
    <t>"vypočítaná průměrná hloubka výkopů - bude upřesněno na stavbě dle staničení a všech podélných řezů drenážního potrubí</t>
  </si>
  <si>
    <t>"dokopávky pro DN 160 - odhad</t>
  </si>
  <si>
    <t>0,6*23*1,34</t>
  </si>
  <si>
    <t>"výkop pro drenážní potrubí DN 100</t>
  </si>
  <si>
    <t>"0,6*3132*1,34"  "E1:"  0,6*3132*1,34</t>
  </si>
  <si>
    <t>"výkop pro potrubí DN 150</t>
  </si>
  <si>
    <t>"0,6*72*1,34"  "E1:"  0,6*9,7*1,34</t>
  </si>
  <si>
    <t>" výkop pro DN 300</t>
  </si>
  <si>
    <t>0,6*1,5*24</t>
  </si>
  <si>
    <t>"výkop pro odvodňovací žlab</t>
  </si>
  <si>
    <t>"200*0,5*0,5"  "E1"   74,4*0,5*0,5</t>
  </si>
  <si>
    <t xml:space="preserve">"výkres č. 2-7 </t>
  </si>
  <si>
    <t>"RŠ1- RŠ2 průměr hloubky 1,21</t>
  </si>
  <si>
    <t>"4*1,2*0,9"šachta 1"</t>
  </si>
  <si>
    <t>1,21*52</t>
  </si>
  <si>
    <t>"RŠ3- RŠ2 průměr hloubky 1,38</t>
  </si>
  <si>
    <t>4*1,2*1,5"šachta 2</t>
  </si>
  <si>
    <t>4*1,2*1,3"šachta 3</t>
  </si>
  <si>
    <t>1,38*65</t>
  </si>
  <si>
    <t>"RŠ4- RŠ5 průměr hloubky 1,4</t>
  </si>
  <si>
    <t xml:space="preserve">" 4*1,2*1,3"šachta 4" </t>
  </si>
  <si>
    <t>"1,4*34"</t>
  </si>
  <si>
    <t>"RŠ6- RŠ5 průměr hloubky 1,38</t>
  </si>
  <si>
    <t xml:space="preserve">4*1,2*1,5" šachta 5 </t>
  </si>
  <si>
    <t>4*1,2*1,3" šachta 6</t>
  </si>
  <si>
    <t>"RŠ7</t>
  </si>
  <si>
    <t>4*1,2*1,5</t>
  </si>
  <si>
    <t>"23*1,34"   "E1"  7*1,34</t>
  </si>
  <si>
    <t>"3132*1,34"  "E1"  2291,4*1,34</t>
  </si>
  <si>
    <t>"72*1,34"  "E1"  9,7*1,34</t>
  </si>
  <si>
    <t>1,5*24</t>
  </si>
  <si>
    <t>151101201</t>
  </si>
  <si>
    <t>Zřízení příložného pažení stěn výkopu hl do 4 m</t>
  </si>
  <si>
    <t>Poznámka k položce:
Poznámka k položce: vsakovací šachta</t>
  </si>
  <si>
    <t>2,0*4*2,4</t>
  </si>
  <si>
    <t>151101211</t>
  </si>
  <si>
    <t>Odstranění příložného pažení stěn hl do 4 m</t>
  </si>
  <si>
    <t>3778,84-1889,22</t>
  </si>
  <si>
    <t>"použití původní zeminy - písčitá</t>
  </si>
  <si>
    <t xml:space="preserve">"zásyp šachet </t>
  </si>
  <si>
    <t>"0,2*1,2*0,9*4"šachta 1"</t>
  </si>
  <si>
    <t>0,2*1,2*1,5*4"šachta 2</t>
  </si>
  <si>
    <t>0,2*1,2*1,3*4"šachta 3</t>
  </si>
  <si>
    <t>"0,2*1,2*1,3*4"šachta 4"</t>
  </si>
  <si>
    <t xml:space="preserve">0,2*1,2*1,5*4" šachta 5 </t>
  </si>
  <si>
    <t>0,2*1,2*1,3*4" šachta 6</t>
  </si>
  <si>
    <t>0,2*1,2*1,5*4" RŠ7</t>
  </si>
  <si>
    <t>"zásyp potrubí DN 160</t>
  </si>
  <si>
    <t>"(1,21-0,1-0,16-0,3)*52*0,9"   "E1" (1,21-0,1-0,16-0,3)*14,6*0,9</t>
  </si>
  <si>
    <t>(1,38-0,1-0,16-0,3)*65*0,6</t>
  </si>
  <si>
    <t>"(1,4-0,1-0,16-0,3)*34*0,6"</t>
  </si>
  <si>
    <t>(1,34-0,1-0,16-0,3)*23*0,6"dokopávky pro DN160</t>
  </si>
  <si>
    <t>"(1,34-0,1-0,1-0,3)*3132*0,6"   "E1"  (1,34-0,1-0,1-0,3)*2291,4*0,6</t>
  </si>
  <si>
    <t>"(1,34-0,1-0,15-0,3)*72*0,6"  "E1"   (1,34-0,1-0,15-0,3)*9,7*0,6</t>
  </si>
  <si>
    <t>(1,34-0,1-0,3-0,3)*24*0,6</t>
  </si>
  <si>
    <t>"zásyp vsakovací galerie - Vsakovací boxy budou dosypány vrstvou 30 cm, zbytek bude dodělán v rámci celkových úprav povrchů</t>
  </si>
  <si>
    <t>89*4,2*0,3</t>
  </si>
  <si>
    <t>"zásyp odvodňovací žlab</t>
  </si>
  <si>
    <t>200*0,2*0,3*2"odhad</t>
  </si>
  <si>
    <t>212755214</t>
  </si>
  <si>
    <t>Trativody z drenážních trubek plastových flexibilních D 100 mm bez lože</t>
  </si>
  <si>
    <t xml:space="preserve"> "dle výkres č. 2</t>
  </si>
  <si>
    <t xml:space="preserve">"3132"   "E1"   2291,4 </t>
  </si>
  <si>
    <t>212792312R</t>
  </si>
  <si>
    <t>Drenážní plastové potrubí DN 160 - tunelový průřez</t>
  </si>
  <si>
    <t>"239"   "E1"  144,3</t>
  </si>
  <si>
    <t>212972112</t>
  </si>
  <si>
    <t>Opláštění drenážních trub filtrační textilií DN 100</t>
  </si>
  <si>
    <t>"3132"  "E1"  2291,4</t>
  </si>
  <si>
    <t>212972113</t>
  </si>
  <si>
    <t>Opláštění drenážních trub filtrační textilií DN 160</t>
  </si>
  <si>
    <t>"239"  "E1"  144,3</t>
  </si>
  <si>
    <t>213141111</t>
  </si>
  <si>
    <t>Zřízení vrstvy z geotextilie v rovině nebo ve sklonu do 1:5 š do 3 m</t>
  </si>
  <si>
    <t>3,2*88*2"vsakovací galerie výkres č. 7</t>
  </si>
  <si>
    <t>(1,32*88*2+3,2*1,32*2)"vsakovací galerie výkres č. 7</t>
  </si>
  <si>
    <t>2,2*2,2*2+0,5*2,2*4"vsakovací šachta výkres č. 8</t>
  </si>
  <si>
    <t>693111480</t>
  </si>
  <si>
    <t>textilie GEOFILTEX 63 63/40 400 g/m2 do š 8,8 m</t>
  </si>
  <si>
    <t>803,968*1,15</t>
  </si>
  <si>
    <t>457532112</t>
  </si>
  <si>
    <t>Filtrační vrstvy z hrubého drceného kameniva se zhutněním frakce od 16 až 63 do 32 až 63 mm</t>
  </si>
  <si>
    <t>2,0*2,0*0,5"vsakovací šachta výk. č. 8</t>
  </si>
  <si>
    <t>457572111</t>
  </si>
  <si>
    <t>Filtrační vrstvy ze štěrkopísku se zhutněním frakce od 0 až 8 do 0 až 32 mm</t>
  </si>
  <si>
    <t>457572214</t>
  </si>
  <si>
    <t>Filtrační vrstvy z kameniva těženého hrubého se zhutněním frakce od 16 až 63 do 32 až 63 mm</t>
  </si>
  <si>
    <t>2,4*88,0*0,15"pod vsakovací nádrž výkr. č. 8</t>
  </si>
  <si>
    <t>871313121</t>
  </si>
  <si>
    <t>Montáž kanalizačního potrubí z PVC těsněné gumovým kroužkem otevřený výkop sklon do 20 % DN 150</t>
  </si>
  <si>
    <t>286112630</t>
  </si>
  <si>
    <t>trubka KGEM s hrdlem 150X4,7X2M SN8KOEX,PVC</t>
  </si>
  <si>
    <t>871373121</t>
  </si>
  <si>
    <t>Montáž kanalizačního potrubí z PVC těsněné gumovým kroužkem otevřený výkop sklon do 20 % DN 300</t>
  </si>
  <si>
    <t>286112720</t>
  </si>
  <si>
    <t>trubka KGEM s hrdlem 300X9,2X2M SN8KOEX,PVC</t>
  </si>
  <si>
    <t>894411311</t>
  </si>
  <si>
    <t>Osazení železobetonových dílců pro šachty skruží rovných</t>
  </si>
  <si>
    <t>Poznámka k položce:
Poznámka k položce: šachty RŠ1-7</t>
  </si>
  <si>
    <t>592243060R</t>
  </si>
  <si>
    <t>skruž betonová šachetní TBS-Q.1 100/25...50...100</t>
  </si>
  <si>
    <t>"7"  "E1"  5</t>
  </si>
  <si>
    <t>592243200</t>
  </si>
  <si>
    <t>prstenec šachetní betonový vyrovnávací TBW-Q.1 63/6 62,5 x 12 x 6 cm</t>
  </si>
  <si>
    <t>592243120</t>
  </si>
  <si>
    <t>konus šachetní betonový TBR-Q.1 100-63/58/12 KPS 100x62,5x58 cm</t>
  </si>
  <si>
    <t>592243480</t>
  </si>
  <si>
    <t>těsnění elastomerové pro spojení šachetních dílů EMT DN 1000 - komplet pro každou šachtu</t>
  </si>
  <si>
    <t>592243380</t>
  </si>
  <si>
    <t>dno betonové šachty kanalizační přímé TBZ-Q.1 100/80 V max. 50 100/80x50 cm</t>
  </si>
  <si>
    <t xml:space="preserve">4" 4 dílce šachty dle popisu výkresu č. 8, celkové pouze jedna vsakovací šachta dle zobrazení na výkr. č. 2 </t>
  </si>
  <si>
    <t>592241130</t>
  </si>
  <si>
    <t>skruž betonová s ocelovými stupadly TBS-Q 1000/500/90 SP100x50x9 cm</t>
  </si>
  <si>
    <t>592246400</t>
  </si>
  <si>
    <t>přechod betonový konusový TBS 2-60 100x60x60 cm</t>
  </si>
  <si>
    <t>895972136</t>
  </si>
  <si>
    <t>Zasakovací box z polypropylenu PP s revizí pro vsakování třířadová galerie objemu do 500 m3</t>
  </si>
  <si>
    <t>soubor</t>
  </si>
  <si>
    <t>899103111</t>
  </si>
  <si>
    <t>Osazení poklopů litinových nebo ocelových včetně rámů hmotnosti nad 100 do 150 kg</t>
  </si>
  <si>
    <t>1" vsakovací šachta - výkr. č. 8+2</t>
  </si>
  <si>
    <t>5"  7  šachty revizní - výkr. č. 9, 7 + 2</t>
  </si>
  <si>
    <t>552410140</t>
  </si>
  <si>
    <t>poklop šachtový třída D 400, kruhový rám 785, vstup 600 mm, REXESS bez ventilace</t>
  </si>
  <si>
    <t>"7"   "E1"   5</t>
  </si>
  <si>
    <t>552423280</t>
  </si>
  <si>
    <t>mříž D 400 - DEDRA plochá, 600x600 4-stranný rám</t>
  </si>
  <si>
    <t>Poznámka k položce:
Poznámka k položce: vsakovací šachta DN 1000</t>
  </si>
  <si>
    <t>935932116</t>
  </si>
  <si>
    <t>Odvodňovací plastový žlab pro zatížení A15 vnitřní š 100 mm s roštem mřížkovým z Pz oceli</t>
  </si>
  <si>
    <t>Poznámka k položce:
Poznámka k položce: 1. V cenách jsou započteny i náklady na předepsané obetonování a lože z betonu. 2. V cenách nejsou započteny náklady na:     a) přípojné kanalizační potrubí     b) zemní práce</t>
  </si>
  <si>
    <t>74,4  "E1"   "200   žlab odvodňovací dle popisu TZ str. 4 + výkres č. 2</t>
  </si>
  <si>
    <t>935932611</t>
  </si>
  <si>
    <t>Vpusť s kalovým košem pro plastový žlab vnitřní š 100 mm</t>
  </si>
  <si>
    <t>935932626</t>
  </si>
  <si>
    <t>Svislé odtokové hrdlo pro plastový žlab vnitřní š 100 mm z PP</t>
  </si>
  <si>
    <t>935932632</t>
  </si>
  <si>
    <t>Sifon a sítko pro plastový žlab vnitřní š 100 mm z PP</t>
  </si>
  <si>
    <t>47</t>
  </si>
  <si>
    <t>935932638</t>
  </si>
  <si>
    <t>Adaptér pro napojení pro plastový žlab vnitřní š 100 mm z PP</t>
  </si>
  <si>
    <t>94</t>
  </si>
  <si>
    <t>935932648</t>
  </si>
  <si>
    <t>Příplatek za ocelové ochranné hrany pro plastový žlab vnitřní š 100 mm</t>
  </si>
  <si>
    <t>96</t>
  </si>
  <si>
    <t>49</t>
  </si>
  <si>
    <t>98</t>
  </si>
  <si>
    <t>HZS1291</t>
  </si>
  <si>
    <t>Hodinová zúčtovací sazba pomocný stavební dělník</t>
  </si>
  <si>
    <t>100</t>
  </si>
  <si>
    <t>01/6/3 - Veřejné osvětlení</t>
  </si>
  <si>
    <t>D1 - A.1) Veřejné osvětlení</t>
  </si>
  <si>
    <t>D2 - A.2) Svítidla</t>
  </si>
  <si>
    <t>D3 - B) OSTATNÍ NÁKLADY</t>
  </si>
  <si>
    <t>A.1) Veřejné osvětlení</t>
  </si>
  <si>
    <t>A1001</t>
  </si>
  <si>
    <t>Dodávka a montáž PVC chráničky  pr. 40 mm</t>
  </si>
  <si>
    <t>bm</t>
  </si>
  <si>
    <t>A1002</t>
  </si>
  <si>
    <t>Dodávka a montáž kabelového žlabu TK 1</t>
  </si>
  <si>
    <t>A1003</t>
  </si>
  <si>
    <t>Dodávka a montáž stožárové výzbroje kompletní</t>
  </si>
  <si>
    <t>ks</t>
  </si>
  <si>
    <t>A1004</t>
  </si>
  <si>
    <t>Dodávka a osazení pouzdra pro stožár</t>
  </si>
  <si>
    <t>A1005</t>
  </si>
  <si>
    <t>přechodová krabice pro přepoj kabelů</t>
  </si>
  <si>
    <t>A1006</t>
  </si>
  <si>
    <t>Dodávka a montáž kabelu CYKY 5x2,5</t>
  </si>
  <si>
    <t>A1007</t>
  </si>
  <si>
    <t>Dodávka a montáž zemnícího drátu FeZn 10</t>
  </si>
  <si>
    <t>A1008</t>
  </si>
  <si>
    <t>Dodávka a montáž kabel CYKY 4x10</t>
  </si>
  <si>
    <t>A1009</t>
  </si>
  <si>
    <t>Dodávka a montáž kabel CYKY 4x16</t>
  </si>
  <si>
    <t>A1010</t>
  </si>
  <si>
    <t>Dodávka a montáž žlab 50x63 mm</t>
  </si>
  <si>
    <t>A1011</t>
  </si>
  <si>
    <t>Kdodávka a montáž kabel CYKY 3Cx1,5</t>
  </si>
  <si>
    <t>A1012</t>
  </si>
  <si>
    <t>Ukončení kabelů</t>
  </si>
  <si>
    <t>A1013</t>
  </si>
  <si>
    <t>Provedení výkopu - rýha (zemina)</t>
  </si>
  <si>
    <t>A1014</t>
  </si>
  <si>
    <t>Zřízení podsypu a obsypu pískem a zpětného zásypu (zeminou)</t>
  </si>
  <si>
    <t>A1015</t>
  </si>
  <si>
    <t>Obetonování  chrániček</t>
  </si>
  <si>
    <t>A1016</t>
  </si>
  <si>
    <t>Výkopy pro základy stožárů</t>
  </si>
  <si>
    <t>A1017</t>
  </si>
  <si>
    <t>Základové konstrukce pro stožázy ze železobetonu tř. C25/30 včetně výztuže</t>
  </si>
  <si>
    <t>A1018</t>
  </si>
  <si>
    <t>Konečná úprava terénu</t>
  </si>
  <si>
    <t>D2</t>
  </si>
  <si>
    <t>A.2) Svítidla</t>
  </si>
  <si>
    <t>A2001</t>
  </si>
  <si>
    <t>Montáž svítidla S1 včetně zdroje, příslušenství a sloupu veřejného osvětlení</t>
  </si>
  <si>
    <t>21-5</t>
  </si>
  <si>
    <t>mat S1</t>
  </si>
  <si>
    <t>Svítidlo S1 dle knihy svítidel, včetně zdroje, příslušenství a sloupu veřejného osvětlení</t>
  </si>
  <si>
    <t>D3</t>
  </si>
  <si>
    <t>B) OSTATNÍ NÁKLADY</t>
  </si>
  <si>
    <t>B001</t>
  </si>
  <si>
    <t>Bourací práce - odstranění sloupu VO včetně odpojení, demontáže a likvidace</t>
  </si>
  <si>
    <t>B002</t>
  </si>
  <si>
    <t>Přesuny hmot</t>
  </si>
  <si>
    <t>%</t>
  </si>
  <si>
    <t>B003</t>
  </si>
  <si>
    <t>Ostatní náklady, režie, zkoušky, revize, atd.</t>
  </si>
  <si>
    <t>02 - Oplocení areálu</t>
  </si>
  <si>
    <t>02/1 - Statická část</t>
  </si>
  <si>
    <t>271532213.1</t>
  </si>
  <si>
    <t>Podsyp pod základové konstrukce se zhutněním ze štěrkodrtě</t>
  </si>
  <si>
    <t>-2012501113</t>
  </si>
  <si>
    <t>výkres D.1.2.03_tvary</t>
  </si>
  <si>
    <t>"Oplocení (O1-O4)" 0,1*0,5*(9,91+48,14+14,88+20,32)</t>
  </si>
  <si>
    <t>274313711</t>
  </si>
  <si>
    <t>Základové pásy z betonu tř. C 20/25</t>
  </si>
  <si>
    <t>675507364</t>
  </si>
  <si>
    <t>"Oplocení (O1-O4)" 0,7*0,5*(9,91+48,14+14,88+20,32)</t>
  </si>
  <si>
    <t>274351215</t>
  </si>
  <si>
    <t>Zřízení bednění stěn základových pasů</t>
  </si>
  <si>
    <t>-632229418</t>
  </si>
  <si>
    <t>"Oplocení (O1-O4)" 0,7*(9,91+48,14+14,88+20,32)*2</t>
  </si>
  <si>
    <t>274351216</t>
  </si>
  <si>
    <t>Odstranění bednění stěn základových pasů</t>
  </si>
  <si>
    <t>-1102792389</t>
  </si>
  <si>
    <t>311321814.1</t>
  </si>
  <si>
    <t>Nosná zeď ze ŽB pohledového tř. C 20/25 bez výztuže</t>
  </si>
  <si>
    <t>-296812114</t>
  </si>
  <si>
    <t>"Oplocení (O1-O4)" 1,7*0,15*(9,91+48,14+14,88+20,32)</t>
  </si>
  <si>
    <t>311351111</t>
  </si>
  <si>
    <t>Zřízení oboustranného bednění zvlášť únosného zdí nosných</t>
  </si>
  <si>
    <t>1046827368</t>
  </si>
  <si>
    <t>"Oplocení (O1-O4)" 1,7*(9,91+48,14+14,88+20,32)*2</t>
  </si>
  <si>
    <t>311351112</t>
  </si>
  <si>
    <t>Odstranění oboustranného bednění zvlášť únosného zdí nosných</t>
  </si>
  <si>
    <t>708381634</t>
  </si>
  <si>
    <t>311361821</t>
  </si>
  <si>
    <t>Výztuž nosných zdí betonářskou ocelí 10 505</t>
  </si>
  <si>
    <t>1126040533</t>
  </si>
  <si>
    <t>výkres D.1.2.04_výztuž_oplocení</t>
  </si>
  <si>
    <t>"O1" 0,551</t>
  </si>
  <si>
    <t>"O2" 1,231</t>
  </si>
  <si>
    <t>"O3" 0,390</t>
  </si>
  <si>
    <t>"O4" 1,204</t>
  </si>
  <si>
    <t>998232131</t>
  </si>
  <si>
    <t>Přesun hmot pro oplocení z betonu monolitického v do 3 m</t>
  </si>
  <si>
    <t>-262426009</t>
  </si>
  <si>
    <t>998232141</t>
  </si>
  <si>
    <t>Příplatek k přesunu hmot pro oplocení monolitické za zvětšený přesun do 1000 m</t>
  </si>
  <si>
    <t>149163281</t>
  </si>
  <si>
    <t>02/2 - Stavební část</t>
  </si>
  <si>
    <t xml:space="preserve">    767 - Konstrukce zámečnické</t>
  </si>
  <si>
    <t xml:space="preserve">      D1 - Dětské hřiště 5,6</t>
  </si>
  <si>
    <t xml:space="preserve">      D2 - Oplocení areálu pozice 1.2 a 3 (u Okružní ulice)</t>
  </si>
  <si>
    <t xml:space="preserve">      D3 - Oplocení areálu pozice 1.2 a 3 (roh Okružní ulice a letců RAF)</t>
  </si>
  <si>
    <t xml:space="preserve">      D4 - Oplocení areálu pozice 1.2 a 3 (Zbožská ulice)</t>
  </si>
  <si>
    <t xml:space="preserve">      D5 - Oplocení areálu pozice 1.1 (roh zbožská ul. a Okružní)</t>
  </si>
  <si>
    <t xml:space="preserve">      D6 - VSTUP Zbožská ulice</t>
  </si>
  <si>
    <t xml:space="preserve">      D7 - VSTUP Ulice Letců RAF</t>
  </si>
  <si>
    <t xml:space="preserve">      D8 - VSTUP vnitřní dvůr školy</t>
  </si>
  <si>
    <t xml:space="preserve">      998776 - Zamečnické konstrukce - přesun hmot</t>
  </si>
  <si>
    <t>-338999481</t>
  </si>
  <si>
    <t>"základové patky oplocení" 11,1</t>
  </si>
  <si>
    <t>-40146164</t>
  </si>
  <si>
    <t>1119693787</t>
  </si>
  <si>
    <t>"základové pasy oplocení" 37,3</t>
  </si>
  <si>
    <t>886931296</t>
  </si>
  <si>
    <t>-121324731</t>
  </si>
  <si>
    <t>37,3+11,1</t>
  </si>
  <si>
    <t>1808053503</t>
  </si>
  <si>
    <t>"Oplocení areálu pozice 1.2 a 3 (u Okružní ulice)" 27,09</t>
  </si>
  <si>
    <t>"Oplocení areálu pozice 1.2 a 3 (roh Okružní ulice a letců RAF)" 18,81</t>
  </si>
  <si>
    <t>"Oplocení areálu pozice 1.2 a 3 (Zbožská ulice)" 13,51</t>
  </si>
  <si>
    <t>275313711</t>
  </si>
  <si>
    <t>Základové patky z betonu tř. C 20/25</t>
  </si>
  <si>
    <t>-854607182</t>
  </si>
  <si>
    <t>"Dětské hřiště 5,6, patky 500x500x700" 3,15</t>
  </si>
  <si>
    <t>"Oplocení areálu pozice 1.1 (roh zbožská ul. a Okružní), patky 500x500x700" 8,75</t>
  </si>
  <si>
    <t>"VSTUP Zbožská ulice, patky 700x700x700" 0,686</t>
  </si>
  <si>
    <t xml:space="preserve">"VSTUP Ulice Letců RAF, patky 700x700x700" 0,686 </t>
  </si>
  <si>
    <t>"ASR. 01-2, patky 700x700x700" 1,029</t>
  </si>
  <si>
    <t>14,301*1,035 'Přepočtené koeficientem množství</t>
  </si>
  <si>
    <t>311113132.1</t>
  </si>
  <si>
    <t>Nosná zeď tl do 200 mm z hladkých tvárnic ztraceného bednění včetně výplně z betonu tř. C 20/25</t>
  </si>
  <si>
    <t>-1022189028</t>
  </si>
  <si>
    <t>"Oplocení areálu pozice 1.2 a 3 (u Okružní ulice)" 38,7</t>
  </si>
  <si>
    <t>"Oplocení areálu pozice 1.2 a 3 (roh Okružní ulice a letců RAF)" 26,85</t>
  </si>
  <si>
    <t>"Oplocení areálu pozice 1.2 a 3 (Zbožská ulice)" 19,3</t>
  </si>
  <si>
    <t>592992005</t>
  </si>
  <si>
    <t>-770353878</t>
  </si>
  <si>
    <t>767</t>
  </si>
  <si>
    <t>Konstrukce zámečnické</t>
  </si>
  <si>
    <t>Dětské hřiště 5,6</t>
  </si>
  <si>
    <t>767-R01</t>
  </si>
  <si>
    <t>Dodávka a montáž atypických zámečnických konstrukcí hmotnosti do 10 kg</t>
  </si>
  <si>
    <t>kg</t>
  </si>
  <si>
    <t>-1363072764</t>
  </si>
  <si>
    <t>"plot - 1 pole (celek dl. 2,00 m)" 528,72</t>
  </si>
  <si>
    <t>528,72*1,1 'Přepočtené koeficientem množství</t>
  </si>
  <si>
    <t>348171320</t>
  </si>
  <si>
    <t>Osazení průběžného pletiva z profilové oceli do 30 kg na 1 m oplocení ve sklonu svahu do 15°</t>
  </si>
  <si>
    <t>-21861608</t>
  </si>
  <si>
    <t xml:space="preserve">Schéma B- z tech. Zpráva </t>
  </si>
  <si>
    <t>"plot - 1 pole (celek dl. 2,00 m)" 29,8</t>
  </si>
  <si>
    <t>1084543529</t>
  </si>
  <si>
    <t>"Vrata (dl. 1,1 m) 2x" 68,4</t>
  </si>
  <si>
    <t>68,4*1,1 'Přepočtené koeficientem množství</t>
  </si>
  <si>
    <t>666725979</t>
  </si>
  <si>
    <t>"Vrata (dl. 1,1 m) 2x" 2,2</t>
  </si>
  <si>
    <t>767-R02</t>
  </si>
  <si>
    <t>Dodávka a montáž vratových závěsů</t>
  </si>
  <si>
    <t>1467120103</t>
  </si>
  <si>
    <t>767-R03</t>
  </si>
  <si>
    <t>Dodávka a montáž kování</t>
  </si>
  <si>
    <t>-1638701326</t>
  </si>
  <si>
    <t>-557641162</t>
  </si>
  <si>
    <t>"Vrata (dl. 6m) " 136,4</t>
  </si>
  <si>
    <t>136,4*1,1 'Přepočtené koeficientem množství</t>
  </si>
  <si>
    <t>-1706479568</t>
  </si>
  <si>
    <t>"Vrata (dl. 6 m)" 6</t>
  </si>
  <si>
    <t>-1978125129</t>
  </si>
  <si>
    <t>1910528467</t>
  </si>
  <si>
    <t>Oplocení areálu pozice 1.2 a 3 (u Okružní ulice)</t>
  </si>
  <si>
    <t>510122510</t>
  </si>
  <si>
    <t>"plot - 1 pole (celek dl. 2,00 m)" 2059,6</t>
  </si>
  <si>
    <t>2059,6*1,1 'Přepočtené koeficientem množství</t>
  </si>
  <si>
    <t>-1624223929</t>
  </si>
  <si>
    <t>"plot - 1 pole (celek dl. 2,00 m)" 96,75</t>
  </si>
  <si>
    <t>Oplocení areálu pozice 1.2 a 3 (roh Okružní ulice a letců RAF)</t>
  </si>
  <si>
    <t>-1271198882</t>
  </si>
  <si>
    <t>"plot - 1 pole (celek dl. 2,00 m)" 1429,2</t>
  </si>
  <si>
    <t>1429,2*1,1 'Přepočtené koeficientem množství</t>
  </si>
  <si>
    <t>1716010566</t>
  </si>
  <si>
    <t>"plot - 1 pole (celek dl. 2,00 m)" 67,1</t>
  </si>
  <si>
    <t>Oplocení areálu pozice 1.2 a 3 (Zbožská ulice)</t>
  </si>
  <si>
    <t>2106132486</t>
  </si>
  <si>
    <t>"plot - 1 pole (celek dl. 2,00 m)" 1021,6</t>
  </si>
  <si>
    <t>1021,6*1,1 'Přepočtené koeficientem množství</t>
  </si>
  <si>
    <t>-1924164184</t>
  </si>
  <si>
    <t>"plot - 1 pole (celek dl. 2,00 m)" 48,3</t>
  </si>
  <si>
    <t>Oplocení areálu pozice 1.1 (roh zbožská ul. a Okružní)</t>
  </si>
  <si>
    <t>851659739</t>
  </si>
  <si>
    <t>"plot - 1 pole (celek dl. 1,00 m)" 2503,7</t>
  </si>
  <si>
    <t>2503,7*1,1 'Přepočtené koeficientem množství</t>
  </si>
  <si>
    <t>2123005824</t>
  </si>
  <si>
    <t>"plot - 1 pole (celek dl. 1,50 m)" 75,5</t>
  </si>
  <si>
    <t>D6</t>
  </si>
  <si>
    <t>VSTUP Zbožská ulice</t>
  </si>
  <si>
    <t>-101692988</t>
  </si>
  <si>
    <t>"vrata (dl. 4 m)" 165,3</t>
  </si>
  <si>
    <t>165,3*1,1 'Přepočtené koeficientem množství</t>
  </si>
  <si>
    <t>348101230</t>
  </si>
  <si>
    <t>Osazení vrat a vrátek k oplocení na ocelové sloupky do 6 m2</t>
  </si>
  <si>
    <t>-1040770318</t>
  </si>
  <si>
    <t>Schéma A dle TZ</t>
  </si>
  <si>
    <t>"vrata (dl. 4 m)" 1</t>
  </si>
  <si>
    <t>1445226143</t>
  </si>
  <si>
    <t>-1015612195</t>
  </si>
  <si>
    <t>D7</t>
  </si>
  <si>
    <t>VSTUP Ulice Letců RAF</t>
  </si>
  <si>
    <t>1485194561</t>
  </si>
  <si>
    <t>"vrata (dl. 4 m)" 150,7</t>
  </si>
  <si>
    <t>150,7*1,1 'Přepočtené koeficientem množství</t>
  </si>
  <si>
    <t>1847584859</t>
  </si>
  <si>
    <t>1265853474</t>
  </si>
  <si>
    <t>-108067867</t>
  </si>
  <si>
    <t>D8</t>
  </si>
  <si>
    <t>VSTUP vnitřní dvůr školy</t>
  </si>
  <si>
    <t>560740295</t>
  </si>
  <si>
    <t>"plot ASR. 01-2, výš. 1,1m" 268,8</t>
  </si>
  <si>
    <t>"plot ASR. 01-2, výš. 1,7m" 55,8</t>
  </si>
  <si>
    <t>324,6*1,1 'Přepočtené koeficientem množství</t>
  </si>
  <si>
    <t>-369526013</t>
  </si>
  <si>
    <t>"plot ASR. 01-2, výš. 1,1m" 11,4</t>
  </si>
  <si>
    <t>"plot ASR. 01-2, výš. 1,7m" 1</t>
  </si>
  <si>
    <t>762102442</t>
  </si>
  <si>
    <t>"vrata (dl. 4 m)" 231,5</t>
  </si>
  <si>
    <t>231,5*1,1 'Přepočtené koeficientem množství</t>
  </si>
  <si>
    <t>1942323001</t>
  </si>
  <si>
    <t>1588243498</t>
  </si>
  <si>
    <t>1757060370</t>
  </si>
  <si>
    <t>998776</t>
  </si>
  <si>
    <t>Zamečnické konstrukce - přesun hmot</t>
  </si>
  <si>
    <t>998767101</t>
  </si>
  <si>
    <t>Přesun hmot tonážní pro zámečnické konstrukce v objektech v do 6 m</t>
  </si>
  <si>
    <t>-1348747454</t>
  </si>
  <si>
    <t>998767193</t>
  </si>
  <si>
    <t>Příplatek k přesunu hmot tonážní 767 za zvětšený přesun do 500 m</t>
  </si>
  <si>
    <t>463919333</t>
  </si>
  <si>
    <t>2016A224 - Sportovní areál</t>
  </si>
  <si>
    <t xml:space="preserve"> </t>
  </si>
  <si>
    <t>1 - Zemní práce</t>
  </si>
  <si>
    <t>18 - Povrchové úpravy terénu</t>
  </si>
  <si>
    <t>27 - Základy</t>
  </si>
  <si>
    <t>471 - Umělé povrchy</t>
  </si>
  <si>
    <t>561 - Travnaté hřiště</t>
  </si>
  <si>
    <t>569 - Podkladní vrstvy umělých povrchů</t>
  </si>
  <si>
    <t>63 - Podlahy a podlahové konstrukce</t>
  </si>
  <si>
    <t>871 - Automatická závlaha</t>
  </si>
  <si>
    <t>872 - Liniové odvodňovací žlaby</t>
  </si>
  <si>
    <t>913 - Vybavení sportovišť</t>
  </si>
  <si>
    <t>914 - Oplocení</t>
  </si>
  <si>
    <t>915 - Ohraničení ploch-obrubníky</t>
  </si>
  <si>
    <t>96 - Bourání konstrukcí</t>
  </si>
  <si>
    <t>99 - Staveništní přesun hmot</t>
  </si>
  <si>
    <t>122201103R00</t>
  </si>
  <si>
    <t>Odkopávky a  prokopávky nezapažené v hornině 3  přes 1 000do 10 000 m3</t>
  </si>
  <si>
    <t>Poznámka k položce:
s přehozením výkopku na vzdálenost do 3 m nebo s naložením na dopravní prostředek,</t>
  </si>
  <si>
    <t>162701105R00</t>
  </si>
  <si>
    <t>Vodorovné přemístění výkopku z horniny 1 až 4, na vzdálenost přes 9 000  do 10 000 m</t>
  </si>
  <si>
    <t>Poznámka k položce:
po suchu, bez ohledu na druh dopravního prostředku, bez naložení výkopku, avšak se složením bez rozhrnutí,</t>
  </si>
  <si>
    <t>199000002R00</t>
  </si>
  <si>
    <t>Poplatky za skládku horniny 1- 4</t>
  </si>
  <si>
    <t>215901101R00</t>
  </si>
  <si>
    <t>Zhutnění podloží z rostlé horniny 1 až 4 pod násypy z hornin soudržných do 92% PS a nesoudržných  sypkých relativní ulehlosti l(d) do 0,8</t>
  </si>
  <si>
    <t>Poznámka k položce:
z rostlé horniny tř.1 - 4 pod násypy z hornin soudržných do 92% PS a hornin nesoudržných sypkých relativní ulehlosti I(d) do 0,8</t>
  </si>
  <si>
    <t>Povrchové úpravy terénu</t>
  </si>
  <si>
    <t>162201102R00</t>
  </si>
  <si>
    <t>Vodorovné přemístění výkopku z horniny 1 až 4, na vzdálenost přes 20  do 50 m</t>
  </si>
  <si>
    <t>180402111R00</t>
  </si>
  <si>
    <t>Založení trávníku parkového výsevem v rovině</t>
  </si>
  <si>
    <t>181301101R00</t>
  </si>
  <si>
    <t>Rozprostření a urovnání ornice v rovině v souvislé ploše do 500 m2, tloušťka vrstvy do 100 mm</t>
  </si>
  <si>
    <t>Poznámka k položce:
s případným nutným přemístěním hromad nebo dočasných skládek na místo potřeby ze vzdálenosti do 30 m, v rovině nebo ve svahu do 1 : 5,</t>
  </si>
  <si>
    <t>103-64199.NC</t>
  </si>
  <si>
    <t>Zemina pro ter.úpravy</t>
  </si>
  <si>
    <t>1030T</t>
  </si>
  <si>
    <t>Směs travní technická</t>
  </si>
  <si>
    <t>Základy</t>
  </si>
  <si>
    <t>275311116R00</t>
  </si>
  <si>
    <t>Beton základ. patek prostý z cem. portlad. C 16/20</t>
  </si>
  <si>
    <t>275352111R00</t>
  </si>
  <si>
    <t>Bednění stěn základových patek zabudované</t>
  </si>
  <si>
    <t>Poznámka k položce:
bednění svislé nebo šikmé (odkloněné), půdorysně přímé nebo zalomené, stěn základových patek ve volných nebo zapažených jámách, rýhách, šachtách, včetně případných vzpěr,</t>
  </si>
  <si>
    <t>471</t>
  </si>
  <si>
    <t>Umělé povrchy</t>
  </si>
  <si>
    <t>589311111U00</t>
  </si>
  <si>
    <t>Kryt ploch Conipur SP atletika</t>
  </si>
  <si>
    <t>589311112U00</t>
  </si>
  <si>
    <t>Kryt ploch Conipur SW atletika</t>
  </si>
  <si>
    <t>47199-1002.NC</t>
  </si>
  <si>
    <t>Křemičitý písek-dodávka materiálu pro vsyp</t>
  </si>
  <si>
    <t>47199-1006.NC</t>
  </si>
  <si>
    <t>Gumový granulát MIX - černo/šedý</t>
  </si>
  <si>
    <t>47199-1001.NC</t>
  </si>
  <si>
    <t>Umělý trávník III.generace v. 62mm</t>
  </si>
  <si>
    <t>561</t>
  </si>
  <si>
    <t>Travnaté hřiště</t>
  </si>
  <si>
    <t>111301111R00</t>
  </si>
  <si>
    <t>Sejmutí drnu tl. do 10 cm, s přemístěním do 50 m</t>
  </si>
  <si>
    <t>91301-1007.NC</t>
  </si>
  <si>
    <t>Branka fotbalová - do pouzder</t>
  </si>
  <si>
    <t>1008T</t>
  </si>
  <si>
    <t>Pouzdra pro osazení branky</t>
  </si>
  <si>
    <t>sada</t>
  </si>
  <si>
    <t>569</t>
  </si>
  <si>
    <t>Podkladní vrstvy umělých povrchů</t>
  </si>
  <si>
    <t>564751113R00</t>
  </si>
  <si>
    <t>Podklad nebo kryt z kameniva hrubého drceného tloušťka po zhutnění 170 mm</t>
  </si>
  <si>
    <t>Poznámka k položce:
velikost 32 - 63 mm s rozprostřením a zhutněním</t>
  </si>
  <si>
    <t>576131111R00</t>
  </si>
  <si>
    <t>Koberec živičný otevřený v pruhu šířky do 3 m, tloušťka po zhutnění 40 mm</t>
  </si>
  <si>
    <t>Poznámka k položce:
z kameniva drceného obaleného asfaltem s rozprostřením a se zhutněním</t>
  </si>
  <si>
    <t>326885T10</t>
  </si>
  <si>
    <t>Koberec otevřený AKOH tl. 5 cm</t>
  </si>
  <si>
    <t>564731111R00</t>
  </si>
  <si>
    <t>Podklad z kameniva drceného vel.32-63 mm,tl. 10 cm, tl. 9 cm</t>
  </si>
  <si>
    <t>564801100U00</t>
  </si>
  <si>
    <t>Podklad ze štěrkodrti po zhutnění tl.  2 cm</t>
  </si>
  <si>
    <t>564801111R00</t>
  </si>
  <si>
    <t>Podklad ze štěrkodrti po zhutnění tloušťky 3 cm</t>
  </si>
  <si>
    <t>564801111V1</t>
  </si>
  <si>
    <t>Podklad ze štěrkodrti po zhutnění tloušťky 1 cm, tl. 1 cm</t>
  </si>
  <si>
    <t>564811112R00</t>
  </si>
  <si>
    <t>Podklad ze štěrkodrti po zhutnění tloušťky 6 cm</t>
  </si>
  <si>
    <t>63</t>
  </si>
  <si>
    <t>Podlahy a podlahové konstrukce</t>
  </si>
  <si>
    <t>564231111R00</t>
  </si>
  <si>
    <t>Podklad nebo podsyp ze štěrkopísku tloušťka po zhutnění 100 mm</t>
  </si>
  <si>
    <t>Poznámka k položce:
s rozprostřením, vlhčením a zhutněním</t>
  </si>
  <si>
    <t>564751111R00</t>
  </si>
  <si>
    <t>Podklad nebo kryt z kameniva hrubého drceného Podklad z kameniva drceného vel.32-63 mm,tl. 15 cm</t>
  </si>
  <si>
    <t>631319165R00</t>
  </si>
  <si>
    <t>Příplatek za přehlazení povrchu tloušťka mazaniny od 120 mm do 240 mm</t>
  </si>
  <si>
    <t>Poznámka k položce:
betonové mazaniny min. B 10 ocelovým hladítkem s poprášením cementem pro konečnou úpravu mazaniny</t>
  </si>
  <si>
    <t>631315611RT2</t>
  </si>
  <si>
    <t>Mazanina z betonu vyztuženého (z kameniva) tl. přes 120 do 240 mm z betonu C 16/20 , výztuž ocelovými vlákny, 20 kg / m3</t>
  </si>
  <si>
    <t>Poznámka k položce:
hlazená dřevěným hladítkem, s vytvořením dilatačních spár, bez zaplnění,</t>
  </si>
  <si>
    <t>631571007R00</t>
  </si>
  <si>
    <t>Násyp pod podlahy z kameniva z kameniva  z písku slévárenského</t>
  </si>
  <si>
    <t>Poznámka k položce:
pod mazaniny a dlažby, popř. na plochých střechách, vodorovný nebo ve spádu, s udusáním a urovnáním povrchu,</t>
  </si>
  <si>
    <t>632412130R00</t>
  </si>
  <si>
    <t>Potěr ze suchých směsí potěr cementový, tloušťky 30 mm, ruční zpracování</t>
  </si>
  <si>
    <t>Poznámka k položce:
s rozprostřením a uhlazením</t>
  </si>
  <si>
    <t>564831111R00</t>
  </si>
  <si>
    <t>Podklad ze štěrkodrti s rozprostřením a zhutněním Podklad ze štěrkodrti po zhutnění tloušťky 10 cm</t>
  </si>
  <si>
    <t>871</t>
  </si>
  <si>
    <t>Automatická závlaha</t>
  </si>
  <si>
    <t>87199-1001.NC</t>
  </si>
  <si>
    <t>Automatický zavlažovací systém - tenisové kurty</t>
  </si>
  <si>
    <t>87199-1002.NC</t>
  </si>
  <si>
    <t>Automatický zavlažovací systém - volejbalové kurty</t>
  </si>
  <si>
    <t>87199-1004.NC</t>
  </si>
  <si>
    <t>Čerpací stanice pro automatickou závlahu</t>
  </si>
  <si>
    <t>872</t>
  </si>
  <si>
    <t>Liniové odvodňovací žlaby</t>
  </si>
  <si>
    <t>597101111RT1</t>
  </si>
  <si>
    <t>Montáž odvodňovacího žlabu z polymerbetonu včetně betonového lože C 12/15, zatížení A 15 kN</t>
  </si>
  <si>
    <t>326803T10</t>
  </si>
  <si>
    <t>Lože pod obrubníky nebo obruby dlažeb z B 12,5</t>
  </si>
  <si>
    <t>(331,46*0,20*0,25)</t>
  </si>
  <si>
    <t>87299-9001.NC</t>
  </si>
  <si>
    <t>Liniový odvodňovací žlab dl. 100cm</t>
  </si>
  <si>
    <t>87299-9002.NC</t>
  </si>
  <si>
    <t>Liniový odvodňovací žlab dl. 50cm</t>
  </si>
  <si>
    <t>87299-9003.NC</t>
  </si>
  <si>
    <t>Vpusť k odvod.žlabu dl. 50cm</t>
  </si>
  <si>
    <t>(14*1,01)</t>
  </si>
  <si>
    <t>913</t>
  </si>
  <si>
    <t>Vybavení sportovišť</t>
  </si>
  <si>
    <t>953943123R00</t>
  </si>
  <si>
    <t>Osazování jiných kovových výrobků do betonu (např. kotev) se zajištěním polohy k bednění nebo k výztuži před zabetonováním  přes 5 kg do 15 kg/kus</t>
  </si>
  <si>
    <t>Poznámka k položce:
osazování výrobků ostatních jinde neuvedených, bez dodání</t>
  </si>
  <si>
    <t>91301-1023.NC</t>
  </si>
  <si>
    <t>Konstrukce koulařského kruhu-obruč+výztuhy</t>
  </si>
  <si>
    <t>91301-1024.NC</t>
  </si>
  <si>
    <t>Hliníkové zarážecí břevno-vrh koulí (certif. IAAF)</t>
  </si>
  <si>
    <t>91301-1025.NC</t>
  </si>
  <si>
    <t>Skříňka pro skok o tyči</t>
  </si>
  <si>
    <t>91399-1003.NC</t>
  </si>
  <si>
    <t>Konstrukce soustř.kruhu DS-KL-obruč+výztuhy</t>
  </si>
  <si>
    <t>91399-1006.NC</t>
  </si>
  <si>
    <t>Streetbalový koš-kompletní konstrukce</t>
  </si>
  <si>
    <t>51</t>
  </si>
  <si>
    <t>91399-1021.NC</t>
  </si>
  <si>
    <t>Odrazové prkno pro skok daleký (vč.pouzdra)</t>
  </si>
  <si>
    <t>102</t>
  </si>
  <si>
    <t>91399-1022.NC</t>
  </si>
  <si>
    <t>Přeběhové prkno-skok daleký,trojskok vč.pouzdra</t>
  </si>
  <si>
    <t>104</t>
  </si>
  <si>
    <t>53</t>
  </si>
  <si>
    <t>91399-1023.NC</t>
  </si>
  <si>
    <t>Lapač písku-pryžová rohož 600/400/25mm</t>
  </si>
  <si>
    <t>106</t>
  </si>
  <si>
    <t>(((10,5*2)+(4,2))/0,6)</t>
  </si>
  <si>
    <t>91399-1024.NC</t>
  </si>
  <si>
    <t>Ochranná klec pro hod diskem/kladivem v. 5m</t>
  </si>
  <si>
    <t>108</t>
  </si>
  <si>
    <t>914</t>
  </si>
  <si>
    <t>Oplocení</t>
  </si>
  <si>
    <t>55</t>
  </si>
  <si>
    <t>91401-1051.NC</t>
  </si>
  <si>
    <t>Panelové oplocení barva v. 3m</t>
  </si>
  <si>
    <t>110</t>
  </si>
  <si>
    <t>36,7</t>
  </si>
  <si>
    <t>915</t>
  </si>
  <si>
    <t>Ohraničení ploch-obrubníky</t>
  </si>
  <si>
    <t>326800T10</t>
  </si>
  <si>
    <t>Osazení záhon.obrubníků do lože z B 12,5 s opěrou</t>
  </si>
  <si>
    <t>112</t>
  </si>
  <si>
    <t>57</t>
  </si>
  <si>
    <t>114</t>
  </si>
  <si>
    <t>(692,2*0,20*0,15)</t>
  </si>
  <si>
    <t>59217310R</t>
  </si>
  <si>
    <t>obrubník zahradní materiál beton; l = 500 mm; š = 50 mm; h = 250,0 mm; barva šedá</t>
  </si>
  <si>
    <t>116</t>
  </si>
  <si>
    <t>59</t>
  </si>
  <si>
    <t>27253091.NC</t>
  </si>
  <si>
    <t>Obrubník pryžový bílý 1000/300/60mm</t>
  </si>
  <si>
    <t>118</t>
  </si>
  <si>
    <t>Bourání konstrukcí</t>
  </si>
  <si>
    <t>113204111R00</t>
  </si>
  <si>
    <t>Vytrhání obrub záhonových</t>
  </si>
  <si>
    <t>120</t>
  </si>
  <si>
    <t>Poznámka k položce:
s vybouráním lože, s přemístěním hmot na skládku na vzdálenost do 3 m nebo naložením na dopravní prostředek</t>
  </si>
  <si>
    <t>(133,0+5,0+2,0+266,2+80,8+80,8+85+85+20,1*2+46,1*2+135,7+150,4)</t>
  </si>
  <si>
    <t>61</t>
  </si>
  <si>
    <t>722130919R00</t>
  </si>
  <si>
    <t>Opravy vodovodního potrubí závitového přeřezání ocelové trubky, přes DN 50 do DN 100</t>
  </si>
  <si>
    <t>122</t>
  </si>
  <si>
    <t>767911822NC</t>
  </si>
  <si>
    <t>Demontáž drátěného pletiva výšky nad 2,0 m</t>
  </si>
  <si>
    <t>124</t>
  </si>
  <si>
    <t>960-1003.NC</t>
  </si>
  <si>
    <t>Demontáž tenisových lajn</t>
  </si>
  <si>
    <t>126</t>
  </si>
  <si>
    <t>961041000U00</t>
  </si>
  <si>
    <t>Bourání základu betonového</t>
  </si>
  <si>
    <t>128</t>
  </si>
  <si>
    <t>65</t>
  </si>
  <si>
    <t>966006999NC</t>
  </si>
  <si>
    <t>Vyjmutí stávajících sloupků sport. vybavení, vč. odstranění základových patek</t>
  </si>
  <si>
    <t>130</t>
  </si>
  <si>
    <t>979990001R00</t>
  </si>
  <si>
    <t>Poplatek za skládku stavební suti</t>
  </si>
  <si>
    <t>132</t>
  </si>
  <si>
    <t>67</t>
  </si>
  <si>
    <t>979081111R00</t>
  </si>
  <si>
    <t>Odvoz suti a vybouraných hmot na skládku do 1 km</t>
  </si>
  <si>
    <t>134</t>
  </si>
  <si>
    <t>979081121R00</t>
  </si>
  <si>
    <t>Odvoz suti a vybouraných hmot na skládku příplatek za každý další 1 km</t>
  </si>
  <si>
    <t>136</t>
  </si>
  <si>
    <t>69</t>
  </si>
  <si>
    <t>979082111R00</t>
  </si>
  <si>
    <t>Vnitrostaveništní doprava suti a vybouraných hmot do 10 m</t>
  </si>
  <si>
    <t>138</t>
  </si>
  <si>
    <t>99</t>
  </si>
  <si>
    <t>Staveništní přesun hmot</t>
  </si>
  <si>
    <t>998222012R00</t>
  </si>
  <si>
    <t>Přesun hmot, zpevněné plochy, kryt z kameniva</t>
  </si>
  <si>
    <t>140</t>
  </si>
  <si>
    <t>458*1,02 'Přepočtené koeficientem množství</t>
  </si>
  <si>
    <t xml:space="preserve">/kompletní cena za provedení umělého vodopropustného polyuretanového povrchu tl. 13mm. Tento typ povrchu „Spray coat“ je tvořen základní vrstvou černého gumového granulátu SBR frakce 1-4 mm pojeného polyuretanovým pojivem, která se klade v průměrné tl. 10mm. Směs se míchá na místě stavby a nanáší se speciálním k tomu určeným finišerem na celou plochu, čímž vytváří monolitický, bezespárý a vodopropustný celek. Na tuto vrstvu se provádí nástřik tl. 3mm z jemného gumového granulátu EPDM frakce 0,5-1,5 mm způsobujícího zdrsnění a protiskluzový efekt. Celková tl. povrchu je tedy 13mm. Tento povrch je určen speciálně pro atletiku.          Umělý povrch bude červený a musí mít platný certifikát mezinárodní atletické federace IAAF. Lajnování jednotlivých drah na oválu a základních handicapů bude provedeno bílou barvou, ostatní handicapy budou provedeny v rozdílných barevných odstínech.                   1) Požadované technické vlastnosti:
a)Podle IAAF specifikace
Útlum dopadu – min 35%                                                                                                                                                                               Vertikální deformace – min 1,5 mm
Kluzkost – min 0,5
Vodopropustnost – 1 N/mm2, min. 80%
Pevnost v tahu – min 0,6 mm
Protažení – min 70%
b) Podle specifikace DIN V 18035-6
Standartní deformace – min 0,6 mm
Odporové opotřebení – max. 1 mm
Odolnost při použití treter – třída 1
c) Klasifikace podle ASTM F 2157-08
Třída 1 (nejvyšší možná klasifikace)
2)  Požadované environmentální vlastnosti podle DIN 18035-6 pro životní prostředí
DOC – max 10
Olovo (Pb)  - max 0,01mg/l
Kadmium (Cd) – max 0,001 mg/l
Chrom total (Cr) -  max0,01 mg/l
Chrom VI (CrVI) – max0,01 mg/l
Rtut (Hg) – max 0,001 mg/l
Zinek (Zn) – max 1 mg/l
Selen (Sn) – max 0,01 mg/l
Zápach – bez zápachu
</t>
  </si>
  <si>
    <t xml:space="preserve">/kompletní dodávka a položení monolitického ummělého PUR povrchu, PLOCHA technických sektorů;  jedná se o na stavbě zhotovený dvouvrstvý vodou nepropustný umělý povrch. Je tvořen základní vrstvou z černého gumového granulátu SBR 1-4mm pojeného polyuretanovým pojivem, která se klade v prům. tl. 10mm. Směs se míchá přímo na stavbě a nanáší se celoplošeně speciálním k tomu určeným finišerem, čímž se vytváří monolitický bezespárý a vodopropustný celek. Na tuto vrstvu se provádí dvousložková polyuretanová vodou nepropustná stěrka, do níž je ještě za měkka ručně aplikován vsyp z EPDM barevného granulátu. Celková tl. povrchu je tedy 13mm. Tento povrch je určen speciállně pro atletiku. Barva povrchu červená, lajnování jednotlivých drah na oválu a základních handicapů bude provedeno bílou PUR barvou, ostatní handicapy budou provedeny v rozdílných barevných odstínech. Povrch musí mít platný certifikát IAAF/                                                                                                                                                           1) Požadované technické vlastnosti:
a) Podle IAAF specifikace
Útlum dopadu – min 35%
Vertikální deformace – min 1,5 mm
Kluzkost – min 0,5
Vodopropustnost – vodonepropustný
Pevnost v tahu – min 0,6 mm
Protažení – min 70%
b) Podle specifikace DIN V 18035-6
Standartní deformace – min 0,6 mm
Odporové opotřebení – max. 1 mm
Odolnost při použití treter – třída 1
c) Klasifikace podle ASTM F 2157-08
Třída 1 ( nejvyšší možná klasifikace)
2) Požadované environmentální vlastnosti podle DIN 18035-6 pro životní prostředí
DOC – max 10
Olovo (Pb)  - max 0,01mg/l
Kadmium (Cd) – max 0,001 mg/l
Chrom total (Cr) -  max0,01 mg/l
Chrom VI (CrVI) – max0,01 mg/l
Rtut (Hg) – max 0,001 mg/l
Zinek (Zn) – max 1 mg/l
Selen (Sn) – max 0,01 mg/l
Zápach – bez zápachu
</t>
  </si>
  <si>
    <t xml:space="preserve">/cena za kompletní položení umělého trávníku III.generace,včetně vpravení křemičitého a gumigranulátového vsypu a lajnování,barva ZELENÁ s atestací FIFA/
TECHNICKÉ PARAMETRY UM.TRÁVNÍKU III.GENERACE:
Vlas : PE monofilament (čočka profil)
Podkladová textílie : 100% PP
Zátěr : SBR latex
Dělení : 3/4"   (+-20%)
Barva : trojbarevná zelená
Výška vlákna : 60mm
Celk.plošná hmotnost : 2721 g/m2  (+-20%)
Propustnost : 1800 l/h/m2  (+-20%)
Hustota vpichů : 7349 vpichů/m2  (+-20%)
Počet stehů na 10 cm : 14  (+-20%)
UV stabilita (QUV-lamp A) : 3.000  (+-20%)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</si>
</sst>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theme="0" tint="-0.24997000396251678"/>
      <name val="Arial CE"/>
      <family val="2"/>
    </font>
    <font>
      <sz val="12"/>
      <color theme="0" tint="-0.24997000396251678"/>
      <name val="Arial CE"/>
      <family val="2"/>
    </font>
    <font>
      <sz val="9"/>
      <color theme="0" tint="-0.24997000396251678"/>
      <name val="Arial CE"/>
      <family val="2"/>
    </font>
    <font>
      <sz val="8"/>
      <color indexed="17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/>
    </border>
    <border>
      <left style="hair">
        <color rgb="FF969696"/>
      </left>
      <right/>
      <top style="thin"/>
      <bottom style="hair">
        <color rgb="FF969696"/>
      </bottom>
    </border>
    <border>
      <left/>
      <right/>
      <top style="thin"/>
      <bottom style="hair">
        <color rgb="FF969696"/>
      </bottom>
    </border>
    <border>
      <left/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/>
      <top style="thin"/>
      <bottom/>
    </border>
    <border>
      <left/>
      <right style="hair">
        <color rgb="FF969696"/>
      </right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42" fillId="0" borderId="3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 applyProtection="1">
      <alignment/>
      <protection locked="0"/>
    </xf>
    <xf numFmtId="4" fontId="43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166" fontId="42" fillId="0" borderId="0" xfId="0" applyNumberFormat="1" applyFont="1" applyBorder="1" applyAlignment="1">
      <alignment/>
    </xf>
    <xf numFmtId="166" fontId="42" fillId="0" borderId="12" xfId="0" applyNumberFormat="1" applyFont="1" applyBorder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3" xfId="0" applyFont="1" applyBorder="1" applyAlignment="1" applyProtection="1">
      <alignment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49" fontId="44" fillId="0" borderId="22" xfId="0" applyNumberFormat="1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167" fontId="44" fillId="0" borderId="22" xfId="0" applyNumberFormat="1" applyFont="1" applyBorder="1" applyAlignment="1" applyProtection="1">
      <alignment vertical="center"/>
      <protection locked="0"/>
    </xf>
    <xf numFmtId="4" fontId="44" fillId="2" borderId="22" xfId="0" applyNumberFormat="1" applyFont="1" applyFill="1" applyBorder="1" applyAlignment="1" applyProtection="1">
      <alignment vertical="center"/>
      <protection locked="0"/>
    </xf>
    <xf numFmtId="4" fontId="44" fillId="0" borderId="22" xfId="0" applyNumberFormat="1" applyFont="1" applyBorder="1" applyAlignment="1" applyProtection="1">
      <alignment vertical="center"/>
      <protection locked="0"/>
    </xf>
    <xf numFmtId="0" fontId="42" fillId="0" borderId="3" xfId="0" applyFont="1" applyBorder="1" applyAlignment="1">
      <alignment vertical="center"/>
    </xf>
    <xf numFmtId="0" fontId="44" fillId="2" borderId="17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6" fontId="44" fillId="0" borderId="0" xfId="0" applyNumberFormat="1" applyFont="1" applyBorder="1" applyAlignment="1">
      <alignment vertical="center"/>
    </xf>
    <xf numFmtId="166" fontId="44" fillId="0" borderId="12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righ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45" fillId="0" borderId="23" xfId="0" applyNumberFormat="1" applyFont="1" applyBorder="1" applyAlignment="1">
      <alignment horizontal="left" vertical="top" wrapText="1"/>
    </xf>
    <xf numFmtId="0" fontId="45" fillId="0" borderId="23" xfId="0" applyNumberFormat="1" applyFont="1" applyBorder="1" applyAlignment="1">
      <alignment vertical="top" wrapText="1"/>
    </xf>
    <xf numFmtId="0" fontId="45" fillId="0" borderId="24" xfId="0" applyNumberFormat="1" applyFont="1" applyBorder="1" applyAlignment="1">
      <alignment horizontal="left" vertical="top" wrapText="1"/>
    </xf>
    <xf numFmtId="0" fontId="45" fillId="0" borderId="25" xfId="0" applyNumberFormat="1" applyFont="1" applyBorder="1" applyAlignment="1">
      <alignment horizontal="left" vertical="top" wrapText="1"/>
    </xf>
    <xf numFmtId="0" fontId="45" fillId="0" borderId="26" xfId="0" applyNumberFormat="1" applyFont="1" applyBorder="1" applyAlignment="1">
      <alignment horizontal="left" vertical="top" wrapText="1"/>
    </xf>
    <xf numFmtId="0" fontId="45" fillId="0" borderId="27" xfId="0" applyNumberFormat="1" applyFont="1" applyBorder="1" applyAlignment="1">
      <alignment horizontal="left" vertical="top" wrapText="1"/>
    </xf>
    <xf numFmtId="0" fontId="45" fillId="0" borderId="28" xfId="0" applyNumberFormat="1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workbookViewId="0" topLeftCell="A7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9" t="s">
        <v>5</v>
      </c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80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R5" s="21"/>
      <c r="BE5" s="287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8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R6" s="21"/>
      <c r="BE6" s="288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88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88"/>
      <c r="BS8" s="18" t="s">
        <v>6</v>
      </c>
    </row>
    <row r="9" spans="2:71" s="1" customFormat="1" ht="14.45" customHeight="1">
      <c r="B9" s="21"/>
      <c r="AR9" s="21"/>
      <c r="BE9" s="288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26</v>
      </c>
      <c r="AR10" s="21"/>
      <c r="BE10" s="288"/>
      <c r="BS10" s="18" t="s">
        <v>6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1</v>
      </c>
      <c r="AR11" s="21"/>
      <c r="BE11" s="288"/>
      <c r="BS11" s="18" t="s">
        <v>6</v>
      </c>
    </row>
    <row r="12" spans="2:71" s="1" customFormat="1" ht="6.95" customHeight="1">
      <c r="B12" s="21"/>
      <c r="AR12" s="21"/>
      <c r="BE12" s="288"/>
      <c r="BS12" s="18" t="s">
        <v>6</v>
      </c>
    </row>
    <row r="13" spans="2:71" s="1" customFormat="1" ht="12" customHeight="1">
      <c r="B13" s="21"/>
      <c r="D13" s="28" t="s">
        <v>29</v>
      </c>
      <c r="AK13" s="28" t="s">
        <v>25</v>
      </c>
      <c r="AN13" s="30" t="s">
        <v>30</v>
      </c>
      <c r="AR13" s="21"/>
      <c r="BE13" s="288"/>
      <c r="BS13" s="18" t="s">
        <v>6</v>
      </c>
    </row>
    <row r="14" spans="2:71" ht="12.75">
      <c r="B14" s="21"/>
      <c r="E14" s="282" t="s">
        <v>30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N14" s="30" t="s">
        <v>30</v>
      </c>
      <c r="AR14" s="21"/>
      <c r="BE14" s="288"/>
      <c r="BS14" s="18" t="s">
        <v>6</v>
      </c>
    </row>
    <row r="15" spans="2:71" s="1" customFormat="1" ht="6.95" customHeight="1">
      <c r="B15" s="21"/>
      <c r="AR15" s="21"/>
      <c r="BE15" s="288"/>
      <c r="BS15" s="18" t="s">
        <v>3</v>
      </c>
    </row>
    <row r="16" spans="2:71" s="1" customFormat="1" ht="12" customHeight="1">
      <c r="B16" s="21"/>
      <c r="D16" s="28" t="s">
        <v>31</v>
      </c>
      <c r="AK16" s="28" t="s">
        <v>25</v>
      </c>
      <c r="AN16" s="26" t="s">
        <v>32</v>
      </c>
      <c r="AR16" s="21"/>
      <c r="BE16" s="288"/>
      <c r="BS16" s="18" t="s">
        <v>3</v>
      </c>
    </row>
    <row r="17" spans="2:71" s="1" customFormat="1" ht="18.4" customHeight="1">
      <c r="B17" s="21"/>
      <c r="E17" s="26" t="s">
        <v>33</v>
      </c>
      <c r="AK17" s="28" t="s">
        <v>28</v>
      </c>
      <c r="AN17" s="26" t="s">
        <v>1</v>
      </c>
      <c r="AR17" s="21"/>
      <c r="BE17" s="288"/>
      <c r="BS17" s="18" t="s">
        <v>34</v>
      </c>
    </row>
    <row r="18" spans="2:71" s="1" customFormat="1" ht="6.95" customHeight="1">
      <c r="B18" s="21"/>
      <c r="AR18" s="21"/>
      <c r="BE18" s="288"/>
      <c r="BS18" s="18" t="s">
        <v>6</v>
      </c>
    </row>
    <row r="19" spans="2:71" s="1" customFormat="1" ht="12" customHeight="1">
      <c r="B19" s="21"/>
      <c r="D19" s="28" t="s">
        <v>35</v>
      </c>
      <c r="AK19" s="28" t="s">
        <v>25</v>
      </c>
      <c r="AN19" s="26" t="s">
        <v>36</v>
      </c>
      <c r="AR19" s="21"/>
      <c r="BE19" s="288"/>
      <c r="BS19" s="18" t="s">
        <v>6</v>
      </c>
    </row>
    <row r="20" spans="2:71" s="1" customFormat="1" ht="18.4" customHeight="1">
      <c r="B20" s="21"/>
      <c r="E20" s="26" t="s">
        <v>37</v>
      </c>
      <c r="AK20" s="28" t="s">
        <v>28</v>
      </c>
      <c r="AN20" s="26" t="s">
        <v>1</v>
      </c>
      <c r="AR20" s="21"/>
      <c r="BE20" s="288"/>
      <c r="BS20" s="18" t="s">
        <v>34</v>
      </c>
    </row>
    <row r="21" spans="2:57" s="1" customFormat="1" ht="6.95" customHeight="1">
      <c r="B21" s="21"/>
      <c r="AR21" s="21"/>
      <c r="BE21" s="288"/>
    </row>
    <row r="22" spans="2:57" s="1" customFormat="1" ht="12" customHeight="1">
      <c r="B22" s="21"/>
      <c r="D22" s="28" t="s">
        <v>38</v>
      </c>
      <c r="AR22" s="21"/>
      <c r="BE22" s="288"/>
    </row>
    <row r="23" spans="2:57" s="1" customFormat="1" ht="25.5" customHeight="1">
      <c r="B23" s="21"/>
      <c r="E23" s="284" t="s">
        <v>39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R23" s="21"/>
      <c r="BE23" s="288"/>
    </row>
    <row r="24" spans="2:57" s="1" customFormat="1" ht="6.95" customHeight="1">
      <c r="B24" s="21"/>
      <c r="AR24" s="21"/>
      <c r="BE24" s="288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8"/>
    </row>
    <row r="26" spans="1:57" s="2" customFormat="1" ht="25.9" customHeight="1">
      <c r="A26" s="33"/>
      <c r="B26" s="34"/>
      <c r="C26" s="33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5">
        <f>ROUND(AG94,2)</f>
        <v>0</v>
      </c>
      <c r="AL26" s="266"/>
      <c r="AM26" s="266"/>
      <c r="AN26" s="266"/>
      <c r="AO26" s="266"/>
      <c r="AP26" s="33"/>
      <c r="AQ26" s="33"/>
      <c r="AR26" s="34"/>
      <c r="BE26" s="288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8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5" t="s">
        <v>41</v>
      </c>
      <c r="M28" s="285"/>
      <c r="N28" s="285"/>
      <c r="O28" s="285"/>
      <c r="P28" s="285"/>
      <c r="Q28" s="33"/>
      <c r="R28" s="33"/>
      <c r="S28" s="33"/>
      <c r="T28" s="33"/>
      <c r="U28" s="33"/>
      <c r="V28" s="33"/>
      <c r="W28" s="285" t="s">
        <v>42</v>
      </c>
      <c r="X28" s="285"/>
      <c r="Y28" s="285"/>
      <c r="Z28" s="285"/>
      <c r="AA28" s="285"/>
      <c r="AB28" s="285"/>
      <c r="AC28" s="285"/>
      <c r="AD28" s="285"/>
      <c r="AE28" s="285"/>
      <c r="AF28" s="33"/>
      <c r="AG28" s="33"/>
      <c r="AH28" s="33"/>
      <c r="AI28" s="33"/>
      <c r="AJ28" s="33"/>
      <c r="AK28" s="285" t="s">
        <v>43</v>
      </c>
      <c r="AL28" s="285"/>
      <c r="AM28" s="285"/>
      <c r="AN28" s="285"/>
      <c r="AO28" s="285"/>
      <c r="AP28" s="33"/>
      <c r="AQ28" s="33"/>
      <c r="AR28" s="34"/>
      <c r="BE28" s="288"/>
    </row>
    <row r="29" spans="2:57" s="3" customFormat="1" ht="14.45" customHeight="1">
      <c r="B29" s="38"/>
      <c r="D29" s="28" t="s">
        <v>44</v>
      </c>
      <c r="F29" s="28" t="s">
        <v>45</v>
      </c>
      <c r="L29" s="286">
        <v>0.21</v>
      </c>
      <c r="M29" s="268"/>
      <c r="N29" s="268"/>
      <c r="O29" s="268"/>
      <c r="P29" s="268"/>
      <c r="W29" s="267">
        <f>ROUND(AZ94,2)</f>
        <v>0</v>
      </c>
      <c r="X29" s="268"/>
      <c r="Y29" s="268"/>
      <c r="Z29" s="268"/>
      <c r="AA29" s="268"/>
      <c r="AB29" s="268"/>
      <c r="AC29" s="268"/>
      <c r="AD29" s="268"/>
      <c r="AE29" s="268"/>
      <c r="AK29" s="267">
        <f>ROUND(AV94,2)</f>
        <v>0</v>
      </c>
      <c r="AL29" s="268"/>
      <c r="AM29" s="268"/>
      <c r="AN29" s="268"/>
      <c r="AO29" s="268"/>
      <c r="AR29" s="38"/>
      <c r="BE29" s="289"/>
    </row>
    <row r="30" spans="2:57" s="3" customFormat="1" ht="14.45" customHeight="1">
      <c r="B30" s="38"/>
      <c r="F30" s="28" t="s">
        <v>46</v>
      </c>
      <c r="L30" s="286">
        <v>0.15</v>
      </c>
      <c r="M30" s="268"/>
      <c r="N30" s="268"/>
      <c r="O30" s="268"/>
      <c r="P30" s="268"/>
      <c r="W30" s="267">
        <f>ROUND(BA94,2)</f>
        <v>0</v>
      </c>
      <c r="X30" s="268"/>
      <c r="Y30" s="268"/>
      <c r="Z30" s="268"/>
      <c r="AA30" s="268"/>
      <c r="AB30" s="268"/>
      <c r="AC30" s="268"/>
      <c r="AD30" s="268"/>
      <c r="AE30" s="268"/>
      <c r="AK30" s="267">
        <f>ROUND(AW94,2)</f>
        <v>0</v>
      </c>
      <c r="AL30" s="268"/>
      <c r="AM30" s="268"/>
      <c r="AN30" s="268"/>
      <c r="AO30" s="268"/>
      <c r="AR30" s="38"/>
      <c r="BE30" s="289"/>
    </row>
    <row r="31" spans="2:57" s="3" customFormat="1" ht="14.45" customHeight="1" hidden="1">
      <c r="B31" s="38"/>
      <c r="F31" s="28" t="s">
        <v>47</v>
      </c>
      <c r="L31" s="286">
        <v>0.21</v>
      </c>
      <c r="M31" s="268"/>
      <c r="N31" s="268"/>
      <c r="O31" s="268"/>
      <c r="P31" s="268"/>
      <c r="W31" s="267">
        <f>ROUND(BB94,2)</f>
        <v>0</v>
      </c>
      <c r="X31" s="268"/>
      <c r="Y31" s="268"/>
      <c r="Z31" s="268"/>
      <c r="AA31" s="268"/>
      <c r="AB31" s="268"/>
      <c r="AC31" s="268"/>
      <c r="AD31" s="268"/>
      <c r="AE31" s="268"/>
      <c r="AK31" s="267">
        <v>0</v>
      </c>
      <c r="AL31" s="268"/>
      <c r="AM31" s="268"/>
      <c r="AN31" s="268"/>
      <c r="AO31" s="268"/>
      <c r="AR31" s="38"/>
      <c r="BE31" s="289"/>
    </row>
    <row r="32" spans="2:57" s="3" customFormat="1" ht="14.45" customHeight="1" hidden="1">
      <c r="B32" s="38"/>
      <c r="F32" s="28" t="s">
        <v>48</v>
      </c>
      <c r="L32" s="286">
        <v>0.15</v>
      </c>
      <c r="M32" s="268"/>
      <c r="N32" s="268"/>
      <c r="O32" s="268"/>
      <c r="P32" s="268"/>
      <c r="W32" s="267">
        <f>ROUND(BC94,2)</f>
        <v>0</v>
      </c>
      <c r="X32" s="268"/>
      <c r="Y32" s="268"/>
      <c r="Z32" s="268"/>
      <c r="AA32" s="268"/>
      <c r="AB32" s="268"/>
      <c r="AC32" s="268"/>
      <c r="AD32" s="268"/>
      <c r="AE32" s="268"/>
      <c r="AK32" s="267">
        <v>0</v>
      </c>
      <c r="AL32" s="268"/>
      <c r="AM32" s="268"/>
      <c r="AN32" s="268"/>
      <c r="AO32" s="268"/>
      <c r="AR32" s="38"/>
      <c r="BE32" s="289"/>
    </row>
    <row r="33" spans="2:57" s="3" customFormat="1" ht="14.45" customHeight="1" hidden="1">
      <c r="B33" s="38"/>
      <c r="F33" s="28" t="s">
        <v>49</v>
      </c>
      <c r="L33" s="286">
        <v>0</v>
      </c>
      <c r="M33" s="268"/>
      <c r="N33" s="268"/>
      <c r="O33" s="268"/>
      <c r="P33" s="268"/>
      <c r="W33" s="267">
        <f>ROUND(BD94,2)</f>
        <v>0</v>
      </c>
      <c r="X33" s="268"/>
      <c r="Y33" s="268"/>
      <c r="Z33" s="268"/>
      <c r="AA33" s="268"/>
      <c r="AB33" s="268"/>
      <c r="AC33" s="268"/>
      <c r="AD33" s="268"/>
      <c r="AE33" s="268"/>
      <c r="AK33" s="267">
        <v>0</v>
      </c>
      <c r="AL33" s="268"/>
      <c r="AM33" s="268"/>
      <c r="AN33" s="268"/>
      <c r="AO33" s="268"/>
      <c r="AR33" s="38"/>
      <c r="BE33" s="28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88"/>
    </row>
    <row r="35" spans="1:57" s="2" customFormat="1" ht="25.9" customHeight="1">
      <c r="A35" s="33"/>
      <c r="B35" s="34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93" t="s">
        <v>52</v>
      </c>
      <c r="Y35" s="294"/>
      <c r="Z35" s="294"/>
      <c r="AA35" s="294"/>
      <c r="AB35" s="294"/>
      <c r="AC35" s="41"/>
      <c r="AD35" s="41"/>
      <c r="AE35" s="41"/>
      <c r="AF35" s="41"/>
      <c r="AG35" s="41"/>
      <c r="AH35" s="41"/>
      <c r="AI35" s="41"/>
      <c r="AJ35" s="41"/>
      <c r="AK35" s="295">
        <f>SUM(AK26:AK33)</f>
        <v>0</v>
      </c>
      <c r="AL35" s="294"/>
      <c r="AM35" s="294"/>
      <c r="AN35" s="294"/>
      <c r="AO35" s="296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54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55</v>
      </c>
      <c r="AI60" s="36"/>
      <c r="AJ60" s="36"/>
      <c r="AK60" s="36"/>
      <c r="AL60" s="36"/>
      <c r="AM60" s="46" t="s">
        <v>56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58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55</v>
      </c>
      <c r="AI75" s="36"/>
      <c r="AJ75" s="36"/>
      <c r="AK75" s="36"/>
      <c r="AL75" s="36"/>
      <c r="AM75" s="46" t="s">
        <v>56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289</v>
      </c>
      <c r="AR84" s="52"/>
    </row>
    <row r="85" spans="2:44" s="5" customFormat="1" ht="36.95" customHeight="1">
      <c r="B85" s="53"/>
      <c r="C85" s="54" t="s">
        <v>16</v>
      </c>
      <c r="L85" s="277" t="str">
        <f>K6</f>
        <v>Realizace sportovišť ZŠ Letců R.A.F. - ÚPRAVA AREÁLU- ETAPA 1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nám. Přemyslovců 163, 288 28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79" t="str">
        <f>IF(AN8="","",AN8)</f>
        <v>25. 10. 2019</v>
      </c>
      <c r="AN87" s="279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Nymburk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31</v>
      </c>
      <c r="AJ89" s="33"/>
      <c r="AK89" s="33"/>
      <c r="AL89" s="33"/>
      <c r="AM89" s="275" t="str">
        <f>IF(E17="","",E17)</f>
        <v>TaK Architects s.r.o.</v>
      </c>
      <c r="AN89" s="276"/>
      <c r="AO89" s="276"/>
      <c r="AP89" s="276"/>
      <c r="AQ89" s="33"/>
      <c r="AR89" s="34"/>
      <c r="AS89" s="271" t="s">
        <v>60</v>
      </c>
      <c r="AT89" s="27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29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35</v>
      </c>
      <c r="AJ90" s="33"/>
      <c r="AK90" s="33"/>
      <c r="AL90" s="33"/>
      <c r="AM90" s="275" t="str">
        <f>IF(E20="","",E20)</f>
        <v>NASTA Group, s.r.o.</v>
      </c>
      <c r="AN90" s="276"/>
      <c r="AO90" s="276"/>
      <c r="AP90" s="276"/>
      <c r="AQ90" s="33"/>
      <c r="AR90" s="34"/>
      <c r="AS90" s="273"/>
      <c r="AT90" s="27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73"/>
      <c r="AT91" s="27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302" t="s">
        <v>61</v>
      </c>
      <c r="D92" s="303"/>
      <c r="E92" s="303"/>
      <c r="F92" s="303"/>
      <c r="G92" s="303"/>
      <c r="H92" s="61"/>
      <c r="I92" s="304" t="s">
        <v>62</v>
      </c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6" t="s">
        <v>63</v>
      </c>
      <c r="AH92" s="303"/>
      <c r="AI92" s="303"/>
      <c r="AJ92" s="303"/>
      <c r="AK92" s="303"/>
      <c r="AL92" s="303"/>
      <c r="AM92" s="303"/>
      <c r="AN92" s="304" t="s">
        <v>64</v>
      </c>
      <c r="AO92" s="303"/>
      <c r="AP92" s="305"/>
      <c r="AQ92" s="62" t="s">
        <v>65</v>
      </c>
      <c r="AR92" s="34"/>
      <c r="AS92" s="63" t="s">
        <v>66</v>
      </c>
      <c r="AT92" s="64" t="s">
        <v>67</v>
      </c>
      <c r="AU92" s="64" t="s">
        <v>68</v>
      </c>
      <c r="AV92" s="64" t="s">
        <v>69</v>
      </c>
      <c r="AW92" s="64" t="s">
        <v>70</v>
      </c>
      <c r="AX92" s="64" t="s">
        <v>71</v>
      </c>
      <c r="AY92" s="64" t="s">
        <v>72</v>
      </c>
      <c r="AZ92" s="64" t="s">
        <v>73</v>
      </c>
      <c r="BA92" s="64" t="s">
        <v>74</v>
      </c>
      <c r="BB92" s="64" t="s">
        <v>75</v>
      </c>
      <c r="BC92" s="64" t="s">
        <v>76</v>
      </c>
      <c r="BD92" s="65" t="s">
        <v>77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308">
        <f>ROUND(AG95+AG96+AG104+AG107,2)</f>
        <v>0</v>
      </c>
      <c r="AH94" s="308"/>
      <c r="AI94" s="308"/>
      <c r="AJ94" s="308"/>
      <c r="AK94" s="308"/>
      <c r="AL94" s="308"/>
      <c r="AM94" s="308"/>
      <c r="AN94" s="292">
        <f aca="true" t="shared" si="0" ref="AN94:AN107">SUM(AG94,AT94)</f>
        <v>0</v>
      </c>
      <c r="AO94" s="292"/>
      <c r="AP94" s="292"/>
      <c r="AQ94" s="73" t="s">
        <v>1</v>
      </c>
      <c r="AR94" s="69"/>
      <c r="AS94" s="74">
        <f>ROUND(AS95+AS96+AS104+AS107,2)</f>
        <v>0</v>
      </c>
      <c r="AT94" s="75">
        <f aca="true" t="shared" si="1" ref="AT94:AT107">ROUND(SUM(AV94:AW94),2)</f>
        <v>0</v>
      </c>
      <c r="AU94" s="76">
        <f>ROUND(AU95+AU96+AU104+AU107,5)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ROUND(AZ95+AZ96+AZ104+AZ107,2)</f>
        <v>0</v>
      </c>
      <c r="BA94" s="75">
        <f>ROUND(BA95+BA96+BA104+BA107,2)</f>
        <v>0</v>
      </c>
      <c r="BB94" s="75">
        <f>ROUND(BB95+BB96+BB104+BB107,2)</f>
        <v>0</v>
      </c>
      <c r="BC94" s="75">
        <f>ROUND(BC95+BC96+BC104+BC107,2)</f>
        <v>0</v>
      </c>
      <c r="BD94" s="77">
        <f>ROUND(BD95+BD96+BD104+BD107,2)</f>
        <v>0</v>
      </c>
      <c r="BS94" s="78" t="s">
        <v>79</v>
      </c>
      <c r="BT94" s="78" t="s">
        <v>80</v>
      </c>
      <c r="BU94" s="79" t="s">
        <v>81</v>
      </c>
      <c r="BV94" s="78" t="s">
        <v>82</v>
      </c>
      <c r="BW94" s="78" t="s">
        <v>4</v>
      </c>
      <c r="BX94" s="78" t="s">
        <v>83</v>
      </c>
      <c r="CL94" s="78" t="s">
        <v>1</v>
      </c>
    </row>
    <row r="95" spans="1:91" s="7" customFormat="1" ht="16.5" customHeight="1">
      <c r="A95" s="80" t="s">
        <v>84</v>
      </c>
      <c r="B95" s="81"/>
      <c r="C95" s="82"/>
      <c r="D95" s="300" t="s">
        <v>85</v>
      </c>
      <c r="E95" s="300"/>
      <c r="F95" s="300"/>
      <c r="G95" s="300"/>
      <c r="H95" s="300"/>
      <c r="I95" s="83"/>
      <c r="J95" s="300" t="s">
        <v>86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297">
        <f>'00 - Vedlejší rozpočtové 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84" t="s">
        <v>87</v>
      </c>
      <c r="AR95" s="81"/>
      <c r="AS95" s="85">
        <v>0</v>
      </c>
      <c r="AT95" s="86">
        <f t="shared" si="1"/>
        <v>0</v>
      </c>
      <c r="AU95" s="87">
        <f>'00 - Vedlejší rozpočtové ...'!P124</f>
        <v>0</v>
      </c>
      <c r="AV95" s="86">
        <f>'00 - Vedlejší rozpočtové ...'!J33</f>
        <v>0</v>
      </c>
      <c r="AW95" s="86">
        <f>'00 - Vedlejší rozpočtové ...'!J34</f>
        <v>0</v>
      </c>
      <c r="AX95" s="86">
        <f>'00 - Vedlejší rozpočtové ...'!J35</f>
        <v>0</v>
      </c>
      <c r="AY95" s="86">
        <f>'00 - Vedlejší rozpočtové ...'!J36</f>
        <v>0</v>
      </c>
      <c r="AZ95" s="86">
        <f>'00 - Vedlejší rozpočtové ...'!F33</f>
        <v>0</v>
      </c>
      <c r="BA95" s="86">
        <f>'00 - Vedlejší rozpočtové ...'!F34</f>
        <v>0</v>
      </c>
      <c r="BB95" s="86">
        <f>'00 - Vedlejší rozpočtové ...'!F35</f>
        <v>0</v>
      </c>
      <c r="BC95" s="86">
        <f>'00 - Vedlejší rozpočtové ...'!F36</f>
        <v>0</v>
      </c>
      <c r="BD95" s="88">
        <f>'00 - Vedlejší rozpočtové ...'!F37</f>
        <v>0</v>
      </c>
      <c r="BT95" s="89" t="s">
        <v>88</v>
      </c>
      <c r="BV95" s="89" t="s">
        <v>82</v>
      </c>
      <c r="BW95" s="89" t="s">
        <v>89</v>
      </c>
      <c r="BX95" s="89" t="s">
        <v>4</v>
      </c>
      <c r="CL95" s="89" t="s">
        <v>1</v>
      </c>
      <c r="CM95" s="89" t="s">
        <v>90</v>
      </c>
    </row>
    <row r="96" spans="2:91" s="7" customFormat="1" ht="16.5" customHeight="1">
      <c r="B96" s="81"/>
      <c r="C96" s="82"/>
      <c r="D96" s="300" t="s">
        <v>91</v>
      </c>
      <c r="E96" s="300"/>
      <c r="F96" s="300"/>
      <c r="G96" s="300"/>
      <c r="H96" s="300"/>
      <c r="I96" s="83"/>
      <c r="J96" s="300" t="s">
        <v>92</v>
      </c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1">
        <f>ROUND(AG97+SUM(AG98:AG100),2)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84" t="s">
        <v>93</v>
      </c>
      <c r="AR96" s="81"/>
      <c r="AS96" s="85">
        <f>ROUND(AS97+SUM(AS98:AS100),2)</f>
        <v>0</v>
      </c>
      <c r="AT96" s="86">
        <f t="shared" si="1"/>
        <v>0</v>
      </c>
      <c r="AU96" s="87">
        <f>ROUND(AU97+SUM(AU98:AU100),5)</f>
        <v>0</v>
      </c>
      <c r="AV96" s="86">
        <f>ROUND(AZ96*L29,2)</f>
        <v>0</v>
      </c>
      <c r="AW96" s="86">
        <f>ROUND(BA96*L30,2)</f>
        <v>0</v>
      </c>
      <c r="AX96" s="86">
        <f>ROUND(BB96*L29,2)</f>
        <v>0</v>
      </c>
      <c r="AY96" s="86">
        <f>ROUND(BC96*L30,2)</f>
        <v>0</v>
      </c>
      <c r="AZ96" s="86">
        <f>ROUND(AZ97+SUM(AZ98:AZ100),2)</f>
        <v>0</v>
      </c>
      <c r="BA96" s="86">
        <f>ROUND(BA97+SUM(BA98:BA100),2)</f>
        <v>0</v>
      </c>
      <c r="BB96" s="86">
        <f>ROUND(BB97+SUM(BB98:BB100),2)</f>
        <v>0</v>
      </c>
      <c r="BC96" s="86">
        <f>ROUND(BC97+SUM(BC98:BC100),2)</f>
        <v>0</v>
      </c>
      <c r="BD96" s="88">
        <f>ROUND(BD97+SUM(BD98:BD100),2)</f>
        <v>0</v>
      </c>
      <c r="BS96" s="89" t="s">
        <v>79</v>
      </c>
      <c r="BT96" s="89" t="s">
        <v>88</v>
      </c>
      <c r="BU96" s="89" t="s">
        <v>81</v>
      </c>
      <c r="BV96" s="89" t="s">
        <v>82</v>
      </c>
      <c r="BW96" s="89" t="s">
        <v>94</v>
      </c>
      <c r="BX96" s="89" t="s">
        <v>4</v>
      </c>
      <c r="CL96" s="89" t="s">
        <v>1</v>
      </c>
      <c r="CM96" s="89" t="s">
        <v>90</v>
      </c>
    </row>
    <row r="97" spans="1:90" s="4" customFormat="1" ht="16.5" customHeight="1">
      <c r="A97" s="80" t="s">
        <v>84</v>
      </c>
      <c r="B97" s="52"/>
      <c r="C97" s="10"/>
      <c r="D97" s="10"/>
      <c r="E97" s="299" t="s">
        <v>95</v>
      </c>
      <c r="F97" s="299"/>
      <c r="G97" s="299"/>
      <c r="H97" s="299"/>
      <c r="I97" s="299"/>
      <c r="J97" s="10"/>
      <c r="K97" s="299" t="s">
        <v>96</v>
      </c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0">
        <f>'01-2 - Stavební část'!J32</f>
        <v>0</v>
      </c>
      <c r="AH97" s="291"/>
      <c r="AI97" s="291"/>
      <c r="AJ97" s="291"/>
      <c r="AK97" s="291"/>
      <c r="AL97" s="291"/>
      <c r="AM97" s="291"/>
      <c r="AN97" s="290">
        <f t="shared" si="0"/>
        <v>0</v>
      </c>
      <c r="AO97" s="291"/>
      <c r="AP97" s="291"/>
      <c r="AQ97" s="90" t="s">
        <v>97</v>
      </c>
      <c r="AR97" s="52"/>
      <c r="AS97" s="91">
        <v>0</v>
      </c>
      <c r="AT97" s="92">
        <f t="shared" si="1"/>
        <v>0</v>
      </c>
      <c r="AU97" s="93">
        <f>'01-2 - Stavební část'!P122</f>
        <v>0</v>
      </c>
      <c r="AV97" s="92">
        <f>'01-2 - Stavební část'!J35</f>
        <v>0</v>
      </c>
      <c r="AW97" s="92">
        <f>'01-2 - Stavební část'!J36</f>
        <v>0</v>
      </c>
      <c r="AX97" s="92">
        <f>'01-2 - Stavební část'!J37</f>
        <v>0</v>
      </c>
      <c r="AY97" s="92">
        <f>'01-2 - Stavební část'!J38</f>
        <v>0</v>
      </c>
      <c r="AZ97" s="92">
        <f>'01-2 - Stavební část'!F35</f>
        <v>0</v>
      </c>
      <c r="BA97" s="92">
        <f>'01-2 - Stavební část'!F36</f>
        <v>0</v>
      </c>
      <c r="BB97" s="92">
        <f>'01-2 - Stavební část'!F37</f>
        <v>0</v>
      </c>
      <c r="BC97" s="92">
        <f>'01-2 - Stavební část'!F38</f>
        <v>0</v>
      </c>
      <c r="BD97" s="94">
        <f>'01-2 - Stavební část'!F39</f>
        <v>0</v>
      </c>
      <c r="BT97" s="26" t="s">
        <v>90</v>
      </c>
      <c r="BV97" s="26" t="s">
        <v>82</v>
      </c>
      <c r="BW97" s="26" t="s">
        <v>98</v>
      </c>
      <c r="BX97" s="26" t="s">
        <v>94</v>
      </c>
      <c r="CL97" s="26" t="s">
        <v>1</v>
      </c>
    </row>
    <row r="98" spans="1:90" s="4" customFormat="1" ht="16.5" customHeight="1">
      <c r="A98" s="80" t="s">
        <v>84</v>
      </c>
      <c r="B98" s="52"/>
      <c r="C98" s="10"/>
      <c r="D98" s="10"/>
      <c r="E98" s="299" t="s">
        <v>99</v>
      </c>
      <c r="F98" s="299"/>
      <c r="G98" s="299"/>
      <c r="H98" s="299"/>
      <c r="I98" s="299"/>
      <c r="J98" s="10"/>
      <c r="K98" s="299" t="s">
        <v>100</v>
      </c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0">
        <f>'01-3 - Zpevněné plochy a ...'!J32</f>
        <v>0</v>
      </c>
      <c r="AH98" s="291"/>
      <c r="AI98" s="291"/>
      <c r="AJ98" s="291"/>
      <c r="AK98" s="291"/>
      <c r="AL98" s="291"/>
      <c r="AM98" s="291"/>
      <c r="AN98" s="290">
        <f t="shared" si="0"/>
        <v>0</v>
      </c>
      <c r="AO98" s="291"/>
      <c r="AP98" s="291"/>
      <c r="AQ98" s="90" t="s">
        <v>97</v>
      </c>
      <c r="AR98" s="52"/>
      <c r="AS98" s="91">
        <v>0</v>
      </c>
      <c r="AT98" s="92">
        <f t="shared" si="1"/>
        <v>0</v>
      </c>
      <c r="AU98" s="93">
        <f>'01-3 - Zpevněné plochy a ...'!P126</f>
        <v>0</v>
      </c>
      <c r="AV98" s="92">
        <f>'01-3 - Zpevněné plochy a ...'!J35</f>
        <v>0</v>
      </c>
      <c r="AW98" s="92">
        <f>'01-3 - Zpevněné plochy a ...'!J36</f>
        <v>0</v>
      </c>
      <c r="AX98" s="92">
        <f>'01-3 - Zpevněné plochy a ...'!J37</f>
        <v>0</v>
      </c>
      <c r="AY98" s="92">
        <f>'01-3 - Zpevněné plochy a ...'!J38</f>
        <v>0</v>
      </c>
      <c r="AZ98" s="92">
        <f>'01-3 - Zpevněné plochy a ...'!F35</f>
        <v>0</v>
      </c>
      <c r="BA98" s="92">
        <f>'01-3 - Zpevněné plochy a ...'!F36</f>
        <v>0</v>
      </c>
      <c r="BB98" s="92">
        <f>'01-3 - Zpevněné plochy a ...'!F37</f>
        <v>0</v>
      </c>
      <c r="BC98" s="92">
        <f>'01-3 - Zpevněné plochy a ...'!F38</f>
        <v>0</v>
      </c>
      <c r="BD98" s="94">
        <f>'01-3 - Zpevněné plochy a ...'!F39</f>
        <v>0</v>
      </c>
      <c r="BT98" s="26" t="s">
        <v>90</v>
      </c>
      <c r="BV98" s="26" t="s">
        <v>82</v>
      </c>
      <c r="BW98" s="26" t="s">
        <v>101</v>
      </c>
      <c r="BX98" s="26" t="s">
        <v>94</v>
      </c>
      <c r="CL98" s="26" t="s">
        <v>1</v>
      </c>
    </row>
    <row r="99" spans="1:90" s="4" customFormat="1" ht="16.5" customHeight="1">
      <c r="A99" s="80" t="s">
        <v>84</v>
      </c>
      <c r="B99" s="52"/>
      <c r="C99" s="10"/>
      <c r="D99" s="10"/>
      <c r="E99" s="299" t="s">
        <v>102</v>
      </c>
      <c r="F99" s="299"/>
      <c r="G99" s="299"/>
      <c r="H99" s="299"/>
      <c r="I99" s="299"/>
      <c r="J99" s="10"/>
      <c r="K99" s="299" t="s">
        <v>103</v>
      </c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0">
        <f>'01-4 - Bourací práce'!J32</f>
        <v>0</v>
      </c>
      <c r="AH99" s="291"/>
      <c r="AI99" s="291"/>
      <c r="AJ99" s="291"/>
      <c r="AK99" s="291"/>
      <c r="AL99" s="291"/>
      <c r="AM99" s="291"/>
      <c r="AN99" s="290">
        <f t="shared" si="0"/>
        <v>0</v>
      </c>
      <c r="AO99" s="291"/>
      <c r="AP99" s="291"/>
      <c r="AQ99" s="90" t="s">
        <v>97</v>
      </c>
      <c r="AR99" s="52"/>
      <c r="AS99" s="91">
        <v>0</v>
      </c>
      <c r="AT99" s="92">
        <f t="shared" si="1"/>
        <v>0</v>
      </c>
      <c r="AU99" s="93">
        <f>'01-4 - Bourací práce'!P124</f>
        <v>0</v>
      </c>
      <c r="AV99" s="92">
        <f>'01-4 - Bourací práce'!J35</f>
        <v>0</v>
      </c>
      <c r="AW99" s="92">
        <f>'01-4 - Bourací práce'!J36</f>
        <v>0</v>
      </c>
      <c r="AX99" s="92">
        <f>'01-4 - Bourací práce'!J37</f>
        <v>0</v>
      </c>
      <c r="AY99" s="92">
        <f>'01-4 - Bourací práce'!J38</f>
        <v>0</v>
      </c>
      <c r="AZ99" s="92">
        <f>'01-4 - Bourací práce'!F35</f>
        <v>0</v>
      </c>
      <c r="BA99" s="92">
        <f>'01-4 - Bourací práce'!F36</f>
        <v>0</v>
      </c>
      <c r="BB99" s="92">
        <f>'01-4 - Bourací práce'!F37</f>
        <v>0</v>
      </c>
      <c r="BC99" s="92">
        <f>'01-4 - Bourací práce'!F38</f>
        <v>0</v>
      </c>
      <c r="BD99" s="94">
        <f>'01-4 - Bourací práce'!F39</f>
        <v>0</v>
      </c>
      <c r="BT99" s="26" t="s">
        <v>90</v>
      </c>
      <c r="BV99" s="26" t="s">
        <v>82</v>
      </c>
      <c r="BW99" s="26" t="s">
        <v>104</v>
      </c>
      <c r="BX99" s="26" t="s">
        <v>94</v>
      </c>
      <c r="CL99" s="26" t="s">
        <v>1</v>
      </c>
    </row>
    <row r="100" spans="2:90" s="4" customFormat="1" ht="16.5" customHeight="1">
      <c r="B100" s="52"/>
      <c r="C100" s="10"/>
      <c r="D100" s="10"/>
      <c r="E100" s="299" t="s">
        <v>105</v>
      </c>
      <c r="F100" s="299"/>
      <c r="G100" s="299"/>
      <c r="H100" s="299"/>
      <c r="I100" s="299"/>
      <c r="J100" s="10"/>
      <c r="K100" s="299" t="s">
        <v>106</v>
      </c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307">
        <f>ROUND(SUM(AG101:AG103),2)</f>
        <v>0</v>
      </c>
      <c r="AH100" s="291"/>
      <c r="AI100" s="291"/>
      <c r="AJ100" s="291"/>
      <c r="AK100" s="291"/>
      <c r="AL100" s="291"/>
      <c r="AM100" s="291"/>
      <c r="AN100" s="290">
        <f t="shared" si="0"/>
        <v>0</v>
      </c>
      <c r="AO100" s="291"/>
      <c r="AP100" s="291"/>
      <c r="AQ100" s="90" t="s">
        <v>97</v>
      </c>
      <c r="AR100" s="52"/>
      <c r="AS100" s="91">
        <f>ROUND(SUM(AS101:AS103),2)</f>
        <v>0</v>
      </c>
      <c r="AT100" s="92">
        <f t="shared" si="1"/>
        <v>0</v>
      </c>
      <c r="AU100" s="93">
        <f>ROUND(SUM(AU101:AU103),5)</f>
        <v>0</v>
      </c>
      <c r="AV100" s="92">
        <f>ROUND(AZ100*L29,2)</f>
        <v>0</v>
      </c>
      <c r="AW100" s="92">
        <f>ROUND(BA100*L30,2)</f>
        <v>0</v>
      </c>
      <c r="AX100" s="92">
        <f>ROUND(BB100*L29,2)</f>
        <v>0</v>
      </c>
      <c r="AY100" s="92">
        <f>ROUND(BC100*L30,2)</f>
        <v>0</v>
      </c>
      <c r="AZ100" s="92">
        <f>ROUND(SUM(AZ101:AZ103),2)</f>
        <v>0</v>
      </c>
      <c r="BA100" s="92">
        <f>ROUND(SUM(BA101:BA103),2)</f>
        <v>0</v>
      </c>
      <c r="BB100" s="92">
        <f>ROUND(SUM(BB101:BB103),2)</f>
        <v>0</v>
      </c>
      <c r="BC100" s="92">
        <f>ROUND(SUM(BC101:BC103),2)</f>
        <v>0</v>
      </c>
      <c r="BD100" s="94">
        <f>ROUND(SUM(BD101:BD103),2)</f>
        <v>0</v>
      </c>
      <c r="BS100" s="26" t="s">
        <v>79</v>
      </c>
      <c r="BT100" s="26" t="s">
        <v>90</v>
      </c>
      <c r="BU100" s="26" t="s">
        <v>81</v>
      </c>
      <c r="BV100" s="26" t="s">
        <v>82</v>
      </c>
      <c r="BW100" s="26" t="s">
        <v>107</v>
      </c>
      <c r="BX100" s="26" t="s">
        <v>94</v>
      </c>
      <c r="CL100" s="26" t="s">
        <v>1</v>
      </c>
    </row>
    <row r="101" spans="1:90" s="4" customFormat="1" ht="16.5" customHeight="1">
      <c r="A101" s="80" t="s">
        <v>84</v>
      </c>
      <c r="B101" s="52"/>
      <c r="C101" s="10"/>
      <c r="D101" s="10"/>
      <c r="E101" s="10"/>
      <c r="F101" s="299" t="s">
        <v>108</v>
      </c>
      <c r="G101" s="299"/>
      <c r="H101" s="299"/>
      <c r="I101" s="299"/>
      <c r="J101" s="299"/>
      <c r="K101" s="10"/>
      <c r="L101" s="299" t="s">
        <v>109</v>
      </c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0">
        <f>'01-6-1 - Přeložka závlaho...'!J34</f>
        <v>0</v>
      </c>
      <c r="AH101" s="291"/>
      <c r="AI101" s="291"/>
      <c r="AJ101" s="291"/>
      <c r="AK101" s="291"/>
      <c r="AL101" s="291"/>
      <c r="AM101" s="291"/>
      <c r="AN101" s="290">
        <f t="shared" si="0"/>
        <v>0</v>
      </c>
      <c r="AO101" s="291"/>
      <c r="AP101" s="291"/>
      <c r="AQ101" s="90" t="s">
        <v>97</v>
      </c>
      <c r="AR101" s="52"/>
      <c r="AS101" s="91">
        <v>0</v>
      </c>
      <c r="AT101" s="92">
        <f t="shared" si="1"/>
        <v>0</v>
      </c>
      <c r="AU101" s="93">
        <f>'01-6-1 - Přeložka závlaho...'!P138</f>
        <v>0</v>
      </c>
      <c r="AV101" s="92">
        <f>'01-6-1 - Přeložka závlaho...'!J37</f>
        <v>0</v>
      </c>
      <c r="AW101" s="92">
        <f>'01-6-1 - Přeložka závlaho...'!J38</f>
        <v>0</v>
      </c>
      <c r="AX101" s="92">
        <f>'01-6-1 - Přeložka závlaho...'!J39</f>
        <v>0</v>
      </c>
      <c r="AY101" s="92">
        <f>'01-6-1 - Přeložka závlaho...'!J40</f>
        <v>0</v>
      </c>
      <c r="AZ101" s="92">
        <f>'01-6-1 - Přeložka závlaho...'!F37</f>
        <v>0</v>
      </c>
      <c r="BA101" s="92">
        <f>'01-6-1 - Přeložka závlaho...'!F38</f>
        <v>0</v>
      </c>
      <c r="BB101" s="92">
        <f>'01-6-1 - Přeložka závlaho...'!F39</f>
        <v>0</v>
      </c>
      <c r="BC101" s="92">
        <f>'01-6-1 - Přeložka závlaho...'!F40</f>
        <v>0</v>
      </c>
      <c r="BD101" s="94">
        <f>'01-6-1 - Přeložka závlaho...'!F41</f>
        <v>0</v>
      </c>
      <c r="BT101" s="26" t="s">
        <v>110</v>
      </c>
      <c r="BV101" s="26" t="s">
        <v>82</v>
      </c>
      <c r="BW101" s="26" t="s">
        <v>111</v>
      </c>
      <c r="BX101" s="26" t="s">
        <v>107</v>
      </c>
      <c r="CL101" s="26" t="s">
        <v>1</v>
      </c>
    </row>
    <row r="102" spans="1:90" s="4" customFormat="1" ht="16.5" customHeight="1">
      <c r="A102" s="80" t="s">
        <v>84</v>
      </c>
      <c r="B102" s="52"/>
      <c r="C102" s="10"/>
      <c r="D102" s="10"/>
      <c r="E102" s="10"/>
      <c r="F102" s="299" t="s">
        <v>112</v>
      </c>
      <c r="G102" s="299"/>
      <c r="H102" s="299"/>
      <c r="I102" s="299"/>
      <c r="J102" s="299"/>
      <c r="K102" s="10"/>
      <c r="L102" s="299" t="s">
        <v>113</v>
      </c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0">
        <f>'01-6-2 - Odvodnění areálu'!J34</f>
        <v>0</v>
      </c>
      <c r="AH102" s="291"/>
      <c r="AI102" s="291"/>
      <c r="AJ102" s="291"/>
      <c r="AK102" s="291"/>
      <c r="AL102" s="291"/>
      <c r="AM102" s="291"/>
      <c r="AN102" s="290">
        <f t="shared" si="0"/>
        <v>0</v>
      </c>
      <c r="AO102" s="291"/>
      <c r="AP102" s="291"/>
      <c r="AQ102" s="90" t="s">
        <v>97</v>
      </c>
      <c r="AR102" s="52"/>
      <c r="AS102" s="91">
        <v>0</v>
      </c>
      <c r="AT102" s="92">
        <f t="shared" si="1"/>
        <v>0</v>
      </c>
      <c r="AU102" s="93">
        <f>'01-6-2 - Odvodnění areálu'!P132</f>
        <v>0</v>
      </c>
      <c r="AV102" s="92">
        <f>'01-6-2 - Odvodnění areálu'!J37</f>
        <v>0</v>
      </c>
      <c r="AW102" s="92">
        <f>'01-6-2 - Odvodnění areálu'!J38</f>
        <v>0</v>
      </c>
      <c r="AX102" s="92">
        <f>'01-6-2 - Odvodnění areálu'!J39</f>
        <v>0</v>
      </c>
      <c r="AY102" s="92">
        <f>'01-6-2 - Odvodnění areálu'!J40</f>
        <v>0</v>
      </c>
      <c r="AZ102" s="92">
        <f>'01-6-2 - Odvodnění areálu'!F37</f>
        <v>0</v>
      </c>
      <c r="BA102" s="92">
        <f>'01-6-2 - Odvodnění areálu'!F38</f>
        <v>0</v>
      </c>
      <c r="BB102" s="92">
        <f>'01-6-2 - Odvodnění areálu'!F39</f>
        <v>0</v>
      </c>
      <c r="BC102" s="92">
        <f>'01-6-2 - Odvodnění areálu'!F40</f>
        <v>0</v>
      </c>
      <c r="BD102" s="94">
        <f>'01-6-2 - Odvodnění areálu'!F41</f>
        <v>0</v>
      </c>
      <c r="BT102" s="26" t="s">
        <v>110</v>
      </c>
      <c r="BV102" s="26" t="s">
        <v>82</v>
      </c>
      <c r="BW102" s="26" t="s">
        <v>114</v>
      </c>
      <c r="BX102" s="26" t="s">
        <v>107</v>
      </c>
      <c r="CL102" s="26" t="s">
        <v>1</v>
      </c>
    </row>
    <row r="103" spans="1:90" s="4" customFormat="1" ht="16.5" customHeight="1">
      <c r="A103" s="80" t="s">
        <v>84</v>
      </c>
      <c r="B103" s="52"/>
      <c r="C103" s="10"/>
      <c r="D103" s="10"/>
      <c r="E103" s="10"/>
      <c r="F103" s="299" t="s">
        <v>115</v>
      </c>
      <c r="G103" s="299"/>
      <c r="H103" s="299"/>
      <c r="I103" s="299"/>
      <c r="J103" s="299"/>
      <c r="K103" s="10"/>
      <c r="L103" s="299" t="s">
        <v>116</v>
      </c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0">
        <f>'01-6-3 - Veřejné osvětlení'!J34</f>
        <v>0</v>
      </c>
      <c r="AH103" s="291"/>
      <c r="AI103" s="291"/>
      <c r="AJ103" s="291"/>
      <c r="AK103" s="291"/>
      <c r="AL103" s="291"/>
      <c r="AM103" s="291"/>
      <c r="AN103" s="290">
        <f t="shared" si="0"/>
        <v>0</v>
      </c>
      <c r="AO103" s="291"/>
      <c r="AP103" s="291"/>
      <c r="AQ103" s="90" t="s">
        <v>97</v>
      </c>
      <c r="AR103" s="52"/>
      <c r="AS103" s="91">
        <v>0</v>
      </c>
      <c r="AT103" s="92">
        <f t="shared" si="1"/>
        <v>0</v>
      </c>
      <c r="AU103" s="93">
        <f>'01-6-3 - Veřejné osvětlení'!P127</f>
        <v>0</v>
      </c>
      <c r="AV103" s="92">
        <f>'01-6-3 - Veřejné osvětlení'!J37</f>
        <v>0</v>
      </c>
      <c r="AW103" s="92">
        <f>'01-6-3 - Veřejné osvětlení'!J38</f>
        <v>0</v>
      </c>
      <c r="AX103" s="92">
        <f>'01-6-3 - Veřejné osvětlení'!J39</f>
        <v>0</v>
      </c>
      <c r="AY103" s="92">
        <f>'01-6-3 - Veřejné osvětlení'!J40</f>
        <v>0</v>
      </c>
      <c r="AZ103" s="92">
        <f>'01-6-3 - Veřejné osvětlení'!F37</f>
        <v>0</v>
      </c>
      <c r="BA103" s="92">
        <f>'01-6-3 - Veřejné osvětlení'!F38</f>
        <v>0</v>
      </c>
      <c r="BB103" s="92">
        <f>'01-6-3 - Veřejné osvětlení'!F39</f>
        <v>0</v>
      </c>
      <c r="BC103" s="92">
        <f>'01-6-3 - Veřejné osvětlení'!F40</f>
        <v>0</v>
      </c>
      <c r="BD103" s="94">
        <f>'01-6-3 - Veřejné osvětlení'!F41</f>
        <v>0</v>
      </c>
      <c r="BT103" s="26" t="s">
        <v>110</v>
      </c>
      <c r="BV103" s="26" t="s">
        <v>82</v>
      </c>
      <c r="BW103" s="26" t="s">
        <v>117</v>
      </c>
      <c r="BX103" s="26" t="s">
        <v>107</v>
      </c>
      <c r="CL103" s="26" t="s">
        <v>1</v>
      </c>
    </row>
    <row r="104" spans="2:91" s="7" customFormat="1" ht="16.5" customHeight="1">
      <c r="B104" s="81"/>
      <c r="C104" s="82"/>
      <c r="D104" s="300" t="s">
        <v>118</v>
      </c>
      <c r="E104" s="300"/>
      <c r="F104" s="300"/>
      <c r="G104" s="300"/>
      <c r="H104" s="300"/>
      <c r="I104" s="83"/>
      <c r="J104" s="300" t="s">
        <v>119</v>
      </c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1">
        <f>ROUND(SUM(AG105:AG106),2)</f>
        <v>0</v>
      </c>
      <c r="AH104" s="298"/>
      <c r="AI104" s="298"/>
      <c r="AJ104" s="298"/>
      <c r="AK104" s="298"/>
      <c r="AL104" s="298"/>
      <c r="AM104" s="298"/>
      <c r="AN104" s="297">
        <f t="shared" si="0"/>
        <v>0</v>
      </c>
      <c r="AO104" s="298"/>
      <c r="AP104" s="298"/>
      <c r="AQ104" s="84" t="s">
        <v>93</v>
      </c>
      <c r="AR104" s="81"/>
      <c r="AS104" s="85">
        <f>ROUND(SUM(AS105:AS106),2)</f>
        <v>0</v>
      </c>
      <c r="AT104" s="86">
        <f t="shared" si="1"/>
        <v>0</v>
      </c>
      <c r="AU104" s="87">
        <f>ROUND(SUM(AU105:AU106),5)</f>
        <v>0</v>
      </c>
      <c r="AV104" s="86">
        <f>ROUND(AZ104*L29,2)</f>
        <v>0</v>
      </c>
      <c r="AW104" s="86">
        <f>ROUND(BA104*L30,2)</f>
        <v>0</v>
      </c>
      <c r="AX104" s="86">
        <f>ROUND(BB104*L29,2)</f>
        <v>0</v>
      </c>
      <c r="AY104" s="86">
        <f>ROUND(BC104*L30,2)</f>
        <v>0</v>
      </c>
      <c r="AZ104" s="86">
        <f>ROUND(SUM(AZ105:AZ106),2)</f>
        <v>0</v>
      </c>
      <c r="BA104" s="86">
        <f>ROUND(SUM(BA105:BA106),2)</f>
        <v>0</v>
      </c>
      <c r="BB104" s="86">
        <f>ROUND(SUM(BB105:BB106),2)</f>
        <v>0</v>
      </c>
      <c r="BC104" s="86">
        <f>ROUND(SUM(BC105:BC106),2)</f>
        <v>0</v>
      </c>
      <c r="BD104" s="88">
        <f>ROUND(SUM(BD105:BD106),2)</f>
        <v>0</v>
      </c>
      <c r="BS104" s="89" t="s">
        <v>79</v>
      </c>
      <c r="BT104" s="89" t="s">
        <v>88</v>
      </c>
      <c r="BU104" s="89" t="s">
        <v>81</v>
      </c>
      <c r="BV104" s="89" t="s">
        <v>82</v>
      </c>
      <c r="BW104" s="89" t="s">
        <v>120</v>
      </c>
      <c r="BX104" s="89" t="s">
        <v>4</v>
      </c>
      <c r="CL104" s="89" t="s">
        <v>1</v>
      </c>
      <c r="CM104" s="89" t="s">
        <v>90</v>
      </c>
    </row>
    <row r="105" spans="1:90" s="4" customFormat="1" ht="16.5" customHeight="1">
      <c r="A105" s="80" t="s">
        <v>84</v>
      </c>
      <c r="B105" s="52"/>
      <c r="C105" s="10"/>
      <c r="D105" s="10"/>
      <c r="E105" s="299" t="s">
        <v>121</v>
      </c>
      <c r="F105" s="299"/>
      <c r="G105" s="299"/>
      <c r="H105" s="299"/>
      <c r="I105" s="299"/>
      <c r="J105" s="10"/>
      <c r="K105" s="299" t="s">
        <v>122</v>
      </c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0">
        <f>'02-1 - Statická část'!J32</f>
        <v>0</v>
      </c>
      <c r="AH105" s="291"/>
      <c r="AI105" s="291"/>
      <c r="AJ105" s="291"/>
      <c r="AK105" s="291"/>
      <c r="AL105" s="291"/>
      <c r="AM105" s="291"/>
      <c r="AN105" s="290">
        <f t="shared" si="0"/>
        <v>0</v>
      </c>
      <c r="AO105" s="291"/>
      <c r="AP105" s="291"/>
      <c r="AQ105" s="90" t="s">
        <v>97</v>
      </c>
      <c r="AR105" s="52"/>
      <c r="AS105" s="91">
        <v>0</v>
      </c>
      <c r="AT105" s="92">
        <f t="shared" si="1"/>
        <v>0</v>
      </c>
      <c r="AU105" s="93">
        <f>'02-1 - Statická část'!P124</f>
        <v>0</v>
      </c>
      <c r="AV105" s="92">
        <f>'02-1 - Statická část'!J35</f>
        <v>0</v>
      </c>
      <c r="AW105" s="92">
        <f>'02-1 - Statická část'!J36</f>
        <v>0</v>
      </c>
      <c r="AX105" s="92">
        <f>'02-1 - Statická část'!J37</f>
        <v>0</v>
      </c>
      <c r="AY105" s="92">
        <f>'02-1 - Statická část'!J38</f>
        <v>0</v>
      </c>
      <c r="AZ105" s="92">
        <f>'02-1 - Statická část'!F35</f>
        <v>0</v>
      </c>
      <c r="BA105" s="92">
        <f>'02-1 - Statická část'!F36</f>
        <v>0</v>
      </c>
      <c r="BB105" s="92">
        <f>'02-1 - Statická část'!F37</f>
        <v>0</v>
      </c>
      <c r="BC105" s="92">
        <f>'02-1 - Statická část'!F38</f>
        <v>0</v>
      </c>
      <c r="BD105" s="94">
        <f>'02-1 - Statická část'!F39</f>
        <v>0</v>
      </c>
      <c r="BT105" s="26" t="s">
        <v>90</v>
      </c>
      <c r="BV105" s="26" t="s">
        <v>82</v>
      </c>
      <c r="BW105" s="26" t="s">
        <v>123</v>
      </c>
      <c r="BX105" s="26" t="s">
        <v>120</v>
      </c>
      <c r="CL105" s="26" t="s">
        <v>1</v>
      </c>
    </row>
    <row r="106" spans="1:90" s="4" customFormat="1" ht="16.5" customHeight="1">
      <c r="A106" s="80" t="s">
        <v>84</v>
      </c>
      <c r="B106" s="52"/>
      <c r="C106" s="10"/>
      <c r="D106" s="10"/>
      <c r="E106" s="299" t="s">
        <v>124</v>
      </c>
      <c r="F106" s="299"/>
      <c r="G106" s="299"/>
      <c r="H106" s="299"/>
      <c r="I106" s="299"/>
      <c r="J106" s="10"/>
      <c r="K106" s="299" t="s">
        <v>96</v>
      </c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0">
        <f>'02-2 - Stavební část'!J32</f>
        <v>0</v>
      </c>
      <c r="AH106" s="291"/>
      <c r="AI106" s="291"/>
      <c r="AJ106" s="291"/>
      <c r="AK106" s="291"/>
      <c r="AL106" s="291"/>
      <c r="AM106" s="291"/>
      <c r="AN106" s="290">
        <f t="shared" si="0"/>
        <v>0</v>
      </c>
      <c r="AO106" s="291"/>
      <c r="AP106" s="291"/>
      <c r="AQ106" s="90" t="s">
        <v>97</v>
      </c>
      <c r="AR106" s="52"/>
      <c r="AS106" s="91">
        <v>0</v>
      </c>
      <c r="AT106" s="92">
        <f t="shared" si="1"/>
        <v>0</v>
      </c>
      <c r="AU106" s="93">
        <f>'02-2 - Stavební část'!P136</f>
        <v>0</v>
      </c>
      <c r="AV106" s="92">
        <f>'02-2 - Stavební část'!J35</f>
        <v>0</v>
      </c>
      <c r="AW106" s="92">
        <f>'02-2 - Stavební část'!J36</f>
        <v>0</v>
      </c>
      <c r="AX106" s="92">
        <f>'02-2 - Stavební část'!J37</f>
        <v>0</v>
      </c>
      <c r="AY106" s="92">
        <f>'02-2 - Stavební část'!J38</f>
        <v>0</v>
      </c>
      <c r="AZ106" s="92">
        <f>'02-2 - Stavební část'!F35</f>
        <v>0</v>
      </c>
      <c r="BA106" s="92">
        <f>'02-2 - Stavební část'!F36</f>
        <v>0</v>
      </c>
      <c r="BB106" s="92">
        <f>'02-2 - Stavební část'!F37</f>
        <v>0</v>
      </c>
      <c r="BC106" s="92">
        <f>'02-2 - Stavební část'!F38</f>
        <v>0</v>
      </c>
      <c r="BD106" s="94">
        <f>'02-2 - Stavební část'!F39</f>
        <v>0</v>
      </c>
      <c r="BT106" s="26" t="s">
        <v>90</v>
      </c>
      <c r="BV106" s="26" t="s">
        <v>82</v>
      </c>
      <c r="BW106" s="26" t="s">
        <v>125</v>
      </c>
      <c r="BX106" s="26" t="s">
        <v>120</v>
      </c>
      <c r="CL106" s="26" t="s">
        <v>1</v>
      </c>
    </row>
    <row r="107" spans="1:91" s="7" customFormat="1" ht="27" customHeight="1">
      <c r="A107" s="80" t="s">
        <v>84</v>
      </c>
      <c r="B107" s="81"/>
      <c r="C107" s="82"/>
      <c r="D107" s="300" t="s">
        <v>126</v>
      </c>
      <c r="E107" s="300"/>
      <c r="F107" s="300"/>
      <c r="G107" s="300"/>
      <c r="H107" s="300"/>
      <c r="I107" s="83"/>
      <c r="J107" s="300" t="s">
        <v>127</v>
      </c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297">
        <f>'2016A224 - Sportovní areál'!J30</f>
        <v>0</v>
      </c>
      <c r="AH107" s="298"/>
      <c r="AI107" s="298"/>
      <c r="AJ107" s="298"/>
      <c r="AK107" s="298"/>
      <c r="AL107" s="298"/>
      <c r="AM107" s="298"/>
      <c r="AN107" s="297">
        <f t="shared" si="0"/>
        <v>0</v>
      </c>
      <c r="AO107" s="298"/>
      <c r="AP107" s="298"/>
      <c r="AQ107" s="84" t="s">
        <v>93</v>
      </c>
      <c r="AR107" s="81"/>
      <c r="AS107" s="95">
        <v>0</v>
      </c>
      <c r="AT107" s="96">
        <f t="shared" si="1"/>
        <v>0</v>
      </c>
      <c r="AU107" s="97">
        <f>'2016A224 - Sportovní areál'!P130</f>
        <v>0</v>
      </c>
      <c r="AV107" s="96">
        <f>'2016A224 - Sportovní areál'!J33</f>
        <v>0</v>
      </c>
      <c r="AW107" s="96">
        <f>'2016A224 - Sportovní areál'!J34</f>
        <v>0</v>
      </c>
      <c r="AX107" s="96">
        <f>'2016A224 - Sportovní areál'!J35</f>
        <v>0</v>
      </c>
      <c r="AY107" s="96">
        <f>'2016A224 - Sportovní areál'!J36</f>
        <v>0</v>
      </c>
      <c r="AZ107" s="96">
        <f>'2016A224 - Sportovní areál'!F33</f>
        <v>0</v>
      </c>
      <c r="BA107" s="96">
        <f>'2016A224 - Sportovní areál'!F34</f>
        <v>0</v>
      </c>
      <c r="BB107" s="96">
        <f>'2016A224 - Sportovní areál'!F35</f>
        <v>0</v>
      </c>
      <c r="BC107" s="96">
        <f>'2016A224 - Sportovní areál'!F36</f>
        <v>0</v>
      </c>
      <c r="BD107" s="98">
        <f>'2016A224 - Sportovní areál'!F37</f>
        <v>0</v>
      </c>
      <c r="BT107" s="89" t="s">
        <v>88</v>
      </c>
      <c r="BV107" s="89" t="s">
        <v>82</v>
      </c>
      <c r="BW107" s="89" t="s">
        <v>128</v>
      </c>
      <c r="BX107" s="89" t="s">
        <v>4</v>
      </c>
      <c r="CL107" s="89" t="s">
        <v>1</v>
      </c>
      <c r="CM107" s="89" t="s">
        <v>90</v>
      </c>
    </row>
    <row r="108" spans="1:57" s="2" customFormat="1" ht="30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</sheetData>
  <mergeCells count="90">
    <mergeCell ref="K106:AF106"/>
    <mergeCell ref="J107:AF107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G105:AM105"/>
    <mergeCell ref="AG106:AM106"/>
    <mergeCell ref="AG107:AM107"/>
    <mergeCell ref="C92:G92"/>
    <mergeCell ref="I92:AF92"/>
    <mergeCell ref="J95:AF95"/>
    <mergeCell ref="J96:AF96"/>
    <mergeCell ref="K97:AF97"/>
    <mergeCell ref="K98:AF98"/>
    <mergeCell ref="K99:AF99"/>
    <mergeCell ref="K100:AF100"/>
    <mergeCell ref="L101:AF101"/>
    <mergeCell ref="L102:AF102"/>
    <mergeCell ref="L103:AF103"/>
    <mergeCell ref="J104:AF104"/>
    <mergeCell ref="K105:AF105"/>
    <mergeCell ref="AN107:AP107"/>
    <mergeCell ref="F102:J102"/>
    <mergeCell ref="D95:H95"/>
    <mergeCell ref="D96:H96"/>
    <mergeCell ref="E97:I97"/>
    <mergeCell ref="E98:I98"/>
    <mergeCell ref="E99:I99"/>
    <mergeCell ref="E100:I100"/>
    <mergeCell ref="F101:J101"/>
    <mergeCell ref="F103:J103"/>
    <mergeCell ref="D104:H104"/>
    <mergeCell ref="E105:I105"/>
    <mergeCell ref="E106:I106"/>
    <mergeCell ref="D107:H107"/>
    <mergeCell ref="AG104:AM104"/>
    <mergeCell ref="AG103:AM103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4:AP94"/>
    <mergeCell ref="X35:AB35"/>
    <mergeCell ref="AK35:AO35"/>
    <mergeCell ref="AK31:AO31"/>
    <mergeCell ref="W32:AE32"/>
    <mergeCell ref="AK32:AO32"/>
    <mergeCell ref="W33:AE33"/>
    <mergeCell ref="AK33:AO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</mergeCells>
  <hyperlinks>
    <hyperlink ref="A95" location="'00 - Vedlejší rozpočtové ...'!C2" display="/"/>
    <hyperlink ref="A97" location="'01-2 - Stavební část'!C2" display="/"/>
    <hyperlink ref="A98" location="'01-3 - Zpevněné plochy a ...'!C2" display="/"/>
    <hyperlink ref="A99" location="'01-4 - Bourací práce'!C2" display="/"/>
    <hyperlink ref="A101" location="'01-6-1 - Přeložka závlaho...'!C2" display="/"/>
    <hyperlink ref="A102" location="'01-6-2 - Odvodnění areálu'!C2" display="/"/>
    <hyperlink ref="A103" location="'01-6-3 - Veřejné osvětlení'!C2" display="/"/>
    <hyperlink ref="A105" location="'02-1 - Statická část'!C2" display="/"/>
    <hyperlink ref="A106" location="'02-2 - Stavební část'!C2" display="/"/>
    <hyperlink ref="A107" location="'2016A224 - Sportovní areál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57"/>
  <sheetViews>
    <sheetView showGridLines="0" workbookViewId="0" topLeftCell="A204">
      <selection activeCell="I176" sqref="I17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125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s="1" customFormat="1" ht="12" customHeight="1" hidden="1">
      <c r="B8" s="21"/>
      <c r="D8" s="28" t="s">
        <v>130</v>
      </c>
      <c r="I8" s="99"/>
      <c r="L8" s="21"/>
    </row>
    <row r="9" spans="1:31" s="2" customFormat="1" ht="16.5" customHeight="1" hidden="1">
      <c r="A9" s="33"/>
      <c r="B9" s="34"/>
      <c r="C9" s="33"/>
      <c r="D9" s="33"/>
      <c r="E9" s="310" t="s">
        <v>846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4"/>
      <c r="C10" s="33"/>
      <c r="D10" s="28" t="s">
        <v>247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4"/>
      <c r="C11" s="33"/>
      <c r="D11" s="33"/>
      <c r="E11" s="277" t="s">
        <v>889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hidden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25. 10. 2019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26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4"/>
      <c r="C17" s="33"/>
      <c r="D17" s="33"/>
      <c r="E17" s="26" t="s">
        <v>27</v>
      </c>
      <c r="F17" s="33"/>
      <c r="G17" s="33"/>
      <c r="H17" s="33"/>
      <c r="I17" s="103" t="s">
        <v>28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4"/>
      <c r="C19" s="33"/>
      <c r="D19" s="28" t="s">
        <v>29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4"/>
      <c r="C20" s="33"/>
      <c r="D20" s="33"/>
      <c r="E20" s="312" t="str">
        <f>'Rekapitulace stavby'!E14</f>
        <v>Vyplň údaj</v>
      </c>
      <c r="F20" s="280"/>
      <c r="G20" s="280"/>
      <c r="H20" s="280"/>
      <c r="I20" s="103" t="s">
        <v>28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4"/>
      <c r="C22" s="33"/>
      <c r="D22" s="28" t="s">
        <v>31</v>
      </c>
      <c r="E22" s="33"/>
      <c r="F22" s="33"/>
      <c r="G22" s="33"/>
      <c r="H22" s="33"/>
      <c r="I22" s="103" t="s">
        <v>25</v>
      </c>
      <c r="J22" s="26" t="s">
        <v>32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4"/>
      <c r="C23" s="33"/>
      <c r="D23" s="33"/>
      <c r="E23" s="26" t="s">
        <v>33</v>
      </c>
      <c r="F23" s="33"/>
      <c r="G23" s="33"/>
      <c r="H23" s="33"/>
      <c r="I23" s="103" t="s">
        <v>28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4"/>
      <c r="C25" s="33"/>
      <c r="D25" s="28" t="s">
        <v>35</v>
      </c>
      <c r="E25" s="33"/>
      <c r="F25" s="33"/>
      <c r="G25" s="33"/>
      <c r="H25" s="33"/>
      <c r="I25" s="103" t="s">
        <v>25</v>
      </c>
      <c r="J25" s="26" t="s">
        <v>36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4"/>
      <c r="C26" s="33"/>
      <c r="D26" s="33"/>
      <c r="E26" s="26" t="s">
        <v>37</v>
      </c>
      <c r="F26" s="33"/>
      <c r="G26" s="33"/>
      <c r="H26" s="33"/>
      <c r="I26" s="103" t="s">
        <v>28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4"/>
      <c r="C28" s="33"/>
      <c r="D28" s="28" t="s">
        <v>38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 hidden="1">
      <c r="A29" s="104"/>
      <c r="B29" s="105"/>
      <c r="C29" s="104"/>
      <c r="D29" s="104"/>
      <c r="E29" s="284" t="s">
        <v>1</v>
      </c>
      <c r="F29" s="284"/>
      <c r="G29" s="284"/>
      <c r="H29" s="28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 hidden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4"/>
      <c r="C32" s="33"/>
      <c r="D32" s="109" t="s">
        <v>40</v>
      </c>
      <c r="E32" s="33"/>
      <c r="F32" s="33"/>
      <c r="G32" s="33"/>
      <c r="H32" s="33"/>
      <c r="I32" s="102"/>
      <c r="J32" s="72">
        <f>ROUND(J136,2)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33"/>
      <c r="F34" s="37" t="s">
        <v>42</v>
      </c>
      <c r="G34" s="33"/>
      <c r="H34" s="33"/>
      <c r="I34" s="110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111" t="s">
        <v>44</v>
      </c>
      <c r="E35" s="28" t="s">
        <v>45</v>
      </c>
      <c r="F35" s="112">
        <f>ROUND((SUM(BE136:BE256)),2)</f>
        <v>0</v>
      </c>
      <c r="G35" s="33"/>
      <c r="H35" s="33"/>
      <c r="I35" s="113">
        <v>0.21</v>
      </c>
      <c r="J35" s="112">
        <f>ROUND(((SUM(BE136:BE256))*I35),2)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12">
        <f>ROUND((SUM(BF136:BF256)),2)</f>
        <v>0</v>
      </c>
      <c r="G36" s="33"/>
      <c r="H36" s="33"/>
      <c r="I36" s="113">
        <v>0.15</v>
      </c>
      <c r="J36" s="112">
        <f>ROUND(((SUM(BF136:BF256))*I36),2)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12">
        <f>ROUND((SUM(BG136:BG256)),2)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48</v>
      </c>
      <c r="F38" s="112">
        <f>ROUND((SUM(BH136:BH256)),2)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49</v>
      </c>
      <c r="F39" s="112">
        <f>ROUND((SUM(BI136:BI256)),2)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4"/>
      <c r="C41" s="114"/>
      <c r="D41" s="115" t="s">
        <v>50</v>
      </c>
      <c r="E41" s="61"/>
      <c r="F41" s="61"/>
      <c r="G41" s="116" t="s">
        <v>51</v>
      </c>
      <c r="H41" s="117" t="s">
        <v>52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310" t="s">
        <v>846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247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7" t="str">
        <f>E11</f>
        <v>02/2 - Stavební část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nám. Přemyslovců 163, 288 28</v>
      </c>
      <c r="G91" s="33"/>
      <c r="H91" s="33"/>
      <c r="I91" s="103" t="s">
        <v>22</v>
      </c>
      <c r="J91" s="56" t="str">
        <f>IF(J14="","",J14)</f>
        <v>25. 10. 2019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24</v>
      </c>
      <c r="D93" s="33"/>
      <c r="E93" s="33"/>
      <c r="F93" s="26" t="str">
        <f>E17</f>
        <v>Město Nymburk</v>
      </c>
      <c r="G93" s="33"/>
      <c r="H93" s="33"/>
      <c r="I93" s="103" t="s">
        <v>31</v>
      </c>
      <c r="J93" s="31" t="str">
        <f>E23</f>
        <v>TaK Architects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7.95" customHeight="1">
      <c r="A94" s="33"/>
      <c r="B94" s="34"/>
      <c r="C94" s="28" t="s">
        <v>29</v>
      </c>
      <c r="D94" s="33"/>
      <c r="E94" s="33"/>
      <c r="F94" s="26" t="str">
        <f>IF(E20="","",E20)</f>
        <v>Vyplň údaj</v>
      </c>
      <c r="G94" s="33"/>
      <c r="H94" s="33"/>
      <c r="I94" s="103" t="s">
        <v>35</v>
      </c>
      <c r="J94" s="31" t="str">
        <f>E26</f>
        <v>NASTA Group, s.r.o.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134</v>
      </c>
      <c r="D96" s="114"/>
      <c r="E96" s="114"/>
      <c r="F96" s="114"/>
      <c r="G96" s="114"/>
      <c r="H96" s="114"/>
      <c r="I96" s="129"/>
      <c r="J96" s="130" t="s">
        <v>135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136</v>
      </c>
      <c r="D98" s="33"/>
      <c r="E98" s="33"/>
      <c r="F98" s="33"/>
      <c r="G98" s="33"/>
      <c r="H98" s="33"/>
      <c r="I98" s="102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137</v>
      </c>
    </row>
    <row r="99" spans="2:12" s="9" customFormat="1" ht="24.95" customHeight="1">
      <c r="B99" s="132"/>
      <c r="D99" s="133" t="s">
        <v>249</v>
      </c>
      <c r="E99" s="134"/>
      <c r="F99" s="134"/>
      <c r="G99" s="134"/>
      <c r="H99" s="134"/>
      <c r="I99" s="135"/>
      <c r="J99" s="136">
        <f>J137</f>
        <v>0</v>
      </c>
      <c r="L99" s="132"/>
    </row>
    <row r="100" spans="2:12" s="10" customFormat="1" ht="19.9" customHeight="1">
      <c r="B100" s="137"/>
      <c r="D100" s="138" t="s">
        <v>250</v>
      </c>
      <c r="E100" s="139"/>
      <c r="F100" s="139"/>
      <c r="G100" s="139"/>
      <c r="H100" s="139"/>
      <c r="I100" s="140"/>
      <c r="J100" s="141">
        <f>J138</f>
        <v>0</v>
      </c>
      <c r="L100" s="137"/>
    </row>
    <row r="101" spans="2:12" s="10" customFormat="1" ht="19.9" customHeight="1">
      <c r="B101" s="137"/>
      <c r="D101" s="138" t="s">
        <v>442</v>
      </c>
      <c r="E101" s="139"/>
      <c r="F101" s="139"/>
      <c r="G101" s="139"/>
      <c r="H101" s="139"/>
      <c r="I101" s="140"/>
      <c r="J101" s="141">
        <f>J147</f>
        <v>0</v>
      </c>
      <c r="L101" s="137"/>
    </row>
    <row r="102" spans="2:12" s="10" customFormat="1" ht="19.9" customHeight="1">
      <c r="B102" s="137"/>
      <c r="D102" s="138" t="s">
        <v>443</v>
      </c>
      <c r="E102" s="139"/>
      <c r="F102" s="139"/>
      <c r="G102" s="139"/>
      <c r="H102" s="139"/>
      <c r="I102" s="140"/>
      <c r="J102" s="141">
        <f>J159</f>
        <v>0</v>
      </c>
      <c r="L102" s="137"/>
    </row>
    <row r="103" spans="2:12" s="10" customFormat="1" ht="19.9" customHeight="1">
      <c r="B103" s="137"/>
      <c r="D103" s="138" t="s">
        <v>281</v>
      </c>
      <c r="E103" s="139"/>
      <c r="F103" s="139"/>
      <c r="G103" s="139"/>
      <c r="H103" s="139"/>
      <c r="I103" s="140"/>
      <c r="J103" s="141">
        <f>J164</f>
        <v>0</v>
      </c>
      <c r="L103" s="137"/>
    </row>
    <row r="104" spans="2:12" s="9" customFormat="1" ht="24.95" customHeight="1">
      <c r="B104" s="132"/>
      <c r="D104" s="133" t="s">
        <v>447</v>
      </c>
      <c r="E104" s="134"/>
      <c r="F104" s="134"/>
      <c r="G104" s="134"/>
      <c r="H104" s="134"/>
      <c r="I104" s="135"/>
      <c r="J104" s="136">
        <f>J167</f>
        <v>0</v>
      </c>
      <c r="L104" s="132"/>
    </row>
    <row r="105" spans="2:12" s="10" customFormat="1" ht="19.9" customHeight="1">
      <c r="B105" s="137"/>
      <c r="D105" s="138" t="s">
        <v>890</v>
      </c>
      <c r="E105" s="139"/>
      <c r="F105" s="139"/>
      <c r="G105" s="139"/>
      <c r="H105" s="139"/>
      <c r="I105" s="140"/>
      <c r="J105" s="141">
        <f>J168</f>
        <v>0</v>
      </c>
      <c r="L105" s="137"/>
    </row>
    <row r="106" spans="2:12" s="10" customFormat="1" ht="14.85" customHeight="1">
      <c r="B106" s="137"/>
      <c r="D106" s="138" t="s">
        <v>891</v>
      </c>
      <c r="E106" s="139"/>
      <c r="F106" s="139"/>
      <c r="G106" s="139"/>
      <c r="H106" s="139"/>
      <c r="I106" s="140"/>
      <c r="J106" s="141">
        <f>J169</f>
        <v>0</v>
      </c>
      <c r="L106" s="137"/>
    </row>
    <row r="107" spans="2:12" s="10" customFormat="1" ht="14.85" customHeight="1">
      <c r="B107" s="137"/>
      <c r="D107" s="138" t="s">
        <v>892</v>
      </c>
      <c r="E107" s="139"/>
      <c r="F107" s="139"/>
      <c r="G107" s="139"/>
      <c r="H107" s="139"/>
      <c r="I107" s="140"/>
      <c r="J107" s="141">
        <f>J192</f>
        <v>0</v>
      </c>
      <c r="L107" s="137"/>
    </row>
    <row r="108" spans="2:12" s="10" customFormat="1" ht="14.85" customHeight="1">
      <c r="B108" s="137"/>
      <c r="D108" s="138" t="s">
        <v>893</v>
      </c>
      <c r="E108" s="139"/>
      <c r="F108" s="139"/>
      <c r="G108" s="139"/>
      <c r="H108" s="139"/>
      <c r="I108" s="140"/>
      <c r="J108" s="141">
        <f>J199</f>
        <v>0</v>
      </c>
      <c r="L108" s="137"/>
    </row>
    <row r="109" spans="2:12" s="10" customFormat="1" ht="14.85" customHeight="1">
      <c r="B109" s="137"/>
      <c r="D109" s="138" t="s">
        <v>894</v>
      </c>
      <c r="E109" s="139"/>
      <c r="F109" s="139"/>
      <c r="G109" s="139"/>
      <c r="H109" s="139"/>
      <c r="I109" s="140"/>
      <c r="J109" s="141">
        <f>J206</f>
        <v>0</v>
      </c>
      <c r="L109" s="137"/>
    </row>
    <row r="110" spans="2:12" s="10" customFormat="1" ht="14.85" customHeight="1">
      <c r="B110" s="137"/>
      <c r="D110" s="138" t="s">
        <v>895</v>
      </c>
      <c r="E110" s="139"/>
      <c r="F110" s="139"/>
      <c r="G110" s="139"/>
      <c r="H110" s="139"/>
      <c r="I110" s="140"/>
      <c r="J110" s="141">
        <f>J213</f>
        <v>0</v>
      </c>
      <c r="L110" s="137"/>
    </row>
    <row r="111" spans="2:12" s="10" customFormat="1" ht="14.85" customHeight="1">
      <c r="B111" s="137"/>
      <c r="D111" s="138" t="s">
        <v>896</v>
      </c>
      <c r="E111" s="139"/>
      <c r="F111" s="139"/>
      <c r="G111" s="139"/>
      <c r="H111" s="139"/>
      <c r="I111" s="140"/>
      <c r="J111" s="141">
        <f>J220</f>
        <v>0</v>
      </c>
      <c r="L111" s="137"/>
    </row>
    <row r="112" spans="2:12" s="10" customFormat="1" ht="14.85" customHeight="1">
      <c r="B112" s="137"/>
      <c r="D112" s="138" t="s">
        <v>897</v>
      </c>
      <c r="E112" s="139"/>
      <c r="F112" s="139"/>
      <c r="G112" s="139"/>
      <c r="H112" s="139"/>
      <c r="I112" s="140"/>
      <c r="J112" s="141">
        <f>J229</f>
        <v>0</v>
      </c>
      <c r="L112" s="137"/>
    </row>
    <row r="113" spans="2:12" s="10" customFormat="1" ht="14.85" customHeight="1">
      <c r="B113" s="137"/>
      <c r="D113" s="138" t="s">
        <v>898</v>
      </c>
      <c r="E113" s="139"/>
      <c r="F113" s="139"/>
      <c r="G113" s="139"/>
      <c r="H113" s="139"/>
      <c r="I113" s="140"/>
      <c r="J113" s="141">
        <f>J238</f>
        <v>0</v>
      </c>
      <c r="L113" s="137"/>
    </row>
    <row r="114" spans="2:12" s="10" customFormat="1" ht="14.85" customHeight="1">
      <c r="B114" s="137"/>
      <c r="D114" s="138" t="s">
        <v>899</v>
      </c>
      <c r="E114" s="139"/>
      <c r="F114" s="139"/>
      <c r="G114" s="139"/>
      <c r="H114" s="139"/>
      <c r="I114" s="140"/>
      <c r="J114" s="141">
        <f>J254</f>
        <v>0</v>
      </c>
      <c r="L114" s="137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126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127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146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310" t="str">
        <f>E7</f>
        <v>Realizace sportovišť ZŠ Letců R.A.F. - ÚPRAVA AREÁLU- ETAPA 1</v>
      </c>
      <c r="F124" s="311"/>
      <c r="G124" s="311"/>
      <c r="H124" s="311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1"/>
      <c r="C125" s="28" t="s">
        <v>130</v>
      </c>
      <c r="I125" s="99"/>
      <c r="L125" s="21"/>
    </row>
    <row r="126" spans="1:31" s="2" customFormat="1" ht="16.5" customHeight="1">
      <c r="A126" s="33"/>
      <c r="B126" s="34"/>
      <c r="C126" s="33"/>
      <c r="D126" s="33"/>
      <c r="E126" s="310" t="s">
        <v>846</v>
      </c>
      <c r="F126" s="309"/>
      <c r="G126" s="309"/>
      <c r="H126" s="309"/>
      <c r="I126" s="102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247</v>
      </c>
      <c r="D127" s="33"/>
      <c r="E127" s="33"/>
      <c r="F127" s="33"/>
      <c r="G127" s="33"/>
      <c r="H127" s="33"/>
      <c r="I127" s="10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77" t="str">
        <f>E11</f>
        <v>02/2 - Stavební část</v>
      </c>
      <c r="F128" s="309"/>
      <c r="G128" s="309"/>
      <c r="H128" s="309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2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20</v>
      </c>
      <c r="D130" s="33"/>
      <c r="E130" s="33"/>
      <c r="F130" s="26" t="str">
        <f>F14</f>
        <v>nám. Přemyslovců 163, 288 28</v>
      </c>
      <c r="G130" s="33"/>
      <c r="H130" s="33"/>
      <c r="I130" s="103" t="s">
        <v>22</v>
      </c>
      <c r="J130" s="56" t="str">
        <f>IF(J14="","",J14)</f>
        <v>25. 10. 2019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2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27.95" customHeight="1">
      <c r="A132" s="33"/>
      <c r="B132" s="34"/>
      <c r="C132" s="28" t="s">
        <v>24</v>
      </c>
      <c r="D132" s="33"/>
      <c r="E132" s="33"/>
      <c r="F132" s="26" t="str">
        <f>E17</f>
        <v>Město Nymburk</v>
      </c>
      <c r="G132" s="33"/>
      <c r="H132" s="33"/>
      <c r="I132" s="103" t="s">
        <v>31</v>
      </c>
      <c r="J132" s="31" t="str">
        <f>E23</f>
        <v>TaK Architects s.r.o.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27.95" customHeight="1">
      <c r="A133" s="33"/>
      <c r="B133" s="34"/>
      <c r="C133" s="28" t="s">
        <v>29</v>
      </c>
      <c r="D133" s="33"/>
      <c r="E133" s="33"/>
      <c r="F133" s="26" t="str">
        <f>IF(E20="","",E20)</f>
        <v>Vyplň údaj</v>
      </c>
      <c r="G133" s="33"/>
      <c r="H133" s="33"/>
      <c r="I133" s="103" t="s">
        <v>35</v>
      </c>
      <c r="J133" s="31" t="str">
        <f>E26</f>
        <v>NASTA Group, s.r.o.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102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42"/>
      <c r="B135" s="143"/>
      <c r="C135" s="144" t="s">
        <v>147</v>
      </c>
      <c r="D135" s="145" t="s">
        <v>65</v>
      </c>
      <c r="E135" s="145" t="s">
        <v>61</v>
      </c>
      <c r="F135" s="145" t="s">
        <v>62</v>
      </c>
      <c r="G135" s="145" t="s">
        <v>148</v>
      </c>
      <c r="H135" s="145" t="s">
        <v>149</v>
      </c>
      <c r="I135" s="146" t="s">
        <v>150</v>
      </c>
      <c r="J135" s="145" t="s">
        <v>135</v>
      </c>
      <c r="K135" s="147" t="s">
        <v>151</v>
      </c>
      <c r="L135" s="148"/>
      <c r="M135" s="63" t="s">
        <v>1</v>
      </c>
      <c r="N135" s="64" t="s">
        <v>44</v>
      </c>
      <c r="O135" s="64" t="s">
        <v>152</v>
      </c>
      <c r="P135" s="64" t="s">
        <v>153</v>
      </c>
      <c r="Q135" s="64" t="s">
        <v>154</v>
      </c>
      <c r="R135" s="64" t="s">
        <v>155</v>
      </c>
      <c r="S135" s="64" t="s">
        <v>156</v>
      </c>
      <c r="T135" s="65" t="s">
        <v>157</v>
      </c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</row>
    <row r="136" spans="1:63" s="2" customFormat="1" ht="22.9" customHeight="1">
      <c r="A136" s="33"/>
      <c r="B136" s="34"/>
      <c r="C136" s="70" t="s">
        <v>158</v>
      </c>
      <c r="D136" s="33"/>
      <c r="E136" s="33"/>
      <c r="F136" s="33"/>
      <c r="G136" s="33"/>
      <c r="H136" s="33"/>
      <c r="I136" s="102"/>
      <c r="J136" s="149">
        <f>BK136</f>
        <v>0</v>
      </c>
      <c r="K136" s="33"/>
      <c r="L136" s="34"/>
      <c r="M136" s="66"/>
      <c r="N136" s="57"/>
      <c r="O136" s="67"/>
      <c r="P136" s="150">
        <f>P137+P167</f>
        <v>0</v>
      </c>
      <c r="Q136" s="67"/>
      <c r="R136" s="150">
        <f>R137+R167</f>
        <v>219.35346598</v>
      </c>
      <c r="S136" s="67"/>
      <c r="T136" s="151">
        <f>T137+T167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79</v>
      </c>
      <c r="AU136" s="18" t="s">
        <v>137</v>
      </c>
      <c r="BK136" s="152">
        <f>BK137+BK167</f>
        <v>0</v>
      </c>
    </row>
    <row r="137" spans="2:63" s="12" customFormat="1" ht="25.9" customHeight="1">
      <c r="B137" s="153"/>
      <c r="D137" s="154" t="s">
        <v>79</v>
      </c>
      <c r="E137" s="155" t="s">
        <v>251</v>
      </c>
      <c r="F137" s="155" t="s">
        <v>252</v>
      </c>
      <c r="I137" s="156"/>
      <c r="J137" s="157">
        <f>BK137</f>
        <v>0</v>
      </c>
      <c r="L137" s="153"/>
      <c r="M137" s="158"/>
      <c r="N137" s="159"/>
      <c r="O137" s="159"/>
      <c r="P137" s="160">
        <f>P138+P147+P159+P164</f>
        <v>0</v>
      </c>
      <c r="Q137" s="159"/>
      <c r="R137" s="160">
        <f>R138+R147+R159+R164</f>
        <v>210.67864598</v>
      </c>
      <c r="S137" s="159"/>
      <c r="T137" s="161">
        <f>T138+T147+T159+T164</f>
        <v>0</v>
      </c>
      <c r="AR137" s="154" t="s">
        <v>88</v>
      </c>
      <c r="AT137" s="162" t="s">
        <v>79</v>
      </c>
      <c r="AU137" s="162" t="s">
        <v>80</v>
      </c>
      <c r="AY137" s="154" t="s">
        <v>161</v>
      </c>
      <c r="BK137" s="163">
        <f>BK138+BK147+BK159+BK164</f>
        <v>0</v>
      </c>
    </row>
    <row r="138" spans="2:63" s="12" customFormat="1" ht="22.9" customHeight="1">
      <c r="B138" s="153"/>
      <c r="D138" s="154" t="s">
        <v>79</v>
      </c>
      <c r="E138" s="164" t="s">
        <v>88</v>
      </c>
      <c r="F138" s="164" t="s">
        <v>253</v>
      </c>
      <c r="I138" s="156"/>
      <c r="J138" s="165">
        <f>BK138</f>
        <v>0</v>
      </c>
      <c r="L138" s="153"/>
      <c r="M138" s="158"/>
      <c r="N138" s="159"/>
      <c r="O138" s="159"/>
      <c r="P138" s="160">
        <f>SUM(P139:P146)</f>
        <v>0</v>
      </c>
      <c r="Q138" s="159"/>
      <c r="R138" s="160">
        <f>SUM(R139:R146)</f>
        <v>0</v>
      </c>
      <c r="S138" s="159"/>
      <c r="T138" s="161">
        <f>SUM(T139:T146)</f>
        <v>0</v>
      </c>
      <c r="AR138" s="154" t="s">
        <v>88</v>
      </c>
      <c r="AT138" s="162" t="s">
        <v>79</v>
      </c>
      <c r="AU138" s="162" t="s">
        <v>88</v>
      </c>
      <c r="AY138" s="154" t="s">
        <v>161</v>
      </c>
      <c r="BK138" s="163">
        <f>SUM(BK139:BK146)</f>
        <v>0</v>
      </c>
    </row>
    <row r="139" spans="1:65" s="2" customFormat="1" ht="24" customHeight="1">
      <c r="A139" s="33"/>
      <c r="B139" s="166"/>
      <c r="C139" s="167" t="s">
        <v>88</v>
      </c>
      <c r="D139" s="167" t="s">
        <v>164</v>
      </c>
      <c r="E139" s="168" t="s">
        <v>617</v>
      </c>
      <c r="F139" s="169" t="s">
        <v>618</v>
      </c>
      <c r="G139" s="170" t="s">
        <v>256</v>
      </c>
      <c r="H139" s="171">
        <v>11.1</v>
      </c>
      <c r="I139" s="172"/>
      <c r="J139" s="173">
        <f>ROUND(I139*H139,2)</f>
        <v>0</v>
      </c>
      <c r="K139" s="169" t="s">
        <v>257</v>
      </c>
      <c r="L139" s="34"/>
      <c r="M139" s="174" t="s">
        <v>1</v>
      </c>
      <c r="N139" s="175" t="s">
        <v>45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180</v>
      </c>
      <c r="AT139" s="178" t="s">
        <v>164</v>
      </c>
      <c r="AU139" s="178" t="s">
        <v>90</v>
      </c>
      <c r="AY139" s="18" t="s">
        <v>161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88</v>
      </c>
      <c r="BK139" s="179">
        <f>ROUND(I139*H139,2)</f>
        <v>0</v>
      </c>
      <c r="BL139" s="18" t="s">
        <v>180</v>
      </c>
      <c r="BM139" s="178" t="s">
        <v>900</v>
      </c>
    </row>
    <row r="140" spans="2:51" s="14" customFormat="1" ht="12">
      <c r="B140" s="193"/>
      <c r="D140" s="186" t="s">
        <v>259</v>
      </c>
      <c r="E140" s="194" t="s">
        <v>1</v>
      </c>
      <c r="F140" s="195" t="s">
        <v>901</v>
      </c>
      <c r="H140" s="196">
        <v>11.1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259</v>
      </c>
      <c r="AU140" s="194" t="s">
        <v>90</v>
      </c>
      <c r="AV140" s="14" t="s">
        <v>90</v>
      </c>
      <c r="AW140" s="14" t="s">
        <v>34</v>
      </c>
      <c r="AX140" s="14" t="s">
        <v>88</v>
      </c>
      <c r="AY140" s="194" t="s">
        <v>161</v>
      </c>
    </row>
    <row r="141" spans="1:65" s="2" customFormat="1" ht="24" customHeight="1">
      <c r="A141" s="33"/>
      <c r="B141" s="166"/>
      <c r="C141" s="167" t="s">
        <v>90</v>
      </c>
      <c r="D141" s="167" t="s">
        <v>164</v>
      </c>
      <c r="E141" s="168" t="s">
        <v>619</v>
      </c>
      <c r="F141" s="169" t="s">
        <v>620</v>
      </c>
      <c r="G141" s="170" t="s">
        <v>256</v>
      </c>
      <c r="H141" s="171">
        <v>11.1</v>
      </c>
      <c r="I141" s="172"/>
      <c r="J141" s="173">
        <f>ROUND(I141*H141,2)</f>
        <v>0</v>
      </c>
      <c r="K141" s="169" t="s">
        <v>257</v>
      </c>
      <c r="L141" s="34"/>
      <c r="M141" s="174" t="s">
        <v>1</v>
      </c>
      <c r="N141" s="175" t="s">
        <v>45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180</v>
      </c>
      <c r="AT141" s="178" t="s">
        <v>164</v>
      </c>
      <c r="AU141" s="178" t="s">
        <v>90</v>
      </c>
      <c r="AY141" s="18" t="s">
        <v>161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88</v>
      </c>
      <c r="BK141" s="179">
        <f>ROUND(I141*H141,2)</f>
        <v>0</v>
      </c>
      <c r="BL141" s="18" t="s">
        <v>180</v>
      </c>
      <c r="BM141" s="178" t="s">
        <v>902</v>
      </c>
    </row>
    <row r="142" spans="1:65" s="2" customFormat="1" ht="24" customHeight="1">
      <c r="A142" s="33"/>
      <c r="B142" s="166"/>
      <c r="C142" s="167" t="s">
        <v>110</v>
      </c>
      <c r="D142" s="167" t="s">
        <v>164</v>
      </c>
      <c r="E142" s="168" t="s">
        <v>461</v>
      </c>
      <c r="F142" s="169" t="s">
        <v>462</v>
      </c>
      <c r="G142" s="170" t="s">
        <v>256</v>
      </c>
      <c r="H142" s="171">
        <v>37.3</v>
      </c>
      <c r="I142" s="172"/>
      <c r="J142" s="173">
        <f>ROUND(I142*H142,2)</f>
        <v>0</v>
      </c>
      <c r="K142" s="169" t="s">
        <v>257</v>
      </c>
      <c r="L142" s="34"/>
      <c r="M142" s="174" t="s">
        <v>1</v>
      </c>
      <c r="N142" s="175" t="s">
        <v>45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180</v>
      </c>
      <c r="AT142" s="178" t="s">
        <v>164</v>
      </c>
      <c r="AU142" s="178" t="s">
        <v>90</v>
      </c>
      <c r="AY142" s="18" t="s">
        <v>161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88</v>
      </c>
      <c r="BK142" s="179">
        <f>ROUND(I142*H142,2)</f>
        <v>0</v>
      </c>
      <c r="BL142" s="18" t="s">
        <v>180</v>
      </c>
      <c r="BM142" s="178" t="s">
        <v>903</v>
      </c>
    </row>
    <row r="143" spans="2:51" s="14" customFormat="1" ht="12">
      <c r="B143" s="193"/>
      <c r="D143" s="186" t="s">
        <v>259</v>
      </c>
      <c r="E143" s="194" t="s">
        <v>1</v>
      </c>
      <c r="F143" s="195" t="s">
        <v>904</v>
      </c>
      <c r="H143" s="196">
        <v>37.3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259</v>
      </c>
      <c r="AU143" s="194" t="s">
        <v>90</v>
      </c>
      <c r="AV143" s="14" t="s">
        <v>90</v>
      </c>
      <c r="AW143" s="14" t="s">
        <v>34</v>
      </c>
      <c r="AX143" s="14" t="s">
        <v>88</v>
      </c>
      <c r="AY143" s="194" t="s">
        <v>161</v>
      </c>
    </row>
    <row r="144" spans="1:65" s="2" customFormat="1" ht="24" customHeight="1">
      <c r="A144" s="33"/>
      <c r="B144" s="166"/>
      <c r="C144" s="167" t="s">
        <v>180</v>
      </c>
      <c r="D144" s="167" t="s">
        <v>164</v>
      </c>
      <c r="E144" s="168" t="s">
        <v>470</v>
      </c>
      <c r="F144" s="169" t="s">
        <v>471</v>
      </c>
      <c r="G144" s="170" t="s">
        <v>256</v>
      </c>
      <c r="H144" s="171">
        <v>37.3</v>
      </c>
      <c r="I144" s="172"/>
      <c r="J144" s="173">
        <f>ROUND(I144*H144,2)</f>
        <v>0</v>
      </c>
      <c r="K144" s="169" t="s">
        <v>257</v>
      </c>
      <c r="L144" s="34"/>
      <c r="M144" s="174" t="s">
        <v>1</v>
      </c>
      <c r="N144" s="175" t="s">
        <v>45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180</v>
      </c>
      <c r="AT144" s="178" t="s">
        <v>164</v>
      </c>
      <c r="AU144" s="178" t="s">
        <v>90</v>
      </c>
      <c r="AY144" s="18" t="s">
        <v>161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88</v>
      </c>
      <c r="BK144" s="179">
        <f>ROUND(I144*H144,2)</f>
        <v>0</v>
      </c>
      <c r="BL144" s="18" t="s">
        <v>180</v>
      </c>
      <c r="BM144" s="178" t="s">
        <v>905</v>
      </c>
    </row>
    <row r="145" spans="1:65" s="2" customFormat="1" ht="24" customHeight="1">
      <c r="A145" s="33"/>
      <c r="B145" s="166"/>
      <c r="C145" s="167" t="s">
        <v>160</v>
      </c>
      <c r="D145" s="167" t="s">
        <v>164</v>
      </c>
      <c r="E145" s="168" t="s">
        <v>263</v>
      </c>
      <c r="F145" s="169" t="s">
        <v>264</v>
      </c>
      <c r="G145" s="170" t="s">
        <v>256</v>
      </c>
      <c r="H145" s="171">
        <v>48.4</v>
      </c>
      <c r="I145" s="172"/>
      <c r="J145" s="173">
        <f>ROUND(I145*H145,2)</f>
        <v>0</v>
      </c>
      <c r="K145" s="169" t="s">
        <v>257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906</v>
      </c>
    </row>
    <row r="146" spans="2:51" s="14" customFormat="1" ht="12">
      <c r="B146" s="193"/>
      <c r="D146" s="186" t="s">
        <v>259</v>
      </c>
      <c r="E146" s="194" t="s">
        <v>1</v>
      </c>
      <c r="F146" s="195" t="s">
        <v>907</v>
      </c>
      <c r="H146" s="196">
        <v>48.4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259</v>
      </c>
      <c r="AU146" s="194" t="s">
        <v>90</v>
      </c>
      <c r="AV146" s="14" t="s">
        <v>90</v>
      </c>
      <c r="AW146" s="14" t="s">
        <v>34</v>
      </c>
      <c r="AX146" s="14" t="s">
        <v>80</v>
      </c>
      <c r="AY146" s="194" t="s">
        <v>161</v>
      </c>
    </row>
    <row r="147" spans="2:63" s="12" customFormat="1" ht="22.9" customHeight="1">
      <c r="B147" s="153"/>
      <c r="D147" s="154" t="s">
        <v>79</v>
      </c>
      <c r="E147" s="164" t="s">
        <v>90</v>
      </c>
      <c r="F147" s="164" t="s">
        <v>489</v>
      </c>
      <c r="I147" s="156"/>
      <c r="J147" s="165">
        <f>BK147</f>
        <v>0</v>
      </c>
      <c r="L147" s="153"/>
      <c r="M147" s="158"/>
      <c r="N147" s="159"/>
      <c r="O147" s="159"/>
      <c r="P147" s="160">
        <f>SUM(P148:P158)</f>
        <v>0</v>
      </c>
      <c r="Q147" s="159"/>
      <c r="R147" s="160">
        <f>SUM(R148:R158)</f>
        <v>174.33569398</v>
      </c>
      <c r="S147" s="159"/>
      <c r="T147" s="161">
        <f>SUM(T148:T158)</f>
        <v>0</v>
      </c>
      <c r="AR147" s="154" t="s">
        <v>88</v>
      </c>
      <c r="AT147" s="162" t="s">
        <v>79</v>
      </c>
      <c r="AU147" s="162" t="s">
        <v>88</v>
      </c>
      <c r="AY147" s="154" t="s">
        <v>161</v>
      </c>
      <c r="BK147" s="163">
        <f>SUM(BK148:BK158)</f>
        <v>0</v>
      </c>
    </row>
    <row r="148" spans="1:65" s="2" customFormat="1" ht="16.5" customHeight="1">
      <c r="A148" s="33"/>
      <c r="B148" s="166"/>
      <c r="C148" s="167" t="s">
        <v>187</v>
      </c>
      <c r="D148" s="167" t="s">
        <v>164</v>
      </c>
      <c r="E148" s="168" t="s">
        <v>853</v>
      </c>
      <c r="F148" s="169" t="s">
        <v>854</v>
      </c>
      <c r="G148" s="170" t="s">
        <v>256</v>
      </c>
      <c r="H148" s="171">
        <v>59.41</v>
      </c>
      <c r="I148" s="172"/>
      <c r="J148" s="173">
        <f>ROUND(I148*H148,2)</f>
        <v>0</v>
      </c>
      <c r="K148" s="169" t="s">
        <v>257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2.45329</v>
      </c>
      <c r="R148" s="176">
        <f>Q148*H148</f>
        <v>145.7499589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180</v>
      </c>
      <c r="AT148" s="178" t="s">
        <v>164</v>
      </c>
      <c r="AU148" s="178" t="s">
        <v>90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180</v>
      </c>
      <c r="BM148" s="178" t="s">
        <v>908</v>
      </c>
    </row>
    <row r="149" spans="2:51" s="14" customFormat="1" ht="12">
      <c r="B149" s="193"/>
      <c r="D149" s="186" t="s">
        <v>259</v>
      </c>
      <c r="E149" s="194" t="s">
        <v>1</v>
      </c>
      <c r="F149" s="195" t="s">
        <v>909</v>
      </c>
      <c r="H149" s="196">
        <v>27.09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259</v>
      </c>
      <c r="AU149" s="194" t="s">
        <v>90</v>
      </c>
      <c r="AV149" s="14" t="s">
        <v>90</v>
      </c>
      <c r="AW149" s="14" t="s">
        <v>34</v>
      </c>
      <c r="AX149" s="14" t="s">
        <v>80</v>
      </c>
      <c r="AY149" s="194" t="s">
        <v>161</v>
      </c>
    </row>
    <row r="150" spans="2:51" s="14" customFormat="1" ht="22.5">
      <c r="B150" s="193"/>
      <c r="D150" s="186" t="s">
        <v>259</v>
      </c>
      <c r="E150" s="194" t="s">
        <v>1</v>
      </c>
      <c r="F150" s="195" t="s">
        <v>910</v>
      </c>
      <c r="H150" s="196">
        <v>18.81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4" t="s">
        <v>259</v>
      </c>
      <c r="AU150" s="194" t="s">
        <v>90</v>
      </c>
      <c r="AV150" s="14" t="s">
        <v>90</v>
      </c>
      <c r="AW150" s="14" t="s">
        <v>34</v>
      </c>
      <c r="AX150" s="14" t="s">
        <v>80</v>
      </c>
      <c r="AY150" s="194" t="s">
        <v>161</v>
      </c>
    </row>
    <row r="151" spans="2:51" s="14" customFormat="1" ht="12">
      <c r="B151" s="193"/>
      <c r="D151" s="186" t="s">
        <v>259</v>
      </c>
      <c r="E151" s="194" t="s">
        <v>1</v>
      </c>
      <c r="F151" s="195" t="s">
        <v>911</v>
      </c>
      <c r="H151" s="196">
        <v>13.51</v>
      </c>
      <c r="I151" s="197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4" t="s">
        <v>259</v>
      </c>
      <c r="AU151" s="194" t="s">
        <v>90</v>
      </c>
      <c r="AV151" s="14" t="s">
        <v>90</v>
      </c>
      <c r="AW151" s="14" t="s">
        <v>34</v>
      </c>
      <c r="AX151" s="14" t="s">
        <v>80</v>
      </c>
      <c r="AY151" s="194" t="s">
        <v>161</v>
      </c>
    </row>
    <row r="152" spans="1:65" s="2" customFormat="1" ht="16.5" customHeight="1">
      <c r="A152" s="33"/>
      <c r="B152" s="166"/>
      <c r="C152" s="167" t="s">
        <v>191</v>
      </c>
      <c r="D152" s="167" t="s">
        <v>164</v>
      </c>
      <c r="E152" s="168" t="s">
        <v>912</v>
      </c>
      <c r="F152" s="169" t="s">
        <v>913</v>
      </c>
      <c r="G152" s="170" t="s">
        <v>256</v>
      </c>
      <c r="H152" s="171">
        <v>11.652</v>
      </c>
      <c r="I152" s="172"/>
      <c r="J152" s="173">
        <f>ROUND(I152*H152,2)</f>
        <v>0</v>
      </c>
      <c r="K152" s="169" t="s">
        <v>257</v>
      </c>
      <c r="L152" s="34"/>
      <c r="M152" s="174" t="s">
        <v>1</v>
      </c>
      <c r="N152" s="175" t="s">
        <v>45</v>
      </c>
      <c r="O152" s="59"/>
      <c r="P152" s="176">
        <f>O152*H152</f>
        <v>0</v>
      </c>
      <c r="Q152" s="176">
        <v>2.45329</v>
      </c>
      <c r="R152" s="176">
        <f>Q152*H152</f>
        <v>28.58573508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180</v>
      </c>
      <c r="AT152" s="178" t="s">
        <v>164</v>
      </c>
      <c r="AU152" s="178" t="s">
        <v>90</v>
      </c>
      <c r="AY152" s="18" t="s">
        <v>161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88</v>
      </c>
      <c r="BK152" s="179">
        <f>ROUND(I152*H152,2)</f>
        <v>0</v>
      </c>
      <c r="BL152" s="18" t="s">
        <v>180</v>
      </c>
      <c r="BM152" s="178" t="s">
        <v>914</v>
      </c>
    </row>
    <row r="153" spans="2:51" s="14" customFormat="1" ht="12">
      <c r="B153" s="193"/>
      <c r="D153" s="186" t="s">
        <v>259</v>
      </c>
      <c r="E153" s="194" t="s">
        <v>1</v>
      </c>
      <c r="F153" s="195" t="s">
        <v>915</v>
      </c>
      <c r="H153" s="196">
        <v>0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259</v>
      </c>
      <c r="AU153" s="194" t="s">
        <v>90</v>
      </c>
      <c r="AV153" s="14" t="s">
        <v>90</v>
      </c>
      <c r="AW153" s="14" t="s">
        <v>34</v>
      </c>
      <c r="AX153" s="14" t="s">
        <v>80</v>
      </c>
      <c r="AY153" s="194" t="s">
        <v>161</v>
      </c>
    </row>
    <row r="154" spans="2:51" s="14" customFormat="1" ht="22.5">
      <c r="B154" s="193"/>
      <c r="D154" s="186" t="s">
        <v>259</v>
      </c>
      <c r="E154" s="194" t="s">
        <v>1</v>
      </c>
      <c r="F154" s="195" t="s">
        <v>916</v>
      </c>
      <c r="H154" s="196">
        <v>8.75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259</v>
      </c>
      <c r="AU154" s="194" t="s">
        <v>90</v>
      </c>
      <c r="AV154" s="14" t="s">
        <v>90</v>
      </c>
      <c r="AW154" s="14" t="s">
        <v>34</v>
      </c>
      <c r="AX154" s="14" t="s">
        <v>80</v>
      </c>
      <c r="AY154" s="194" t="s">
        <v>161</v>
      </c>
    </row>
    <row r="155" spans="2:51" s="14" customFormat="1" ht="12">
      <c r="B155" s="193"/>
      <c r="D155" s="186" t="s">
        <v>259</v>
      </c>
      <c r="E155" s="194" t="s">
        <v>1</v>
      </c>
      <c r="F155" s="195" t="s">
        <v>917</v>
      </c>
      <c r="H155" s="196">
        <v>0.686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259</v>
      </c>
      <c r="AU155" s="194" t="s">
        <v>90</v>
      </c>
      <c r="AV155" s="14" t="s">
        <v>90</v>
      </c>
      <c r="AW155" s="14" t="s">
        <v>34</v>
      </c>
      <c r="AX155" s="14" t="s">
        <v>80</v>
      </c>
      <c r="AY155" s="194" t="s">
        <v>161</v>
      </c>
    </row>
    <row r="156" spans="2:51" s="14" customFormat="1" ht="12">
      <c r="B156" s="193"/>
      <c r="D156" s="186" t="s">
        <v>259</v>
      </c>
      <c r="E156" s="194" t="s">
        <v>1</v>
      </c>
      <c r="F156" s="195" t="s">
        <v>918</v>
      </c>
      <c r="H156" s="196">
        <v>0.686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4" t="s">
        <v>259</v>
      </c>
      <c r="AU156" s="194" t="s">
        <v>90</v>
      </c>
      <c r="AV156" s="14" t="s">
        <v>90</v>
      </c>
      <c r="AW156" s="14" t="s">
        <v>34</v>
      </c>
      <c r="AX156" s="14" t="s">
        <v>80</v>
      </c>
      <c r="AY156" s="194" t="s">
        <v>161</v>
      </c>
    </row>
    <row r="157" spans="2:51" s="14" customFormat="1" ht="12">
      <c r="B157" s="193"/>
      <c r="D157" s="186" t="s">
        <v>259</v>
      </c>
      <c r="E157" s="194" t="s">
        <v>1</v>
      </c>
      <c r="F157" s="195" t="s">
        <v>919</v>
      </c>
      <c r="H157" s="196">
        <v>1.029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259</v>
      </c>
      <c r="AU157" s="194" t="s">
        <v>90</v>
      </c>
      <c r="AV157" s="14" t="s">
        <v>90</v>
      </c>
      <c r="AW157" s="14" t="s">
        <v>34</v>
      </c>
      <c r="AX157" s="14" t="s">
        <v>80</v>
      </c>
      <c r="AY157" s="194" t="s">
        <v>161</v>
      </c>
    </row>
    <row r="158" spans="2:51" s="14" customFormat="1" ht="12">
      <c r="B158" s="193"/>
      <c r="D158" s="186" t="s">
        <v>259</v>
      </c>
      <c r="F158" s="195" t="s">
        <v>920</v>
      </c>
      <c r="H158" s="196">
        <v>14.802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194" t="s">
        <v>259</v>
      </c>
      <c r="AU158" s="194" t="s">
        <v>90</v>
      </c>
      <c r="AV158" s="14" t="s">
        <v>90</v>
      </c>
      <c r="AW158" s="14" t="s">
        <v>3</v>
      </c>
      <c r="AX158" s="14" t="s">
        <v>88</v>
      </c>
      <c r="AY158" s="194" t="s">
        <v>161</v>
      </c>
    </row>
    <row r="159" spans="2:63" s="12" customFormat="1" ht="22.9" customHeight="1">
      <c r="B159" s="153"/>
      <c r="D159" s="154" t="s">
        <v>79</v>
      </c>
      <c r="E159" s="164" t="s">
        <v>110</v>
      </c>
      <c r="F159" s="164" t="s">
        <v>501</v>
      </c>
      <c r="I159" s="156"/>
      <c r="J159" s="165">
        <f>BK159</f>
        <v>0</v>
      </c>
      <c r="L159" s="153"/>
      <c r="M159" s="158"/>
      <c r="N159" s="159"/>
      <c r="O159" s="159"/>
      <c r="P159" s="160">
        <f>SUM(P160:P163)</f>
        <v>0</v>
      </c>
      <c r="Q159" s="159"/>
      <c r="R159" s="160">
        <f>SUM(R160:R163)</f>
        <v>36.342952</v>
      </c>
      <c r="S159" s="159"/>
      <c r="T159" s="161">
        <f>SUM(T160:T163)</f>
        <v>0</v>
      </c>
      <c r="AR159" s="154" t="s">
        <v>88</v>
      </c>
      <c r="AT159" s="162" t="s">
        <v>79</v>
      </c>
      <c r="AU159" s="162" t="s">
        <v>88</v>
      </c>
      <c r="AY159" s="154" t="s">
        <v>161</v>
      </c>
      <c r="BK159" s="163">
        <f>SUM(BK160:BK163)</f>
        <v>0</v>
      </c>
    </row>
    <row r="160" spans="1:65" s="2" customFormat="1" ht="24" customHeight="1">
      <c r="A160" s="33"/>
      <c r="B160" s="166"/>
      <c r="C160" s="167" t="s">
        <v>195</v>
      </c>
      <c r="D160" s="167" t="s">
        <v>164</v>
      </c>
      <c r="E160" s="168" t="s">
        <v>921</v>
      </c>
      <c r="F160" s="169" t="s">
        <v>922</v>
      </c>
      <c r="G160" s="170" t="s">
        <v>271</v>
      </c>
      <c r="H160" s="171">
        <v>84.85</v>
      </c>
      <c r="I160" s="172"/>
      <c r="J160" s="173">
        <f>ROUND(I160*H160,2)</f>
        <v>0</v>
      </c>
      <c r="K160" s="169" t="s">
        <v>1</v>
      </c>
      <c r="L160" s="34"/>
      <c r="M160" s="174" t="s">
        <v>1</v>
      </c>
      <c r="N160" s="175" t="s">
        <v>45</v>
      </c>
      <c r="O160" s="59"/>
      <c r="P160" s="176">
        <f>O160*H160</f>
        <v>0</v>
      </c>
      <c r="Q160" s="176">
        <v>0.42832</v>
      </c>
      <c r="R160" s="176">
        <f>Q160*H160</f>
        <v>36.342952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180</v>
      </c>
      <c r="AT160" s="178" t="s">
        <v>164</v>
      </c>
      <c r="AU160" s="178" t="s">
        <v>90</v>
      </c>
      <c r="AY160" s="18" t="s">
        <v>161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88</v>
      </c>
      <c r="BK160" s="179">
        <f>ROUND(I160*H160,2)</f>
        <v>0</v>
      </c>
      <c r="BL160" s="18" t="s">
        <v>180</v>
      </c>
      <c r="BM160" s="178" t="s">
        <v>923</v>
      </c>
    </row>
    <row r="161" spans="2:51" s="14" customFormat="1" ht="12">
      <c r="B161" s="193"/>
      <c r="D161" s="186" t="s">
        <v>259</v>
      </c>
      <c r="E161" s="194" t="s">
        <v>1</v>
      </c>
      <c r="F161" s="195" t="s">
        <v>924</v>
      </c>
      <c r="H161" s="196">
        <v>38.7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259</v>
      </c>
      <c r="AU161" s="194" t="s">
        <v>90</v>
      </c>
      <c r="AV161" s="14" t="s">
        <v>90</v>
      </c>
      <c r="AW161" s="14" t="s">
        <v>34</v>
      </c>
      <c r="AX161" s="14" t="s">
        <v>80</v>
      </c>
      <c r="AY161" s="194" t="s">
        <v>161</v>
      </c>
    </row>
    <row r="162" spans="2:51" s="14" customFormat="1" ht="22.5">
      <c r="B162" s="193"/>
      <c r="D162" s="186" t="s">
        <v>259</v>
      </c>
      <c r="E162" s="194" t="s">
        <v>1</v>
      </c>
      <c r="F162" s="195" t="s">
        <v>925</v>
      </c>
      <c r="H162" s="196">
        <v>26.85</v>
      </c>
      <c r="I162" s="197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4" t="s">
        <v>259</v>
      </c>
      <c r="AU162" s="194" t="s">
        <v>90</v>
      </c>
      <c r="AV162" s="14" t="s">
        <v>90</v>
      </c>
      <c r="AW162" s="14" t="s">
        <v>34</v>
      </c>
      <c r="AX162" s="14" t="s">
        <v>80</v>
      </c>
      <c r="AY162" s="194" t="s">
        <v>161</v>
      </c>
    </row>
    <row r="163" spans="2:51" s="14" customFormat="1" ht="12">
      <c r="B163" s="193"/>
      <c r="D163" s="186" t="s">
        <v>259</v>
      </c>
      <c r="E163" s="194" t="s">
        <v>1</v>
      </c>
      <c r="F163" s="195" t="s">
        <v>926</v>
      </c>
      <c r="H163" s="196">
        <v>19.3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4" t="s">
        <v>259</v>
      </c>
      <c r="AU163" s="194" t="s">
        <v>90</v>
      </c>
      <c r="AV163" s="14" t="s">
        <v>90</v>
      </c>
      <c r="AW163" s="14" t="s">
        <v>34</v>
      </c>
      <c r="AX163" s="14" t="s">
        <v>80</v>
      </c>
      <c r="AY163" s="194" t="s">
        <v>161</v>
      </c>
    </row>
    <row r="164" spans="2:63" s="12" customFormat="1" ht="22.9" customHeight="1">
      <c r="B164" s="153"/>
      <c r="D164" s="154" t="s">
        <v>79</v>
      </c>
      <c r="E164" s="164" t="s">
        <v>382</v>
      </c>
      <c r="F164" s="164" t="s">
        <v>383</v>
      </c>
      <c r="I164" s="156"/>
      <c r="J164" s="165">
        <f>BK164</f>
        <v>0</v>
      </c>
      <c r="L164" s="153"/>
      <c r="M164" s="158"/>
      <c r="N164" s="159"/>
      <c r="O164" s="159"/>
      <c r="P164" s="160">
        <f>SUM(P165:P166)</f>
        <v>0</v>
      </c>
      <c r="Q164" s="159"/>
      <c r="R164" s="160">
        <f>SUM(R165:R166)</f>
        <v>0</v>
      </c>
      <c r="S164" s="159"/>
      <c r="T164" s="161">
        <f>SUM(T165:T166)</f>
        <v>0</v>
      </c>
      <c r="AR164" s="154" t="s">
        <v>88</v>
      </c>
      <c r="AT164" s="162" t="s">
        <v>79</v>
      </c>
      <c r="AU164" s="162" t="s">
        <v>88</v>
      </c>
      <c r="AY164" s="154" t="s">
        <v>161</v>
      </c>
      <c r="BK164" s="163">
        <f>SUM(BK165:BK166)</f>
        <v>0</v>
      </c>
    </row>
    <row r="165" spans="1:65" s="2" customFormat="1" ht="24" customHeight="1">
      <c r="A165" s="33"/>
      <c r="B165" s="166"/>
      <c r="C165" s="167" t="s">
        <v>199</v>
      </c>
      <c r="D165" s="167" t="s">
        <v>164</v>
      </c>
      <c r="E165" s="168" t="s">
        <v>883</v>
      </c>
      <c r="F165" s="169" t="s">
        <v>884</v>
      </c>
      <c r="G165" s="170" t="s">
        <v>387</v>
      </c>
      <c r="H165" s="171">
        <v>218.407</v>
      </c>
      <c r="I165" s="172"/>
      <c r="J165" s="173">
        <f>ROUND(I165*H165,2)</f>
        <v>0</v>
      </c>
      <c r="K165" s="169" t="s">
        <v>257</v>
      </c>
      <c r="L165" s="34"/>
      <c r="M165" s="174" t="s">
        <v>1</v>
      </c>
      <c r="N165" s="175" t="s">
        <v>45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180</v>
      </c>
      <c r="AT165" s="178" t="s">
        <v>164</v>
      </c>
      <c r="AU165" s="178" t="s">
        <v>90</v>
      </c>
      <c r="AY165" s="18" t="s">
        <v>161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88</v>
      </c>
      <c r="BK165" s="179">
        <f>ROUND(I165*H165,2)</f>
        <v>0</v>
      </c>
      <c r="BL165" s="18" t="s">
        <v>180</v>
      </c>
      <c r="BM165" s="178" t="s">
        <v>927</v>
      </c>
    </row>
    <row r="166" spans="1:65" s="2" customFormat="1" ht="24" customHeight="1">
      <c r="A166" s="33"/>
      <c r="B166" s="166"/>
      <c r="C166" s="167" t="s">
        <v>205</v>
      </c>
      <c r="D166" s="167" t="s">
        <v>164</v>
      </c>
      <c r="E166" s="168" t="s">
        <v>886</v>
      </c>
      <c r="F166" s="169" t="s">
        <v>887</v>
      </c>
      <c r="G166" s="170" t="s">
        <v>387</v>
      </c>
      <c r="H166" s="171">
        <v>218.407</v>
      </c>
      <c r="I166" s="172"/>
      <c r="J166" s="173">
        <f>ROUND(I166*H166,2)</f>
        <v>0</v>
      </c>
      <c r="K166" s="169" t="s">
        <v>257</v>
      </c>
      <c r="L166" s="34"/>
      <c r="M166" s="174" t="s">
        <v>1</v>
      </c>
      <c r="N166" s="175" t="s">
        <v>45</v>
      </c>
      <c r="O166" s="59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180</v>
      </c>
      <c r="AT166" s="178" t="s">
        <v>164</v>
      </c>
      <c r="AU166" s="178" t="s">
        <v>90</v>
      </c>
      <c r="AY166" s="18" t="s">
        <v>161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88</v>
      </c>
      <c r="BK166" s="179">
        <f>ROUND(I166*H166,2)</f>
        <v>0</v>
      </c>
      <c r="BL166" s="18" t="s">
        <v>180</v>
      </c>
      <c r="BM166" s="178" t="s">
        <v>928</v>
      </c>
    </row>
    <row r="167" spans="2:63" s="12" customFormat="1" ht="25.9" customHeight="1">
      <c r="B167" s="153"/>
      <c r="D167" s="154" t="s">
        <v>79</v>
      </c>
      <c r="E167" s="155" t="s">
        <v>575</v>
      </c>
      <c r="F167" s="155" t="s">
        <v>576</v>
      </c>
      <c r="I167" s="156"/>
      <c r="J167" s="157">
        <f>BK167</f>
        <v>0</v>
      </c>
      <c r="L167" s="153"/>
      <c r="M167" s="158"/>
      <c r="N167" s="159"/>
      <c r="O167" s="159"/>
      <c r="P167" s="160">
        <f>P168</f>
        <v>0</v>
      </c>
      <c r="Q167" s="159"/>
      <c r="R167" s="160">
        <f>R168</f>
        <v>8.67482</v>
      </c>
      <c r="S167" s="159"/>
      <c r="T167" s="161">
        <f>T168</f>
        <v>0</v>
      </c>
      <c r="AR167" s="154" t="s">
        <v>90</v>
      </c>
      <c r="AT167" s="162" t="s">
        <v>79</v>
      </c>
      <c r="AU167" s="162" t="s">
        <v>80</v>
      </c>
      <c r="AY167" s="154" t="s">
        <v>161</v>
      </c>
      <c r="BK167" s="163">
        <f>BK168</f>
        <v>0</v>
      </c>
    </row>
    <row r="168" spans="2:63" s="12" customFormat="1" ht="22.9" customHeight="1">
      <c r="B168" s="153"/>
      <c r="D168" s="154" t="s">
        <v>79</v>
      </c>
      <c r="E168" s="164" t="s">
        <v>929</v>
      </c>
      <c r="F168" s="164" t="s">
        <v>930</v>
      </c>
      <c r="I168" s="156"/>
      <c r="J168" s="165">
        <f>BK168</f>
        <v>0</v>
      </c>
      <c r="L168" s="153"/>
      <c r="M168" s="158"/>
      <c r="N168" s="159"/>
      <c r="O168" s="159"/>
      <c r="P168" s="160">
        <f>P169+P192+P199+P206+P213+P220+P229+P238+P254</f>
        <v>0</v>
      </c>
      <c r="Q168" s="159"/>
      <c r="R168" s="160">
        <f>R169+R192+R199+R206+R213+R220+R229+R238+R254</f>
        <v>8.67482</v>
      </c>
      <c r="S168" s="159"/>
      <c r="T168" s="161">
        <f>T169+T192+T199+T206+T213+T220+T229+T238+T254</f>
        <v>0</v>
      </c>
      <c r="AR168" s="154" t="s">
        <v>90</v>
      </c>
      <c r="AT168" s="162" t="s">
        <v>79</v>
      </c>
      <c r="AU168" s="162" t="s">
        <v>88</v>
      </c>
      <c r="AY168" s="154" t="s">
        <v>161</v>
      </c>
      <c r="BK168" s="163">
        <f>BK169+BK192+BK199+BK206+BK213+BK220+BK229+BK238+BK254</f>
        <v>0</v>
      </c>
    </row>
    <row r="169" spans="2:63" s="12" customFormat="1" ht="20.85" customHeight="1">
      <c r="B169" s="153"/>
      <c r="D169" s="154" t="s">
        <v>79</v>
      </c>
      <c r="E169" s="164" t="s">
        <v>323</v>
      </c>
      <c r="F169" s="164" t="s">
        <v>931</v>
      </c>
      <c r="I169" s="156"/>
      <c r="J169" s="165">
        <f>BK169</f>
        <v>0</v>
      </c>
      <c r="L169" s="153"/>
      <c r="M169" s="158"/>
      <c r="N169" s="159"/>
      <c r="O169" s="159"/>
      <c r="P169" s="160">
        <f>SUM(P170:P191)</f>
        <v>0</v>
      </c>
      <c r="Q169" s="159"/>
      <c r="R169" s="160">
        <f>SUM(R170:R191)</f>
        <v>0</v>
      </c>
      <c r="S169" s="159"/>
      <c r="T169" s="161">
        <f>SUM(T170:T191)</f>
        <v>0</v>
      </c>
      <c r="AR169" s="154" t="s">
        <v>90</v>
      </c>
      <c r="AT169" s="162" t="s">
        <v>79</v>
      </c>
      <c r="AU169" s="162" t="s">
        <v>90</v>
      </c>
      <c r="AY169" s="154" t="s">
        <v>161</v>
      </c>
      <c r="BK169" s="163">
        <f>SUM(BK170:BK191)</f>
        <v>0</v>
      </c>
    </row>
    <row r="170" spans="1:65" s="2" customFormat="1" ht="24" customHeight="1">
      <c r="A170" s="33"/>
      <c r="B170" s="166"/>
      <c r="C170" s="167" t="s">
        <v>209</v>
      </c>
      <c r="D170" s="167" t="s">
        <v>164</v>
      </c>
      <c r="E170" s="168" t="s">
        <v>932</v>
      </c>
      <c r="F170" s="169" t="s">
        <v>933</v>
      </c>
      <c r="G170" s="170" t="s">
        <v>934</v>
      </c>
      <c r="H170" s="171">
        <v>0</v>
      </c>
      <c r="I170" s="172"/>
      <c r="J170" s="173">
        <f>ROUND(I170*H170,2)</f>
        <v>0</v>
      </c>
      <c r="K170" s="169" t="s">
        <v>1</v>
      </c>
      <c r="L170" s="34"/>
      <c r="M170" s="174" t="s">
        <v>1</v>
      </c>
      <c r="N170" s="175" t="s">
        <v>45</v>
      </c>
      <c r="O170" s="59"/>
      <c r="P170" s="176">
        <f>O170*H170</f>
        <v>0</v>
      </c>
      <c r="Q170" s="176">
        <v>0.001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230</v>
      </c>
      <c r="AT170" s="178" t="s">
        <v>164</v>
      </c>
      <c r="AU170" s="178" t="s">
        <v>110</v>
      </c>
      <c r="AY170" s="18" t="s">
        <v>161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88</v>
      </c>
      <c r="BK170" s="179">
        <f>ROUND(I170*H170,2)</f>
        <v>0</v>
      </c>
      <c r="BL170" s="18" t="s">
        <v>230</v>
      </c>
      <c r="BM170" s="178" t="s">
        <v>935</v>
      </c>
    </row>
    <row r="171" spans="2:51" s="14" customFormat="1" ht="12">
      <c r="B171" s="193"/>
      <c r="D171" s="186" t="s">
        <v>259</v>
      </c>
      <c r="E171" s="194" t="s">
        <v>1</v>
      </c>
      <c r="F171" s="195" t="s">
        <v>936</v>
      </c>
      <c r="H171" s="196">
        <v>528.72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259</v>
      </c>
      <c r="AU171" s="194" t="s">
        <v>110</v>
      </c>
      <c r="AV171" s="14" t="s">
        <v>90</v>
      </c>
      <c r="AW171" s="14" t="s">
        <v>34</v>
      </c>
      <c r="AX171" s="14" t="s">
        <v>88</v>
      </c>
      <c r="AY171" s="194" t="s">
        <v>161</v>
      </c>
    </row>
    <row r="172" spans="2:51" s="14" customFormat="1" ht="12">
      <c r="B172" s="193"/>
      <c r="D172" s="186" t="s">
        <v>259</v>
      </c>
      <c r="F172" s="195" t="s">
        <v>937</v>
      </c>
      <c r="H172" s="196">
        <v>581.592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259</v>
      </c>
      <c r="AU172" s="194" t="s">
        <v>110</v>
      </c>
      <c r="AV172" s="14" t="s">
        <v>90</v>
      </c>
      <c r="AW172" s="14" t="s">
        <v>3</v>
      </c>
      <c r="AX172" s="14" t="s">
        <v>88</v>
      </c>
      <c r="AY172" s="194" t="s">
        <v>161</v>
      </c>
    </row>
    <row r="173" spans="1:65" s="2" customFormat="1" ht="24" customHeight="1">
      <c r="A173" s="33"/>
      <c r="B173" s="166"/>
      <c r="C173" s="167" t="s">
        <v>213</v>
      </c>
      <c r="D173" s="167" t="s">
        <v>164</v>
      </c>
      <c r="E173" s="168" t="s">
        <v>938</v>
      </c>
      <c r="F173" s="169" t="s">
        <v>939</v>
      </c>
      <c r="G173" s="170" t="s">
        <v>285</v>
      </c>
      <c r="H173" s="171">
        <v>0</v>
      </c>
      <c r="I173" s="172"/>
      <c r="J173" s="173">
        <f>ROUND(I173*H173,2)</f>
        <v>0</v>
      </c>
      <c r="K173" s="169" t="s">
        <v>257</v>
      </c>
      <c r="L173" s="34"/>
      <c r="M173" s="174" t="s">
        <v>1</v>
      </c>
      <c r="N173" s="175" t="s">
        <v>45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180</v>
      </c>
      <c r="AT173" s="178" t="s">
        <v>164</v>
      </c>
      <c r="AU173" s="178" t="s">
        <v>110</v>
      </c>
      <c r="AY173" s="18" t="s">
        <v>161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88</v>
      </c>
      <c r="BK173" s="179">
        <f>ROUND(I173*H173,2)</f>
        <v>0</v>
      </c>
      <c r="BL173" s="18" t="s">
        <v>180</v>
      </c>
      <c r="BM173" s="178" t="s">
        <v>940</v>
      </c>
    </row>
    <row r="174" spans="2:51" s="13" customFormat="1" ht="12">
      <c r="B174" s="185"/>
      <c r="D174" s="186" t="s">
        <v>259</v>
      </c>
      <c r="E174" s="187" t="s">
        <v>1</v>
      </c>
      <c r="F174" s="188" t="s">
        <v>941</v>
      </c>
      <c r="H174" s="187" t="s">
        <v>1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7" t="s">
        <v>259</v>
      </c>
      <c r="AU174" s="187" t="s">
        <v>110</v>
      </c>
      <c r="AV174" s="13" t="s">
        <v>88</v>
      </c>
      <c r="AW174" s="13" t="s">
        <v>34</v>
      </c>
      <c r="AX174" s="13" t="s">
        <v>80</v>
      </c>
      <c r="AY174" s="187" t="s">
        <v>161</v>
      </c>
    </row>
    <row r="175" spans="2:51" s="14" customFormat="1" ht="12">
      <c r="B175" s="193"/>
      <c r="D175" s="186" t="s">
        <v>259</v>
      </c>
      <c r="E175" s="194" t="s">
        <v>1</v>
      </c>
      <c r="F175" s="195" t="s">
        <v>942</v>
      </c>
      <c r="H175" s="196">
        <v>29.8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259</v>
      </c>
      <c r="AU175" s="194" t="s">
        <v>110</v>
      </c>
      <c r="AV175" s="14" t="s">
        <v>90</v>
      </c>
      <c r="AW175" s="14" t="s">
        <v>34</v>
      </c>
      <c r="AX175" s="14" t="s">
        <v>88</v>
      </c>
      <c r="AY175" s="194" t="s">
        <v>161</v>
      </c>
    </row>
    <row r="176" spans="1:65" s="2" customFormat="1" ht="24" customHeight="1">
      <c r="A176" s="33"/>
      <c r="B176" s="166"/>
      <c r="C176" s="167" t="s">
        <v>217</v>
      </c>
      <c r="D176" s="167" t="s">
        <v>164</v>
      </c>
      <c r="E176" s="168" t="s">
        <v>932</v>
      </c>
      <c r="F176" s="169" t="s">
        <v>933</v>
      </c>
      <c r="G176" s="170" t="s">
        <v>934</v>
      </c>
      <c r="H176" s="171">
        <v>0</v>
      </c>
      <c r="I176" s="172"/>
      <c r="J176" s="173">
        <f>ROUND(I176*H176,2)</f>
        <v>0</v>
      </c>
      <c r="K176" s="169" t="s">
        <v>1</v>
      </c>
      <c r="L176" s="34"/>
      <c r="M176" s="174" t="s">
        <v>1</v>
      </c>
      <c r="N176" s="175" t="s">
        <v>45</v>
      </c>
      <c r="O176" s="59"/>
      <c r="P176" s="176">
        <f>O176*H176</f>
        <v>0</v>
      </c>
      <c r="Q176" s="176">
        <v>0.001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230</v>
      </c>
      <c r="AT176" s="178" t="s">
        <v>164</v>
      </c>
      <c r="AU176" s="178" t="s">
        <v>110</v>
      </c>
      <c r="AY176" s="18" t="s">
        <v>161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88</v>
      </c>
      <c r="BK176" s="179">
        <f>ROUND(I176*H176,2)</f>
        <v>0</v>
      </c>
      <c r="BL176" s="18" t="s">
        <v>230</v>
      </c>
      <c r="BM176" s="178" t="s">
        <v>943</v>
      </c>
    </row>
    <row r="177" spans="2:51" s="14" customFormat="1" ht="12">
      <c r="B177" s="193"/>
      <c r="D177" s="186" t="s">
        <v>259</v>
      </c>
      <c r="E177" s="194" t="s">
        <v>1</v>
      </c>
      <c r="F177" s="195" t="s">
        <v>944</v>
      </c>
      <c r="H177" s="196">
        <v>68.4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259</v>
      </c>
      <c r="AU177" s="194" t="s">
        <v>110</v>
      </c>
      <c r="AV177" s="14" t="s">
        <v>90</v>
      </c>
      <c r="AW177" s="14" t="s">
        <v>34</v>
      </c>
      <c r="AX177" s="14" t="s">
        <v>88</v>
      </c>
      <c r="AY177" s="194" t="s">
        <v>161</v>
      </c>
    </row>
    <row r="178" spans="2:51" s="14" customFormat="1" ht="12">
      <c r="B178" s="193"/>
      <c r="D178" s="186" t="s">
        <v>259</v>
      </c>
      <c r="F178" s="195" t="s">
        <v>945</v>
      </c>
      <c r="H178" s="196">
        <v>75.24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259</v>
      </c>
      <c r="AU178" s="194" t="s">
        <v>110</v>
      </c>
      <c r="AV178" s="14" t="s">
        <v>90</v>
      </c>
      <c r="AW178" s="14" t="s">
        <v>3</v>
      </c>
      <c r="AX178" s="14" t="s">
        <v>88</v>
      </c>
      <c r="AY178" s="194" t="s">
        <v>161</v>
      </c>
    </row>
    <row r="179" spans="1:65" s="2" customFormat="1" ht="24" customHeight="1">
      <c r="A179" s="33"/>
      <c r="B179" s="166"/>
      <c r="C179" s="167" t="s">
        <v>223</v>
      </c>
      <c r="D179" s="167" t="s">
        <v>164</v>
      </c>
      <c r="E179" s="168" t="s">
        <v>938</v>
      </c>
      <c r="F179" s="169" t="s">
        <v>939</v>
      </c>
      <c r="G179" s="170" t="s">
        <v>285</v>
      </c>
      <c r="H179" s="171">
        <v>0</v>
      </c>
      <c r="I179" s="172"/>
      <c r="J179" s="173">
        <f>ROUND(I179*H179,2)</f>
        <v>0</v>
      </c>
      <c r="K179" s="169" t="s">
        <v>257</v>
      </c>
      <c r="L179" s="34"/>
      <c r="M179" s="174" t="s">
        <v>1</v>
      </c>
      <c r="N179" s="175" t="s">
        <v>45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180</v>
      </c>
      <c r="AT179" s="178" t="s">
        <v>164</v>
      </c>
      <c r="AU179" s="178" t="s">
        <v>110</v>
      </c>
      <c r="AY179" s="18" t="s">
        <v>161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88</v>
      </c>
      <c r="BK179" s="179">
        <f>ROUND(I179*H179,2)</f>
        <v>0</v>
      </c>
      <c r="BL179" s="18" t="s">
        <v>180</v>
      </c>
      <c r="BM179" s="178" t="s">
        <v>946</v>
      </c>
    </row>
    <row r="180" spans="2:51" s="13" customFormat="1" ht="12">
      <c r="B180" s="185"/>
      <c r="D180" s="186" t="s">
        <v>259</v>
      </c>
      <c r="E180" s="187" t="s">
        <v>1</v>
      </c>
      <c r="F180" s="188" t="s">
        <v>941</v>
      </c>
      <c r="H180" s="187" t="s">
        <v>1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7" t="s">
        <v>259</v>
      </c>
      <c r="AU180" s="187" t="s">
        <v>110</v>
      </c>
      <c r="AV180" s="13" t="s">
        <v>88</v>
      </c>
      <c r="AW180" s="13" t="s">
        <v>34</v>
      </c>
      <c r="AX180" s="13" t="s">
        <v>80</v>
      </c>
      <c r="AY180" s="187" t="s">
        <v>161</v>
      </c>
    </row>
    <row r="181" spans="2:51" s="14" customFormat="1" ht="12">
      <c r="B181" s="193"/>
      <c r="D181" s="186" t="s">
        <v>259</v>
      </c>
      <c r="E181" s="194" t="s">
        <v>1</v>
      </c>
      <c r="F181" s="195" t="s">
        <v>947</v>
      </c>
      <c r="H181" s="196">
        <v>2.2</v>
      </c>
      <c r="I181" s="197"/>
      <c r="L181" s="193"/>
      <c r="M181" s="198"/>
      <c r="N181" s="199"/>
      <c r="O181" s="199"/>
      <c r="P181" s="199"/>
      <c r="Q181" s="199"/>
      <c r="R181" s="199"/>
      <c r="S181" s="199"/>
      <c r="T181" s="200"/>
      <c r="AT181" s="194" t="s">
        <v>259</v>
      </c>
      <c r="AU181" s="194" t="s">
        <v>110</v>
      </c>
      <c r="AV181" s="14" t="s">
        <v>90</v>
      </c>
      <c r="AW181" s="14" t="s">
        <v>34</v>
      </c>
      <c r="AX181" s="14" t="s">
        <v>88</v>
      </c>
      <c r="AY181" s="194" t="s">
        <v>161</v>
      </c>
    </row>
    <row r="182" spans="1:65" s="2" customFormat="1" ht="16.5" customHeight="1">
      <c r="A182" s="33"/>
      <c r="B182" s="166"/>
      <c r="C182" s="167" t="s">
        <v>8</v>
      </c>
      <c r="D182" s="167" t="s">
        <v>164</v>
      </c>
      <c r="E182" s="168" t="s">
        <v>948</v>
      </c>
      <c r="F182" s="169" t="s">
        <v>949</v>
      </c>
      <c r="G182" s="170" t="s">
        <v>539</v>
      </c>
      <c r="H182" s="171">
        <v>0</v>
      </c>
      <c r="I182" s="172"/>
      <c r="J182" s="173">
        <f>ROUND(I182*H182,2)</f>
        <v>0</v>
      </c>
      <c r="K182" s="169" t="s">
        <v>1</v>
      </c>
      <c r="L182" s="34"/>
      <c r="M182" s="174" t="s">
        <v>1</v>
      </c>
      <c r="N182" s="175" t="s">
        <v>45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180</v>
      </c>
      <c r="AT182" s="178" t="s">
        <v>164</v>
      </c>
      <c r="AU182" s="178" t="s">
        <v>110</v>
      </c>
      <c r="AY182" s="18" t="s">
        <v>161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88</v>
      </c>
      <c r="BK182" s="179">
        <f>ROUND(I182*H182,2)</f>
        <v>0</v>
      </c>
      <c r="BL182" s="18" t="s">
        <v>180</v>
      </c>
      <c r="BM182" s="178" t="s">
        <v>950</v>
      </c>
    </row>
    <row r="183" spans="1:65" s="2" customFormat="1" ht="16.5" customHeight="1">
      <c r="A183" s="33"/>
      <c r="B183" s="166"/>
      <c r="C183" s="167" t="s">
        <v>230</v>
      </c>
      <c r="D183" s="167" t="s">
        <v>164</v>
      </c>
      <c r="E183" s="168" t="s">
        <v>951</v>
      </c>
      <c r="F183" s="169" t="s">
        <v>952</v>
      </c>
      <c r="G183" s="170" t="s">
        <v>539</v>
      </c>
      <c r="H183" s="171">
        <v>0</v>
      </c>
      <c r="I183" s="172"/>
      <c r="J183" s="173">
        <f>ROUND(I183*H183,2)</f>
        <v>0</v>
      </c>
      <c r="K183" s="169" t="s">
        <v>1</v>
      </c>
      <c r="L183" s="34"/>
      <c r="M183" s="174" t="s">
        <v>1</v>
      </c>
      <c r="N183" s="175" t="s">
        <v>45</v>
      </c>
      <c r="O183" s="59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180</v>
      </c>
      <c r="AT183" s="178" t="s">
        <v>164</v>
      </c>
      <c r="AU183" s="178" t="s">
        <v>110</v>
      </c>
      <c r="AY183" s="18" t="s">
        <v>161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88</v>
      </c>
      <c r="BK183" s="179">
        <f>ROUND(I183*H183,2)</f>
        <v>0</v>
      </c>
      <c r="BL183" s="18" t="s">
        <v>180</v>
      </c>
      <c r="BM183" s="178" t="s">
        <v>953</v>
      </c>
    </row>
    <row r="184" spans="1:65" s="2" customFormat="1" ht="24" customHeight="1">
      <c r="A184" s="33"/>
      <c r="B184" s="166"/>
      <c r="C184" s="167" t="s">
        <v>236</v>
      </c>
      <c r="D184" s="167" t="s">
        <v>164</v>
      </c>
      <c r="E184" s="168" t="s">
        <v>932</v>
      </c>
      <c r="F184" s="169" t="s">
        <v>933</v>
      </c>
      <c r="G184" s="170" t="s">
        <v>934</v>
      </c>
      <c r="H184" s="171">
        <v>0</v>
      </c>
      <c r="I184" s="172"/>
      <c r="J184" s="173">
        <f>ROUND(I184*H184,2)</f>
        <v>0</v>
      </c>
      <c r="K184" s="169" t="s">
        <v>1</v>
      </c>
      <c r="L184" s="34"/>
      <c r="M184" s="174" t="s">
        <v>1</v>
      </c>
      <c r="N184" s="175" t="s">
        <v>45</v>
      </c>
      <c r="O184" s="59"/>
      <c r="P184" s="176">
        <f>O184*H184</f>
        <v>0</v>
      </c>
      <c r="Q184" s="176">
        <v>0.001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230</v>
      </c>
      <c r="AT184" s="178" t="s">
        <v>164</v>
      </c>
      <c r="AU184" s="178" t="s">
        <v>110</v>
      </c>
      <c r="AY184" s="18" t="s">
        <v>161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88</v>
      </c>
      <c r="BK184" s="179">
        <f>ROUND(I184*H184,2)</f>
        <v>0</v>
      </c>
      <c r="BL184" s="18" t="s">
        <v>230</v>
      </c>
      <c r="BM184" s="178" t="s">
        <v>954</v>
      </c>
    </row>
    <row r="185" spans="2:51" s="14" customFormat="1" ht="12">
      <c r="B185" s="193"/>
      <c r="D185" s="186" t="s">
        <v>259</v>
      </c>
      <c r="E185" s="194" t="s">
        <v>1</v>
      </c>
      <c r="F185" s="195" t="s">
        <v>955</v>
      </c>
      <c r="H185" s="196">
        <v>136.4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259</v>
      </c>
      <c r="AU185" s="194" t="s">
        <v>110</v>
      </c>
      <c r="AV185" s="14" t="s">
        <v>90</v>
      </c>
      <c r="AW185" s="14" t="s">
        <v>34</v>
      </c>
      <c r="AX185" s="14" t="s">
        <v>88</v>
      </c>
      <c r="AY185" s="194" t="s">
        <v>161</v>
      </c>
    </row>
    <row r="186" spans="2:51" s="14" customFormat="1" ht="12">
      <c r="B186" s="193"/>
      <c r="D186" s="186" t="s">
        <v>259</v>
      </c>
      <c r="F186" s="195" t="s">
        <v>956</v>
      </c>
      <c r="H186" s="196">
        <v>150.04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259</v>
      </c>
      <c r="AU186" s="194" t="s">
        <v>110</v>
      </c>
      <c r="AV186" s="14" t="s">
        <v>90</v>
      </c>
      <c r="AW186" s="14" t="s">
        <v>3</v>
      </c>
      <c r="AX186" s="14" t="s">
        <v>88</v>
      </c>
      <c r="AY186" s="194" t="s">
        <v>161</v>
      </c>
    </row>
    <row r="187" spans="1:65" s="2" customFormat="1" ht="24" customHeight="1">
      <c r="A187" s="33"/>
      <c r="B187" s="166"/>
      <c r="C187" s="167" t="s">
        <v>242</v>
      </c>
      <c r="D187" s="167" t="s">
        <v>164</v>
      </c>
      <c r="E187" s="168" t="s">
        <v>938</v>
      </c>
      <c r="F187" s="169" t="s">
        <v>939</v>
      </c>
      <c r="G187" s="170" t="s">
        <v>285</v>
      </c>
      <c r="H187" s="171">
        <v>0</v>
      </c>
      <c r="I187" s="172"/>
      <c r="J187" s="173">
        <f>ROUND(I187*H187,2)</f>
        <v>0</v>
      </c>
      <c r="K187" s="169" t="s">
        <v>257</v>
      </c>
      <c r="L187" s="34"/>
      <c r="M187" s="174" t="s">
        <v>1</v>
      </c>
      <c r="N187" s="175" t="s">
        <v>45</v>
      </c>
      <c r="O187" s="59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180</v>
      </c>
      <c r="AT187" s="178" t="s">
        <v>164</v>
      </c>
      <c r="AU187" s="178" t="s">
        <v>110</v>
      </c>
      <c r="AY187" s="18" t="s">
        <v>161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88</v>
      </c>
      <c r="BK187" s="179">
        <f>ROUND(I187*H187,2)</f>
        <v>0</v>
      </c>
      <c r="BL187" s="18" t="s">
        <v>180</v>
      </c>
      <c r="BM187" s="178" t="s">
        <v>957</v>
      </c>
    </row>
    <row r="188" spans="2:51" s="13" customFormat="1" ht="12">
      <c r="B188" s="185"/>
      <c r="D188" s="186" t="s">
        <v>259</v>
      </c>
      <c r="E188" s="187" t="s">
        <v>1</v>
      </c>
      <c r="F188" s="188" t="s">
        <v>941</v>
      </c>
      <c r="H188" s="187" t="s">
        <v>1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7" t="s">
        <v>259</v>
      </c>
      <c r="AU188" s="187" t="s">
        <v>110</v>
      </c>
      <c r="AV188" s="13" t="s">
        <v>88</v>
      </c>
      <c r="AW188" s="13" t="s">
        <v>34</v>
      </c>
      <c r="AX188" s="13" t="s">
        <v>80</v>
      </c>
      <c r="AY188" s="187" t="s">
        <v>161</v>
      </c>
    </row>
    <row r="189" spans="2:51" s="14" customFormat="1" ht="12">
      <c r="B189" s="193"/>
      <c r="D189" s="186" t="s">
        <v>259</v>
      </c>
      <c r="E189" s="194" t="s">
        <v>1</v>
      </c>
      <c r="F189" s="195" t="s">
        <v>958</v>
      </c>
      <c r="H189" s="196">
        <v>6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259</v>
      </c>
      <c r="AU189" s="194" t="s">
        <v>110</v>
      </c>
      <c r="AV189" s="14" t="s">
        <v>90</v>
      </c>
      <c r="AW189" s="14" t="s">
        <v>34</v>
      </c>
      <c r="AX189" s="14" t="s">
        <v>88</v>
      </c>
      <c r="AY189" s="194" t="s">
        <v>161</v>
      </c>
    </row>
    <row r="190" spans="1:65" s="2" customFormat="1" ht="16.5" customHeight="1">
      <c r="A190" s="33"/>
      <c r="B190" s="166"/>
      <c r="C190" s="167" t="s">
        <v>343</v>
      </c>
      <c r="D190" s="167" t="s">
        <v>164</v>
      </c>
      <c r="E190" s="168" t="s">
        <v>948</v>
      </c>
      <c r="F190" s="169" t="s">
        <v>949</v>
      </c>
      <c r="G190" s="170" t="s">
        <v>539</v>
      </c>
      <c r="H190" s="171">
        <v>0</v>
      </c>
      <c r="I190" s="172"/>
      <c r="J190" s="173">
        <f>ROUND(I190*H190,2)</f>
        <v>0</v>
      </c>
      <c r="K190" s="169" t="s">
        <v>1</v>
      </c>
      <c r="L190" s="34"/>
      <c r="M190" s="174" t="s">
        <v>1</v>
      </c>
      <c r="N190" s="175" t="s">
        <v>45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180</v>
      </c>
      <c r="AT190" s="178" t="s">
        <v>164</v>
      </c>
      <c r="AU190" s="178" t="s">
        <v>110</v>
      </c>
      <c r="AY190" s="18" t="s">
        <v>161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88</v>
      </c>
      <c r="BK190" s="179">
        <f>ROUND(I190*H190,2)</f>
        <v>0</v>
      </c>
      <c r="BL190" s="18" t="s">
        <v>180</v>
      </c>
      <c r="BM190" s="178" t="s">
        <v>959</v>
      </c>
    </row>
    <row r="191" spans="1:65" s="2" customFormat="1" ht="16.5" customHeight="1">
      <c r="A191" s="33"/>
      <c r="B191" s="166"/>
      <c r="C191" s="167" t="s">
        <v>349</v>
      </c>
      <c r="D191" s="167" t="s">
        <v>164</v>
      </c>
      <c r="E191" s="168" t="s">
        <v>951</v>
      </c>
      <c r="F191" s="169" t="s">
        <v>952</v>
      </c>
      <c r="G191" s="170" t="s">
        <v>539</v>
      </c>
      <c r="H191" s="171">
        <v>0</v>
      </c>
      <c r="I191" s="172"/>
      <c r="J191" s="173">
        <f>ROUND(I191*H191,2)</f>
        <v>0</v>
      </c>
      <c r="K191" s="169" t="s">
        <v>1</v>
      </c>
      <c r="L191" s="34"/>
      <c r="M191" s="174" t="s">
        <v>1</v>
      </c>
      <c r="N191" s="175" t="s">
        <v>45</v>
      </c>
      <c r="O191" s="59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8" t="s">
        <v>180</v>
      </c>
      <c r="AT191" s="178" t="s">
        <v>164</v>
      </c>
      <c r="AU191" s="178" t="s">
        <v>110</v>
      </c>
      <c r="AY191" s="18" t="s">
        <v>161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88</v>
      </c>
      <c r="BK191" s="179">
        <f>ROUND(I191*H191,2)</f>
        <v>0</v>
      </c>
      <c r="BL191" s="18" t="s">
        <v>180</v>
      </c>
      <c r="BM191" s="178" t="s">
        <v>960</v>
      </c>
    </row>
    <row r="192" spans="2:63" s="12" customFormat="1" ht="20.85" customHeight="1">
      <c r="B192" s="153"/>
      <c r="D192" s="154" t="s">
        <v>79</v>
      </c>
      <c r="E192" s="164" t="s">
        <v>830</v>
      </c>
      <c r="F192" s="164" t="s">
        <v>961</v>
      </c>
      <c r="I192" s="156"/>
      <c r="J192" s="165">
        <f>BK192</f>
        <v>0</v>
      </c>
      <c r="L192" s="153"/>
      <c r="M192" s="158"/>
      <c r="N192" s="159"/>
      <c r="O192" s="159"/>
      <c r="P192" s="160">
        <f>SUM(P193:P198)</f>
        <v>0</v>
      </c>
      <c r="Q192" s="159"/>
      <c r="R192" s="160">
        <f>SUM(R193:R198)</f>
        <v>2.26556</v>
      </c>
      <c r="S192" s="159"/>
      <c r="T192" s="161">
        <f>SUM(T193:T198)</f>
        <v>0</v>
      </c>
      <c r="AR192" s="154" t="s">
        <v>90</v>
      </c>
      <c r="AT192" s="162" t="s">
        <v>79</v>
      </c>
      <c r="AU192" s="162" t="s">
        <v>90</v>
      </c>
      <c r="AY192" s="154" t="s">
        <v>161</v>
      </c>
      <c r="BK192" s="163">
        <f>SUM(BK193:BK198)</f>
        <v>0</v>
      </c>
    </row>
    <row r="193" spans="1:65" s="2" customFormat="1" ht="24" customHeight="1">
      <c r="A193" s="33"/>
      <c r="B193" s="166"/>
      <c r="C193" s="167" t="s">
        <v>7</v>
      </c>
      <c r="D193" s="167" t="s">
        <v>164</v>
      </c>
      <c r="E193" s="168" t="s">
        <v>932</v>
      </c>
      <c r="F193" s="169" t="s">
        <v>933</v>
      </c>
      <c r="G193" s="170" t="s">
        <v>934</v>
      </c>
      <c r="H193" s="171">
        <v>2265.56</v>
      </c>
      <c r="I193" s="172"/>
      <c r="J193" s="173">
        <f>ROUND(I193*H193,2)</f>
        <v>0</v>
      </c>
      <c r="K193" s="169" t="s">
        <v>1</v>
      </c>
      <c r="L193" s="34"/>
      <c r="M193" s="174" t="s">
        <v>1</v>
      </c>
      <c r="N193" s="175" t="s">
        <v>45</v>
      </c>
      <c r="O193" s="59"/>
      <c r="P193" s="176">
        <f>O193*H193</f>
        <v>0</v>
      </c>
      <c r="Q193" s="176">
        <v>0.001</v>
      </c>
      <c r="R193" s="176">
        <f>Q193*H193</f>
        <v>2.26556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230</v>
      </c>
      <c r="AT193" s="178" t="s">
        <v>164</v>
      </c>
      <c r="AU193" s="178" t="s">
        <v>110</v>
      </c>
      <c r="AY193" s="18" t="s">
        <v>161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88</v>
      </c>
      <c r="BK193" s="179">
        <f>ROUND(I193*H193,2)</f>
        <v>0</v>
      </c>
      <c r="BL193" s="18" t="s">
        <v>230</v>
      </c>
      <c r="BM193" s="178" t="s">
        <v>962</v>
      </c>
    </row>
    <row r="194" spans="2:51" s="14" customFormat="1" ht="12">
      <c r="B194" s="193"/>
      <c r="D194" s="186" t="s">
        <v>259</v>
      </c>
      <c r="E194" s="194" t="s">
        <v>1</v>
      </c>
      <c r="F194" s="195" t="s">
        <v>963</v>
      </c>
      <c r="H194" s="196">
        <v>2059.6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259</v>
      </c>
      <c r="AU194" s="194" t="s">
        <v>110</v>
      </c>
      <c r="AV194" s="14" t="s">
        <v>90</v>
      </c>
      <c r="AW194" s="14" t="s">
        <v>34</v>
      </c>
      <c r="AX194" s="14" t="s">
        <v>88</v>
      </c>
      <c r="AY194" s="194" t="s">
        <v>161</v>
      </c>
    </row>
    <row r="195" spans="2:51" s="14" customFormat="1" ht="12">
      <c r="B195" s="193"/>
      <c r="D195" s="186" t="s">
        <v>259</v>
      </c>
      <c r="F195" s="195" t="s">
        <v>964</v>
      </c>
      <c r="H195" s="196">
        <v>2265.56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259</v>
      </c>
      <c r="AU195" s="194" t="s">
        <v>110</v>
      </c>
      <c r="AV195" s="14" t="s">
        <v>90</v>
      </c>
      <c r="AW195" s="14" t="s">
        <v>3</v>
      </c>
      <c r="AX195" s="14" t="s">
        <v>88</v>
      </c>
      <c r="AY195" s="194" t="s">
        <v>161</v>
      </c>
    </row>
    <row r="196" spans="1:65" s="2" customFormat="1" ht="24" customHeight="1">
      <c r="A196" s="33"/>
      <c r="B196" s="166"/>
      <c r="C196" s="167" t="s">
        <v>355</v>
      </c>
      <c r="D196" s="167" t="s">
        <v>164</v>
      </c>
      <c r="E196" s="168" t="s">
        <v>938</v>
      </c>
      <c r="F196" s="169" t="s">
        <v>939</v>
      </c>
      <c r="G196" s="170" t="s">
        <v>285</v>
      </c>
      <c r="H196" s="171">
        <v>96.75</v>
      </c>
      <c r="I196" s="172"/>
      <c r="J196" s="173">
        <f>ROUND(I196*H196,2)</f>
        <v>0</v>
      </c>
      <c r="K196" s="169" t="s">
        <v>257</v>
      </c>
      <c r="L196" s="34"/>
      <c r="M196" s="174" t="s">
        <v>1</v>
      </c>
      <c r="N196" s="175" t="s">
        <v>45</v>
      </c>
      <c r="O196" s="59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180</v>
      </c>
      <c r="AT196" s="178" t="s">
        <v>164</v>
      </c>
      <c r="AU196" s="178" t="s">
        <v>110</v>
      </c>
      <c r="AY196" s="18" t="s">
        <v>161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88</v>
      </c>
      <c r="BK196" s="179">
        <f>ROUND(I196*H196,2)</f>
        <v>0</v>
      </c>
      <c r="BL196" s="18" t="s">
        <v>180</v>
      </c>
      <c r="BM196" s="178" t="s">
        <v>965</v>
      </c>
    </row>
    <row r="197" spans="2:51" s="13" customFormat="1" ht="12">
      <c r="B197" s="185"/>
      <c r="D197" s="186" t="s">
        <v>259</v>
      </c>
      <c r="E197" s="187" t="s">
        <v>1</v>
      </c>
      <c r="F197" s="188" t="s">
        <v>941</v>
      </c>
      <c r="H197" s="187" t="s">
        <v>1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7" t="s">
        <v>259</v>
      </c>
      <c r="AU197" s="187" t="s">
        <v>110</v>
      </c>
      <c r="AV197" s="13" t="s">
        <v>88</v>
      </c>
      <c r="AW197" s="13" t="s">
        <v>34</v>
      </c>
      <c r="AX197" s="13" t="s">
        <v>80</v>
      </c>
      <c r="AY197" s="187" t="s">
        <v>161</v>
      </c>
    </row>
    <row r="198" spans="2:51" s="14" customFormat="1" ht="12">
      <c r="B198" s="193"/>
      <c r="D198" s="186" t="s">
        <v>259</v>
      </c>
      <c r="E198" s="194" t="s">
        <v>1</v>
      </c>
      <c r="F198" s="195" t="s">
        <v>966</v>
      </c>
      <c r="H198" s="196">
        <v>96.75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259</v>
      </c>
      <c r="AU198" s="194" t="s">
        <v>110</v>
      </c>
      <c r="AV198" s="14" t="s">
        <v>90</v>
      </c>
      <c r="AW198" s="14" t="s">
        <v>34</v>
      </c>
      <c r="AX198" s="14" t="s">
        <v>88</v>
      </c>
      <c r="AY198" s="194" t="s">
        <v>161</v>
      </c>
    </row>
    <row r="199" spans="2:63" s="12" customFormat="1" ht="20.85" customHeight="1">
      <c r="B199" s="153"/>
      <c r="D199" s="154" t="s">
        <v>79</v>
      </c>
      <c r="E199" s="164" t="s">
        <v>837</v>
      </c>
      <c r="F199" s="164" t="s">
        <v>967</v>
      </c>
      <c r="I199" s="156"/>
      <c r="J199" s="165">
        <f>BK199</f>
        <v>0</v>
      </c>
      <c r="L199" s="153"/>
      <c r="M199" s="158"/>
      <c r="N199" s="159"/>
      <c r="O199" s="159"/>
      <c r="P199" s="160">
        <f>SUM(P200:P205)</f>
        <v>0</v>
      </c>
      <c r="Q199" s="159"/>
      <c r="R199" s="160">
        <f>SUM(R200:R205)</f>
        <v>1.57212</v>
      </c>
      <c r="S199" s="159"/>
      <c r="T199" s="161">
        <f>SUM(T200:T205)</f>
        <v>0</v>
      </c>
      <c r="AR199" s="154" t="s">
        <v>90</v>
      </c>
      <c r="AT199" s="162" t="s">
        <v>79</v>
      </c>
      <c r="AU199" s="162" t="s">
        <v>90</v>
      </c>
      <c r="AY199" s="154" t="s">
        <v>161</v>
      </c>
      <c r="BK199" s="163">
        <f>SUM(BK200:BK205)</f>
        <v>0</v>
      </c>
    </row>
    <row r="200" spans="1:65" s="2" customFormat="1" ht="24" customHeight="1">
      <c r="A200" s="33"/>
      <c r="B200" s="166"/>
      <c r="C200" s="167" t="s">
        <v>360</v>
      </c>
      <c r="D200" s="167" t="s">
        <v>164</v>
      </c>
      <c r="E200" s="168" t="s">
        <v>932</v>
      </c>
      <c r="F200" s="169" t="s">
        <v>933</v>
      </c>
      <c r="G200" s="170" t="s">
        <v>934</v>
      </c>
      <c r="H200" s="171">
        <v>1572.12</v>
      </c>
      <c r="I200" s="172"/>
      <c r="J200" s="173">
        <f>ROUND(I200*H200,2)</f>
        <v>0</v>
      </c>
      <c r="K200" s="169" t="s">
        <v>1</v>
      </c>
      <c r="L200" s="34"/>
      <c r="M200" s="174" t="s">
        <v>1</v>
      </c>
      <c r="N200" s="175" t="s">
        <v>45</v>
      </c>
      <c r="O200" s="59"/>
      <c r="P200" s="176">
        <f>O200*H200</f>
        <v>0</v>
      </c>
      <c r="Q200" s="176">
        <v>0.001</v>
      </c>
      <c r="R200" s="176">
        <f>Q200*H200</f>
        <v>1.57212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230</v>
      </c>
      <c r="AT200" s="178" t="s">
        <v>164</v>
      </c>
      <c r="AU200" s="178" t="s">
        <v>110</v>
      </c>
      <c r="AY200" s="18" t="s">
        <v>161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88</v>
      </c>
      <c r="BK200" s="179">
        <f>ROUND(I200*H200,2)</f>
        <v>0</v>
      </c>
      <c r="BL200" s="18" t="s">
        <v>230</v>
      </c>
      <c r="BM200" s="178" t="s">
        <v>968</v>
      </c>
    </row>
    <row r="201" spans="2:51" s="14" customFormat="1" ht="12">
      <c r="B201" s="193"/>
      <c r="D201" s="186" t="s">
        <v>259</v>
      </c>
      <c r="E201" s="194" t="s">
        <v>1</v>
      </c>
      <c r="F201" s="195" t="s">
        <v>969</v>
      </c>
      <c r="H201" s="196">
        <v>1429.2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259</v>
      </c>
      <c r="AU201" s="194" t="s">
        <v>110</v>
      </c>
      <c r="AV201" s="14" t="s">
        <v>90</v>
      </c>
      <c r="AW201" s="14" t="s">
        <v>34</v>
      </c>
      <c r="AX201" s="14" t="s">
        <v>88</v>
      </c>
      <c r="AY201" s="194" t="s">
        <v>161</v>
      </c>
    </row>
    <row r="202" spans="2:51" s="14" customFormat="1" ht="12">
      <c r="B202" s="193"/>
      <c r="D202" s="186" t="s">
        <v>259</v>
      </c>
      <c r="F202" s="195" t="s">
        <v>970</v>
      </c>
      <c r="H202" s="196">
        <v>1572.12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259</v>
      </c>
      <c r="AU202" s="194" t="s">
        <v>110</v>
      </c>
      <c r="AV202" s="14" t="s">
        <v>90</v>
      </c>
      <c r="AW202" s="14" t="s">
        <v>3</v>
      </c>
      <c r="AX202" s="14" t="s">
        <v>88</v>
      </c>
      <c r="AY202" s="194" t="s">
        <v>161</v>
      </c>
    </row>
    <row r="203" spans="1:65" s="2" customFormat="1" ht="24" customHeight="1">
      <c r="A203" s="33"/>
      <c r="B203" s="166"/>
      <c r="C203" s="167" t="s">
        <v>366</v>
      </c>
      <c r="D203" s="167" t="s">
        <v>164</v>
      </c>
      <c r="E203" s="168" t="s">
        <v>938</v>
      </c>
      <c r="F203" s="169" t="s">
        <v>939</v>
      </c>
      <c r="G203" s="170" t="s">
        <v>285</v>
      </c>
      <c r="H203" s="171">
        <v>67.1</v>
      </c>
      <c r="I203" s="172"/>
      <c r="J203" s="173">
        <f>ROUND(I203*H203,2)</f>
        <v>0</v>
      </c>
      <c r="K203" s="169" t="s">
        <v>257</v>
      </c>
      <c r="L203" s="34"/>
      <c r="M203" s="174" t="s">
        <v>1</v>
      </c>
      <c r="N203" s="175" t="s">
        <v>45</v>
      </c>
      <c r="O203" s="59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8" t="s">
        <v>180</v>
      </c>
      <c r="AT203" s="178" t="s">
        <v>164</v>
      </c>
      <c r="AU203" s="178" t="s">
        <v>110</v>
      </c>
      <c r="AY203" s="18" t="s">
        <v>161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88</v>
      </c>
      <c r="BK203" s="179">
        <f>ROUND(I203*H203,2)</f>
        <v>0</v>
      </c>
      <c r="BL203" s="18" t="s">
        <v>180</v>
      </c>
      <c r="BM203" s="178" t="s">
        <v>971</v>
      </c>
    </row>
    <row r="204" spans="2:51" s="13" customFormat="1" ht="12">
      <c r="B204" s="185"/>
      <c r="D204" s="186" t="s">
        <v>259</v>
      </c>
      <c r="E204" s="187" t="s">
        <v>1</v>
      </c>
      <c r="F204" s="188" t="s">
        <v>941</v>
      </c>
      <c r="H204" s="187" t="s">
        <v>1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259</v>
      </c>
      <c r="AU204" s="187" t="s">
        <v>110</v>
      </c>
      <c r="AV204" s="13" t="s">
        <v>88</v>
      </c>
      <c r="AW204" s="13" t="s">
        <v>34</v>
      </c>
      <c r="AX204" s="13" t="s">
        <v>80</v>
      </c>
      <c r="AY204" s="187" t="s">
        <v>161</v>
      </c>
    </row>
    <row r="205" spans="2:51" s="14" customFormat="1" ht="12">
      <c r="B205" s="193"/>
      <c r="D205" s="186" t="s">
        <v>259</v>
      </c>
      <c r="E205" s="194" t="s">
        <v>1</v>
      </c>
      <c r="F205" s="195" t="s">
        <v>972</v>
      </c>
      <c r="H205" s="196">
        <v>67.1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259</v>
      </c>
      <c r="AU205" s="194" t="s">
        <v>110</v>
      </c>
      <c r="AV205" s="14" t="s">
        <v>90</v>
      </c>
      <c r="AW205" s="14" t="s">
        <v>34</v>
      </c>
      <c r="AX205" s="14" t="s">
        <v>88</v>
      </c>
      <c r="AY205" s="194" t="s">
        <v>161</v>
      </c>
    </row>
    <row r="206" spans="2:63" s="12" customFormat="1" ht="20.85" customHeight="1">
      <c r="B206" s="153"/>
      <c r="D206" s="154" t="s">
        <v>79</v>
      </c>
      <c r="E206" s="164" t="s">
        <v>347</v>
      </c>
      <c r="F206" s="164" t="s">
        <v>973</v>
      </c>
      <c r="I206" s="156"/>
      <c r="J206" s="165">
        <f>BK206</f>
        <v>0</v>
      </c>
      <c r="L206" s="153"/>
      <c r="M206" s="158"/>
      <c r="N206" s="159"/>
      <c r="O206" s="159"/>
      <c r="P206" s="160">
        <f>SUM(P207:P212)</f>
        <v>0</v>
      </c>
      <c r="Q206" s="159"/>
      <c r="R206" s="160">
        <f>SUM(R207:R212)</f>
        <v>1.12376</v>
      </c>
      <c r="S206" s="159"/>
      <c r="T206" s="161">
        <f>SUM(T207:T212)</f>
        <v>0</v>
      </c>
      <c r="AR206" s="154" t="s">
        <v>90</v>
      </c>
      <c r="AT206" s="162" t="s">
        <v>79</v>
      </c>
      <c r="AU206" s="162" t="s">
        <v>90</v>
      </c>
      <c r="AY206" s="154" t="s">
        <v>161</v>
      </c>
      <c r="BK206" s="163">
        <f>SUM(BK207:BK212)</f>
        <v>0</v>
      </c>
    </row>
    <row r="207" spans="1:65" s="2" customFormat="1" ht="24" customHeight="1">
      <c r="A207" s="33"/>
      <c r="B207" s="166"/>
      <c r="C207" s="167" t="s">
        <v>369</v>
      </c>
      <c r="D207" s="167" t="s">
        <v>164</v>
      </c>
      <c r="E207" s="168" t="s">
        <v>932</v>
      </c>
      <c r="F207" s="169" t="s">
        <v>933</v>
      </c>
      <c r="G207" s="170" t="s">
        <v>934</v>
      </c>
      <c r="H207" s="171">
        <v>1123.76</v>
      </c>
      <c r="I207" s="172"/>
      <c r="J207" s="173">
        <f>ROUND(I207*H207,2)</f>
        <v>0</v>
      </c>
      <c r="K207" s="169" t="s">
        <v>1</v>
      </c>
      <c r="L207" s="34"/>
      <c r="M207" s="174" t="s">
        <v>1</v>
      </c>
      <c r="N207" s="175" t="s">
        <v>45</v>
      </c>
      <c r="O207" s="59"/>
      <c r="P207" s="176">
        <f>O207*H207</f>
        <v>0</v>
      </c>
      <c r="Q207" s="176">
        <v>0.001</v>
      </c>
      <c r="R207" s="176">
        <f>Q207*H207</f>
        <v>1.12376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230</v>
      </c>
      <c r="AT207" s="178" t="s">
        <v>164</v>
      </c>
      <c r="AU207" s="178" t="s">
        <v>110</v>
      </c>
      <c r="AY207" s="18" t="s">
        <v>161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88</v>
      </c>
      <c r="BK207" s="179">
        <f>ROUND(I207*H207,2)</f>
        <v>0</v>
      </c>
      <c r="BL207" s="18" t="s">
        <v>230</v>
      </c>
      <c r="BM207" s="178" t="s">
        <v>974</v>
      </c>
    </row>
    <row r="208" spans="2:51" s="14" customFormat="1" ht="12">
      <c r="B208" s="193"/>
      <c r="D208" s="186" t="s">
        <v>259</v>
      </c>
      <c r="E208" s="194" t="s">
        <v>1</v>
      </c>
      <c r="F208" s="195" t="s">
        <v>975</v>
      </c>
      <c r="H208" s="196">
        <v>1021.6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259</v>
      </c>
      <c r="AU208" s="194" t="s">
        <v>110</v>
      </c>
      <c r="AV208" s="14" t="s">
        <v>90</v>
      </c>
      <c r="AW208" s="14" t="s">
        <v>34</v>
      </c>
      <c r="AX208" s="14" t="s">
        <v>88</v>
      </c>
      <c r="AY208" s="194" t="s">
        <v>161</v>
      </c>
    </row>
    <row r="209" spans="2:51" s="14" customFormat="1" ht="12">
      <c r="B209" s="193"/>
      <c r="D209" s="186" t="s">
        <v>259</v>
      </c>
      <c r="F209" s="195" t="s">
        <v>976</v>
      </c>
      <c r="H209" s="196">
        <v>1123.76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259</v>
      </c>
      <c r="AU209" s="194" t="s">
        <v>110</v>
      </c>
      <c r="AV209" s="14" t="s">
        <v>90</v>
      </c>
      <c r="AW209" s="14" t="s">
        <v>3</v>
      </c>
      <c r="AX209" s="14" t="s">
        <v>88</v>
      </c>
      <c r="AY209" s="194" t="s">
        <v>161</v>
      </c>
    </row>
    <row r="210" spans="1:65" s="2" customFormat="1" ht="24" customHeight="1">
      <c r="A210" s="33"/>
      <c r="B210" s="166"/>
      <c r="C210" s="167" t="s">
        <v>374</v>
      </c>
      <c r="D210" s="167" t="s">
        <v>164</v>
      </c>
      <c r="E210" s="168" t="s">
        <v>938</v>
      </c>
      <c r="F210" s="169" t="s">
        <v>939</v>
      </c>
      <c r="G210" s="170" t="s">
        <v>285</v>
      </c>
      <c r="H210" s="171">
        <v>48.3</v>
      </c>
      <c r="I210" s="172"/>
      <c r="J210" s="173">
        <f>ROUND(I210*H210,2)</f>
        <v>0</v>
      </c>
      <c r="K210" s="169" t="s">
        <v>257</v>
      </c>
      <c r="L210" s="34"/>
      <c r="M210" s="174" t="s">
        <v>1</v>
      </c>
      <c r="N210" s="175" t="s">
        <v>45</v>
      </c>
      <c r="O210" s="59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180</v>
      </c>
      <c r="AT210" s="178" t="s">
        <v>164</v>
      </c>
      <c r="AU210" s="178" t="s">
        <v>110</v>
      </c>
      <c r="AY210" s="18" t="s">
        <v>161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88</v>
      </c>
      <c r="BK210" s="179">
        <f>ROUND(I210*H210,2)</f>
        <v>0</v>
      </c>
      <c r="BL210" s="18" t="s">
        <v>180</v>
      </c>
      <c r="BM210" s="178" t="s">
        <v>977</v>
      </c>
    </row>
    <row r="211" spans="2:51" s="13" customFormat="1" ht="12">
      <c r="B211" s="185"/>
      <c r="D211" s="186" t="s">
        <v>259</v>
      </c>
      <c r="E211" s="187" t="s">
        <v>1</v>
      </c>
      <c r="F211" s="188" t="s">
        <v>941</v>
      </c>
      <c r="H211" s="187" t="s">
        <v>1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7" t="s">
        <v>259</v>
      </c>
      <c r="AU211" s="187" t="s">
        <v>110</v>
      </c>
      <c r="AV211" s="13" t="s">
        <v>88</v>
      </c>
      <c r="AW211" s="13" t="s">
        <v>34</v>
      </c>
      <c r="AX211" s="13" t="s">
        <v>80</v>
      </c>
      <c r="AY211" s="187" t="s">
        <v>161</v>
      </c>
    </row>
    <row r="212" spans="2:51" s="14" customFormat="1" ht="12">
      <c r="B212" s="193"/>
      <c r="D212" s="186" t="s">
        <v>259</v>
      </c>
      <c r="E212" s="194" t="s">
        <v>1</v>
      </c>
      <c r="F212" s="195" t="s">
        <v>978</v>
      </c>
      <c r="H212" s="196">
        <v>48.3</v>
      </c>
      <c r="I212" s="197"/>
      <c r="L212" s="193"/>
      <c r="M212" s="198"/>
      <c r="N212" s="199"/>
      <c r="O212" s="199"/>
      <c r="P212" s="199"/>
      <c r="Q212" s="199"/>
      <c r="R212" s="199"/>
      <c r="S212" s="199"/>
      <c r="T212" s="200"/>
      <c r="AT212" s="194" t="s">
        <v>259</v>
      </c>
      <c r="AU212" s="194" t="s">
        <v>110</v>
      </c>
      <c r="AV212" s="14" t="s">
        <v>90</v>
      </c>
      <c r="AW212" s="14" t="s">
        <v>34</v>
      </c>
      <c r="AX212" s="14" t="s">
        <v>88</v>
      </c>
      <c r="AY212" s="194" t="s">
        <v>161</v>
      </c>
    </row>
    <row r="213" spans="2:63" s="12" customFormat="1" ht="20.85" customHeight="1">
      <c r="B213" s="153"/>
      <c r="D213" s="154" t="s">
        <v>79</v>
      </c>
      <c r="E213" s="164" t="s">
        <v>364</v>
      </c>
      <c r="F213" s="164" t="s">
        <v>979</v>
      </c>
      <c r="I213" s="156"/>
      <c r="J213" s="165">
        <f>BK213</f>
        <v>0</v>
      </c>
      <c r="L213" s="153"/>
      <c r="M213" s="158"/>
      <c r="N213" s="159"/>
      <c r="O213" s="159"/>
      <c r="P213" s="160">
        <f>SUM(P214:P219)</f>
        <v>0</v>
      </c>
      <c r="Q213" s="159"/>
      <c r="R213" s="160">
        <f>SUM(R214:R219)</f>
        <v>2.75407</v>
      </c>
      <c r="S213" s="159"/>
      <c r="T213" s="161">
        <f>SUM(T214:T219)</f>
        <v>0</v>
      </c>
      <c r="AR213" s="154" t="s">
        <v>90</v>
      </c>
      <c r="AT213" s="162" t="s">
        <v>79</v>
      </c>
      <c r="AU213" s="162" t="s">
        <v>90</v>
      </c>
      <c r="AY213" s="154" t="s">
        <v>161</v>
      </c>
      <c r="BK213" s="163">
        <f>SUM(BK214:BK219)</f>
        <v>0</v>
      </c>
    </row>
    <row r="214" spans="1:65" s="2" customFormat="1" ht="24" customHeight="1">
      <c r="A214" s="33"/>
      <c r="B214" s="166"/>
      <c r="C214" s="167" t="s">
        <v>378</v>
      </c>
      <c r="D214" s="167" t="s">
        <v>164</v>
      </c>
      <c r="E214" s="168" t="s">
        <v>932</v>
      </c>
      <c r="F214" s="169" t="s">
        <v>933</v>
      </c>
      <c r="G214" s="170" t="s">
        <v>934</v>
      </c>
      <c r="H214" s="171">
        <v>2754.07</v>
      </c>
      <c r="I214" s="172"/>
      <c r="J214" s="173">
        <f>ROUND(I214*H214,2)</f>
        <v>0</v>
      </c>
      <c r="K214" s="169" t="s">
        <v>1</v>
      </c>
      <c r="L214" s="34"/>
      <c r="M214" s="174" t="s">
        <v>1</v>
      </c>
      <c r="N214" s="175" t="s">
        <v>45</v>
      </c>
      <c r="O214" s="59"/>
      <c r="P214" s="176">
        <f>O214*H214</f>
        <v>0</v>
      </c>
      <c r="Q214" s="176">
        <v>0.001</v>
      </c>
      <c r="R214" s="176">
        <f>Q214*H214</f>
        <v>2.75407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230</v>
      </c>
      <c r="AT214" s="178" t="s">
        <v>164</v>
      </c>
      <c r="AU214" s="178" t="s">
        <v>110</v>
      </c>
      <c r="AY214" s="18" t="s">
        <v>161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88</v>
      </c>
      <c r="BK214" s="179">
        <f>ROUND(I214*H214,2)</f>
        <v>0</v>
      </c>
      <c r="BL214" s="18" t="s">
        <v>230</v>
      </c>
      <c r="BM214" s="178" t="s">
        <v>980</v>
      </c>
    </row>
    <row r="215" spans="2:51" s="14" customFormat="1" ht="12">
      <c r="B215" s="193"/>
      <c r="D215" s="186" t="s">
        <v>259</v>
      </c>
      <c r="E215" s="194" t="s">
        <v>1</v>
      </c>
      <c r="F215" s="195" t="s">
        <v>981</v>
      </c>
      <c r="H215" s="196">
        <v>2503.7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259</v>
      </c>
      <c r="AU215" s="194" t="s">
        <v>110</v>
      </c>
      <c r="AV215" s="14" t="s">
        <v>90</v>
      </c>
      <c r="AW215" s="14" t="s">
        <v>34</v>
      </c>
      <c r="AX215" s="14" t="s">
        <v>88</v>
      </c>
      <c r="AY215" s="194" t="s">
        <v>161</v>
      </c>
    </row>
    <row r="216" spans="2:51" s="14" customFormat="1" ht="12">
      <c r="B216" s="193"/>
      <c r="D216" s="186" t="s">
        <v>259</v>
      </c>
      <c r="F216" s="195" t="s">
        <v>982</v>
      </c>
      <c r="H216" s="196">
        <v>2754.07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259</v>
      </c>
      <c r="AU216" s="194" t="s">
        <v>110</v>
      </c>
      <c r="AV216" s="14" t="s">
        <v>90</v>
      </c>
      <c r="AW216" s="14" t="s">
        <v>3</v>
      </c>
      <c r="AX216" s="14" t="s">
        <v>88</v>
      </c>
      <c r="AY216" s="194" t="s">
        <v>161</v>
      </c>
    </row>
    <row r="217" spans="1:65" s="2" customFormat="1" ht="24" customHeight="1">
      <c r="A217" s="33"/>
      <c r="B217" s="166"/>
      <c r="C217" s="167" t="s">
        <v>384</v>
      </c>
      <c r="D217" s="167" t="s">
        <v>164</v>
      </c>
      <c r="E217" s="168" t="s">
        <v>938</v>
      </c>
      <c r="F217" s="169" t="s">
        <v>939</v>
      </c>
      <c r="G217" s="170" t="s">
        <v>285</v>
      </c>
      <c r="H217" s="171">
        <v>75.5</v>
      </c>
      <c r="I217" s="172"/>
      <c r="J217" s="173">
        <f>ROUND(I217*H217,2)</f>
        <v>0</v>
      </c>
      <c r="K217" s="169" t="s">
        <v>257</v>
      </c>
      <c r="L217" s="34"/>
      <c r="M217" s="174" t="s">
        <v>1</v>
      </c>
      <c r="N217" s="175" t="s">
        <v>45</v>
      </c>
      <c r="O217" s="59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180</v>
      </c>
      <c r="AT217" s="178" t="s">
        <v>164</v>
      </c>
      <c r="AU217" s="178" t="s">
        <v>110</v>
      </c>
      <c r="AY217" s="18" t="s">
        <v>161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88</v>
      </c>
      <c r="BK217" s="179">
        <f>ROUND(I217*H217,2)</f>
        <v>0</v>
      </c>
      <c r="BL217" s="18" t="s">
        <v>180</v>
      </c>
      <c r="BM217" s="178" t="s">
        <v>983</v>
      </c>
    </row>
    <row r="218" spans="2:51" s="13" customFormat="1" ht="12">
      <c r="B218" s="185"/>
      <c r="D218" s="186" t="s">
        <v>259</v>
      </c>
      <c r="E218" s="187" t="s">
        <v>1</v>
      </c>
      <c r="F218" s="188" t="s">
        <v>941</v>
      </c>
      <c r="H218" s="187" t="s">
        <v>1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259</v>
      </c>
      <c r="AU218" s="187" t="s">
        <v>110</v>
      </c>
      <c r="AV218" s="13" t="s">
        <v>88</v>
      </c>
      <c r="AW218" s="13" t="s">
        <v>34</v>
      </c>
      <c r="AX218" s="13" t="s">
        <v>80</v>
      </c>
      <c r="AY218" s="187" t="s">
        <v>161</v>
      </c>
    </row>
    <row r="219" spans="2:51" s="14" customFormat="1" ht="12">
      <c r="B219" s="193"/>
      <c r="D219" s="186" t="s">
        <v>259</v>
      </c>
      <c r="E219" s="194" t="s">
        <v>1</v>
      </c>
      <c r="F219" s="195" t="s">
        <v>984</v>
      </c>
      <c r="H219" s="196">
        <v>75.5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259</v>
      </c>
      <c r="AU219" s="194" t="s">
        <v>110</v>
      </c>
      <c r="AV219" s="14" t="s">
        <v>90</v>
      </c>
      <c r="AW219" s="14" t="s">
        <v>34</v>
      </c>
      <c r="AX219" s="14" t="s">
        <v>88</v>
      </c>
      <c r="AY219" s="194" t="s">
        <v>161</v>
      </c>
    </row>
    <row r="220" spans="2:63" s="12" customFormat="1" ht="20.85" customHeight="1">
      <c r="B220" s="153"/>
      <c r="D220" s="154" t="s">
        <v>79</v>
      </c>
      <c r="E220" s="164" t="s">
        <v>985</v>
      </c>
      <c r="F220" s="164" t="s">
        <v>986</v>
      </c>
      <c r="I220" s="156"/>
      <c r="J220" s="165">
        <f>BK220</f>
        <v>0</v>
      </c>
      <c r="L220" s="153"/>
      <c r="M220" s="158"/>
      <c r="N220" s="159"/>
      <c r="O220" s="159"/>
      <c r="P220" s="160">
        <f>SUM(P221:P228)</f>
        <v>0</v>
      </c>
      <c r="Q220" s="159"/>
      <c r="R220" s="160">
        <f>SUM(R221:R228)</f>
        <v>0.18183000000000002</v>
      </c>
      <c r="S220" s="159"/>
      <c r="T220" s="161">
        <f>SUM(T221:T228)</f>
        <v>0</v>
      </c>
      <c r="AR220" s="154" t="s">
        <v>90</v>
      </c>
      <c r="AT220" s="162" t="s">
        <v>79</v>
      </c>
      <c r="AU220" s="162" t="s">
        <v>90</v>
      </c>
      <c r="AY220" s="154" t="s">
        <v>161</v>
      </c>
      <c r="BK220" s="163">
        <f>SUM(BK221:BK228)</f>
        <v>0</v>
      </c>
    </row>
    <row r="221" spans="1:65" s="2" customFormat="1" ht="24" customHeight="1">
      <c r="A221" s="33"/>
      <c r="B221" s="166"/>
      <c r="C221" s="167" t="s">
        <v>548</v>
      </c>
      <c r="D221" s="167" t="s">
        <v>164</v>
      </c>
      <c r="E221" s="168" t="s">
        <v>932</v>
      </c>
      <c r="F221" s="169" t="s">
        <v>933</v>
      </c>
      <c r="G221" s="170" t="s">
        <v>934</v>
      </c>
      <c r="H221" s="171">
        <v>181.83</v>
      </c>
      <c r="I221" s="172"/>
      <c r="J221" s="173">
        <f>ROUND(I221*H221,2)</f>
        <v>0</v>
      </c>
      <c r="K221" s="169" t="s">
        <v>1</v>
      </c>
      <c r="L221" s="34"/>
      <c r="M221" s="174" t="s">
        <v>1</v>
      </c>
      <c r="N221" s="175" t="s">
        <v>45</v>
      </c>
      <c r="O221" s="59"/>
      <c r="P221" s="176">
        <f>O221*H221</f>
        <v>0</v>
      </c>
      <c r="Q221" s="176">
        <v>0.001</v>
      </c>
      <c r="R221" s="176">
        <f>Q221*H221</f>
        <v>0.18183000000000002</v>
      </c>
      <c r="S221" s="176">
        <v>0</v>
      </c>
      <c r="T221" s="17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8" t="s">
        <v>230</v>
      </c>
      <c r="AT221" s="178" t="s">
        <v>164</v>
      </c>
      <c r="AU221" s="178" t="s">
        <v>110</v>
      </c>
      <c r="AY221" s="18" t="s">
        <v>161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8" t="s">
        <v>88</v>
      </c>
      <c r="BK221" s="179">
        <f>ROUND(I221*H221,2)</f>
        <v>0</v>
      </c>
      <c r="BL221" s="18" t="s">
        <v>230</v>
      </c>
      <c r="BM221" s="178" t="s">
        <v>987</v>
      </c>
    </row>
    <row r="222" spans="2:51" s="14" customFormat="1" ht="12">
      <c r="B222" s="193"/>
      <c r="D222" s="186" t="s">
        <v>259</v>
      </c>
      <c r="E222" s="194" t="s">
        <v>1</v>
      </c>
      <c r="F222" s="195" t="s">
        <v>988</v>
      </c>
      <c r="H222" s="196">
        <v>165.3</v>
      </c>
      <c r="I222" s="197"/>
      <c r="L222" s="193"/>
      <c r="M222" s="198"/>
      <c r="N222" s="199"/>
      <c r="O222" s="199"/>
      <c r="P222" s="199"/>
      <c r="Q222" s="199"/>
      <c r="R222" s="199"/>
      <c r="S222" s="199"/>
      <c r="T222" s="200"/>
      <c r="AT222" s="194" t="s">
        <v>259</v>
      </c>
      <c r="AU222" s="194" t="s">
        <v>110</v>
      </c>
      <c r="AV222" s="14" t="s">
        <v>90</v>
      </c>
      <c r="AW222" s="14" t="s">
        <v>34</v>
      </c>
      <c r="AX222" s="14" t="s">
        <v>88</v>
      </c>
      <c r="AY222" s="194" t="s">
        <v>161</v>
      </c>
    </row>
    <row r="223" spans="2:51" s="14" customFormat="1" ht="12">
      <c r="B223" s="193"/>
      <c r="D223" s="186" t="s">
        <v>259</v>
      </c>
      <c r="F223" s="195" t="s">
        <v>989</v>
      </c>
      <c r="H223" s="196">
        <v>181.83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259</v>
      </c>
      <c r="AU223" s="194" t="s">
        <v>110</v>
      </c>
      <c r="AV223" s="14" t="s">
        <v>90</v>
      </c>
      <c r="AW223" s="14" t="s">
        <v>3</v>
      </c>
      <c r="AX223" s="14" t="s">
        <v>88</v>
      </c>
      <c r="AY223" s="194" t="s">
        <v>161</v>
      </c>
    </row>
    <row r="224" spans="1:65" s="2" customFormat="1" ht="24" customHeight="1">
      <c r="A224" s="33"/>
      <c r="B224" s="166"/>
      <c r="C224" s="167" t="s">
        <v>492</v>
      </c>
      <c r="D224" s="167" t="s">
        <v>164</v>
      </c>
      <c r="E224" s="168" t="s">
        <v>990</v>
      </c>
      <c r="F224" s="169" t="s">
        <v>991</v>
      </c>
      <c r="G224" s="170" t="s">
        <v>292</v>
      </c>
      <c r="H224" s="171">
        <v>1</v>
      </c>
      <c r="I224" s="172"/>
      <c r="J224" s="173">
        <f>ROUND(I224*H224,2)</f>
        <v>0</v>
      </c>
      <c r="K224" s="169" t="s">
        <v>257</v>
      </c>
      <c r="L224" s="34"/>
      <c r="M224" s="174" t="s">
        <v>1</v>
      </c>
      <c r="N224" s="175" t="s">
        <v>45</v>
      </c>
      <c r="O224" s="59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8" t="s">
        <v>180</v>
      </c>
      <c r="AT224" s="178" t="s">
        <v>164</v>
      </c>
      <c r="AU224" s="178" t="s">
        <v>110</v>
      </c>
      <c r="AY224" s="18" t="s">
        <v>161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88</v>
      </c>
      <c r="BK224" s="179">
        <f>ROUND(I224*H224,2)</f>
        <v>0</v>
      </c>
      <c r="BL224" s="18" t="s">
        <v>180</v>
      </c>
      <c r="BM224" s="178" t="s">
        <v>992</v>
      </c>
    </row>
    <row r="225" spans="2:51" s="13" customFormat="1" ht="12">
      <c r="B225" s="185"/>
      <c r="D225" s="186" t="s">
        <v>259</v>
      </c>
      <c r="E225" s="187" t="s">
        <v>1</v>
      </c>
      <c r="F225" s="188" t="s">
        <v>993</v>
      </c>
      <c r="H225" s="187" t="s">
        <v>1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7" t="s">
        <v>259</v>
      </c>
      <c r="AU225" s="187" t="s">
        <v>110</v>
      </c>
      <c r="AV225" s="13" t="s">
        <v>88</v>
      </c>
      <c r="AW225" s="13" t="s">
        <v>34</v>
      </c>
      <c r="AX225" s="13" t="s">
        <v>80</v>
      </c>
      <c r="AY225" s="187" t="s">
        <v>161</v>
      </c>
    </row>
    <row r="226" spans="2:51" s="14" customFormat="1" ht="12">
      <c r="B226" s="193"/>
      <c r="D226" s="186" t="s">
        <v>259</v>
      </c>
      <c r="E226" s="194" t="s">
        <v>1</v>
      </c>
      <c r="F226" s="195" t="s">
        <v>994</v>
      </c>
      <c r="H226" s="196">
        <v>1</v>
      </c>
      <c r="I226" s="197"/>
      <c r="L226" s="193"/>
      <c r="M226" s="198"/>
      <c r="N226" s="199"/>
      <c r="O226" s="199"/>
      <c r="P226" s="199"/>
      <c r="Q226" s="199"/>
      <c r="R226" s="199"/>
      <c r="S226" s="199"/>
      <c r="T226" s="200"/>
      <c r="AT226" s="194" t="s">
        <v>259</v>
      </c>
      <c r="AU226" s="194" t="s">
        <v>110</v>
      </c>
      <c r="AV226" s="14" t="s">
        <v>90</v>
      </c>
      <c r="AW226" s="14" t="s">
        <v>34</v>
      </c>
      <c r="AX226" s="14" t="s">
        <v>88</v>
      </c>
      <c r="AY226" s="194" t="s">
        <v>161</v>
      </c>
    </row>
    <row r="227" spans="1:65" s="2" customFormat="1" ht="16.5" customHeight="1">
      <c r="A227" s="33"/>
      <c r="B227" s="166"/>
      <c r="C227" s="167" t="s">
        <v>555</v>
      </c>
      <c r="D227" s="167" t="s">
        <v>164</v>
      </c>
      <c r="E227" s="168" t="s">
        <v>948</v>
      </c>
      <c r="F227" s="169" t="s">
        <v>949</v>
      </c>
      <c r="G227" s="170" t="s">
        <v>539</v>
      </c>
      <c r="H227" s="171">
        <v>2</v>
      </c>
      <c r="I227" s="172"/>
      <c r="J227" s="173">
        <f>ROUND(I227*H227,2)</f>
        <v>0</v>
      </c>
      <c r="K227" s="169" t="s">
        <v>1</v>
      </c>
      <c r="L227" s="34"/>
      <c r="M227" s="174" t="s">
        <v>1</v>
      </c>
      <c r="N227" s="175" t="s">
        <v>45</v>
      </c>
      <c r="O227" s="59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8" t="s">
        <v>180</v>
      </c>
      <c r="AT227" s="178" t="s">
        <v>164</v>
      </c>
      <c r="AU227" s="178" t="s">
        <v>110</v>
      </c>
      <c r="AY227" s="18" t="s">
        <v>161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8" t="s">
        <v>88</v>
      </c>
      <c r="BK227" s="179">
        <f>ROUND(I227*H227,2)</f>
        <v>0</v>
      </c>
      <c r="BL227" s="18" t="s">
        <v>180</v>
      </c>
      <c r="BM227" s="178" t="s">
        <v>995</v>
      </c>
    </row>
    <row r="228" spans="1:65" s="2" customFormat="1" ht="16.5" customHeight="1">
      <c r="A228" s="33"/>
      <c r="B228" s="166"/>
      <c r="C228" s="167" t="s">
        <v>496</v>
      </c>
      <c r="D228" s="167" t="s">
        <v>164</v>
      </c>
      <c r="E228" s="168" t="s">
        <v>951</v>
      </c>
      <c r="F228" s="169" t="s">
        <v>952</v>
      </c>
      <c r="G228" s="170" t="s">
        <v>539</v>
      </c>
      <c r="H228" s="171">
        <v>1</v>
      </c>
      <c r="I228" s="172"/>
      <c r="J228" s="173">
        <f>ROUND(I228*H228,2)</f>
        <v>0</v>
      </c>
      <c r="K228" s="169" t="s">
        <v>1</v>
      </c>
      <c r="L228" s="34"/>
      <c r="M228" s="174" t="s">
        <v>1</v>
      </c>
      <c r="N228" s="175" t="s">
        <v>45</v>
      </c>
      <c r="O228" s="59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8" t="s">
        <v>180</v>
      </c>
      <c r="AT228" s="178" t="s">
        <v>164</v>
      </c>
      <c r="AU228" s="178" t="s">
        <v>110</v>
      </c>
      <c r="AY228" s="18" t="s">
        <v>161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88</v>
      </c>
      <c r="BK228" s="179">
        <f>ROUND(I228*H228,2)</f>
        <v>0</v>
      </c>
      <c r="BL228" s="18" t="s">
        <v>180</v>
      </c>
      <c r="BM228" s="178" t="s">
        <v>996</v>
      </c>
    </row>
    <row r="229" spans="2:63" s="12" customFormat="1" ht="20.85" customHeight="1">
      <c r="B229" s="153"/>
      <c r="D229" s="154" t="s">
        <v>79</v>
      </c>
      <c r="E229" s="164" t="s">
        <v>997</v>
      </c>
      <c r="F229" s="164" t="s">
        <v>998</v>
      </c>
      <c r="I229" s="156"/>
      <c r="J229" s="165">
        <f>BK229</f>
        <v>0</v>
      </c>
      <c r="L229" s="153"/>
      <c r="M229" s="158"/>
      <c r="N229" s="159"/>
      <c r="O229" s="159"/>
      <c r="P229" s="160">
        <f>SUM(P230:P237)</f>
        <v>0</v>
      </c>
      <c r="Q229" s="159"/>
      <c r="R229" s="160">
        <f>SUM(R230:R237)</f>
        <v>0.16577</v>
      </c>
      <c r="S229" s="159"/>
      <c r="T229" s="161">
        <f>SUM(T230:T237)</f>
        <v>0</v>
      </c>
      <c r="AR229" s="154" t="s">
        <v>90</v>
      </c>
      <c r="AT229" s="162" t="s">
        <v>79</v>
      </c>
      <c r="AU229" s="162" t="s">
        <v>90</v>
      </c>
      <c r="AY229" s="154" t="s">
        <v>161</v>
      </c>
      <c r="BK229" s="163">
        <f>SUM(BK230:BK237)</f>
        <v>0</v>
      </c>
    </row>
    <row r="230" spans="1:65" s="2" customFormat="1" ht="24" customHeight="1">
      <c r="A230" s="33"/>
      <c r="B230" s="166"/>
      <c r="C230" s="167" t="s">
        <v>563</v>
      </c>
      <c r="D230" s="167" t="s">
        <v>164</v>
      </c>
      <c r="E230" s="168" t="s">
        <v>932</v>
      </c>
      <c r="F230" s="169" t="s">
        <v>933</v>
      </c>
      <c r="G230" s="170" t="s">
        <v>934</v>
      </c>
      <c r="H230" s="171">
        <v>165.77</v>
      </c>
      <c r="I230" s="172"/>
      <c r="J230" s="173">
        <f>ROUND(I230*H230,2)</f>
        <v>0</v>
      </c>
      <c r="K230" s="169" t="s">
        <v>1</v>
      </c>
      <c r="L230" s="34"/>
      <c r="M230" s="174" t="s">
        <v>1</v>
      </c>
      <c r="N230" s="175" t="s">
        <v>45</v>
      </c>
      <c r="O230" s="59"/>
      <c r="P230" s="176">
        <f>O230*H230</f>
        <v>0</v>
      </c>
      <c r="Q230" s="176">
        <v>0.001</v>
      </c>
      <c r="R230" s="176">
        <f>Q230*H230</f>
        <v>0.16577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230</v>
      </c>
      <c r="AT230" s="178" t="s">
        <v>164</v>
      </c>
      <c r="AU230" s="178" t="s">
        <v>110</v>
      </c>
      <c r="AY230" s="18" t="s">
        <v>161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88</v>
      </c>
      <c r="BK230" s="179">
        <f>ROUND(I230*H230,2)</f>
        <v>0</v>
      </c>
      <c r="BL230" s="18" t="s">
        <v>230</v>
      </c>
      <c r="BM230" s="178" t="s">
        <v>999</v>
      </c>
    </row>
    <row r="231" spans="2:51" s="14" customFormat="1" ht="12">
      <c r="B231" s="193"/>
      <c r="D231" s="186" t="s">
        <v>259</v>
      </c>
      <c r="E231" s="194" t="s">
        <v>1</v>
      </c>
      <c r="F231" s="195" t="s">
        <v>1000</v>
      </c>
      <c r="H231" s="196">
        <v>150.7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259</v>
      </c>
      <c r="AU231" s="194" t="s">
        <v>110</v>
      </c>
      <c r="AV231" s="14" t="s">
        <v>90</v>
      </c>
      <c r="AW231" s="14" t="s">
        <v>34</v>
      </c>
      <c r="AX231" s="14" t="s">
        <v>88</v>
      </c>
      <c r="AY231" s="194" t="s">
        <v>161</v>
      </c>
    </row>
    <row r="232" spans="2:51" s="14" customFormat="1" ht="12">
      <c r="B232" s="193"/>
      <c r="D232" s="186" t="s">
        <v>259</v>
      </c>
      <c r="F232" s="195" t="s">
        <v>1001</v>
      </c>
      <c r="H232" s="196">
        <v>165.77</v>
      </c>
      <c r="I232" s="197"/>
      <c r="L232" s="193"/>
      <c r="M232" s="198"/>
      <c r="N232" s="199"/>
      <c r="O232" s="199"/>
      <c r="P232" s="199"/>
      <c r="Q232" s="199"/>
      <c r="R232" s="199"/>
      <c r="S232" s="199"/>
      <c r="T232" s="200"/>
      <c r="AT232" s="194" t="s">
        <v>259</v>
      </c>
      <c r="AU232" s="194" t="s">
        <v>110</v>
      </c>
      <c r="AV232" s="14" t="s">
        <v>90</v>
      </c>
      <c r="AW232" s="14" t="s">
        <v>3</v>
      </c>
      <c r="AX232" s="14" t="s">
        <v>88</v>
      </c>
      <c r="AY232" s="194" t="s">
        <v>161</v>
      </c>
    </row>
    <row r="233" spans="1:65" s="2" customFormat="1" ht="24" customHeight="1">
      <c r="A233" s="33"/>
      <c r="B233" s="166"/>
      <c r="C233" s="167" t="s">
        <v>500</v>
      </c>
      <c r="D233" s="167" t="s">
        <v>164</v>
      </c>
      <c r="E233" s="168" t="s">
        <v>990</v>
      </c>
      <c r="F233" s="169" t="s">
        <v>991</v>
      </c>
      <c r="G233" s="170" t="s">
        <v>292</v>
      </c>
      <c r="H233" s="171">
        <v>1</v>
      </c>
      <c r="I233" s="172"/>
      <c r="J233" s="173">
        <f>ROUND(I233*H233,2)</f>
        <v>0</v>
      </c>
      <c r="K233" s="169" t="s">
        <v>257</v>
      </c>
      <c r="L233" s="34"/>
      <c r="M233" s="174" t="s">
        <v>1</v>
      </c>
      <c r="N233" s="175" t="s">
        <v>45</v>
      </c>
      <c r="O233" s="59"/>
      <c r="P233" s="176">
        <f>O233*H233</f>
        <v>0</v>
      </c>
      <c r="Q233" s="176">
        <v>0</v>
      </c>
      <c r="R233" s="176">
        <f>Q233*H233</f>
        <v>0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180</v>
      </c>
      <c r="AT233" s="178" t="s">
        <v>164</v>
      </c>
      <c r="AU233" s="178" t="s">
        <v>110</v>
      </c>
      <c r="AY233" s="18" t="s">
        <v>161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8" t="s">
        <v>88</v>
      </c>
      <c r="BK233" s="179">
        <f>ROUND(I233*H233,2)</f>
        <v>0</v>
      </c>
      <c r="BL233" s="18" t="s">
        <v>180</v>
      </c>
      <c r="BM233" s="178" t="s">
        <v>1002</v>
      </c>
    </row>
    <row r="234" spans="2:51" s="13" customFormat="1" ht="12">
      <c r="B234" s="185"/>
      <c r="D234" s="186" t="s">
        <v>259</v>
      </c>
      <c r="E234" s="187" t="s">
        <v>1</v>
      </c>
      <c r="F234" s="188" t="s">
        <v>993</v>
      </c>
      <c r="H234" s="187" t="s">
        <v>1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7" t="s">
        <v>259</v>
      </c>
      <c r="AU234" s="187" t="s">
        <v>110</v>
      </c>
      <c r="AV234" s="13" t="s">
        <v>88</v>
      </c>
      <c r="AW234" s="13" t="s">
        <v>34</v>
      </c>
      <c r="AX234" s="13" t="s">
        <v>80</v>
      </c>
      <c r="AY234" s="187" t="s">
        <v>161</v>
      </c>
    </row>
    <row r="235" spans="2:51" s="14" customFormat="1" ht="12">
      <c r="B235" s="193"/>
      <c r="D235" s="186" t="s">
        <v>259</v>
      </c>
      <c r="E235" s="194" t="s">
        <v>1</v>
      </c>
      <c r="F235" s="195" t="s">
        <v>994</v>
      </c>
      <c r="H235" s="196">
        <v>1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259</v>
      </c>
      <c r="AU235" s="194" t="s">
        <v>110</v>
      </c>
      <c r="AV235" s="14" t="s">
        <v>90</v>
      </c>
      <c r="AW235" s="14" t="s">
        <v>34</v>
      </c>
      <c r="AX235" s="14" t="s">
        <v>88</v>
      </c>
      <c r="AY235" s="194" t="s">
        <v>161</v>
      </c>
    </row>
    <row r="236" spans="1:65" s="2" customFormat="1" ht="16.5" customHeight="1">
      <c r="A236" s="33"/>
      <c r="B236" s="166"/>
      <c r="C236" s="167" t="s">
        <v>568</v>
      </c>
      <c r="D236" s="167" t="s">
        <v>164</v>
      </c>
      <c r="E236" s="168" t="s">
        <v>948</v>
      </c>
      <c r="F236" s="169" t="s">
        <v>949</v>
      </c>
      <c r="G236" s="170" t="s">
        <v>539</v>
      </c>
      <c r="H236" s="171">
        <v>2</v>
      </c>
      <c r="I236" s="172"/>
      <c r="J236" s="173">
        <f>ROUND(I236*H236,2)</f>
        <v>0</v>
      </c>
      <c r="K236" s="169" t="s">
        <v>1</v>
      </c>
      <c r="L236" s="34"/>
      <c r="M236" s="174" t="s">
        <v>1</v>
      </c>
      <c r="N236" s="175" t="s">
        <v>45</v>
      </c>
      <c r="O236" s="59"/>
      <c r="P236" s="176">
        <f>O236*H236</f>
        <v>0</v>
      </c>
      <c r="Q236" s="176">
        <v>0</v>
      </c>
      <c r="R236" s="176">
        <f>Q236*H236</f>
        <v>0</v>
      </c>
      <c r="S236" s="176">
        <v>0</v>
      </c>
      <c r="T236" s="17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8" t="s">
        <v>180</v>
      </c>
      <c r="AT236" s="178" t="s">
        <v>164</v>
      </c>
      <c r="AU236" s="178" t="s">
        <v>110</v>
      </c>
      <c r="AY236" s="18" t="s">
        <v>161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18" t="s">
        <v>88</v>
      </c>
      <c r="BK236" s="179">
        <f>ROUND(I236*H236,2)</f>
        <v>0</v>
      </c>
      <c r="BL236" s="18" t="s">
        <v>180</v>
      </c>
      <c r="BM236" s="178" t="s">
        <v>1003</v>
      </c>
    </row>
    <row r="237" spans="1:65" s="2" customFormat="1" ht="16.5" customHeight="1">
      <c r="A237" s="33"/>
      <c r="B237" s="166"/>
      <c r="C237" s="167" t="s">
        <v>504</v>
      </c>
      <c r="D237" s="167" t="s">
        <v>164</v>
      </c>
      <c r="E237" s="168" t="s">
        <v>951</v>
      </c>
      <c r="F237" s="169" t="s">
        <v>952</v>
      </c>
      <c r="G237" s="170" t="s">
        <v>539</v>
      </c>
      <c r="H237" s="171">
        <v>1</v>
      </c>
      <c r="I237" s="172"/>
      <c r="J237" s="173">
        <f>ROUND(I237*H237,2)</f>
        <v>0</v>
      </c>
      <c r="K237" s="169" t="s">
        <v>1</v>
      </c>
      <c r="L237" s="34"/>
      <c r="M237" s="174" t="s">
        <v>1</v>
      </c>
      <c r="N237" s="175" t="s">
        <v>45</v>
      </c>
      <c r="O237" s="59"/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8" t="s">
        <v>180</v>
      </c>
      <c r="AT237" s="178" t="s">
        <v>164</v>
      </c>
      <c r="AU237" s="178" t="s">
        <v>110</v>
      </c>
      <c r="AY237" s="18" t="s">
        <v>161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8" t="s">
        <v>88</v>
      </c>
      <c r="BK237" s="179">
        <f>ROUND(I237*H237,2)</f>
        <v>0</v>
      </c>
      <c r="BL237" s="18" t="s">
        <v>180</v>
      </c>
      <c r="BM237" s="178" t="s">
        <v>1004</v>
      </c>
    </row>
    <row r="238" spans="2:63" s="12" customFormat="1" ht="20.85" customHeight="1">
      <c r="B238" s="153"/>
      <c r="D238" s="154" t="s">
        <v>79</v>
      </c>
      <c r="E238" s="164" t="s">
        <v>1005</v>
      </c>
      <c r="F238" s="164" t="s">
        <v>1006</v>
      </c>
      <c r="I238" s="156"/>
      <c r="J238" s="165">
        <f>BK238</f>
        <v>0</v>
      </c>
      <c r="L238" s="153"/>
      <c r="M238" s="158"/>
      <c r="N238" s="159"/>
      <c r="O238" s="159"/>
      <c r="P238" s="160">
        <f>SUM(P239:P253)</f>
        <v>0</v>
      </c>
      <c r="Q238" s="159"/>
      <c r="R238" s="160">
        <f>SUM(R239:R253)</f>
        <v>0.61171</v>
      </c>
      <c r="S238" s="159"/>
      <c r="T238" s="161">
        <f>SUM(T239:T253)</f>
        <v>0</v>
      </c>
      <c r="AR238" s="154" t="s">
        <v>90</v>
      </c>
      <c r="AT238" s="162" t="s">
        <v>79</v>
      </c>
      <c r="AU238" s="162" t="s">
        <v>90</v>
      </c>
      <c r="AY238" s="154" t="s">
        <v>161</v>
      </c>
      <c r="BK238" s="163">
        <f>SUM(BK239:BK253)</f>
        <v>0</v>
      </c>
    </row>
    <row r="239" spans="1:65" s="2" customFormat="1" ht="24" customHeight="1">
      <c r="A239" s="33"/>
      <c r="B239" s="166"/>
      <c r="C239" s="167" t="s">
        <v>571</v>
      </c>
      <c r="D239" s="167" t="s">
        <v>164</v>
      </c>
      <c r="E239" s="168" t="s">
        <v>932</v>
      </c>
      <c r="F239" s="169" t="s">
        <v>933</v>
      </c>
      <c r="G239" s="170" t="s">
        <v>934</v>
      </c>
      <c r="H239" s="171">
        <v>357.06</v>
      </c>
      <c r="I239" s="172"/>
      <c r="J239" s="173">
        <f>ROUND(I239*H239,2)</f>
        <v>0</v>
      </c>
      <c r="K239" s="169" t="s">
        <v>1</v>
      </c>
      <c r="L239" s="34"/>
      <c r="M239" s="174" t="s">
        <v>1</v>
      </c>
      <c r="N239" s="175" t="s">
        <v>45</v>
      </c>
      <c r="O239" s="59"/>
      <c r="P239" s="176">
        <f>O239*H239</f>
        <v>0</v>
      </c>
      <c r="Q239" s="176">
        <v>0.001</v>
      </c>
      <c r="R239" s="176">
        <f>Q239*H239</f>
        <v>0.35706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230</v>
      </c>
      <c r="AT239" s="178" t="s">
        <v>164</v>
      </c>
      <c r="AU239" s="178" t="s">
        <v>110</v>
      </c>
      <c r="AY239" s="18" t="s">
        <v>161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88</v>
      </c>
      <c r="BK239" s="179">
        <f>ROUND(I239*H239,2)</f>
        <v>0</v>
      </c>
      <c r="BL239" s="18" t="s">
        <v>230</v>
      </c>
      <c r="BM239" s="178" t="s">
        <v>1007</v>
      </c>
    </row>
    <row r="240" spans="2:51" s="14" customFormat="1" ht="12">
      <c r="B240" s="193"/>
      <c r="D240" s="186" t="s">
        <v>259</v>
      </c>
      <c r="E240" s="194" t="s">
        <v>1</v>
      </c>
      <c r="F240" s="195" t="s">
        <v>1008</v>
      </c>
      <c r="H240" s="196">
        <v>268.8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259</v>
      </c>
      <c r="AU240" s="194" t="s">
        <v>110</v>
      </c>
      <c r="AV240" s="14" t="s">
        <v>90</v>
      </c>
      <c r="AW240" s="14" t="s">
        <v>34</v>
      </c>
      <c r="AX240" s="14" t="s">
        <v>80</v>
      </c>
      <c r="AY240" s="194" t="s">
        <v>161</v>
      </c>
    </row>
    <row r="241" spans="2:51" s="14" customFormat="1" ht="12">
      <c r="B241" s="193"/>
      <c r="D241" s="186" t="s">
        <v>259</v>
      </c>
      <c r="E241" s="194" t="s">
        <v>1</v>
      </c>
      <c r="F241" s="195" t="s">
        <v>1009</v>
      </c>
      <c r="H241" s="196">
        <v>55.8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259</v>
      </c>
      <c r="AU241" s="194" t="s">
        <v>110</v>
      </c>
      <c r="AV241" s="14" t="s">
        <v>90</v>
      </c>
      <c r="AW241" s="14" t="s">
        <v>34</v>
      </c>
      <c r="AX241" s="14" t="s">
        <v>80</v>
      </c>
      <c r="AY241" s="194" t="s">
        <v>161</v>
      </c>
    </row>
    <row r="242" spans="2:51" s="14" customFormat="1" ht="12">
      <c r="B242" s="193"/>
      <c r="D242" s="186" t="s">
        <v>259</v>
      </c>
      <c r="F242" s="195" t="s">
        <v>1010</v>
      </c>
      <c r="H242" s="196">
        <v>357.06</v>
      </c>
      <c r="I242" s="197"/>
      <c r="L242" s="193"/>
      <c r="M242" s="198"/>
      <c r="N242" s="199"/>
      <c r="O242" s="199"/>
      <c r="P242" s="199"/>
      <c r="Q242" s="199"/>
      <c r="R242" s="199"/>
      <c r="S242" s="199"/>
      <c r="T242" s="200"/>
      <c r="AT242" s="194" t="s">
        <v>259</v>
      </c>
      <c r="AU242" s="194" t="s">
        <v>110</v>
      </c>
      <c r="AV242" s="14" t="s">
        <v>90</v>
      </c>
      <c r="AW242" s="14" t="s">
        <v>3</v>
      </c>
      <c r="AX242" s="14" t="s">
        <v>88</v>
      </c>
      <c r="AY242" s="194" t="s">
        <v>161</v>
      </c>
    </row>
    <row r="243" spans="1:65" s="2" customFormat="1" ht="24" customHeight="1">
      <c r="A243" s="33"/>
      <c r="B243" s="166"/>
      <c r="C243" s="167" t="s">
        <v>508</v>
      </c>
      <c r="D243" s="167" t="s">
        <v>164</v>
      </c>
      <c r="E243" s="168" t="s">
        <v>938</v>
      </c>
      <c r="F243" s="169" t="s">
        <v>939</v>
      </c>
      <c r="G243" s="170" t="s">
        <v>285</v>
      </c>
      <c r="H243" s="171">
        <v>12.4</v>
      </c>
      <c r="I243" s="172"/>
      <c r="J243" s="173">
        <f>ROUND(I243*H243,2)</f>
        <v>0</v>
      </c>
      <c r="K243" s="169" t="s">
        <v>257</v>
      </c>
      <c r="L243" s="34"/>
      <c r="M243" s="174" t="s">
        <v>1</v>
      </c>
      <c r="N243" s="175" t="s">
        <v>45</v>
      </c>
      <c r="O243" s="59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180</v>
      </c>
      <c r="AT243" s="178" t="s">
        <v>164</v>
      </c>
      <c r="AU243" s="178" t="s">
        <v>110</v>
      </c>
      <c r="AY243" s="18" t="s">
        <v>161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88</v>
      </c>
      <c r="BK243" s="179">
        <f>ROUND(I243*H243,2)</f>
        <v>0</v>
      </c>
      <c r="BL243" s="18" t="s">
        <v>180</v>
      </c>
      <c r="BM243" s="178" t="s">
        <v>1011</v>
      </c>
    </row>
    <row r="244" spans="2:51" s="14" customFormat="1" ht="12">
      <c r="B244" s="193"/>
      <c r="D244" s="186" t="s">
        <v>259</v>
      </c>
      <c r="E244" s="194" t="s">
        <v>1</v>
      </c>
      <c r="F244" s="195" t="s">
        <v>1012</v>
      </c>
      <c r="H244" s="196">
        <v>11.4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259</v>
      </c>
      <c r="AU244" s="194" t="s">
        <v>110</v>
      </c>
      <c r="AV244" s="14" t="s">
        <v>90</v>
      </c>
      <c r="AW244" s="14" t="s">
        <v>34</v>
      </c>
      <c r="AX244" s="14" t="s">
        <v>80</v>
      </c>
      <c r="AY244" s="194" t="s">
        <v>161</v>
      </c>
    </row>
    <row r="245" spans="2:51" s="14" customFormat="1" ht="12">
      <c r="B245" s="193"/>
      <c r="D245" s="186" t="s">
        <v>259</v>
      </c>
      <c r="E245" s="194" t="s">
        <v>1</v>
      </c>
      <c r="F245" s="195" t="s">
        <v>1013</v>
      </c>
      <c r="H245" s="196">
        <v>1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259</v>
      </c>
      <c r="AU245" s="194" t="s">
        <v>110</v>
      </c>
      <c r="AV245" s="14" t="s">
        <v>90</v>
      </c>
      <c r="AW245" s="14" t="s">
        <v>34</v>
      </c>
      <c r="AX245" s="14" t="s">
        <v>80</v>
      </c>
      <c r="AY245" s="194" t="s">
        <v>161</v>
      </c>
    </row>
    <row r="246" spans="1:65" s="2" customFormat="1" ht="24" customHeight="1">
      <c r="A246" s="33"/>
      <c r="B246" s="166"/>
      <c r="C246" s="167" t="s">
        <v>584</v>
      </c>
      <c r="D246" s="167" t="s">
        <v>164</v>
      </c>
      <c r="E246" s="168" t="s">
        <v>932</v>
      </c>
      <c r="F246" s="169" t="s">
        <v>933</v>
      </c>
      <c r="G246" s="170" t="s">
        <v>934</v>
      </c>
      <c r="H246" s="171">
        <v>254.65</v>
      </c>
      <c r="I246" s="172"/>
      <c r="J246" s="173">
        <f>ROUND(I246*H246,2)</f>
        <v>0</v>
      </c>
      <c r="K246" s="169" t="s">
        <v>1</v>
      </c>
      <c r="L246" s="34"/>
      <c r="M246" s="174" t="s">
        <v>1</v>
      </c>
      <c r="N246" s="175" t="s">
        <v>45</v>
      </c>
      <c r="O246" s="59"/>
      <c r="P246" s="176">
        <f>O246*H246</f>
        <v>0</v>
      </c>
      <c r="Q246" s="176">
        <v>0.001</v>
      </c>
      <c r="R246" s="176">
        <f>Q246*H246</f>
        <v>0.25465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230</v>
      </c>
      <c r="AT246" s="178" t="s">
        <v>164</v>
      </c>
      <c r="AU246" s="178" t="s">
        <v>110</v>
      </c>
      <c r="AY246" s="18" t="s">
        <v>161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88</v>
      </c>
      <c r="BK246" s="179">
        <f>ROUND(I246*H246,2)</f>
        <v>0</v>
      </c>
      <c r="BL246" s="18" t="s">
        <v>230</v>
      </c>
      <c r="BM246" s="178" t="s">
        <v>1014</v>
      </c>
    </row>
    <row r="247" spans="2:51" s="14" customFormat="1" ht="12">
      <c r="B247" s="193"/>
      <c r="D247" s="186" t="s">
        <v>259</v>
      </c>
      <c r="E247" s="194" t="s">
        <v>1</v>
      </c>
      <c r="F247" s="195" t="s">
        <v>1015</v>
      </c>
      <c r="H247" s="196">
        <v>231.5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259</v>
      </c>
      <c r="AU247" s="194" t="s">
        <v>110</v>
      </c>
      <c r="AV247" s="14" t="s">
        <v>90</v>
      </c>
      <c r="AW247" s="14" t="s">
        <v>34</v>
      </c>
      <c r="AX247" s="14" t="s">
        <v>88</v>
      </c>
      <c r="AY247" s="194" t="s">
        <v>161</v>
      </c>
    </row>
    <row r="248" spans="2:51" s="14" customFormat="1" ht="12">
      <c r="B248" s="193"/>
      <c r="D248" s="186" t="s">
        <v>259</v>
      </c>
      <c r="F248" s="195" t="s">
        <v>1016</v>
      </c>
      <c r="H248" s="196">
        <v>254.65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259</v>
      </c>
      <c r="AU248" s="194" t="s">
        <v>110</v>
      </c>
      <c r="AV248" s="14" t="s">
        <v>90</v>
      </c>
      <c r="AW248" s="14" t="s">
        <v>3</v>
      </c>
      <c r="AX248" s="14" t="s">
        <v>88</v>
      </c>
      <c r="AY248" s="194" t="s">
        <v>161</v>
      </c>
    </row>
    <row r="249" spans="1:65" s="2" customFormat="1" ht="24" customHeight="1">
      <c r="A249" s="33"/>
      <c r="B249" s="166"/>
      <c r="C249" s="167" t="s">
        <v>518</v>
      </c>
      <c r="D249" s="167" t="s">
        <v>164</v>
      </c>
      <c r="E249" s="168" t="s">
        <v>990</v>
      </c>
      <c r="F249" s="169" t="s">
        <v>991</v>
      </c>
      <c r="G249" s="170" t="s">
        <v>292</v>
      </c>
      <c r="H249" s="171">
        <v>1</v>
      </c>
      <c r="I249" s="172"/>
      <c r="J249" s="173">
        <f>ROUND(I249*H249,2)</f>
        <v>0</v>
      </c>
      <c r="K249" s="169" t="s">
        <v>257</v>
      </c>
      <c r="L249" s="34"/>
      <c r="M249" s="174" t="s">
        <v>1</v>
      </c>
      <c r="N249" s="175" t="s">
        <v>45</v>
      </c>
      <c r="O249" s="59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180</v>
      </c>
      <c r="AT249" s="178" t="s">
        <v>164</v>
      </c>
      <c r="AU249" s="178" t="s">
        <v>110</v>
      </c>
      <c r="AY249" s="18" t="s">
        <v>161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88</v>
      </c>
      <c r="BK249" s="179">
        <f>ROUND(I249*H249,2)</f>
        <v>0</v>
      </c>
      <c r="BL249" s="18" t="s">
        <v>180</v>
      </c>
      <c r="BM249" s="178" t="s">
        <v>1017</v>
      </c>
    </row>
    <row r="250" spans="2:51" s="13" customFormat="1" ht="12">
      <c r="B250" s="185"/>
      <c r="D250" s="186" t="s">
        <v>259</v>
      </c>
      <c r="E250" s="187" t="s">
        <v>1</v>
      </c>
      <c r="F250" s="188" t="s">
        <v>993</v>
      </c>
      <c r="H250" s="187" t="s">
        <v>1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7" t="s">
        <v>259</v>
      </c>
      <c r="AU250" s="187" t="s">
        <v>110</v>
      </c>
      <c r="AV250" s="13" t="s">
        <v>88</v>
      </c>
      <c r="AW250" s="13" t="s">
        <v>34</v>
      </c>
      <c r="AX250" s="13" t="s">
        <v>80</v>
      </c>
      <c r="AY250" s="187" t="s">
        <v>161</v>
      </c>
    </row>
    <row r="251" spans="2:51" s="14" customFormat="1" ht="12">
      <c r="B251" s="193"/>
      <c r="D251" s="186" t="s">
        <v>259</v>
      </c>
      <c r="E251" s="194" t="s">
        <v>1</v>
      </c>
      <c r="F251" s="195" t="s">
        <v>994</v>
      </c>
      <c r="H251" s="196">
        <v>1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259</v>
      </c>
      <c r="AU251" s="194" t="s">
        <v>110</v>
      </c>
      <c r="AV251" s="14" t="s">
        <v>90</v>
      </c>
      <c r="AW251" s="14" t="s">
        <v>34</v>
      </c>
      <c r="AX251" s="14" t="s">
        <v>88</v>
      </c>
      <c r="AY251" s="194" t="s">
        <v>161</v>
      </c>
    </row>
    <row r="252" spans="1:65" s="2" customFormat="1" ht="16.5" customHeight="1">
      <c r="A252" s="33"/>
      <c r="B252" s="166"/>
      <c r="C252" s="167" t="s">
        <v>595</v>
      </c>
      <c r="D252" s="167" t="s">
        <v>164</v>
      </c>
      <c r="E252" s="168" t="s">
        <v>948</v>
      </c>
      <c r="F252" s="169" t="s">
        <v>949</v>
      </c>
      <c r="G252" s="170" t="s">
        <v>539</v>
      </c>
      <c r="H252" s="171">
        <v>2</v>
      </c>
      <c r="I252" s="172"/>
      <c r="J252" s="173">
        <f>ROUND(I252*H252,2)</f>
        <v>0</v>
      </c>
      <c r="K252" s="169" t="s">
        <v>1</v>
      </c>
      <c r="L252" s="34"/>
      <c r="M252" s="174" t="s">
        <v>1</v>
      </c>
      <c r="N252" s="175" t="s">
        <v>45</v>
      </c>
      <c r="O252" s="59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180</v>
      </c>
      <c r="AT252" s="178" t="s">
        <v>164</v>
      </c>
      <c r="AU252" s="178" t="s">
        <v>110</v>
      </c>
      <c r="AY252" s="18" t="s">
        <v>161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8" t="s">
        <v>88</v>
      </c>
      <c r="BK252" s="179">
        <f>ROUND(I252*H252,2)</f>
        <v>0</v>
      </c>
      <c r="BL252" s="18" t="s">
        <v>180</v>
      </c>
      <c r="BM252" s="178" t="s">
        <v>1018</v>
      </c>
    </row>
    <row r="253" spans="1:65" s="2" customFormat="1" ht="16.5" customHeight="1">
      <c r="A253" s="33"/>
      <c r="B253" s="166"/>
      <c r="C253" s="167" t="s">
        <v>521</v>
      </c>
      <c r="D253" s="167" t="s">
        <v>164</v>
      </c>
      <c r="E253" s="168" t="s">
        <v>951</v>
      </c>
      <c r="F253" s="169" t="s">
        <v>952</v>
      </c>
      <c r="G253" s="170" t="s">
        <v>539</v>
      </c>
      <c r="H253" s="171">
        <v>1</v>
      </c>
      <c r="I253" s="172"/>
      <c r="J253" s="173">
        <f>ROUND(I253*H253,2)</f>
        <v>0</v>
      </c>
      <c r="K253" s="169" t="s">
        <v>1</v>
      </c>
      <c r="L253" s="34"/>
      <c r="M253" s="174" t="s">
        <v>1</v>
      </c>
      <c r="N253" s="175" t="s">
        <v>45</v>
      </c>
      <c r="O253" s="59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8" t="s">
        <v>180</v>
      </c>
      <c r="AT253" s="178" t="s">
        <v>164</v>
      </c>
      <c r="AU253" s="178" t="s">
        <v>110</v>
      </c>
      <c r="AY253" s="18" t="s">
        <v>161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88</v>
      </c>
      <c r="BK253" s="179">
        <f>ROUND(I253*H253,2)</f>
        <v>0</v>
      </c>
      <c r="BL253" s="18" t="s">
        <v>180</v>
      </c>
      <c r="BM253" s="178" t="s">
        <v>1019</v>
      </c>
    </row>
    <row r="254" spans="2:63" s="12" customFormat="1" ht="20.85" customHeight="1">
      <c r="B254" s="153"/>
      <c r="D254" s="154" t="s">
        <v>79</v>
      </c>
      <c r="E254" s="164" t="s">
        <v>1020</v>
      </c>
      <c r="F254" s="164" t="s">
        <v>1021</v>
      </c>
      <c r="I254" s="156"/>
      <c r="J254" s="165">
        <f>BK254</f>
        <v>0</v>
      </c>
      <c r="L254" s="153"/>
      <c r="M254" s="158"/>
      <c r="N254" s="159"/>
      <c r="O254" s="159"/>
      <c r="P254" s="160">
        <f>SUM(P255:P256)</f>
        <v>0</v>
      </c>
      <c r="Q254" s="159"/>
      <c r="R254" s="160">
        <f>SUM(R255:R256)</f>
        <v>0</v>
      </c>
      <c r="S254" s="159"/>
      <c r="T254" s="161">
        <f>SUM(T255:T256)</f>
        <v>0</v>
      </c>
      <c r="AR254" s="154" t="s">
        <v>90</v>
      </c>
      <c r="AT254" s="162" t="s">
        <v>79</v>
      </c>
      <c r="AU254" s="162" t="s">
        <v>90</v>
      </c>
      <c r="AY254" s="154" t="s">
        <v>161</v>
      </c>
      <c r="BK254" s="163">
        <f>SUM(BK255:BK256)</f>
        <v>0</v>
      </c>
    </row>
    <row r="255" spans="1:65" s="2" customFormat="1" ht="24" customHeight="1">
      <c r="A255" s="33"/>
      <c r="B255" s="166"/>
      <c r="C255" s="167" t="s">
        <v>604</v>
      </c>
      <c r="D255" s="167" t="s">
        <v>164</v>
      </c>
      <c r="E255" s="168" t="s">
        <v>1022</v>
      </c>
      <c r="F255" s="169" t="s">
        <v>1023</v>
      </c>
      <c r="G255" s="170" t="s">
        <v>387</v>
      </c>
      <c r="H255" s="171">
        <v>9.482</v>
      </c>
      <c r="I255" s="172"/>
      <c r="J255" s="173">
        <f>ROUND(I255*H255,2)</f>
        <v>0</v>
      </c>
      <c r="K255" s="169" t="s">
        <v>257</v>
      </c>
      <c r="L255" s="34"/>
      <c r="M255" s="174" t="s">
        <v>1</v>
      </c>
      <c r="N255" s="175" t="s">
        <v>45</v>
      </c>
      <c r="O255" s="59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230</v>
      </c>
      <c r="AT255" s="178" t="s">
        <v>164</v>
      </c>
      <c r="AU255" s="178" t="s">
        <v>110</v>
      </c>
      <c r="AY255" s="18" t="s">
        <v>161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88</v>
      </c>
      <c r="BK255" s="179">
        <f>ROUND(I255*H255,2)</f>
        <v>0</v>
      </c>
      <c r="BL255" s="18" t="s">
        <v>230</v>
      </c>
      <c r="BM255" s="178" t="s">
        <v>1024</v>
      </c>
    </row>
    <row r="256" spans="1:65" s="2" customFormat="1" ht="24" customHeight="1">
      <c r="A256" s="33"/>
      <c r="B256" s="166"/>
      <c r="C256" s="167" t="s">
        <v>524</v>
      </c>
      <c r="D256" s="167" t="s">
        <v>164</v>
      </c>
      <c r="E256" s="168" t="s">
        <v>1025</v>
      </c>
      <c r="F256" s="169" t="s">
        <v>1026</v>
      </c>
      <c r="G256" s="170" t="s">
        <v>387</v>
      </c>
      <c r="H256" s="171">
        <v>9.482</v>
      </c>
      <c r="I256" s="172"/>
      <c r="J256" s="173">
        <f>ROUND(I256*H256,2)</f>
        <v>0</v>
      </c>
      <c r="K256" s="169" t="s">
        <v>257</v>
      </c>
      <c r="L256" s="34"/>
      <c r="M256" s="180" t="s">
        <v>1</v>
      </c>
      <c r="N256" s="181" t="s">
        <v>45</v>
      </c>
      <c r="O256" s="182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8" t="s">
        <v>230</v>
      </c>
      <c r="AT256" s="178" t="s">
        <v>164</v>
      </c>
      <c r="AU256" s="178" t="s">
        <v>110</v>
      </c>
      <c r="AY256" s="18" t="s">
        <v>161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8" t="s">
        <v>88</v>
      </c>
      <c r="BK256" s="179">
        <f>ROUND(I256*H256,2)</f>
        <v>0</v>
      </c>
      <c r="BL256" s="18" t="s">
        <v>230</v>
      </c>
      <c r="BM256" s="178" t="s">
        <v>1027</v>
      </c>
    </row>
    <row r="257" spans="1:31" s="2" customFormat="1" ht="6.95" customHeight="1">
      <c r="A257" s="33"/>
      <c r="B257" s="48"/>
      <c r="C257" s="49"/>
      <c r="D257" s="49"/>
      <c r="E257" s="49"/>
      <c r="F257" s="49"/>
      <c r="G257" s="49"/>
      <c r="H257" s="49"/>
      <c r="I257" s="126"/>
      <c r="J257" s="49"/>
      <c r="K257" s="49"/>
      <c r="L257" s="34"/>
      <c r="M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</sheetData>
  <autoFilter ref="C135:K256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46"/>
  <sheetViews>
    <sheetView showGridLines="0" tabSelected="1" workbookViewId="0" topLeftCell="A156">
      <selection activeCell="I166" sqref="I16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128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1:31" s="2" customFormat="1" ht="12" customHeight="1" hidden="1">
      <c r="A8" s="33"/>
      <c r="B8" s="34"/>
      <c r="C8" s="33"/>
      <c r="D8" s="28" t="s">
        <v>130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7" t="s">
        <v>1028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3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20</v>
      </c>
      <c r="E12" s="33"/>
      <c r="F12" s="26" t="s">
        <v>1029</v>
      </c>
      <c r="G12" s="33"/>
      <c r="H12" s="33"/>
      <c r="I12" s="103" t="s">
        <v>22</v>
      </c>
      <c r="J12" s="56" t="str">
        <f>'Rekapitulace stavby'!AN8</f>
        <v>25. 10. 2019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103" t="s">
        <v>25</v>
      </c>
      <c r="J14" s="26" t="str">
        <f>IF('Rekapitulace stavby'!AN10="","",'Rekapitulace stavby'!AN10)</f>
        <v>00239500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tr">
        <f>IF('Rekapitulace stavby'!E11="","",'Rekapitulace stavby'!E11)</f>
        <v>Město Nymburk</v>
      </c>
      <c r="F15" s="33"/>
      <c r="G15" s="33"/>
      <c r="H15" s="33"/>
      <c r="I15" s="103" t="s">
        <v>28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29</v>
      </c>
      <c r="E17" s="33"/>
      <c r="F17" s="33"/>
      <c r="G17" s="33"/>
      <c r="H17" s="33"/>
      <c r="I17" s="103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312" t="str">
        <f>'Rekapitulace stavby'!E14</f>
        <v>Vyplň údaj</v>
      </c>
      <c r="F18" s="280"/>
      <c r="G18" s="280"/>
      <c r="H18" s="280"/>
      <c r="I18" s="103" t="s">
        <v>28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31</v>
      </c>
      <c r="E20" s="33"/>
      <c r="F20" s="33"/>
      <c r="G20" s="33"/>
      <c r="H20" s="33"/>
      <c r="I20" s="103" t="s">
        <v>25</v>
      </c>
      <c r="J20" s="26" t="str">
        <f>IF('Rekapitulace stavby'!AN16="","",'Rekapitulace stavby'!AN16)</f>
        <v>28503864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tr">
        <f>IF('Rekapitulace stavby'!E17="","",'Rekapitulace stavby'!E17)</f>
        <v>TaK Architects s.r.o.</v>
      </c>
      <c r="F21" s="33"/>
      <c r="G21" s="33"/>
      <c r="H21" s="33"/>
      <c r="I21" s="103" t="s">
        <v>28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35</v>
      </c>
      <c r="E23" s="33"/>
      <c r="F23" s="33"/>
      <c r="G23" s="33"/>
      <c r="H23" s="33"/>
      <c r="I23" s="103" t="s">
        <v>25</v>
      </c>
      <c r="J23" s="26" t="str">
        <f>IF('Rekapitulace stavby'!AN19="","",'Rekapitulace stavby'!AN19)</f>
        <v>24226246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tr">
        <f>IF('Rekapitulace stavby'!E20="","",'Rekapitulace stavby'!E20)</f>
        <v>NASTA Group, s.r.o.</v>
      </c>
      <c r="F24" s="33"/>
      <c r="G24" s="33"/>
      <c r="H24" s="33"/>
      <c r="I24" s="103" t="s">
        <v>28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38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04"/>
      <c r="B27" s="105"/>
      <c r="C27" s="104"/>
      <c r="D27" s="104"/>
      <c r="E27" s="284" t="s">
        <v>1</v>
      </c>
      <c r="F27" s="284"/>
      <c r="G27" s="284"/>
      <c r="H27" s="28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9" t="s">
        <v>40</v>
      </c>
      <c r="E30" s="33"/>
      <c r="F30" s="33"/>
      <c r="G30" s="33"/>
      <c r="H30" s="33"/>
      <c r="I30" s="102"/>
      <c r="J30" s="72">
        <f>ROUND(J130,2)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42</v>
      </c>
      <c r="G32" s="33"/>
      <c r="H32" s="33"/>
      <c r="I32" s="110" t="s">
        <v>41</v>
      </c>
      <c r="J32" s="37" t="s">
        <v>43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11" t="s">
        <v>44</v>
      </c>
      <c r="E33" s="28" t="s">
        <v>45</v>
      </c>
      <c r="F33" s="112">
        <f>ROUND((SUM(BE130:BE245)),2)</f>
        <v>0</v>
      </c>
      <c r="G33" s="33"/>
      <c r="H33" s="33"/>
      <c r="I33" s="113">
        <v>0.21</v>
      </c>
      <c r="J33" s="112">
        <f>ROUND(((SUM(BE130:BE245))*I33),2)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46</v>
      </c>
      <c r="F34" s="112">
        <f>ROUND((SUM(BF130:BF245)),2)</f>
        <v>0</v>
      </c>
      <c r="G34" s="33"/>
      <c r="H34" s="33"/>
      <c r="I34" s="113">
        <v>0.15</v>
      </c>
      <c r="J34" s="112">
        <f>ROUND(((SUM(BF130:BF245))*I34),2)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112">
        <f>ROUND((SUM(BG130:BG245)),2)</f>
        <v>0</v>
      </c>
      <c r="G35" s="33"/>
      <c r="H35" s="33"/>
      <c r="I35" s="113">
        <v>0.21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48</v>
      </c>
      <c r="F36" s="112">
        <f>ROUND((SUM(BH130:BH245)),2)</f>
        <v>0</v>
      </c>
      <c r="G36" s="33"/>
      <c r="H36" s="33"/>
      <c r="I36" s="113">
        <v>0.15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49</v>
      </c>
      <c r="F37" s="112">
        <f>ROUND((SUM(BI130:BI245)),2)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14"/>
      <c r="D39" s="115" t="s">
        <v>50</v>
      </c>
      <c r="E39" s="61"/>
      <c r="F39" s="61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9"/>
      <c r="L41" s="21"/>
    </row>
    <row r="42" spans="2:12" s="1" customFormat="1" ht="14.45" customHeight="1" hidden="1">
      <c r="B42" s="21"/>
      <c r="I42" s="99"/>
      <c r="L42" s="21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130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7" t="str">
        <f>E9</f>
        <v>2016A224 - Sportovní areál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103" t="s">
        <v>22</v>
      </c>
      <c r="J89" s="56" t="str">
        <f>IF(J12="","",J12)</f>
        <v>25. 10. 2019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24</v>
      </c>
      <c r="D91" s="33"/>
      <c r="E91" s="33"/>
      <c r="F91" s="26" t="str">
        <f>E15</f>
        <v>Město Nymburk</v>
      </c>
      <c r="G91" s="33"/>
      <c r="H91" s="33"/>
      <c r="I91" s="103" t="s">
        <v>31</v>
      </c>
      <c r="J91" s="31" t="str">
        <f>E21</f>
        <v>TaK Architects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7.95" customHeight="1">
      <c r="A92" s="33"/>
      <c r="B92" s="34"/>
      <c r="C92" s="28" t="s">
        <v>29</v>
      </c>
      <c r="D92" s="33"/>
      <c r="E92" s="33"/>
      <c r="F92" s="26" t="str">
        <f>IF(E18="","",E18)</f>
        <v>Vyplň údaj</v>
      </c>
      <c r="G92" s="33"/>
      <c r="H92" s="33"/>
      <c r="I92" s="103" t="s">
        <v>35</v>
      </c>
      <c r="J92" s="31" t="str">
        <f>E24</f>
        <v>NASTA Group,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8" t="s">
        <v>134</v>
      </c>
      <c r="D94" s="114"/>
      <c r="E94" s="114"/>
      <c r="F94" s="114"/>
      <c r="G94" s="114"/>
      <c r="H94" s="114"/>
      <c r="I94" s="129"/>
      <c r="J94" s="130" t="s">
        <v>135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1" t="s">
        <v>136</v>
      </c>
      <c r="D96" s="33"/>
      <c r="E96" s="33"/>
      <c r="F96" s="33"/>
      <c r="G96" s="33"/>
      <c r="H96" s="33"/>
      <c r="I96" s="102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137</v>
      </c>
    </row>
    <row r="97" spans="2:12" s="9" customFormat="1" ht="24.95" customHeight="1">
      <c r="B97" s="132"/>
      <c r="D97" s="133" t="s">
        <v>1030</v>
      </c>
      <c r="E97" s="134"/>
      <c r="F97" s="134"/>
      <c r="G97" s="134"/>
      <c r="H97" s="134"/>
      <c r="I97" s="135"/>
      <c r="J97" s="136">
        <f>J131</f>
        <v>0</v>
      </c>
      <c r="L97" s="132"/>
    </row>
    <row r="98" spans="2:12" s="9" customFormat="1" ht="24.95" customHeight="1">
      <c r="B98" s="132"/>
      <c r="D98" s="133" t="s">
        <v>1031</v>
      </c>
      <c r="E98" s="134"/>
      <c r="F98" s="134"/>
      <c r="G98" s="134"/>
      <c r="H98" s="134"/>
      <c r="I98" s="135"/>
      <c r="J98" s="136">
        <f>J139</f>
        <v>0</v>
      </c>
      <c r="L98" s="132"/>
    </row>
    <row r="99" spans="2:12" s="9" customFormat="1" ht="24.95" customHeight="1">
      <c r="B99" s="132"/>
      <c r="D99" s="133" t="s">
        <v>1032</v>
      </c>
      <c r="E99" s="134"/>
      <c r="F99" s="134"/>
      <c r="G99" s="134"/>
      <c r="H99" s="134"/>
      <c r="I99" s="135"/>
      <c r="J99" s="136">
        <f>J147</f>
        <v>0</v>
      </c>
      <c r="L99" s="132"/>
    </row>
    <row r="100" spans="2:12" s="9" customFormat="1" ht="24.95" customHeight="1">
      <c r="B100" s="132"/>
      <c r="D100" s="133" t="s">
        <v>1033</v>
      </c>
      <c r="E100" s="134"/>
      <c r="F100" s="134"/>
      <c r="G100" s="134"/>
      <c r="H100" s="134"/>
      <c r="I100" s="135"/>
      <c r="J100" s="136">
        <f>J151</f>
        <v>0</v>
      </c>
      <c r="L100" s="132"/>
    </row>
    <row r="101" spans="2:12" s="9" customFormat="1" ht="24.95" customHeight="1">
      <c r="B101" s="132"/>
      <c r="D101" s="133" t="s">
        <v>1034</v>
      </c>
      <c r="E101" s="134"/>
      <c r="F101" s="134"/>
      <c r="G101" s="134"/>
      <c r="H101" s="134"/>
      <c r="I101" s="135"/>
      <c r="J101" s="136">
        <f>J160</f>
        <v>0</v>
      </c>
      <c r="L101" s="132"/>
    </row>
    <row r="102" spans="2:12" s="9" customFormat="1" ht="24.95" customHeight="1">
      <c r="B102" s="132"/>
      <c r="D102" s="133" t="s">
        <v>1035</v>
      </c>
      <c r="E102" s="134"/>
      <c r="F102" s="134"/>
      <c r="G102" s="134"/>
      <c r="H102" s="134"/>
      <c r="I102" s="135"/>
      <c r="J102" s="136">
        <f>J165</f>
        <v>0</v>
      </c>
      <c r="L102" s="132"/>
    </row>
    <row r="103" spans="2:12" s="9" customFormat="1" ht="24.95" customHeight="1">
      <c r="B103" s="132"/>
      <c r="D103" s="133" t="s">
        <v>1036</v>
      </c>
      <c r="E103" s="134"/>
      <c r="F103" s="134"/>
      <c r="G103" s="134"/>
      <c r="H103" s="134"/>
      <c r="I103" s="135"/>
      <c r="J103" s="136">
        <f>J177</f>
        <v>0</v>
      </c>
      <c r="L103" s="132"/>
    </row>
    <row r="104" spans="2:12" s="9" customFormat="1" ht="24.95" customHeight="1">
      <c r="B104" s="132"/>
      <c r="D104" s="133" t="s">
        <v>1037</v>
      </c>
      <c r="E104" s="134"/>
      <c r="F104" s="134"/>
      <c r="G104" s="134"/>
      <c r="H104" s="134"/>
      <c r="I104" s="135"/>
      <c r="J104" s="136">
        <f>J191</f>
        <v>0</v>
      </c>
      <c r="L104" s="132"/>
    </row>
    <row r="105" spans="2:12" s="9" customFormat="1" ht="24.95" customHeight="1">
      <c r="B105" s="132"/>
      <c r="D105" s="133" t="s">
        <v>1038</v>
      </c>
      <c r="E105" s="134"/>
      <c r="F105" s="134"/>
      <c r="G105" s="134"/>
      <c r="H105" s="134"/>
      <c r="I105" s="135"/>
      <c r="J105" s="136">
        <f>J195</f>
        <v>0</v>
      </c>
      <c r="L105" s="132"/>
    </row>
    <row r="106" spans="2:12" s="9" customFormat="1" ht="24.95" customHeight="1">
      <c r="B106" s="132"/>
      <c r="D106" s="133" t="s">
        <v>1039</v>
      </c>
      <c r="E106" s="134"/>
      <c r="F106" s="134"/>
      <c r="G106" s="134"/>
      <c r="H106" s="134"/>
      <c r="I106" s="135"/>
      <c r="J106" s="136">
        <f>J205</f>
        <v>0</v>
      </c>
      <c r="L106" s="132"/>
    </row>
    <row r="107" spans="2:12" s="9" customFormat="1" ht="24.95" customHeight="1">
      <c r="B107" s="132"/>
      <c r="D107" s="133" t="s">
        <v>1040</v>
      </c>
      <c r="E107" s="134"/>
      <c r="F107" s="134"/>
      <c r="G107" s="134"/>
      <c r="H107" s="134"/>
      <c r="I107" s="135"/>
      <c r="J107" s="136">
        <f>J219</f>
        <v>0</v>
      </c>
      <c r="L107" s="132"/>
    </row>
    <row r="108" spans="2:12" s="9" customFormat="1" ht="24.95" customHeight="1">
      <c r="B108" s="132"/>
      <c r="D108" s="133" t="s">
        <v>1041</v>
      </c>
      <c r="E108" s="134"/>
      <c r="F108" s="134"/>
      <c r="G108" s="134"/>
      <c r="H108" s="134"/>
      <c r="I108" s="135"/>
      <c r="J108" s="136">
        <f>J223</f>
        <v>0</v>
      </c>
      <c r="L108" s="132"/>
    </row>
    <row r="109" spans="2:12" s="9" customFormat="1" ht="24.95" customHeight="1">
      <c r="B109" s="132"/>
      <c r="D109" s="133" t="s">
        <v>1042</v>
      </c>
      <c r="E109" s="134"/>
      <c r="F109" s="134"/>
      <c r="G109" s="134"/>
      <c r="H109" s="134"/>
      <c r="I109" s="135"/>
      <c r="J109" s="136">
        <f>J230</f>
        <v>0</v>
      </c>
      <c r="L109" s="132"/>
    </row>
    <row r="110" spans="2:12" s="9" customFormat="1" ht="24.95" customHeight="1">
      <c r="B110" s="132"/>
      <c r="D110" s="133" t="s">
        <v>1043</v>
      </c>
      <c r="E110" s="134"/>
      <c r="F110" s="134"/>
      <c r="G110" s="134"/>
      <c r="H110" s="134"/>
      <c r="I110" s="135"/>
      <c r="J110" s="136">
        <f>J244</f>
        <v>0</v>
      </c>
      <c r="L110" s="13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126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127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146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310" t="str">
        <f>E7</f>
        <v>Realizace sportovišť ZŠ Letců R.A.F. - ÚPRAVA AREÁLU- ETAPA 1</v>
      </c>
      <c r="F120" s="311"/>
      <c r="G120" s="311"/>
      <c r="H120" s="311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130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7" t="str">
        <f>E9</f>
        <v>2016A224 - Sportovní areál</v>
      </c>
      <c r="F122" s="309"/>
      <c r="G122" s="309"/>
      <c r="H122" s="309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F12</f>
        <v xml:space="preserve"> </v>
      </c>
      <c r="G124" s="33"/>
      <c r="H124" s="33"/>
      <c r="I124" s="103" t="s">
        <v>22</v>
      </c>
      <c r="J124" s="56" t="str">
        <f>IF(J12="","",J12)</f>
        <v>25. 10. 2019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7.95" customHeight="1">
      <c r="A126" s="33"/>
      <c r="B126" s="34"/>
      <c r="C126" s="28" t="s">
        <v>24</v>
      </c>
      <c r="D126" s="33"/>
      <c r="E126" s="33"/>
      <c r="F126" s="26" t="str">
        <f>E15</f>
        <v>Město Nymburk</v>
      </c>
      <c r="G126" s="33"/>
      <c r="H126" s="33"/>
      <c r="I126" s="103" t="s">
        <v>31</v>
      </c>
      <c r="J126" s="31" t="str">
        <f>E21</f>
        <v>TaK Architects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7.95" customHeight="1">
      <c r="A127" s="33"/>
      <c r="B127" s="34"/>
      <c r="C127" s="28" t="s">
        <v>29</v>
      </c>
      <c r="D127" s="33"/>
      <c r="E127" s="33"/>
      <c r="F127" s="26" t="str">
        <f>IF(E18="","",E18)</f>
        <v>Vyplň údaj</v>
      </c>
      <c r="G127" s="33"/>
      <c r="H127" s="33"/>
      <c r="I127" s="103" t="s">
        <v>35</v>
      </c>
      <c r="J127" s="31" t="str">
        <f>E24</f>
        <v>NASTA Group,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2"/>
      <c r="B129" s="143"/>
      <c r="C129" s="144" t="s">
        <v>147</v>
      </c>
      <c r="D129" s="145" t="s">
        <v>65</v>
      </c>
      <c r="E129" s="145" t="s">
        <v>61</v>
      </c>
      <c r="F129" s="145" t="s">
        <v>62</v>
      </c>
      <c r="G129" s="145" t="s">
        <v>148</v>
      </c>
      <c r="H129" s="145" t="s">
        <v>149</v>
      </c>
      <c r="I129" s="146" t="s">
        <v>150</v>
      </c>
      <c r="J129" s="145" t="s">
        <v>135</v>
      </c>
      <c r="K129" s="147" t="s">
        <v>151</v>
      </c>
      <c r="L129" s="148"/>
      <c r="M129" s="63" t="s">
        <v>1</v>
      </c>
      <c r="N129" s="64" t="s">
        <v>44</v>
      </c>
      <c r="O129" s="64" t="s">
        <v>152</v>
      </c>
      <c r="P129" s="64" t="s">
        <v>153</v>
      </c>
      <c r="Q129" s="64" t="s">
        <v>154</v>
      </c>
      <c r="R129" s="64" t="s">
        <v>155</v>
      </c>
      <c r="S129" s="64" t="s">
        <v>156</v>
      </c>
      <c r="T129" s="65" t="s">
        <v>157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9" customHeight="1">
      <c r="A130" s="33"/>
      <c r="B130" s="34"/>
      <c r="C130" s="70" t="s">
        <v>158</v>
      </c>
      <c r="D130" s="33"/>
      <c r="E130" s="33"/>
      <c r="F130" s="33"/>
      <c r="G130" s="33"/>
      <c r="H130" s="33"/>
      <c r="I130" s="102"/>
      <c r="J130" s="149">
        <f>BK130</f>
        <v>0</v>
      </c>
      <c r="K130" s="33"/>
      <c r="L130" s="34"/>
      <c r="M130" s="66"/>
      <c r="N130" s="57"/>
      <c r="O130" s="67"/>
      <c r="P130" s="150">
        <f>P131+P139+P147+P151+P160+P165+P177+P191+P195+P205+P219+P223+P230+P244</f>
        <v>0</v>
      </c>
      <c r="Q130" s="67"/>
      <c r="R130" s="150">
        <f>R131+R139+R147+R151+R160+R165+R177+R191+R195+R205+R219+R223+R230+R244</f>
        <v>0</v>
      </c>
      <c r="S130" s="67"/>
      <c r="T130" s="151">
        <f>T131+T139+T147+T151+T160+T165+T177+T191+T195+T205+T219+T223+T230+T244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79</v>
      </c>
      <c r="AU130" s="18" t="s">
        <v>137</v>
      </c>
      <c r="BK130" s="152">
        <f>BK131+BK139+BK147+BK151+BK160+BK165+BK177+BK191+BK195+BK205+BK219+BK223+BK230+BK244</f>
        <v>0</v>
      </c>
    </row>
    <row r="131" spans="2:63" s="12" customFormat="1" ht="25.9" customHeight="1">
      <c r="B131" s="153"/>
      <c r="D131" s="154" t="s">
        <v>79</v>
      </c>
      <c r="E131" s="155" t="s">
        <v>88</v>
      </c>
      <c r="F131" s="155" t="s">
        <v>253</v>
      </c>
      <c r="I131" s="156"/>
      <c r="J131" s="157">
        <f>BK131</f>
        <v>0</v>
      </c>
      <c r="L131" s="153"/>
      <c r="M131" s="158"/>
      <c r="N131" s="159"/>
      <c r="O131" s="159"/>
      <c r="P131" s="160">
        <f>SUM(P132:P138)</f>
        <v>0</v>
      </c>
      <c r="Q131" s="159"/>
      <c r="R131" s="160">
        <f>SUM(R132:R138)</f>
        <v>0</v>
      </c>
      <c r="S131" s="159"/>
      <c r="T131" s="161">
        <f>SUM(T132:T138)</f>
        <v>0</v>
      </c>
      <c r="AR131" s="154" t="s">
        <v>88</v>
      </c>
      <c r="AT131" s="162" t="s">
        <v>79</v>
      </c>
      <c r="AU131" s="162" t="s">
        <v>80</v>
      </c>
      <c r="AY131" s="154" t="s">
        <v>161</v>
      </c>
      <c r="BK131" s="163">
        <f>SUM(BK132:BK138)</f>
        <v>0</v>
      </c>
    </row>
    <row r="132" spans="1:65" s="2" customFormat="1" ht="24" customHeight="1">
      <c r="A132" s="33"/>
      <c r="B132" s="166"/>
      <c r="C132" s="167" t="s">
        <v>88</v>
      </c>
      <c r="D132" s="167" t="s">
        <v>164</v>
      </c>
      <c r="E132" s="168" t="s">
        <v>1044</v>
      </c>
      <c r="F132" s="169" t="s">
        <v>1045</v>
      </c>
      <c r="G132" s="170" t="s">
        <v>256</v>
      </c>
      <c r="H132" s="171">
        <v>1980.836</v>
      </c>
      <c r="I132" s="172"/>
      <c r="J132" s="173">
        <f>ROUND(I132*H132,2)</f>
        <v>0</v>
      </c>
      <c r="K132" s="169" t="s">
        <v>1</v>
      </c>
      <c r="L132" s="34"/>
      <c r="M132" s="174" t="s">
        <v>1</v>
      </c>
      <c r="N132" s="175" t="s">
        <v>45</v>
      </c>
      <c r="O132" s="59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180</v>
      </c>
      <c r="AT132" s="178" t="s">
        <v>164</v>
      </c>
      <c r="AU132" s="178" t="s">
        <v>88</v>
      </c>
      <c r="AY132" s="18" t="s">
        <v>161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88</v>
      </c>
      <c r="BK132" s="179">
        <f>ROUND(I132*H132,2)</f>
        <v>0</v>
      </c>
      <c r="BL132" s="18" t="s">
        <v>180</v>
      </c>
      <c r="BM132" s="178" t="s">
        <v>90</v>
      </c>
    </row>
    <row r="133" spans="1:47" s="2" customFormat="1" ht="29.25">
      <c r="A133" s="33"/>
      <c r="B133" s="34"/>
      <c r="C133" s="33"/>
      <c r="D133" s="186" t="s">
        <v>287</v>
      </c>
      <c r="E133" s="33"/>
      <c r="F133" s="204" t="s">
        <v>1046</v>
      </c>
      <c r="G133" s="33"/>
      <c r="H133" s="33"/>
      <c r="I133" s="102"/>
      <c r="J133" s="33"/>
      <c r="K133" s="33"/>
      <c r="L133" s="34"/>
      <c r="M133" s="205"/>
      <c r="N133" s="206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287</v>
      </c>
      <c r="AU133" s="18" t="s">
        <v>88</v>
      </c>
    </row>
    <row r="134" spans="1:65" s="2" customFormat="1" ht="24" customHeight="1">
      <c r="A134" s="33"/>
      <c r="B134" s="166"/>
      <c r="C134" s="167" t="s">
        <v>90</v>
      </c>
      <c r="D134" s="167" t="s">
        <v>164</v>
      </c>
      <c r="E134" s="168" t="s">
        <v>1047</v>
      </c>
      <c r="F134" s="169" t="s">
        <v>1048</v>
      </c>
      <c r="G134" s="170" t="s">
        <v>256</v>
      </c>
      <c r="H134" s="171">
        <v>1980.836</v>
      </c>
      <c r="I134" s="172"/>
      <c r="J134" s="173">
        <f>ROUND(I134*H134,2)</f>
        <v>0</v>
      </c>
      <c r="K134" s="169" t="s">
        <v>1</v>
      </c>
      <c r="L134" s="34"/>
      <c r="M134" s="174" t="s">
        <v>1</v>
      </c>
      <c r="N134" s="175" t="s">
        <v>45</v>
      </c>
      <c r="O134" s="59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180</v>
      </c>
      <c r="AT134" s="178" t="s">
        <v>164</v>
      </c>
      <c r="AU134" s="178" t="s">
        <v>88</v>
      </c>
      <c r="AY134" s="18" t="s">
        <v>161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88</v>
      </c>
      <c r="BK134" s="179">
        <f>ROUND(I134*H134,2)</f>
        <v>0</v>
      </c>
      <c r="BL134" s="18" t="s">
        <v>180</v>
      </c>
      <c r="BM134" s="178" t="s">
        <v>180</v>
      </c>
    </row>
    <row r="135" spans="1:47" s="2" customFormat="1" ht="29.25">
      <c r="A135" s="33"/>
      <c r="B135" s="34"/>
      <c r="C135" s="33"/>
      <c r="D135" s="186" t="s">
        <v>287</v>
      </c>
      <c r="E135" s="33"/>
      <c r="F135" s="204" t="s">
        <v>1049</v>
      </c>
      <c r="G135" s="33"/>
      <c r="H135" s="33"/>
      <c r="I135" s="102"/>
      <c r="J135" s="33"/>
      <c r="K135" s="33"/>
      <c r="L135" s="34"/>
      <c r="M135" s="205"/>
      <c r="N135" s="206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287</v>
      </c>
      <c r="AU135" s="18" t="s">
        <v>88</v>
      </c>
    </row>
    <row r="136" spans="1:65" s="2" customFormat="1" ht="16.5" customHeight="1">
      <c r="A136" s="33"/>
      <c r="B136" s="166"/>
      <c r="C136" s="167" t="s">
        <v>110</v>
      </c>
      <c r="D136" s="167" t="s">
        <v>164</v>
      </c>
      <c r="E136" s="168" t="s">
        <v>1050</v>
      </c>
      <c r="F136" s="169" t="s">
        <v>1051</v>
      </c>
      <c r="G136" s="170" t="s">
        <v>256</v>
      </c>
      <c r="H136" s="171">
        <v>1980.836</v>
      </c>
      <c r="I136" s="172"/>
      <c r="J136" s="173">
        <f>ROUND(I136*H136,2)</f>
        <v>0</v>
      </c>
      <c r="K136" s="169" t="s">
        <v>1</v>
      </c>
      <c r="L136" s="34"/>
      <c r="M136" s="174" t="s">
        <v>1</v>
      </c>
      <c r="N136" s="175" t="s">
        <v>45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180</v>
      </c>
      <c r="AT136" s="178" t="s">
        <v>164</v>
      </c>
      <c r="AU136" s="178" t="s">
        <v>88</v>
      </c>
      <c r="AY136" s="18" t="s">
        <v>161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88</v>
      </c>
      <c r="BK136" s="179">
        <f>ROUND(I136*H136,2)</f>
        <v>0</v>
      </c>
      <c r="BL136" s="18" t="s">
        <v>180</v>
      </c>
      <c r="BM136" s="178" t="s">
        <v>187</v>
      </c>
    </row>
    <row r="137" spans="1:65" s="2" customFormat="1" ht="36" customHeight="1">
      <c r="A137" s="33"/>
      <c r="B137" s="166"/>
      <c r="C137" s="167" t="s">
        <v>180</v>
      </c>
      <c r="D137" s="167" t="s">
        <v>164</v>
      </c>
      <c r="E137" s="168" t="s">
        <v>1052</v>
      </c>
      <c r="F137" s="169" t="s">
        <v>1053</v>
      </c>
      <c r="G137" s="170" t="s">
        <v>271</v>
      </c>
      <c r="H137" s="171">
        <v>8209.84</v>
      </c>
      <c r="I137" s="172"/>
      <c r="J137" s="173">
        <f>ROUND(I137*H137,2)</f>
        <v>0</v>
      </c>
      <c r="K137" s="169" t="s">
        <v>1</v>
      </c>
      <c r="L137" s="34"/>
      <c r="M137" s="174" t="s">
        <v>1</v>
      </c>
      <c r="N137" s="175" t="s">
        <v>45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180</v>
      </c>
      <c r="AT137" s="178" t="s">
        <v>164</v>
      </c>
      <c r="AU137" s="178" t="s">
        <v>88</v>
      </c>
      <c r="AY137" s="18" t="s">
        <v>161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88</v>
      </c>
      <c r="BK137" s="179">
        <f>ROUND(I137*H137,2)</f>
        <v>0</v>
      </c>
      <c r="BL137" s="18" t="s">
        <v>180</v>
      </c>
      <c r="BM137" s="178" t="s">
        <v>195</v>
      </c>
    </row>
    <row r="138" spans="1:47" s="2" customFormat="1" ht="29.25">
      <c r="A138" s="33"/>
      <c r="B138" s="34"/>
      <c r="C138" s="33"/>
      <c r="D138" s="186" t="s">
        <v>287</v>
      </c>
      <c r="E138" s="33"/>
      <c r="F138" s="204" t="s">
        <v>1054</v>
      </c>
      <c r="G138" s="33"/>
      <c r="H138" s="33"/>
      <c r="I138" s="102"/>
      <c r="J138" s="33"/>
      <c r="K138" s="33"/>
      <c r="L138" s="34"/>
      <c r="M138" s="205"/>
      <c r="N138" s="206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287</v>
      </c>
      <c r="AU138" s="18" t="s">
        <v>88</v>
      </c>
    </row>
    <row r="139" spans="2:63" s="12" customFormat="1" ht="25.9" customHeight="1">
      <c r="B139" s="153"/>
      <c r="D139" s="154" t="s">
        <v>79</v>
      </c>
      <c r="E139" s="155" t="s">
        <v>242</v>
      </c>
      <c r="F139" s="155" t="s">
        <v>1055</v>
      </c>
      <c r="I139" s="156"/>
      <c r="J139" s="157">
        <f>BK139</f>
        <v>0</v>
      </c>
      <c r="L139" s="153"/>
      <c r="M139" s="158"/>
      <c r="N139" s="159"/>
      <c r="O139" s="159"/>
      <c r="P139" s="160">
        <f>SUM(P140:P146)</f>
        <v>0</v>
      </c>
      <c r="Q139" s="159"/>
      <c r="R139" s="160">
        <f>SUM(R140:R146)</f>
        <v>0</v>
      </c>
      <c r="S139" s="159"/>
      <c r="T139" s="161">
        <f>SUM(T140:T146)</f>
        <v>0</v>
      </c>
      <c r="AR139" s="154" t="s">
        <v>88</v>
      </c>
      <c r="AT139" s="162" t="s">
        <v>79</v>
      </c>
      <c r="AU139" s="162" t="s">
        <v>80</v>
      </c>
      <c r="AY139" s="154" t="s">
        <v>161</v>
      </c>
      <c r="BK139" s="163">
        <f>SUM(BK140:BK146)</f>
        <v>0</v>
      </c>
    </row>
    <row r="140" spans="1:65" s="2" customFormat="1" ht="24" customHeight="1">
      <c r="A140" s="33"/>
      <c r="B140" s="166"/>
      <c r="C140" s="167" t="s">
        <v>160</v>
      </c>
      <c r="D140" s="167" t="s">
        <v>164</v>
      </c>
      <c r="E140" s="168" t="s">
        <v>1056</v>
      </c>
      <c r="F140" s="169" t="s">
        <v>1057</v>
      </c>
      <c r="G140" s="170" t="s">
        <v>256</v>
      </c>
      <c r="H140" s="171">
        <v>23</v>
      </c>
      <c r="I140" s="172"/>
      <c r="J140" s="173">
        <f>ROUND(I140*H140,2)</f>
        <v>0</v>
      </c>
      <c r="K140" s="169" t="s">
        <v>1</v>
      </c>
      <c r="L140" s="34"/>
      <c r="M140" s="174" t="s">
        <v>1</v>
      </c>
      <c r="N140" s="175" t="s">
        <v>45</v>
      </c>
      <c r="O140" s="59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180</v>
      </c>
      <c r="AT140" s="178" t="s">
        <v>164</v>
      </c>
      <c r="AU140" s="178" t="s">
        <v>88</v>
      </c>
      <c r="AY140" s="18" t="s">
        <v>161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88</v>
      </c>
      <c r="BK140" s="179">
        <f>ROUND(I140*H140,2)</f>
        <v>0</v>
      </c>
      <c r="BL140" s="18" t="s">
        <v>180</v>
      </c>
      <c r="BM140" s="178" t="s">
        <v>205</v>
      </c>
    </row>
    <row r="141" spans="1:47" s="2" customFormat="1" ht="29.25">
      <c r="A141" s="33"/>
      <c r="B141" s="34"/>
      <c r="C141" s="33"/>
      <c r="D141" s="186" t="s">
        <v>287</v>
      </c>
      <c r="E141" s="33"/>
      <c r="F141" s="204" t="s">
        <v>1049</v>
      </c>
      <c r="G141" s="33"/>
      <c r="H141" s="33"/>
      <c r="I141" s="102"/>
      <c r="J141" s="33"/>
      <c r="K141" s="33"/>
      <c r="L141" s="34"/>
      <c r="M141" s="205"/>
      <c r="N141" s="206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287</v>
      </c>
      <c r="AU141" s="18" t="s">
        <v>88</v>
      </c>
    </row>
    <row r="142" spans="1:65" s="2" customFormat="1" ht="16.5" customHeight="1">
      <c r="A142" s="33"/>
      <c r="B142" s="166"/>
      <c r="C142" s="167" t="s">
        <v>187</v>
      </c>
      <c r="D142" s="167" t="s">
        <v>164</v>
      </c>
      <c r="E142" s="168" t="s">
        <v>1058</v>
      </c>
      <c r="F142" s="169" t="s">
        <v>1059</v>
      </c>
      <c r="G142" s="170" t="s">
        <v>271</v>
      </c>
      <c r="H142" s="171">
        <v>230</v>
      </c>
      <c r="I142" s="172"/>
      <c r="J142" s="173">
        <f>ROUND(I142*H142,2)</f>
        <v>0</v>
      </c>
      <c r="K142" s="169" t="s">
        <v>1</v>
      </c>
      <c r="L142" s="34"/>
      <c r="M142" s="174" t="s">
        <v>1</v>
      </c>
      <c r="N142" s="175" t="s">
        <v>45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180</v>
      </c>
      <c r="AT142" s="178" t="s">
        <v>164</v>
      </c>
      <c r="AU142" s="178" t="s">
        <v>88</v>
      </c>
      <c r="AY142" s="18" t="s">
        <v>161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88</v>
      </c>
      <c r="BK142" s="179">
        <f>ROUND(I142*H142,2)</f>
        <v>0</v>
      </c>
      <c r="BL142" s="18" t="s">
        <v>180</v>
      </c>
      <c r="BM142" s="178" t="s">
        <v>213</v>
      </c>
    </row>
    <row r="143" spans="1:65" s="2" customFormat="1" ht="24" customHeight="1">
      <c r="A143" s="33"/>
      <c r="B143" s="166"/>
      <c r="C143" s="167" t="s">
        <v>191</v>
      </c>
      <c r="D143" s="167" t="s">
        <v>164</v>
      </c>
      <c r="E143" s="168" t="s">
        <v>1060</v>
      </c>
      <c r="F143" s="169" t="s">
        <v>1061</v>
      </c>
      <c r="G143" s="170" t="s">
        <v>271</v>
      </c>
      <c r="H143" s="171">
        <v>230</v>
      </c>
      <c r="I143" s="172"/>
      <c r="J143" s="173">
        <f>ROUND(I143*H143,2)</f>
        <v>0</v>
      </c>
      <c r="K143" s="169" t="s">
        <v>1</v>
      </c>
      <c r="L143" s="34"/>
      <c r="M143" s="174" t="s">
        <v>1</v>
      </c>
      <c r="N143" s="175" t="s">
        <v>45</v>
      </c>
      <c r="O143" s="59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180</v>
      </c>
      <c r="AT143" s="178" t="s">
        <v>164</v>
      </c>
      <c r="AU143" s="178" t="s">
        <v>88</v>
      </c>
      <c r="AY143" s="18" t="s">
        <v>161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88</v>
      </c>
      <c r="BK143" s="179">
        <f>ROUND(I143*H143,2)</f>
        <v>0</v>
      </c>
      <c r="BL143" s="18" t="s">
        <v>180</v>
      </c>
      <c r="BM143" s="178" t="s">
        <v>223</v>
      </c>
    </row>
    <row r="144" spans="1:47" s="2" customFormat="1" ht="39">
      <c r="A144" s="33"/>
      <c r="B144" s="34"/>
      <c r="C144" s="33"/>
      <c r="D144" s="186" t="s">
        <v>287</v>
      </c>
      <c r="E144" s="33"/>
      <c r="F144" s="204" t="s">
        <v>1062</v>
      </c>
      <c r="G144" s="33"/>
      <c r="H144" s="33"/>
      <c r="I144" s="102"/>
      <c r="J144" s="33"/>
      <c r="K144" s="33"/>
      <c r="L144" s="34"/>
      <c r="M144" s="205"/>
      <c r="N144" s="206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287</v>
      </c>
      <c r="AU144" s="18" t="s">
        <v>88</v>
      </c>
    </row>
    <row r="145" spans="1:65" s="2" customFormat="1" ht="16.5" customHeight="1">
      <c r="A145" s="33"/>
      <c r="B145" s="166"/>
      <c r="C145" s="167" t="s">
        <v>195</v>
      </c>
      <c r="D145" s="167" t="s">
        <v>164</v>
      </c>
      <c r="E145" s="168" t="s">
        <v>1063</v>
      </c>
      <c r="F145" s="169" t="s">
        <v>1064</v>
      </c>
      <c r="G145" s="170" t="s">
        <v>256</v>
      </c>
      <c r="H145" s="171">
        <v>23</v>
      </c>
      <c r="I145" s="172"/>
      <c r="J145" s="173">
        <f>ROUND(I145*H145,2)</f>
        <v>0</v>
      </c>
      <c r="K145" s="169" t="s">
        <v>1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88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230</v>
      </c>
    </row>
    <row r="146" spans="1:65" s="2" customFormat="1" ht="16.5" customHeight="1">
      <c r="A146" s="33"/>
      <c r="B146" s="166"/>
      <c r="C146" s="167" t="s">
        <v>199</v>
      </c>
      <c r="D146" s="167" t="s">
        <v>164</v>
      </c>
      <c r="E146" s="168" t="s">
        <v>1065</v>
      </c>
      <c r="F146" s="169" t="s">
        <v>1066</v>
      </c>
      <c r="G146" s="170" t="s">
        <v>934</v>
      </c>
      <c r="H146" s="171">
        <v>8</v>
      </c>
      <c r="I146" s="172"/>
      <c r="J146" s="173">
        <f>ROUND(I146*H146,2)</f>
        <v>0</v>
      </c>
      <c r="K146" s="169" t="s">
        <v>1</v>
      </c>
      <c r="L146" s="34"/>
      <c r="M146" s="174" t="s">
        <v>1</v>
      </c>
      <c r="N146" s="175" t="s">
        <v>45</v>
      </c>
      <c r="O146" s="59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180</v>
      </c>
      <c r="AT146" s="178" t="s">
        <v>164</v>
      </c>
      <c r="AU146" s="178" t="s">
        <v>88</v>
      </c>
      <c r="AY146" s="18" t="s">
        <v>161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88</v>
      </c>
      <c r="BK146" s="179">
        <f>ROUND(I146*H146,2)</f>
        <v>0</v>
      </c>
      <c r="BL146" s="18" t="s">
        <v>180</v>
      </c>
      <c r="BM146" s="178" t="s">
        <v>242</v>
      </c>
    </row>
    <row r="147" spans="2:63" s="12" customFormat="1" ht="25.9" customHeight="1">
      <c r="B147" s="153"/>
      <c r="D147" s="154" t="s">
        <v>79</v>
      </c>
      <c r="E147" s="155" t="s">
        <v>378</v>
      </c>
      <c r="F147" s="155" t="s">
        <v>1067</v>
      </c>
      <c r="I147" s="156"/>
      <c r="J147" s="157">
        <f>BK147</f>
        <v>0</v>
      </c>
      <c r="L147" s="153"/>
      <c r="M147" s="158"/>
      <c r="N147" s="159"/>
      <c r="O147" s="159"/>
      <c r="P147" s="160">
        <f>SUM(P148:P150)</f>
        <v>0</v>
      </c>
      <c r="Q147" s="159"/>
      <c r="R147" s="160">
        <f>SUM(R148:R150)</f>
        <v>0</v>
      </c>
      <c r="S147" s="159"/>
      <c r="T147" s="161">
        <f>SUM(T148:T150)</f>
        <v>0</v>
      </c>
      <c r="AR147" s="154" t="s">
        <v>88</v>
      </c>
      <c r="AT147" s="162" t="s">
        <v>79</v>
      </c>
      <c r="AU147" s="162" t="s">
        <v>80</v>
      </c>
      <c r="AY147" s="154" t="s">
        <v>161</v>
      </c>
      <c r="BK147" s="163">
        <f>SUM(BK148:BK150)</f>
        <v>0</v>
      </c>
    </row>
    <row r="148" spans="1:65" s="2" customFormat="1" ht="16.5" customHeight="1">
      <c r="A148" s="33"/>
      <c r="B148" s="166"/>
      <c r="C148" s="167" t="s">
        <v>205</v>
      </c>
      <c r="D148" s="167" t="s">
        <v>164</v>
      </c>
      <c r="E148" s="168" t="s">
        <v>1068</v>
      </c>
      <c r="F148" s="169" t="s">
        <v>1069</v>
      </c>
      <c r="G148" s="170" t="s">
        <v>256</v>
      </c>
      <c r="H148" s="171">
        <v>5.655</v>
      </c>
      <c r="I148" s="172"/>
      <c r="J148" s="173">
        <f>ROUND(I148*H148,2)</f>
        <v>0</v>
      </c>
      <c r="K148" s="169" t="s">
        <v>1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180</v>
      </c>
      <c r="AT148" s="178" t="s">
        <v>164</v>
      </c>
      <c r="AU148" s="178" t="s">
        <v>88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180</v>
      </c>
      <c r="BM148" s="178" t="s">
        <v>349</v>
      </c>
    </row>
    <row r="149" spans="1:65" s="2" customFormat="1" ht="16.5" customHeight="1">
      <c r="A149" s="33"/>
      <c r="B149" s="166"/>
      <c r="C149" s="167" t="s">
        <v>209</v>
      </c>
      <c r="D149" s="167" t="s">
        <v>164</v>
      </c>
      <c r="E149" s="168" t="s">
        <v>1070</v>
      </c>
      <c r="F149" s="169" t="s">
        <v>1071</v>
      </c>
      <c r="G149" s="170" t="s">
        <v>271</v>
      </c>
      <c r="H149" s="171">
        <v>4.9</v>
      </c>
      <c r="I149" s="172"/>
      <c r="J149" s="173">
        <f>ROUND(I149*H149,2)</f>
        <v>0</v>
      </c>
      <c r="K149" s="169" t="s">
        <v>1</v>
      </c>
      <c r="L149" s="34"/>
      <c r="M149" s="174" t="s">
        <v>1</v>
      </c>
      <c r="N149" s="175" t="s">
        <v>45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180</v>
      </c>
      <c r="AT149" s="178" t="s">
        <v>164</v>
      </c>
      <c r="AU149" s="178" t="s">
        <v>88</v>
      </c>
      <c r="AY149" s="18" t="s">
        <v>161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88</v>
      </c>
      <c r="BK149" s="179">
        <f>ROUND(I149*H149,2)</f>
        <v>0</v>
      </c>
      <c r="BL149" s="18" t="s">
        <v>180</v>
      </c>
      <c r="BM149" s="178" t="s">
        <v>355</v>
      </c>
    </row>
    <row r="150" spans="1:47" s="2" customFormat="1" ht="39">
      <c r="A150" s="33"/>
      <c r="B150" s="34"/>
      <c r="C150" s="33"/>
      <c r="D150" s="186" t="s">
        <v>287</v>
      </c>
      <c r="E150" s="33"/>
      <c r="F150" s="204" t="s">
        <v>1072</v>
      </c>
      <c r="G150" s="33"/>
      <c r="H150" s="33"/>
      <c r="I150" s="102"/>
      <c r="J150" s="33"/>
      <c r="K150" s="33"/>
      <c r="L150" s="34"/>
      <c r="M150" s="205"/>
      <c r="N150" s="206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287</v>
      </c>
      <c r="AU150" s="18" t="s">
        <v>88</v>
      </c>
    </row>
    <row r="151" spans="2:63" s="12" customFormat="1" ht="25.9" customHeight="1">
      <c r="B151" s="153"/>
      <c r="D151" s="154" t="s">
        <v>79</v>
      </c>
      <c r="E151" s="155" t="s">
        <v>1073</v>
      </c>
      <c r="F151" s="155" t="s">
        <v>1074</v>
      </c>
      <c r="I151" s="156"/>
      <c r="J151" s="157">
        <f>BK151</f>
        <v>0</v>
      </c>
      <c r="L151" s="153"/>
      <c r="M151" s="158"/>
      <c r="N151" s="159"/>
      <c r="O151" s="159"/>
      <c r="P151" s="160">
        <f>SUM(P152:P158)</f>
        <v>0</v>
      </c>
      <c r="Q151" s="159"/>
      <c r="R151" s="160">
        <f>SUM(R152:R158)</f>
        <v>0</v>
      </c>
      <c r="S151" s="159"/>
      <c r="T151" s="161">
        <f>SUM(T152:T158)</f>
        <v>0</v>
      </c>
      <c r="AR151" s="154" t="s">
        <v>88</v>
      </c>
      <c r="AT151" s="162" t="s">
        <v>79</v>
      </c>
      <c r="AU151" s="162" t="s">
        <v>80</v>
      </c>
      <c r="AY151" s="154" t="s">
        <v>161</v>
      </c>
      <c r="BK151" s="163">
        <f>SUM(BK152:BK158)</f>
        <v>0</v>
      </c>
    </row>
    <row r="152" spans="1:65" s="2" customFormat="1" ht="16.5" customHeight="1">
      <c r="A152" s="33"/>
      <c r="B152" s="166"/>
      <c r="C152" s="167" t="s">
        <v>213</v>
      </c>
      <c r="D152" s="167" t="s">
        <v>164</v>
      </c>
      <c r="E152" s="168" t="s">
        <v>1075</v>
      </c>
      <c r="F152" s="169" t="s">
        <v>1076</v>
      </c>
      <c r="G152" s="170" t="s">
        <v>271</v>
      </c>
      <c r="H152" s="171">
        <v>1852.53</v>
      </c>
      <c r="I152" s="172"/>
      <c r="J152" s="173">
        <f>ROUND(I152*H152,2)</f>
        <v>0</v>
      </c>
      <c r="K152" s="169" t="s">
        <v>1</v>
      </c>
      <c r="L152" s="34"/>
      <c r="M152" s="174" t="s">
        <v>1</v>
      </c>
      <c r="N152" s="175" t="s">
        <v>45</v>
      </c>
      <c r="O152" s="59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180</v>
      </c>
      <c r="AT152" s="178" t="s">
        <v>164</v>
      </c>
      <c r="AU152" s="178" t="s">
        <v>88</v>
      </c>
      <c r="AY152" s="18" t="s">
        <v>161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88</v>
      </c>
      <c r="BK152" s="179">
        <f>ROUND(I152*H152,2)</f>
        <v>0</v>
      </c>
      <c r="BL152" s="18" t="s">
        <v>180</v>
      </c>
      <c r="BM152" s="178" t="s">
        <v>366</v>
      </c>
    </row>
    <row r="153" spans="1:65" s="2" customFormat="1" ht="361.5" customHeight="1">
      <c r="A153" s="263"/>
      <c r="B153" s="166"/>
      <c r="C153" s="167"/>
      <c r="D153" s="167"/>
      <c r="E153" s="168"/>
      <c r="F153" s="314" t="s">
        <v>1252</v>
      </c>
      <c r="G153" s="315"/>
      <c r="H153" s="315"/>
      <c r="I153" s="315"/>
      <c r="J153" s="315"/>
      <c r="K153" s="169"/>
      <c r="L153" s="34"/>
      <c r="M153" s="174"/>
      <c r="N153" s="175"/>
      <c r="O153" s="59"/>
      <c r="P153" s="176"/>
      <c r="Q153" s="176"/>
      <c r="R153" s="176"/>
      <c r="S153" s="176"/>
      <c r="T153" s="177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R153" s="178"/>
      <c r="AT153" s="178"/>
      <c r="AU153" s="178"/>
      <c r="AY153" s="18"/>
      <c r="BE153" s="179"/>
      <c r="BF153" s="179"/>
      <c r="BG153" s="179"/>
      <c r="BH153" s="179"/>
      <c r="BI153" s="179"/>
      <c r="BJ153" s="18"/>
      <c r="BK153" s="179"/>
      <c r="BL153" s="18"/>
      <c r="BM153" s="178"/>
    </row>
    <row r="154" spans="1:65" s="2" customFormat="1" ht="12">
      <c r="A154" s="264"/>
      <c r="B154" s="166"/>
      <c r="C154" s="167" t="s">
        <v>217</v>
      </c>
      <c r="D154" s="167" t="s">
        <v>164</v>
      </c>
      <c r="E154" s="168" t="s">
        <v>1077</v>
      </c>
      <c r="F154" s="169" t="s">
        <v>1078</v>
      </c>
      <c r="G154" s="170" t="s">
        <v>271</v>
      </c>
      <c r="H154" s="171">
        <v>1144.91</v>
      </c>
      <c r="I154" s="172"/>
      <c r="J154" s="173">
        <f>ROUND(I154*H154,2)</f>
        <v>0</v>
      </c>
      <c r="K154" s="169" t="s">
        <v>1</v>
      </c>
      <c r="L154" s="34"/>
      <c r="M154" s="174" t="s">
        <v>1</v>
      </c>
      <c r="N154" s="175" t="s">
        <v>45</v>
      </c>
      <c r="O154" s="59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R154" s="178" t="s">
        <v>180</v>
      </c>
      <c r="AT154" s="178" t="s">
        <v>164</v>
      </c>
      <c r="AU154" s="178" t="s">
        <v>88</v>
      </c>
      <c r="AY154" s="18" t="s">
        <v>161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88</v>
      </c>
      <c r="BK154" s="179">
        <f>ROUND(I154*H154,2)</f>
        <v>0</v>
      </c>
      <c r="BL154" s="18" t="s">
        <v>180</v>
      </c>
      <c r="BM154" s="178" t="s">
        <v>374</v>
      </c>
    </row>
    <row r="155" spans="1:65" s="2" customFormat="1" ht="372.75" customHeight="1">
      <c r="A155" s="264"/>
      <c r="B155" s="166"/>
      <c r="C155" s="167"/>
      <c r="D155" s="167"/>
      <c r="E155" s="168"/>
      <c r="F155" s="316" t="s">
        <v>1253</v>
      </c>
      <c r="G155" s="317"/>
      <c r="H155" s="317"/>
      <c r="I155" s="317"/>
      <c r="J155" s="318"/>
      <c r="K155" s="169"/>
      <c r="L155" s="34"/>
      <c r="M155" s="174"/>
      <c r="N155" s="175"/>
      <c r="O155" s="59"/>
      <c r="P155" s="176"/>
      <c r="Q155" s="176"/>
      <c r="R155" s="176"/>
      <c r="S155" s="176"/>
      <c r="T155" s="177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R155" s="178"/>
      <c r="AT155" s="178"/>
      <c r="AU155" s="178"/>
      <c r="AY155" s="18"/>
      <c r="BE155" s="179"/>
      <c r="BF155" s="179"/>
      <c r="BG155" s="179"/>
      <c r="BH155" s="179"/>
      <c r="BI155" s="179"/>
      <c r="BJ155" s="18"/>
      <c r="BK155" s="179"/>
      <c r="BL155" s="18"/>
      <c r="BM155" s="178"/>
    </row>
    <row r="156" spans="1:65" s="2" customFormat="1" ht="12">
      <c r="A156" s="264"/>
      <c r="B156" s="166"/>
      <c r="C156" s="167" t="s">
        <v>223</v>
      </c>
      <c r="D156" s="167" t="s">
        <v>164</v>
      </c>
      <c r="E156" s="168" t="s">
        <v>1079</v>
      </c>
      <c r="F156" s="169" t="s">
        <v>1080</v>
      </c>
      <c r="G156" s="170" t="s">
        <v>271</v>
      </c>
      <c r="H156" s="171">
        <v>5212.4</v>
      </c>
      <c r="I156" s="172"/>
      <c r="J156" s="173">
        <f>ROUND(I156*H156,2)</f>
        <v>0</v>
      </c>
      <c r="K156" s="169" t="s">
        <v>1</v>
      </c>
      <c r="L156" s="34"/>
      <c r="M156" s="174" t="s">
        <v>1</v>
      </c>
      <c r="N156" s="175" t="s">
        <v>45</v>
      </c>
      <c r="O156" s="59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R156" s="178" t="s">
        <v>180</v>
      </c>
      <c r="AT156" s="178" t="s">
        <v>164</v>
      </c>
      <c r="AU156" s="178" t="s">
        <v>88</v>
      </c>
      <c r="AY156" s="18" t="s">
        <v>161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88</v>
      </c>
      <c r="BK156" s="179">
        <f>ROUND(I156*H156,2)</f>
        <v>0</v>
      </c>
      <c r="BL156" s="18" t="s">
        <v>180</v>
      </c>
      <c r="BM156" s="178" t="s">
        <v>384</v>
      </c>
    </row>
    <row r="157" spans="1:65" s="2" customFormat="1" ht="12">
      <c r="A157" s="264"/>
      <c r="B157" s="166"/>
      <c r="C157" s="167" t="s">
        <v>8</v>
      </c>
      <c r="D157" s="167" t="s">
        <v>164</v>
      </c>
      <c r="E157" s="168" t="s">
        <v>1081</v>
      </c>
      <c r="F157" s="169" t="s">
        <v>1082</v>
      </c>
      <c r="G157" s="170" t="s">
        <v>271</v>
      </c>
      <c r="H157" s="171">
        <v>5212.4</v>
      </c>
      <c r="I157" s="172"/>
      <c r="J157" s="173">
        <f>ROUND(I157*H157,2)</f>
        <v>0</v>
      </c>
      <c r="K157" s="169" t="s">
        <v>1</v>
      </c>
      <c r="L157" s="34"/>
      <c r="M157" s="174" t="s">
        <v>1</v>
      </c>
      <c r="N157" s="175" t="s">
        <v>45</v>
      </c>
      <c r="O157" s="59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R157" s="178" t="s">
        <v>180</v>
      </c>
      <c r="AT157" s="178" t="s">
        <v>164</v>
      </c>
      <c r="AU157" s="178" t="s">
        <v>88</v>
      </c>
      <c r="AY157" s="18" t="s">
        <v>161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88</v>
      </c>
      <c r="BK157" s="179">
        <f>ROUND(I157*H157,2)</f>
        <v>0</v>
      </c>
      <c r="BL157" s="18" t="s">
        <v>180</v>
      </c>
      <c r="BM157" s="178" t="s">
        <v>492</v>
      </c>
    </row>
    <row r="158" spans="1:65" s="2" customFormat="1" ht="12">
      <c r="A158" s="264"/>
      <c r="B158" s="166"/>
      <c r="C158" s="167" t="s">
        <v>230</v>
      </c>
      <c r="D158" s="167" t="s">
        <v>164</v>
      </c>
      <c r="E158" s="168" t="s">
        <v>1083</v>
      </c>
      <c r="F158" s="169" t="s">
        <v>1084</v>
      </c>
      <c r="G158" s="170" t="s">
        <v>271</v>
      </c>
      <c r="H158" s="171">
        <v>5212.4</v>
      </c>
      <c r="I158" s="172"/>
      <c r="J158" s="173">
        <f>ROUND(I158*H158,2)</f>
        <v>0</v>
      </c>
      <c r="K158" s="169" t="s">
        <v>1</v>
      </c>
      <c r="L158" s="34"/>
      <c r="M158" s="174" t="s">
        <v>1</v>
      </c>
      <c r="N158" s="175" t="s">
        <v>45</v>
      </c>
      <c r="O158" s="59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R158" s="178" t="s">
        <v>180</v>
      </c>
      <c r="AT158" s="178" t="s">
        <v>164</v>
      </c>
      <c r="AU158" s="178" t="s">
        <v>88</v>
      </c>
      <c r="AY158" s="18" t="s">
        <v>161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88</v>
      </c>
      <c r="BK158" s="179">
        <f>ROUND(I158*H158,2)</f>
        <v>0</v>
      </c>
      <c r="BL158" s="18" t="s">
        <v>180</v>
      </c>
      <c r="BM158" s="178" t="s">
        <v>496</v>
      </c>
    </row>
    <row r="159" spans="1:65" s="2" customFormat="1" ht="161.25" customHeight="1">
      <c r="A159" s="264"/>
      <c r="B159" s="166"/>
      <c r="C159" s="167"/>
      <c r="D159" s="167"/>
      <c r="E159" s="168"/>
      <c r="F159" s="319" t="s">
        <v>1254</v>
      </c>
      <c r="G159" s="314"/>
      <c r="H159" s="314"/>
      <c r="I159" s="314"/>
      <c r="J159" s="320"/>
      <c r="K159" s="169"/>
      <c r="L159" s="34"/>
      <c r="M159" s="174"/>
      <c r="N159" s="175"/>
      <c r="O159" s="59"/>
      <c r="P159" s="176"/>
      <c r="Q159" s="176"/>
      <c r="R159" s="176"/>
      <c r="S159" s="176"/>
      <c r="T159" s="177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R159" s="178"/>
      <c r="AT159" s="178"/>
      <c r="AU159" s="178"/>
      <c r="AY159" s="18"/>
      <c r="BE159" s="179"/>
      <c r="BF159" s="179"/>
      <c r="BG159" s="179"/>
      <c r="BH159" s="179"/>
      <c r="BI159" s="179"/>
      <c r="BJ159" s="18"/>
      <c r="BK159" s="179"/>
      <c r="BL159" s="18"/>
      <c r="BM159" s="178"/>
    </row>
    <row r="160" spans="2:63" s="12" customFormat="1" ht="15">
      <c r="B160" s="153"/>
      <c r="D160" s="154" t="s">
        <v>79</v>
      </c>
      <c r="E160" s="155" t="s">
        <v>1085</v>
      </c>
      <c r="F160" s="155" t="s">
        <v>1086</v>
      </c>
      <c r="I160" s="156"/>
      <c r="J160" s="157">
        <f>BK160</f>
        <v>0</v>
      </c>
      <c r="L160" s="153"/>
      <c r="M160" s="158"/>
      <c r="N160" s="159"/>
      <c r="O160" s="159"/>
      <c r="P160" s="160">
        <f>SUM(P161:P164)</f>
        <v>0</v>
      </c>
      <c r="Q160" s="159"/>
      <c r="R160" s="160">
        <f>SUM(R161:R164)</f>
        <v>0</v>
      </c>
      <c r="S160" s="159"/>
      <c r="T160" s="161">
        <f>SUM(T161:T164)</f>
        <v>0</v>
      </c>
      <c r="AR160" s="154" t="s">
        <v>88</v>
      </c>
      <c r="AT160" s="162" t="s">
        <v>79</v>
      </c>
      <c r="AU160" s="162" t="s">
        <v>80</v>
      </c>
      <c r="AY160" s="154" t="s">
        <v>161</v>
      </c>
      <c r="BK160" s="163">
        <f>SUM(BK161:BK164)</f>
        <v>0</v>
      </c>
    </row>
    <row r="161" spans="1:65" s="2" customFormat="1" ht="12">
      <c r="A161" s="264"/>
      <c r="B161" s="166"/>
      <c r="C161" s="167" t="s">
        <v>236</v>
      </c>
      <c r="D161" s="167" t="s">
        <v>164</v>
      </c>
      <c r="E161" s="168" t="s">
        <v>1087</v>
      </c>
      <c r="F161" s="169" t="s">
        <v>1088</v>
      </c>
      <c r="G161" s="170" t="s">
        <v>271</v>
      </c>
      <c r="H161" s="171">
        <v>5212.4</v>
      </c>
      <c r="I161" s="172"/>
      <c r="J161" s="173">
        <f>ROUND(I161*H161,2)</f>
        <v>0</v>
      </c>
      <c r="K161" s="169" t="s">
        <v>1</v>
      </c>
      <c r="L161" s="34"/>
      <c r="M161" s="174" t="s">
        <v>1</v>
      </c>
      <c r="N161" s="175" t="s">
        <v>45</v>
      </c>
      <c r="O161" s="59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R161" s="178" t="s">
        <v>180</v>
      </c>
      <c r="AT161" s="178" t="s">
        <v>164</v>
      </c>
      <c r="AU161" s="178" t="s">
        <v>88</v>
      </c>
      <c r="AY161" s="18" t="s">
        <v>161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88</v>
      </c>
      <c r="BK161" s="179">
        <f>ROUND(I161*H161,2)</f>
        <v>0</v>
      </c>
      <c r="BL161" s="18" t="s">
        <v>180</v>
      </c>
      <c r="BM161" s="178" t="s">
        <v>500</v>
      </c>
    </row>
    <row r="162" spans="1:65" s="2" customFormat="1" ht="12">
      <c r="A162" s="264"/>
      <c r="B162" s="166"/>
      <c r="C162" s="167" t="s">
        <v>242</v>
      </c>
      <c r="D162" s="167" t="s">
        <v>164</v>
      </c>
      <c r="E162" s="168" t="s">
        <v>1050</v>
      </c>
      <c r="F162" s="169" t="s">
        <v>1051</v>
      </c>
      <c r="G162" s="170" t="s">
        <v>256</v>
      </c>
      <c r="H162" s="171">
        <v>260.62</v>
      </c>
      <c r="I162" s="172"/>
      <c r="J162" s="173">
        <f>ROUND(I162*H162,2)</f>
        <v>0</v>
      </c>
      <c r="K162" s="169" t="s">
        <v>1</v>
      </c>
      <c r="L162" s="34"/>
      <c r="M162" s="174" t="s">
        <v>1</v>
      </c>
      <c r="N162" s="175" t="s">
        <v>45</v>
      </c>
      <c r="O162" s="59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R162" s="178" t="s">
        <v>180</v>
      </c>
      <c r="AT162" s="178" t="s">
        <v>164</v>
      </c>
      <c r="AU162" s="178" t="s">
        <v>88</v>
      </c>
      <c r="AY162" s="18" t="s">
        <v>161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88</v>
      </c>
      <c r="BK162" s="179">
        <f>ROUND(I162*H162,2)</f>
        <v>0</v>
      </c>
      <c r="BL162" s="18" t="s">
        <v>180</v>
      </c>
      <c r="BM162" s="178" t="s">
        <v>504</v>
      </c>
    </row>
    <row r="163" spans="1:65" s="2" customFormat="1" ht="12">
      <c r="A163" s="264"/>
      <c r="B163" s="166"/>
      <c r="C163" s="167" t="s">
        <v>343</v>
      </c>
      <c r="D163" s="167" t="s">
        <v>164</v>
      </c>
      <c r="E163" s="168" t="s">
        <v>1089</v>
      </c>
      <c r="F163" s="169" t="s">
        <v>1090</v>
      </c>
      <c r="G163" s="170" t="s">
        <v>292</v>
      </c>
      <c r="H163" s="171">
        <v>2</v>
      </c>
      <c r="I163" s="172"/>
      <c r="J163" s="173">
        <f>ROUND(I163*H163,2)</f>
        <v>0</v>
      </c>
      <c r="K163" s="169" t="s">
        <v>1</v>
      </c>
      <c r="L163" s="34"/>
      <c r="M163" s="174" t="s">
        <v>1</v>
      </c>
      <c r="N163" s="175" t="s">
        <v>45</v>
      </c>
      <c r="O163" s="59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R163" s="178" t="s">
        <v>180</v>
      </c>
      <c r="AT163" s="178" t="s">
        <v>164</v>
      </c>
      <c r="AU163" s="178" t="s">
        <v>88</v>
      </c>
      <c r="AY163" s="18" t="s">
        <v>161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88</v>
      </c>
      <c r="BK163" s="179">
        <f>ROUND(I163*H163,2)</f>
        <v>0</v>
      </c>
      <c r="BL163" s="18" t="s">
        <v>180</v>
      </c>
      <c r="BM163" s="178" t="s">
        <v>508</v>
      </c>
    </row>
    <row r="164" spans="1:65" s="2" customFormat="1" ht="12">
      <c r="A164" s="264"/>
      <c r="B164" s="166"/>
      <c r="C164" s="167" t="s">
        <v>349</v>
      </c>
      <c r="D164" s="167" t="s">
        <v>164</v>
      </c>
      <c r="E164" s="168" t="s">
        <v>1091</v>
      </c>
      <c r="F164" s="169" t="s">
        <v>1092</v>
      </c>
      <c r="G164" s="170" t="s">
        <v>1093</v>
      </c>
      <c r="H164" s="171">
        <v>2</v>
      </c>
      <c r="I164" s="172"/>
      <c r="J164" s="173">
        <f>ROUND(I164*H164,2)</f>
        <v>0</v>
      </c>
      <c r="K164" s="169" t="s">
        <v>1</v>
      </c>
      <c r="L164" s="34"/>
      <c r="M164" s="174" t="s">
        <v>1</v>
      </c>
      <c r="N164" s="175" t="s">
        <v>45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R164" s="178" t="s">
        <v>180</v>
      </c>
      <c r="AT164" s="178" t="s">
        <v>164</v>
      </c>
      <c r="AU164" s="178" t="s">
        <v>88</v>
      </c>
      <c r="AY164" s="18" t="s">
        <v>161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88</v>
      </c>
      <c r="BK164" s="179">
        <f>ROUND(I164*H164,2)</f>
        <v>0</v>
      </c>
      <c r="BL164" s="18" t="s">
        <v>180</v>
      </c>
      <c r="BM164" s="178" t="s">
        <v>518</v>
      </c>
    </row>
    <row r="165" spans="2:63" s="12" customFormat="1" ht="15">
      <c r="B165" s="153"/>
      <c r="D165" s="154" t="s">
        <v>79</v>
      </c>
      <c r="E165" s="155" t="s">
        <v>1094</v>
      </c>
      <c r="F165" s="155" t="s">
        <v>1095</v>
      </c>
      <c r="I165" s="156"/>
      <c r="J165" s="157">
        <f>BK165</f>
        <v>0</v>
      </c>
      <c r="L165" s="153"/>
      <c r="M165" s="158"/>
      <c r="N165" s="159"/>
      <c r="O165" s="159"/>
      <c r="P165" s="160">
        <f>SUM(P166:P176)</f>
        <v>0</v>
      </c>
      <c r="Q165" s="159"/>
      <c r="R165" s="160">
        <f>SUM(R166:R176)</f>
        <v>0</v>
      </c>
      <c r="S165" s="159"/>
      <c r="T165" s="161">
        <f>SUM(T166:T176)</f>
        <v>0</v>
      </c>
      <c r="AR165" s="154" t="s">
        <v>88</v>
      </c>
      <c r="AT165" s="162" t="s">
        <v>79</v>
      </c>
      <c r="AU165" s="162" t="s">
        <v>80</v>
      </c>
      <c r="AY165" s="154" t="s">
        <v>161</v>
      </c>
      <c r="BK165" s="163">
        <f>SUM(BK166:BK176)</f>
        <v>0</v>
      </c>
    </row>
    <row r="166" spans="1:65" s="2" customFormat="1" ht="24" customHeight="1">
      <c r="A166" s="264"/>
      <c r="B166" s="166"/>
      <c r="C166" s="167" t="s">
        <v>7</v>
      </c>
      <c r="D166" s="167" t="s">
        <v>164</v>
      </c>
      <c r="E166" s="168" t="s">
        <v>1096</v>
      </c>
      <c r="F166" s="169" t="s">
        <v>1097</v>
      </c>
      <c r="G166" s="170" t="s">
        <v>271</v>
      </c>
      <c r="H166" s="171">
        <v>2997.44</v>
      </c>
      <c r="I166" s="172"/>
      <c r="J166" s="173">
        <f>ROUND(I166*H166,2)</f>
        <v>0</v>
      </c>
      <c r="K166" s="169" t="s">
        <v>1</v>
      </c>
      <c r="L166" s="34"/>
      <c r="M166" s="174" t="s">
        <v>1</v>
      </c>
      <c r="N166" s="175" t="s">
        <v>45</v>
      </c>
      <c r="O166" s="59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R166" s="178" t="s">
        <v>180</v>
      </c>
      <c r="AT166" s="178" t="s">
        <v>164</v>
      </c>
      <c r="AU166" s="178" t="s">
        <v>88</v>
      </c>
      <c r="AY166" s="18" t="s">
        <v>161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88</v>
      </c>
      <c r="BK166" s="179">
        <f>ROUND(I166*H166,2)</f>
        <v>0</v>
      </c>
      <c r="BL166" s="18" t="s">
        <v>180</v>
      </c>
      <c r="BM166" s="178" t="s">
        <v>521</v>
      </c>
    </row>
    <row r="167" spans="1:47" s="2" customFormat="1" ht="19.5">
      <c r="A167" s="264"/>
      <c r="B167" s="34"/>
      <c r="C167" s="264"/>
      <c r="D167" s="186" t="s">
        <v>287</v>
      </c>
      <c r="E167" s="264"/>
      <c r="F167" s="204" t="s">
        <v>1098</v>
      </c>
      <c r="G167" s="264"/>
      <c r="H167" s="264"/>
      <c r="I167" s="102"/>
      <c r="J167" s="264"/>
      <c r="K167" s="264"/>
      <c r="L167" s="34"/>
      <c r="M167" s="205"/>
      <c r="N167" s="206"/>
      <c r="O167" s="59"/>
      <c r="P167" s="59"/>
      <c r="Q167" s="59"/>
      <c r="R167" s="59"/>
      <c r="S167" s="59"/>
      <c r="T167" s="60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T167" s="18" t="s">
        <v>287</v>
      </c>
      <c r="AU167" s="18" t="s">
        <v>88</v>
      </c>
    </row>
    <row r="168" spans="1:65" s="2" customFormat="1" ht="24" customHeight="1">
      <c r="A168" s="264"/>
      <c r="B168" s="166"/>
      <c r="C168" s="167" t="s">
        <v>355</v>
      </c>
      <c r="D168" s="167" t="s">
        <v>164</v>
      </c>
      <c r="E168" s="168" t="s">
        <v>1099</v>
      </c>
      <c r="F168" s="169" t="s">
        <v>1100</v>
      </c>
      <c r="G168" s="170" t="s">
        <v>271</v>
      </c>
      <c r="H168" s="171">
        <v>2997.44</v>
      </c>
      <c r="I168" s="172"/>
      <c r="J168" s="173">
        <f>ROUND(I168*H168,2)</f>
        <v>0</v>
      </c>
      <c r="K168" s="169" t="s">
        <v>1</v>
      </c>
      <c r="L168" s="34"/>
      <c r="M168" s="174" t="s">
        <v>1</v>
      </c>
      <c r="N168" s="175" t="s">
        <v>45</v>
      </c>
      <c r="O168" s="59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R168" s="178" t="s">
        <v>180</v>
      </c>
      <c r="AT168" s="178" t="s">
        <v>164</v>
      </c>
      <c r="AU168" s="178" t="s">
        <v>88</v>
      </c>
      <c r="AY168" s="18" t="s">
        <v>161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88</v>
      </c>
      <c r="BK168" s="179">
        <f>ROUND(I168*H168,2)</f>
        <v>0</v>
      </c>
      <c r="BL168" s="18" t="s">
        <v>180</v>
      </c>
      <c r="BM168" s="178" t="s">
        <v>524</v>
      </c>
    </row>
    <row r="169" spans="1:47" s="2" customFormat="1" ht="29.25">
      <c r="A169" s="264"/>
      <c r="B169" s="34"/>
      <c r="C169" s="264"/>
      <c r="D169" s="186" t="s">
        <v>287</v>
      </c>
      <c r="E169" s="264"/>
      <c r="F169" s="204" t="s">
        <v>1101</v>
      </c>
      <c r="G169" s="264"/>
      <c r="H169" s="264"/>
      <c r="I169" s="102"/>
      <c r="J169" s="264"/>
      <c r="K169" s="264"/>
      <c r="L169" s="34"/>
      <c r="M169" s="205"/>
      <c r="N169" s="206"/>
      <c r="O169" s="59"/>
      <c r="P169" s="59"/>
      <c r="Q169" s="59"/>
      <c r="R169" s="59"/>
      <c r="S169" s="59"/>
      <c r="T169" s="60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T169" s="18" t="s">
        <v>287</v>
      </c>
      <c r="AU169" s="18" t="s">
        <v>88</v>
      </c>
    </row>
    <row r="170" spans="1:65" s="2" customFormat="1" ht="12">
      <c r="A170" s="264"/>
      <c r="B170" s="166"/>
      <c r="C170" s="167" t="s">
        <v>360</v>
      </c>
      <c r="D170" s="167" t="s">
        <v>164</v>
      </c>
      <c r="E170" s="168" t="s">
        <v>1102</v>
      </c>
      <c r="F170" s="169" t="s">
        <v>1103</v>
      </c>
      <c r="G170" s="170" t="s">
        <v>271</v>
      </c>
      <c r="H170" s="171">
        <v>2997.44</v>
      </c>
      <c r="I170" s="172"/>
      <c r="J170" s="173">
        <f aca="true" t="shared" si="0" ref="J170:J176">ROUND(I170*H170,2)</f>
        <v>0</v>
      </c>
      <c r="K170" s="169" t="s">
        <v>1</v>
      </c>
      <c r="L170" s="34"/>
      <c r="M170" s="174" t="s">
        <v>1</v>
      </c>
      <c r="N170" s="175" t="s">
        <v>45</v>
      </c>
      <c r="O170" s="59"/>
      <c r="P170" s="176">
        <f aca="true" t="shared" si="1" ref="P170:P176">O170*H170</f>
        <v>0</v>
      </c>
      <c r="Q170" s="176">
        <v>0</v>
      </c>
      <c r="R170" s="176">
        <f aca="true" t="shared" si="2" ref="R170:R176">Q170*H170</f>
        <v>0</v>
      </c>
      <c r="S170" s="176">
        <v>0</v>
      </c>
      <c r="T170" s="177">
        <f aca="true" t="shared" si="3" ref="T170:T176">S170*H170</f>
        <v>0</v>
      </c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R170" s="178" t="s">
        <v>180</v>
      </c>
      <c r="AT170" s="178" t="s">
        <v>164</v>
      </c>
      <c r="AU170" s="178" t="s">
        <v>88</v>
      </c>
      <c r="AY170" s="18" t="s">
        <v>161</v>
      </c>
      <c r="BE170" s="179">
        <f aca="true" t="shared" si="4" ref="BE170:BE176">IF(N170="základní",J170,0)</f>
        <v>0</v>
      </c>
      <c r="BF170" s="179">
        <f aca="true" t="shared" si="5" ref="BF170:BF176">IF(N170="snížená",J170,0)</f>
        <v>0</v>
      </c>
      <c r="BG170" s="179">
        <f aca="true" t="shared" si="6" ref="BG170:BG176">IF(N170="zákl. přenesená",J170,0)</f>
        <v>0</v>
      </c>
      <c r="BH170" s="179">
        <f aca="true" t="shared" si="7" ref="BH170:BH176">IF(N170="sníž. přenesená",J170,0)</f>
        <v>0</v>
      </c>
      <c r="BI170" s="179">
        <f aca="true" t="shared" si="8" ref="BI170:BI176">IF(N170="nulová",J170,0)</f>
        <v>0</v>
      </c>
      <c r="BJ170" s="18" t="s">
        <v>88</v>
      </c>
      <c r="BK170" s="179">
        <f aca="true" t="shared" si="9" ref="BK170:BK176">ROUND(I170*H170,2)</f>
        <v>0</v>
      </c>
      <c r="BL170" s="18" t="s">
        <v>180</v>
      </c>
      <c r="BM170" s="178" t="s">
        <v>527</v>
      </c>
    </row>
    <row r="171" spans="1:65" s="2" customFormat="1" ht="24" customHeight="1">
      <c r="A171" s="264"/>
      <c r="B171" s="166"/>
      <c r="C171" s="167" t="s">
        <v>366</v>
      </c>
      <c r="D171" s="167" t="s">
        <v>164</v>
      </c>
      <c r="E171" s="168" t="s">
        <v>1104</v>
      </c>
      <c r="F171" s="169" t="s">
        <v>1105</v>
      </c>
      <c r="G171" s="170" t="s">
        <v>271</v>
      </c>
      <c r="H171" s="171">
        <v>5212.4</v>
      </c>
      <c r="I171" s="172"/>
      <c r="J171" s="173">
        <f t="shared" si="0"/>
        <v>0</v>
      </c>
      <c r="K171" s="169" t="s">
        <v>1</v>
      </c>
      <c r="L171" s="34"/>
      <c r="M171" s="174" t="s">
        <v>1</v>
      </c>
      <c r="N171" s="175" t="s">
        <v>45</v>
      </c>
      <c r="O171" s="59"/>
      <c r="P171" s="176">
        <f t="shared" si="1"/>
        <v>0</v>
      </c>
      <c r="Q171" s="176">
        <v>0</v>
      </c>
      <c r="R171" s="176">
        <f t="shared" si="2"/>
        <v>0</v>
      </c>
      <c r="S171" s="176">
        <v>0</v>
      </c>
      <c r="T171" s="177">
        <f t="shared" si="3"/>
        <v>0</v>
      </c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R171" s="178" t="s">
        <v>180</v>
      </c>
      <c r="AT171" s="178" t="s">
        <v>164</v>
      </c>
      <c r="AU171" s="178" t="s">
        <v>88</v>
      </c>
      <c r="AY171" s="18" t="s">
        <v>161</v>
      </c>
      <c r="BE171" s="179">
        <f t="shared" si="4"/>
        <v>0</v>
      </c>
      <c r="BF171" s="179">
        <f t="shared" si="5"/>
        <v>0</v>
      </c>
      <c r="BG171" s="179">
        <f t="shared" si="6"/>
        <v>0</v>
      </c>
      <c r="BH171" s="179">
        <f t="shared" si="7"/>
        <v>0</v>
      </c>
      <c r="BI171" s="179">
        <f t="shared" si="8"/>
        <v>0</v>
      </c>
      <c r="BJ171" s="18" t="s">
        <v>88</v>
      </c>
      <c r="BK171" s="179">
        <f t="shared" si="9"/>
        <v>0</v>
      </c>
      <c r="BL171" s="18" t="s">
        <v>180</v>
      </c>
      <c r="BM171" s="178" t="s">
        <v>531</v>
      </c>
    </row>
    <row r="172" spans="1:65" s="2" customFormat="1" ht="24" customHeight="1">
      <c r="A172" s="264"/>
      <c r="B172" s="166"/>
      <c r="C172" s="167" t="s">
        <v>369</v>
      </c>
      <c r="D172" s="167" t="s">
        <v>164</v>
      </c>
      <c r="E172" s="168" t="s">
        <v>1104</v>
      </c>
      <c r="F172" s="169" t="s">
        <v>1105</v>
      </c>
      <c r="G172" s="170" t="s">
        <v>271</v>
      </c>
      <c r="H172" s="171">
        <v>5212.4</v>
      </c>
      <c r="I172" s="172"/>
      <c r="J172" s="173">
        <f t="shared" si="0"/>
        <v>0</v>
      </c>
      <c r="K172" s="169" t="s">
        <v>1</v>
      </c>
      <c r="L172" s="34"/>
      <c r="M172" s="174" t="s">
        <v>1</v>
      </c>
      <c r="N172" s="175" t="s">
        <v>45</v>
      </c>
      <c r="O172" s="59"/>
      <c r="P172" s="176">
        <f t="shared" si="1"/>
        <v>0</v>
      </c>
      <c r="Q172" s="176">
        <v>0</v>
      </c>
      <c r="R172" s="176">
        <f t="shared" si="2"/>
        <v>0</v>
      </c>
      <c r="S172" s="176">
        <v>0</v>
      </c>
      <c r="T172" s="177">
        <f t="shared" si="3"/>
        <v>0</v>
      </c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R172" s="178" t="s">
        <v>180</v>
      </c>
      <c r="AT172" s="178" t="s">
        <v>164</v>
      </c>
      <c r="AU172" s="178" t="s">
        <v>88</v>
      </c>
      <c r="AY172" s="18" t="s">
        <v>161</v>
      </c>
      <c r="BE172" s="179">
        <f t="shared" si="4"/>
        <v>0</v>
      </c>
      <c r="BF172" s="179">
        <f t="shared" si="5"/>
        <v>0</v>
      </c>
      <c r="BG172" s="179">
        <f t="shared" si="6"/>
        <v>0</v>
      </c>
      <c r="BH172" s="179">
        <f t="shared" si="7"/>
        <v>0</v>
      </c>
      <c r="BI172" s="179">
        <f t="shared" si="8"/>
        <v>0</v>
      </c>
      <c r="BJ172" s="18" t="s">
        <v>88</v>
      </c>
      <c r="BK172" s="179">
        <f t="shared" si="9"/>
        <v>0</v>
      </c>
      <c r="BL172" s="18" t="s">
        <v>180</v>
      </c>
      <c r="BM172" s="178" t="s">
        <v>536</v>
      </c>
    </row>
    <row r="173" spans="1:65" s="2" customFormat="1" ht="12">
      <c r="A173" s="264"/>
      <c r="B173" s="166"/>
      <c r="C173" s="167" t="s">
        <v>374</v>
      </c>
      <c r="D173" s="167" t="s">
        <v>164</v>
      </c>
      <c r="E173" s="168" t="s">
        <v>1106</v>
      </c>
      <c r="F173" s="169" t="s">
        <v>1107</v>
      </c>
      <c r="G173" s="170" t="s">
        <v>271</v>
      </c>
      <c r="H173" s="171">
        <v>5212.4</v>
      </c>
      <c r="I173" s="172"/>
      <c r="J173" s="173">
        <f t="shared" si="0"/>
        <v>0</v>
      </c>
      <c r="K173" s="169" t="s">
        <v>1</v>
      </c>
      <c r="L173" s="34"/>
      <c r="M173" s="174" t="s">
        <v>1</v>
      </c>
      <c r="N173" s="175" t="s">
        <v>45</v>
      </c>
      <c r="O173" s="59"/>
      <c r="P173" s="176">
        <f t="shared" si="1"/>
        <v>0</v>
      </c>
      <c r="Q173" s="176">
        <v>0</v>
      </c>
      <c r="R173" s="176">
        <f t="shared" si="2"/>
        <v>0</v>
      </c>
      <c r="S173" s="176">
        <v>0</v>
      </c>
      <c r="T173" s="177">
        <f t="shared" si="3"/>
        <v>0</v>
      </c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R173" s="178" t="s">
        <v>180</v>
      </c>
      <c r="AT173" s="178" t="s">
        <v>164</v>
      </c>
      <c r="AU173" s="178" t="s">
        <v>88</v>
      </c>
      <c r="AY173" s="18" t="s">
        <v>161</v>
      </c>
      <c r="BE173" s="179">
        <f t="shared" si="4"/>
        <v>0</v>
      </c>
      <c r="BF173" s="179">
        <f t="shared" si="5"/>
        <v>0</v>
      </c>
      <c r="BG173" s="179">
        <f t="shared" si="6"/>
        <v>0</v>
      </c>
      <c r="BH173" s="179">
        <f t="shared" si="7"/>
        <v>0</v>
      </c>
      <c r="BI173" s="179">
        <f t="shared" si="8"/>
        <v>0</v>
      </c>
      <c r="BJ173" s="18" t="s">
        <v>88</v>
      </c>
      <c r="BK173" s="179">
        <f t="shared" si="9"/>
        <v>0</v>
      </c>
      <c r="BL173" s="18" t="s">
        <v>180</v>
      </c>
      <c r="BM173" s="178" t="s">
        <v>540</v>
      </c>
    </row>
    <row r="174" spans="1:65" s="2" customFormat="1" ht="12">
      <c r="A174" s="264"/>
      <c r="B174" s="166"/>
      <c r="C174" s="167" t="s">
        <v>378</v>
      </c>
      <c r="D174" s="167" t="s">
        <v>164</v>
      </c>
      <c r="E174" s="168" t="s">
        <v>1108</v>
      </c>
      <c r="F174" s="169" t="s">
        <v>1109</v>
      </c>
      <c r="G174" s="170" t="s">
        <v>271</v>
      </c>
      <c r="H174" s="171">
        <v>5212.4</v>
      </c>
      <c r="I174" s="172"/>
      <c r="J174" s="173">
        <f t="shared" si="0"/>
        <v>0</v>
      </c>
      <c r="K174" s="169" t="s">
        <v>1</v>
      </c>
      <c r="L174" s="34"/>
      <c r="M174" s="174" t="s">
        <v>1</v>
      </c>
      <c r="N174" s="175" t="s">
        <v>45</v>
      </c>
      <c r="O174" s="59"/>
      <c r="P174" s="176">
        <f t="shared" si="1"/>
        <v>0</v>
      </c>
      <c r="Q174" s="176">
        <v>0</v>
      </c>
      <c r="R174" s="176">
        <f t="shared" si="2"/>
        <v>0</v>
      </c>
      <c r="S174" s="176">
        <v>0</v>
      </c>
      <c r="T174" s="177">
        <f t="shared" si="3"/>
        <v>0</v>
      </c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R174" s="178" t="s">
        <v>180</v>
      </c>
      <c r="AT174" s="178" t="s">
        <v>164</v>
      </c>
      <c r="AU174" s="178" t="s">
        <v>88</v>
      </c>
      <c r="AY174" s="18" t="s">
        <v>161</v>
      </c>
      <c r="BE174" s="179">
        <f t="shared" si="4"/>
        <v>0</v>
      </c>
      <c r="BF174" s="179">
        <f t="shared" si="5"/>
        <v>0</v>
      </c>
      <c r="BG174" s="179">
        <f t="shared" si="6"/>
        <v>0</v>
      </c>
      <c r="BH174" s="179">
        <f t="shared" si="7"/>
        <v>0</v>
      </c>
      <c r="BI174" s="179">
        <f t="shared" si="8"/>
        <v>0</v>
      </c>
      <c r="BJ174" s="18" t="s">
        <v>88</v>
      </c>
      <c r="BK174" s="179">
        <f t="shared" si="9"/>
        <v>0</v>
      </c>
      <c r="BL174" s="18" t="s">
        <v>180</v>
      </c>
      <c r="BM174" s="178" t="s">
        <v>543</v>
      </c>
    </row>
    <row r="175" spans="1:65" s="2" customFormat="1" ht="24" customHeight="1">
      <c r="A175" s="264"/>
      <c r="B175" s="166"/>
      <c r="C175" s="167" t="s">
        <v>384</v>
      </c>
      <c r="D175" s="167" t="s">
        <v>164</v>
      </c>
      <c r="E175" s="168" t="s">
        <v>1110</v>
      </c>
      <c r="F175" s="169" t="s">
        <v>1111</v>
      </c>
      <c r="G175" s="170" t="s">
        <v>271</v>
      </c>
      <c r="H175" s="171">
        <v>5212.4</v>
      </c>
      <c r="I175" s="172"/>
      <c r="J175" s="173">
        <f t="shared" si="0"/>
        <v>0</v>
      </c>
      <c r="K175" s="169" t="s">
        <v>1</v>
      </c>
      <c r="L175" s="34"/>
      <c r="M175" s="174" t="s">
        <v>1</v>
      </c>
      <c r="N175" s="175" t="s">
        <v>45</v>
      </c>
      <c r="O175" s="59"/>
      <c r="P175" s="176">
        <f t="shared" si="1"/>
        <v>0</v>
      </c>
      <c r="Q175" s="176">
        <v>0</v>
      </c>
      <c r="R175" s="176">
        <f t="shared" si="2"/>
        <v>0</v>
      </c>
      <c r="S175" s="176">
        <v>0</v>
      </c>
      <c r="T175" s="177">
        <f t="shared" si="3"/>
        <v>0</v>
      </c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R175" s="178" t="s">
        <v>180</v>
      </c>
      <c r="AT175" s="178" t="s">
        <v>164</v>
      </c>
      <c r="AU175" s="178" t="s">
        <v>88</v>
      </c>
      <c r="AY175" s="18" t="s">
        <v>161</v>
      </c>
      <c r="BE175" s="179">
        <f t="shared" si="4"/>
        <v>0</v>
      </c>
      <c r="BF175" s="179">
        <f t="shared" si="5"/>
        <v>0</v>
      </c>
      <c r="BG175" s="179">
        <f t="shared" si="6"/>
        <v>0</v>
      </c>
      <c r="BH175" s="179">
        <f t="shared" si="7"/>
        <v>0</v>
      </c>
      <c r="BI175" s="179">
        <f t="shared" si="8"/>
        <v>0</v>
      </c>
      <c r="BJ175" s="18" t="s">
        <v>88</v>
      </c>
      <c r="BK175" s="179">
        <f t="shared" si="9"/>
        <v>0</v>
      </c>
      <c r="BL175" s="18" t="s">
        <v>180</v>
      </c>
      <c r="BM175" s="178" t="s">
        <v>546</v>
      </c>
    </row>
    <row r="176" spans="1:65" s="2" customFormat="1" ht="12">
      <c r="A176" s="264"/>
      <c r="B176" s="166"/>
      <c r="C176" s="167" t="s">
        <v>548</v>
      </c>
      <c r="D176" s="167" t="s">
        <v>164</v>
      </c>
      <c r="E176" s="168" t="s">
        <v>1112</v>
      </c>
      <c r="F176" s="169" t="s">
        <v>1113</v>
      </c>
      <c r="G176" s="170" t="s">
        <v>271</v>
      </c>
      <c r="H176" s="171">
        <v>5212.4</v>
      </c>
      <c r="I176" s="172"/>
      <c r="J176" s="173">
        <f t="shared" si="0"/>
        <v>0</v>
      </c>
      <c r="K176" s="169" t="s">
        <v>1</v>
      </c>
      <c r="L176" s="34"/>
      <c r="M176" s="174" t="s">
        <v>1</v>
      </c>
      <c r="N176" s="175" t="s">
        <v>45</v>
      </c>
      <c r="O176" s="59"/>
      <c r="P176" s="176">
        <f t="shared" si="1"/>
        <v>0</v>
      </c>
      <c r="Q176" s="176">
        <v>0</v>
      </c>
      <c r="R176" s="176">
        <f t="shared" si="2"/>
        <v>0</v>
      </c>
      <c r="S176" s="176">
        <v>0</v>
      </c>
      <c r="T176" s="177">
        <f t="shared" si="3"/>
        <v>0</v>
      </c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R176" s="178" t="s">
        <v>180</v>
      </c>
      <c r="AT176" s="178" t="s">
        <v>164</v>
      </c>
      <c r="AU176" s="178" t="s">
        <v>88</v>
      </c>
      <c r="AY176" s="18" t="s">
        <v>161</v>
      </c>
      <c r="BE176" s="179">
        <f t="shared" si="4"/>
        <v>0</v>
      </c>
      <c r="BF176" s="179">
        <f t="shared" si="5"/>
        <v>0</v>
      </c>
      <c r="BG176" s="179">
        <f t="shared" si="6"/>
        <v>0</v>
      </c>
      <c r="BH176" s="179">
        <f t="shared" si="7"/>
        <v>0</v>
      </c>
      <c r="BI176" s="179">
        <f t="shared" si="8"/>
        <v>0</v>
      </c>
      <c r="BJ176" s="18" t="s">
        <v>88</v>
      </c>
      <c r="BK176" s="179">
        <f t="shared" si="9"/>
        <v>0</v>
      </c>
      <c r="BL176" s="18" t="s">
        <v>180</v>
      </c>
      <c r="BM176" s="178" t="s">
        <v>551</v>
      </c>
    </row>
    <row r="177" spans="2:63" s="12" customFormat="1" ht="15">
      <c r="B177" s="153"/>
      <c r="D177" s="154" t="s">
        <v>79</v>
      </c>
      <c r="E177" s="155" t="s">
        <v>1114</v>
      </c>
      <c r="F177" s="155" t="s">
        <v>1115</v>
      </c>
      <c r="I177" s="156"/>
      <c r="J177" s="157">
        <f>BK177</f>
        <v>0</v>
      </c>
      <c r="L177" s="153"/>
      <c r="M177" s="158"/>
      <c r="N177" s="159"/>
      <c r="O177" s="159"/>
      <c r="P177" s="160">
        <f>SUM(P178:P190)</f>
        <v>0</v>
      </c>
      <c r="Q177" s="159"/>
      <c r="R177" s="160">
        <f>SUM(R178:R190)</f>
        <v>0</v>
      </c>
      <c r="S177" s="159"/>
      <c r="T177" s="161">
        <f>SUM(T178:T190)</f>
        <v>0</v>
      </c>
      <c r="AR177" s="154" t="s">
        <v>88</v>
      </c>
      <c r="AT177" s="162" t="s">
        <v>79</v>
      </c>
      <c r="AU177" s="162" t="s">
        <v>80</v>
      </c>
      <c r="AY177" s="154" t="s">
        <v>161</v>
      </c>
      <c r="BK177" s="163">
        <f>SUM(BK178:BK190)</f>
        <v>0</v>
      </c>
    </row>
    <row r="178" spans="1:65" s="2" customFormat="1" ht="24" customHeight="1">
      <c r="A178" s="264"/>
      <c r="B178" s="166"/>
      <c r="C178" s="167" t="s">
        <v>492</v>
      </c>
      <c r="D178" s="167" t="s">
        <v>164</v>
      </c>
      <c r="E178" s="168" t="s">
        <v>1116</v>
      </c>
      <c r="F178" s="169" t="s">
        <v>1117</v>
      </c>
      <c r="G178" s="170" t="s">
        <v>271</v>
      </c>
      <c r="H178" s="171">
        <v>30.657</v>
      </c>
      <c r="I178" s="172"/>
      <c r="J178" s="173">
        <f>ROUND(I178*H178,2)</f>
        <v>0</v>
      </c>
      <c r="K178" s="169" t="s">
        <v>1</v>
      </c>
      <c r="L178" s="34"/>
      <c r="M178" s="174" t="s">
        <v>1</v>
      </c>
      <c r="N178" s="175" t="s">
        <v>45</v>
      </c>
      <c r="O178" s="59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R178" s="178" t="s">
        <v>180</v>
      </c>
      <c r="AT178" s="178" t="s">
        <v>164</v>
      </c>
      <c r="AU178" s="178" t="s">
        <v>88</v>
      </c>
      <c r="AY178" s="18" t="s">
        <v>161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88</v>
      </c>
      <c r="BK178" s="179">
        <f>ROUND(I178*H178,2)</f>
        <v>0</v>
      </c>
      <c r="BL178" s="18" t="s">
        <v>180</v>
      </c>
      <c r="BM178" s="178" t="s">
        <v>554</v>
      </c>
    </row>
    <row r="179" spans="1:47" s="2" customFormat="1" ht="19.5">
      <c r="A179" s="264"/>
      <c r="B179" s="34"/>
      <c r="C179" s="264"/>
      <c r="D179" s="186" t="s">
        <v>287</v>
      </c>
      <c r="E179" s="264"/>
      <c r="F179" s="204" t="s">
        <v>1118</v>
      </c>
      <c r="G179" s="264"/>
      <c r="H179" s="264"/>
      <c r="I179" s="102"/>
      <c r="J179" s="264"/>
      <c r="K179" s="264"/>
      <c r="L179" s="34"/>
      <c r="M179" s="205"/>
      <c r="N179" s="206"/>
      <c r="O179" s="59"/>
      <c r="P179" s="59"/>
      <c r="Q179" s="59"/>
      <c r="R179" s="59"/>
      <c r="S179" s="59"/>
      <c r="T179" s="60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  <c r="AT179" s="18" t="s">
        <v>287</v>
      </c>
      <c r="AU179" s="18" t="s">
        <v>88</v>
      </c>
    </row>
    <row r="180" spans="1:65" s="2" customFormat="1" ht="36">
      <c r="A180" s="264"/>
      <c r="B180" s="166"/>
      <c r="C180" s="167" t="s">
        <v>555</v>
      </c>
      <c r="D180" s="167" t="s">
        <v>164</v>
      </c>
      <c r="E180" s="168" t="s">
        <v>1119</v>
      </c>
      <c r="F180" s="169" t="s">
        <v>1120</v>
      </c>
      <c r="G180" s="170" t="s">
        <v>271</v>
      </c>
      <c r="H180" s="171">
        <v>177.6</v>
      </c>
      <c r="I180" s="172"/>
      <c r="J180" s="173">
        <f>ROUND(I180*H180,2)</f>
        <v>0</v>
      </c>
      <c r="K180" s="169" t="s">
        <v>1</v>
      </c>
      <c r="L180" s="34"/>
      <c r="M180" s="174" t="s">
        <v>1</v>
      </c>
      <c r="N180" s="175" t="s">
        <v>45</v>
      </c>
      <c r="O180" s="59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R180" s="178" t="s">
        <v>180</v>
      </c>
      <c r="AT180" s="178" t="s">
        <v>164</v>
      </c>
      <c r="AU180" s="178" t="s">
        <v>88</v>
      </c>
      <c r="AY180" s="18" t="s">
        <v>161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8" t="s">
        <v>88</v>
      </c>
      <c r="BK180" s="179">
        <f>ROUND(I180*H180,2)</f>
        <v>0</v>
      </c>
      <c r="BL180" s="18" t="s">
        <v>180</v>
      </c>
      <c r="BM180" s="178" t="s">
        <v>558</v>
      </c>
    </row>
    <row r="181" spans="1:47" s="2" customFormat="1" ht="19.5">
      <c r="A181" s="264"/>
      <c r="B181" s="34"/>
      <c r="C181" s="264"/>
      <c r="D181" s="186" t="s">
        <v>287</v>
      </c>
      <c r="E181" s="264"/>
      <c r="F181" s="204" t="s">
        <v>1098</v>
      </c>
      <c r="G181" s="264"/>
      <c r="H181" s="264"/>
      <c r="I181" s="102"/>
      <c r="J181" s="264"/>
      <c r="K181" s="264"/>
      <c r="L181" s="34"/>
      <c r="M181" s="205"/>
      <c r="N181" s="206"/>
      <c r="O181" s="59"/>
      <c r="P181" s="59"/>
      <c r="Q181" s="59"/>
      <c r="R181" s="59"/>
      <c r="S181" s="59"/>
      <c r="T181" s="60"/>
      <c r="U181" s="264"/>
      <c r="V181" s="264"/>
      <c r="W181" s="264"/>
      <c r="X181" s="264"/>
      <c r="Y181" s="264"/>
      <c r="Z181" s="264"/>
      <c r="AA181" s="264"/>
      <c r="AB181" s="264"/>
      <c r="AC181" s="33"/>
      <c r="AD181" s="33"/>
      <c r="AE181" s="33"/>
      <c r="AT181" s="18" t="s">
        <v>287</v>
      </c>
      <c r="AU181" s="18" t="s">
        <v>88</v>
      </c>
    </row>
    <row r="182" spans="1:65" s="2" customFormat="1" ht="24" customHeight="1">
      <c r="A182" s="264"/>
      <c r="B182" s="166"/>
      <c r="C182" s="167" t="s">
        <v>496</v>
      </c>
      <c r="D182" s="167" t="s">
        <v>164</v>
      </c>
      <c r="E182" s="168" t="s">
        <v>1121</v>
      </c>
      <c r="F182" s="169" t="s">
        <v>1122</v>
      </c>
      <c r="G182" s="170" t="s">
        <v>256</v>
      </c>
      <c r="H182" s="171">
        <v>6.769</v>
      </c>
      <c r="I182" s="172"/>
      <c r="J182" s="173">
        <f>ROUND(I182*H182,2)</f>
        <v>0</v>
      </c>
      <c r="K182" s="169" t="s">
        <v>1</v>
      </c>
      <c r="L182" s="34"/>
      <c r="M182" s="174" t="s">
        <v>1</v>
      </c>
      <c r="N182" s="175" t="s">
        <v>45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264"/>
      <c r="V182" s="264"/>
      <c r="W182" s="264"/>
      <c r="X182" s="264"/>
      <c r="Y182" s="264"/>
      <c r="Z182" s="264"/>
      <c r="AA182" s="264"/>
      <c r="AB182" s="264"/>
      <c r="AC182" s="33"/>
      <c r="AD182" s="33"/>
      <c r="AE182" s="33"/>
      <c r="AR182" s="178" t="s">
        <v>180</v>
      </c>
      <c r="AT182" s="178" t="s">
        <v>164</v>
      </c>
      <c r="AU182" s="178" t="s">
        <v>88</v>
      </c>
      <c r="AY182" s="18" t="s">
        <v>161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88</v>
      </c>
      <c r="BK182" s="179">
        <f>ROUND(I182*H182,2)</f>
        <v>0</v>
      </c>
      <c r="BL182" s="18" t="s">
        <v>180</v>
      </c>
      <c r="BM182" s="178" t="s">
        <v>562</v>
      </c>
    </row>
    <row r="183" spans="1:47" s="2" customFormat="1" ht="29.25">
      <c r="A183" s="264"/>
      <c r="B183" s="34"/>
      <c r="C183" s="264"/>
      <c r="D183" s="186" t="s">
        <v>287</v>
      </c>
      <c r="E183" s="264"/>
      <c r="F183" s="204" t="s">
        <v>1123</v>
      </c>
      <c r="G183" s="264"/>
      <c r="H183" s="264"/>
      <c r="I183" s="102"/>
      <c r="J183" s="264"/>
      <c r="K183" s="264"/>
      <c r="L183" s="34"/>
      <c r="M183" s="205"/>
      <c r="N183" s="206"/>
      <c r="O183" s="59"/>
      <c r="P183" s="59"/>
      <c r="Q183" s="59"/>
      <c r="R183" s="59"/>
      <c r="S183" s="59"/>
      <c r="T183" s="60"/>
      <c r="U183" s="264"/>
      <c r="V183" s="264"/>
      <c r="W183" s="264"/>
      <c r="X183" s="264"/>
      <c r="Y183" s="264"/>
      <c r="Z183" s="264"/>
      <c r="AA183" s="264"/>
      <c r="AB183" s="264"/>
      <c r="AC183" s="33"/>
      <c r="AD183" s="33"/>
      <c r="AE183" s="33"/>
      <c r="AT183" s="18" t="s">
        <v>287</v>
      </c>
      <c r="AU183" s="18" t="s">
        <v>88</v>
      </c>
    </row>
    <row r="184" spans="1:65" s="2" customFormat="1" ht="36" customHeight="1">
      <c r="A184" s="264"/>
      <c r="B184" s="166"/>
      <c r="C184" s="167" t="s">
        <v>563</v>
      </c>
      <c r="D184" s="167" t="s">
        <v>164</v>
      </c>
      <c r="E184" s="168" t="s">
        <v>1124</v>
      </c>
      <c r="F184" s="169" t="s">
        <v>1125</v>
      </c>
      <c r="G184" s="170" t="s">
        <v>256</v>
      </c>
      <c r="H184" s="171">
        <v>6.769</v>
      </c>
      <c r="I184" s="172"/>
      <c r="J184" s="173">
        <f>ROUND(I184*H184,2)</f>
        <v>0</v>
      </c>
      <c r="K184" s="169" t="s">
        <v>1</v>
      </c>
      <c r="L184" s="34"/>
      <c r="M184" s="174" t="s">
        <v>1</v>
      </c>
      <c r="N184" s="175" t="s">
        <v>45</v>
      </c>
      <c r="O184" s="59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264"/>
      <c r="V184" s="264"/>
      <c r="W184" s="264"/>
      <c r="X184" s="264"/>
      <c r="Y184" s="264"/>
      <c r="Z184" s="264"/>
      <c r="AA184" s="264"/>
      <c r="AB184" s="264"/>
      <c r="AC184" s="33"/>
      <c r="AD184" s="33"/>
      <c r="AE184" s="33"/>
      <c r="AR184" s="178" t="s">
        <v>180</v>
      </c>
      <c r="AT184" s="178" t="s">
        <v>164</v>
      </c>
      <c r="AU184" s="178" t="s">
        <v>88</v>
      </c>
      <c r="AY184" s="18" t="s">
        <v>161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88</v>
      </c>
      <c r="BK184" s="179">
        <f>ROUND(I184*H184,2)</f>
        <v>0</v>
      </c>
      <c r="BL184" s="18" t="s">
        <v>180</v>
      </c>
      <c r="BM184" s="178" t="s">
        <v>566</v>
      </c>
    </row>
    <row r="185" spans="1:47" s="2" customFormat="1" ht="29.25">
      <c r="A185" s="264"/>
      <c r="B185" s="34"/>
      <c r="C185" s="264"/>
      <c r="D185" s="186" t="s">
        <v>287</v>
      </c>
      <c r="E185" s="264"/>
      <c r="F185" s="204" t="s">
        <v>1126</v>
      </c>
      <c r="G185" s="264"/>
      <c r="H185" s="264"/>
      <c r="I185" s="102"/>
      <c r="J185" s="264"/>
      <c r="K185" s="264"/>
      <c r="L185" s="34"/>
      <c r="M185" s="205"/>
      <c r="N185" s="206"/>
      <c r="O185" s="59"/>
      <c r="P185" s="59"/>
      <c r="Q185" s="59"/>
      <c r="R185" s="59"/>
      <c r="S185" s="59"/>
      <c r="T185" s="60"/>
      <c r="U185" s="264"/>
      <c r="V185" s="264"/>
      <c r="W185" s="264"/>
      <c r="X185" s="264"/>
      <c r="Y185" s="264"/>
      <c r="Z185" s="264"/>
      <c r="AA185" s="264"/>
      <c r="AB185" s="264"/>
      <c r="AC185" s="33"/>
      <c r="AD185" s="33"/>
      <c r="AE185" s="33"/>
      <c r="AT185" s="18" t="s">
        <v>287</v>
      </c>
      <c r="AU185" s="18" t="s">
        <v>88</v>
      </c>
    </row>
    <row r="186" spans="1:65" s="2" customFormat="1" ht="24" customHeight="1">
      <c r="A186" s="264"/>
      <c r="B186" s="166"/>
      <c r="C186" s="167" t="s">
        <v>500</v>
      </c>
      <c r="D186" s="167" t="s">
        <v>164</v>
      </c>
      <c r="E186" s="168" t="s">
        <v>1127</v>
      </c>
      <c r="F186" s="169" t="s">
        <v>1128</v>
      </c>
      <c r="G186" s="170" t="s">
        <v>256</v>
      </c>
      <c r="H186" s="171">
        <v>13.5</v>
      </c>
      <c r="I186" s="172"/>
      <c r="J186" s="173">
        <f>ROUND(I186*H186,2)</f>
        <v>0</v>
      </c>
      <c r="K186" s="169" t="s">
        <v>1</v>
      </c>
      <c r="L186" s="34"/>
      <c r="M186" s="174" t="s">
        <v>1</v>
      </c>
      <c r="N186" s="175" t="s">
        <v>45</v>
      </c>
      <c r="O186" s="59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264"/>
      <c r="V186" s="264"/>
      <c r="W186" s="264"/>
      <c r="X186" s="264"/>
      <c r="Y186" s="264"/>
      <c r="Z186" s="264"/>
      <c r="AA186" s="264"/>
      <c r="AB186" s="264"/>
      <c r="AC186" s="33"/>
      <c r="AD186" s="33"/>
      <c r="AE186" s="33"/>
      <c r="AR186" s="178" t="s">
        <v>180</v>
      </c>
      <c r="AT186" s="178" t="s">
        <v>164</v>
      </c>
      <c r="AU186" s="178" t="s">
        <v>88</v>
      </c>
      <c r="AY186" s="18" t="s">
        <v>161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88</v>
      </c>
      <c r="BK186" s="179">
        <f>ROUND(I186*H186,2)</f>
        <v>0</v>
      </c>
      <c r="BL186" s="18" t="s">
        <v>180</v>
      </c>
      <c r="BM186" s="178" t="s">
        <v>567</v>
      </c>
    </row>
    <row r="187" spans="1:47" s="2" customFormat="1" ht="29.25">
      <c r="A187" s="264"/>
      <c r="B187" s="34"/>
      <c r="C187" s="264"/>
      <c r="D187" s="186" t="s">
        <v>287</v>
      </c>
      <c r="E187" s="264"/>
      <c r="F187" s="204" t="s">
        <v>1129</v>
      </c>
      <c r="G187" s="264"/>
      <c r="H187" s="264"/>
      <c r="I187" s="102"/>
      <c r="J187" s="264"/>
      <c r="K187" s="264"/>
      <c r="L187" s="34"/>
      <c r="M187" s="205"/>
      <c r="N187" s="206"/>
      <c r="O187" s="59"/>
      <c r="P187" s="59"/>
      <c r="Q187" s="59"/>
      <c r="R187" s="59"/>
      <c r="S187" s="59"/>
      <c r="T187" s="60"/>
      <c r="U187" s="264"/>
      <c r="V187" s="264"/>
      <c r="W187" s="264"/>
      <c r="X187" s="264"/>
      <c r="Y187" s="264"/>
      <c r="Z187" s="264"/>
      <c r="AA187" s="264"/>
      <c r="AB187" s="264"/>
      <c r="AC187" s="33"/>
      <c r="AD187" s="33"/>
      <c r="AE187" s="33"/>
      <c r="AT187" s="18" t="s">
        <v>287</v>
      </c>
      <c r="AU187" s="18" t="s">
        <v>88</v>
      </c>
    </row>
    <row r="188" spans="1:65" s="2" customFormat="1" ht="24" customHeight="1">
      <c r="A188" s="264"/>
      <c r="B188" s="166"/>
      <c r="C188" s="167" t="s">
        <v>568</v>
      </c>
      <c r="D188" s="167" t="s">
        <v>164</v>
      </c>
      <c r="E188" s="168" t="s">
        <v>1130</v>
      </c>
      <c r="F188" s="169" t="s">
        <v>1131</v>
      </c>
      <c r="G188" s="170" t="s">
        <v>271</v>
      </c>
      <c r="H188" s="171">
        <v>47.59</v>
      </c>
      <c r="I188" s="172"/>
      <c r="J188" s="173">
        <f>ROUND(I188*H188,2)</f>
        <v>0</v>
      </c>
      <c r="K188" s="169" t="s">
        <v>1</v>
      </c>
      <c r="L188" s="34"/>
      <c r="M188" s="174" t="s">
        <v>1</v>
      </c>
      <c r="N188" s="175" t="s">
        <v>45</v>
      </c>
      <c r="O188" s="59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264"/>
      <c r="V188" s="264"/>
      <c r="W188" s="264"/>
      <c r="X188" s="264"/>
      <c r="Y188" s="264"/>
      <c r="Z188" s="264"/>
      <c r="AA188" s="264"/>
      <c r="AB188" s="264"/>
      <c r="AC188" s="33"/>
      <c r="AD188" s="33"/>
      <c r="AE188" s="33"/>
      <c r="AR188" s="178" t="s">
        <v>180</v>
      </c>
      <c r="AT188" s="178" t="s">
        <v>164</v>
      </c>
      <c r="AU188" s="178" t="s">
        <v>88</v>
      </c>
      <c r="AY188" s="18" t="s">
        <v>161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88</v>
      </c>
      <c r="BK188" s="179">
        <f>ROUND(I188*H188,2)</f>
        <v>0</v>
      </c>
      <c r="BL188" s="18" t="s">
        <v>180</v>
      </c>
      <c r="BM188" s="178" t="s">
        <v>569</v>
      </c>
    </row>
    <row r="189" spans="1:47" s="2" customFormat="1" ht="19.5">
      <c r="A189" s="264"/>
      <c r="B189" s="34"/>
      <c r="C189" s="264"/>
      <c r="D189" s="186" t="s">
        <v>287</v>
      </c>
      <c r="E189" s="264"/>
      <c r="F189" s="204" t="s">
        <v>1132</v>
      </c>
      <c r="G189" s="264"/>
      <c r="H189" s="264"/>
      <c r="I189" s="102"/>
      <c r="J189" s="264"/>
      <c r="K189" s="264"/>
      <c r="L189" s="34"/>
      <c r="M189" s="205"/>
      <c r="N189" s="206"/>
      <c r="O189" s="59"/>
      <c r="P189" s="59"/>
      <c r="Q189" s="59"/>
      <c r="R189" s="59"/>
      <c r="S189" s="59"/>
      <c r="T189" s="60"/>
      <c r="U189" s="264"/>
      <c r="V189" s="264"/>
      <c r="W189" s="264"/>
      <c r="X189" s="264"/>
      <c r="Y189" s="264"/>
      <c r="Z189" s="264"/>
      <c r="AA189" s="264"/>
      <c r="AB189" s="264"/>
      <c r="AC189" s="33"/>
      <c r="AD189" s="33"/>
      <c r="AE189" s="33"/>
      <c r="AT189" s="18" t="s">
        <v>287</v>
      </c>
      <c r="AU189" s="18" t="s">
        <v>88</v>
      </c>
    </row>
    <row r="190" spans="1:65" s="2" customFormat="1" ht="24" customHeight="1">
      <c r="A190" s="264"/>
      <c r="B190" s="166"/>
      <c r="C190" s="167" t="s">
        <v>504</v>
      </c>
      <c r="D190" s="167" t="s">
        <v>164</v>
      </c>
      <c r="E190" s="168" t="s">
        <v>1133</v>
      </c>
      <c r="F190" s="169" t="s">
        <v>1134</v>
      </c>
      <c r="G190" s="170" t="s">
        <v>271</v>
      </c>
      <c r="H190" s="171">
        <v>177.6</v>
      </c>
      <c r="I190" s="172"/>
      <c r="J190" s="173">
        <f>ROUND(I190*H190,2)</f>
        <v>0</v>
      </c>
      <c r="K190" s="169" t="s">
        <v>1</v>
      </c>
      <c r="L190" s="34"/>
      <c r="M190" s="174" t="s">
        <v>1</v>
      </c>
      <c r="N190" s="175" t="s">
        <v>45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264"/>
      <c r="V190" s="264"/>
      <c r="W190" s="264"/>
      <c r="X190" s="264"/>
      <c r="Y190" s="264"/>
      <c r="Z190" s="264"/>
      <c r="AA190" s="264"/>
      <c r="AB190" s="264"/>
      <c r="AC190" s="33"/>
      <c r="AD190" s="33"/>
      <c r="AE190" s="33"/>
      <c r="AR190" s="178" t="s">
        <v>180</v>
      </c>
      <c r="AT190" s="178" t="s">
        <v>164</v>
      </c>
      <c r="AU190" s="178" t="s">
        <v>88</v>
      </c>
      <c r="AY190" s="18" t="s">
        <v>161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88</v>
      </c>
      <c r="BK190" s="179">
        <f>ROUND(I190*H190,2)</f>
        <v>0</v>
      </c>
      <c r="BL190" s="18" t="s">
        <v>180</v>
      </c>
      <c r="BM190" s="178" t="s">
        <v>570</v>
      </c>
    </row>
    <row r="191" spans="2:63" s="234" customFormat="1" ht="25.9" customHeight="1">
      <c r="B191" s="235"/>
      <c r="D191" s="236" t="s">
        <v>79</v>
      </c>
      <c r="E191" s="237" t="s">
        <v>1135</v>
      </c>
      <c r="F191" s="237" t="s">
        <v>1136</v>
      </c>
      <c r="I191" s="238"/>
      <c r="J191" s="239">
        <f>BK191</f>
        <v>0</v>
      </c>
      <c r="L191" s="235"/>
      <c r="M191" s="240"/>
      <c r="N191" s="241"/>
      <c r="O191" s="241"/>
      <c r="P191" s="242">
        <f>SUM(P192:P194)</f>
        <v>0</v>
      </c>
      <c r="Q191" s="241"/>
      <c r="R191" s="242">
        <f>SUM(R192:R194)</f>
        <v>0</v>
      </c>
      <c r="S191" s="241"/>
      <c r="T191" s="243">
        <f>SUM(T192:T194)</f>
        <v>0</v>
      </c>
      <c r="AR191" s="236" t="s">
        <v>88</v>
      </c>
      <c r="AT191" s="244" t="s">
        <v>79</v>
      </c>
      <c r="AU191" s="244" t="s">
        <v>80</v>
      </c>
      <c r="AY191" s="236" t="s">
        <v>161</v>
      </c>
      <c r="BK191" s="245">
        <f>SUM(BK192:BK194)</f>
        <v>0</v>
      </c>
    </row>
    <row r="192" spans="2:65" s="246" customFormat="1" ht="16.5" customHeight="1">
      <c r="B192" s="247"/>
      <c r="C192" s="248" t="s">
        <v>571</v>
      </c>
      <c r="D192" s="248" t="s">
        <v>164</v>
      </c>
      <c r="E192" s="249" t="s">
        <v>1137</v>
      </c>
      <c r="F192" s="250" t="s">
        <v>1138</v>
      </c>
      <c r="G192" s="251" t="s">
        <v>539</v>
      </c>
      <c r="H192" s="252">
        <v>0</v>
      </c>
      <c r="I192" s="253"/>
      <c r="J192" s="254">
        <f>ROUND(I192*H192,2)</f>
        <v>0</v>
      </c>
      <c r="K192" s="250" t="s">
        <v>1</v>
      </c>
      <c r="L192" s="255"/>
      <c r="M192" s="256" t="s">
        <v>1</v>
      </c>
      <c r="N192" s="257" t="s">
        <v>45</v>
      </c>
      <c r="O192" s="258"/>
      <c r="P192" s="259">
        <f>O192*H192</f>
        <v>0</v>
      </c>
      <c r="Q192" s="259">
        <v>0</v>
      </c>
      <c r="R192" s="259">
        <f>Q192*H192</f>
        <v>0</v>
      </c>
      <c r="S192" s="259">
        <v>0</v>
      </c>
      <c r="T192" s="260">
        <f>S192*H192</f>
        <v>0</v>
      </c>
      <c r="AR192" s="261" t="s">
        <v>180</v>
      </c>
      <c r="AT192" s="261" t="s">
        <v>164</v>
      </c>
      <c r="AU192" s="261" t="s">
        <v>88</v>
      </c>
      <c r="AY192" s="262" t="s">
        <v>161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62" t="s">
        <v>88</v>
      </c>
      <c r="BK192" s="245">
        <f>ROUND(I192*H192,2)</f>
        <v>0</v>
      </c>
      <c r="BL192" s="262" t="s">
        <v>180</v>
      </c>
      <c r="BM192" s="261" t="s">
        <v>574</v>
      </c>
    </row>
    <row r="193" spans="2:65" s="246" customFormat="1" ht="16.5" customHeight="1">
      <c r="B193" s="247"/>
      <c r="C193" s="248" t="s">
        <v>508</v>
      </c>
      <c r="D193" s="248" t="s">
        <v>164</v>
      </c>
      <c r="E193" s="249" t="s">
        <v>1139</v>
      </c>
      <c r="F193" s="250" t="s">
        <v>1140</v>
      </c>
      <c r="G193" s="251" t="s">
        <v>539</v>
      </c>
      <c r="H193" s="252">
        <v>0</v>
      </c>
      <c r="I193" s="253"/>
      <c r="J193" s="254">
        <f>ROUND(I193*H193,2)</f>
        <v>0</v>
      </c>
      <c r="K193" s="250" t="s">
        <v>1</v>
      </c>
      <c r="L193" s="255"/>
      <c r="M193" s="256" t="s">
        <v>1</v>
      </c>
      <c r="N193" s="257" t="s">
        <v>45</v>
      </c>
      <c r="O193" s="258"/>
      <c r="P193" s="259">
        <f>O193*H193</f>
        <v>0</v>
      </c>
      <c r="Q193" s="259">
        <v>0</v>
      </c>
      <c r="R193" s="259">
        <f>Q193*H193</f>
        <v>0</v>
      </c>
      <c r="S193" s="259">
        <v>0</v>
      </c>
      <c r="T193" s="260">
        <f>S193*H193</f>
        <v>0</v>
      </c>
      <c r="AR193" s="261" t="s">
        <v>180</v>
      </c>
      <c r="AT193" s="261" t="s">
        <v>164</v>
      </c>
      <c r="AU193" s="261" t="s">
        <v>88</v>
      </c>
      <c r="AY193" s="262" t="s">
        <v>161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262" t="s">
        <v>88</v>
      </c>
      <c r="BK193" s="245">
        <f>ROUND(I193*H193,2)</f>
        <v>0</v>
      </c>
      <c r="BL193" s="262" t="s">
        <v>180</v>
      </c>
      <c r="BM193" s="261" t="s">
        <v>581</v>
      </c>
    </row>
    <row r="194" spans="2:65" s="246" customFormat="1" ht="16.5" customHeight="1">
      <c r="B194" s="247"/>
      <c r="C194" s="248" t="s">
        <v>584</v>
      </c>
      <c r="D194" s="248" t="s">
        <v>164</v>
      </c>
      <c r="E194" s="249" t="s">
        <v>1141</v>
      </c>
      <c r="F194" s="250" t="s">
        <v>1142</v>
      </c>
      <c r="G194" s="251" t="s">
        <v>539</v>
      </c>
      <c r="H194" s="252">
        <v>0</v>
      </c>
      <c r="I194" s="253"/>
      <c r="J194" s="254">
        <f>ROUND(I194*H194,2)</f>
        <v>0</v>
      </c>
      <c r="K194" s="250" t="s">
        <v>1</v>
      </c>
      <c r="L194" s="255"/>
      <c r="M194" s="256" t="s">
        <v>1</v>
      </c>
      <c r="N194" s="257" t="s">
        <v>45</v>
      </c>
      <c r="O194" s="258"/>
      <c r="P194" s="259">
        <f>O194*H194</f>
        <v>0</v>
      </c>
      <c r="Q194" s="259">
        <v>0</v>
      </c>
      <c r="R194" s="259">
        <f>Q194*H194</f>
        <v>0</v>
      </c>
      <c r="S194" s="259">
        <v>0</v>
      </c>
      <c r="T194" s="260">
        <f>S194*H194</f>
        <v>0</v>
      </c>
      <c r="AR194" s="261" t="s">
        <v>180</v>
      </c>
      <c r="AT194" s="261" t="s">
        <v>164</v>
      </c>
      <c r="AU194" s="261" t="s">
        <v>88</v>
      </c>
      <c r="AY194" s="262" t="s">
        <v>161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262" t="s">
        <v>88</v>
      </c>
      <c r="BK194" s="245">
        <f>ROUND(I194*H194,2)</f>
        <v>0</v>
      </c>
      <c r="BL194" s="262" t="s">
        <v>180</v>
      </c>
      <c r="BM194" s="261" t="s">
        <v>588</v>
      </c>
    </row>
    <row r="195" spans="2:63" s="12" customFormat="1" ht="25.9" customHeight="1">
      <c r="B195" s="153"/>
      <c r="D195" s="154" t="s">
        <v>79</v>
      </c>
      <c r="E195" s="155" t="s">
        <v>1143</v>
      </c>
      <c r="F195" s="155" t="s">
        <v>1144</v>
      </c>
      <c r="I195" s="156"/>
      <c r="J195" s="157">
        <f>BK195</f>
        <v>0</v>
      </c>
      <c r="L195" s="153"/>
      <c r="M195" s="158"/>
      <c r="N195" s="159"/>
      <c r="O195" s="159"/>
      <c r="P195" s="160">
        <f>SUM(P196:P204)</f>
        <v>0</v>
      </c>
      <c r="Q195" s="159"/>
      <c r="R195" s="160">
        <f>SUM(R196:R204)</f>
        <v>0</v>
      </c>
      <c r="S195" s="159"/>
      <c r="T195" s="161">
        <f>SUM(T196:T204)</f>
        <v>0</v>
      </c>
      <c r="AR195" s="154" t="s">
        <v>88</v>
      </c>
      <c r="AT195" s="162" t="s">
        <v>79</v>
      </c>
      <c r="AU195" s="162" t="s">
        <v>80</v>
      </c>
      <c r="AY195" s="154" t="s">
        <v>161</v>
      </c>
      <c r="BK195" s="163">
        <f>SUM(BK196:BK204)</f>
        <v>0</v>
      </c>
    </row>
    <row r="196" spans="1:65" s="2" customFormat="1" ht="24" customHeight="1">
      <c r="A196" s="264"/>
      <c r="B196" s="166"/>
      <c r="C196" s="167" t="s">
        <v>518</v>
      </c>
      <c r="D196" s="167" t="s">
        <v>164</v>
      </c>
      <c r="E196" s="168" t="s">
        <v>1145</v>
      </c>
      <c r="F196" s="169" t="s">
        <v>1146</v>
      </c>
      <c r="G196" s="170" t="s">
        <v>285</v>
      </c>
      <c r="H196" s="171">
        <v>331.46</v>
      </c>
      <c r="I196" s="172"/>
      <c r="J196" s="173">
        <f>ROUND(I196*H196,2)</f>
        <v>0</v>
      </c>
      <c r="K196" s="169" t="s">
        <v>1</v>
      </c>
      <c r="L196" s="34"/>
      <c r="M196" s="174" t="s">
        <v>1</v>
      </c>
      <c r="N196" s="175" t="s">
        <v>45</v>
      </c>
      <c r="O196" s="59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264"/>
      <c r="V196" s="264"/>
      <c r="W196" s="264"/>
      <c r="X196" s="264"/>
      <c r="Y196" s="264"/>
      <c r="Z196" s="264"/>
      <c r="AA196" s="264"/>
      <c r="AB196" s="264"/>
      <c r="AC196" s="33"/>
      <c r="AD196" s="33"/>
      <c r="AE196" s="33"/>
      <c r="AR196" s="178" t="s">
        <v>180</v>
      </c>
      <c r="AT196" s="178" t="s">
        <v>164</v>
      </c>
      <c r="AU196" s="178" t="s">
        <v>88</v>
      </c>
      <c r="AY196" s="18" t="s">
        <v>161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88</v>
      </c>
      <c r="BK196" s="179">
        <f>ROUND(I196*H196,2)</f>
        <v>0</v>
      </c>
      <c r="BL196" s="18" t="s">
        <v>180</v>
      </c>
      <c r="BM196" s="178" t="s">
        <v>592</v>
      </c>
    </row>
    <row r="197" spans="1:65" s="2" customFormat="1" ht="16.5" customHeight="1">
      <c r="A197" s="264"/>
      <c r="B197" s="166"/>
      <c r="C197" s="167" t="s">
        <v>595</v>
      </c>
      <c r="D197" s="167" t="s">
        <v>164</v>
      </c>
      <c r="E197" s="168" t="s">
        <v>1147</v>
      </c>
      <c r="F197" s="169" t="s">
        <v>1148</v>
      </c>
      <c r="G197" s="170" t="s">
        <v>256</v>
      </c>
      <c r="H197" s="171">
        <v>16.573</v>
      </c>
      <c r="I197" s="172"/>
      <c r="J197" s="173">
        <f>ROUND(I197*H197,2)</f>
        <v>0</v>
      </c>
      <c r="K197" s="169" t="s">
        <v>1</v>
      </c>
      <c r="L197" s="34"/>
      <c r="M197" s="174" t="s">
        <v>1</v>
      </c>
      <c r="N197" s="175" t="s">
        <v>45</v>
      </c>
      <c r="O197" s="59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264"/>
      <c r="V197" s="264"/>
      <c r="W197" s="264"/>
      <c r="X197" s="264"/>
      <c r="Y197" s="264"/>
      <c r="Z197" s="264"/>
      <c r="AA197" s="264"/>
      <c r="AB197" s="264"/>
      <c r="AC197" s="33"/>
      <c r="AD197" s="33"/>
      <c r="AE197" s="33"/>
      <c r="AR197" s="178" t="s">
        <v>180</v>
      </c>
      <c r="AT197" s="178" t="s">
        <v>164</v>
      </c>
      <c r="AU197" s="178" t="s">
        <v>88</v>
      </c>
      <c r="AY197" s="18" t="s">
        <v>161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88</v>
      </c>
      <c r="BK197" s="179">
        <f>ROUND(I197*H197,2)</f>
        <v>0</v>
      </c>
      <c r="BL197" s="18" t="s">
        <v>180</v>
      </c>
      <c r="BM197" s="178" t="s">
        <v>598</v>
      </c>
    </row>
    <row r="198" spans="2:51" s="14" customFormat="1" ht="12">
      <c r="B198" s="193"/>
      <c r="D198" s="186" t="s">
        <v>259</v>
      </c>
      <c r="E198" s="194" t="s">
        <v>1</v>
      </c>
      <c r="F198" s="195" t="s">
        <v>1149</v>
      </c>
      <c r="H198" s="196">
        <v>16.573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259</v>
      </c>
      <c r="AU198" s="194" t="s">
        <v>88</v>
      </c>
      <c r="AV198" s="14" t="s">
        <v>90</v>
      </c>
      <c r="AW198" s="14" t="s">
        <v>34</v>
      </c>
      <c r="AX198" s="14" t="s">
        <v>80</v>
      </c>
      <c r="AY198" s="194" t="s">
        <v>161</v>
      </c>
    </row>
    <row r="199" spans="2:51" s="15" customFormat="1" ht="12">
      <c r="B199" s="217"/>
      <c r="D199" s="186" t="s">
        <v>259</v>
      </c>
      <c r="E199" s="218" t="s">
        <v>1</v>
      </c>
      <c r="F199" s="219" t="s">
        <v>453</v>
      </c>
      <c r="H199" s="220">
        <v>16.573</v>
      </c>
      <c r="I199" s="221"/>
      <c r="L199" s="217"/>
      <c r="M199" s="222"/>
      <c r="N199" s="223"/>
      <c r="O199" s="223"/>
      <c r="P199" s="223"/>
      <c r="Q199" s="223"/>
      <c r="R199" s="223"/>
      <c r="S199" s="223"/>
      <c r="T199" s="224"/>
      <c r="AT199" s="218" t="s">
        <v>259</v>
      </c>
      <c r="AU199" s="218" t="s">
        <v>88</v>
      </c>
      <c r="AV199" s="15" t="s">
        <v>180</v>
      </c>
      <c r="AW199" s="15" t="s">
        <v>34</v>
      </c>
      <c r="AX199" s="15" t="s">
        <v>88</v>
      </c>
      <c r="AY199" s="218" t="s">
        <v>161</v>
      </c>
    </row>
    <row r="200" spans="1:65" s="2" customFormat="1" ht="16.5" customHeight="1">
      <c r="A200" s="264"/>
      <c r="B200" s="166"/>
      <c r="C200" s="167" t="s">
        <v>521</v>
      </c>
      <c r="D200" s="167" t="s">
        <v>164</v>
      </c>
      <c r="E200" s="168" t="s">
        <v>1150</v>
      </c>
      <c r="F200" s="169" t="s">
        <v>1151</v>
      </c>
      <c r="G200" s="170" t="s">
        <v>292</v>
      </c>
      <c r="H200" s="171">
        <v>160.388</v>
      </c>
      <c r="I200" s="172"/>
      <c r="J200" s="173">
        <f>ROUND(I200*H200,2)</f>
        <v>0</v>
      </c>
      <c r="K200" s="169" t="s">
        <v>1</v>
      </c>
      <c r="L200" s="34"/>
      <c r="M200" s="174" t="s">
        <v>1</v>
      </c>
      <c r="N200" s="175" t="s">
        <v>45</v>
      </c>
      <c r="O200" s="59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264"/>
      <c r="V200" s="264"/>
      <c r="W200" s="264"/>
      <c r="X200" s="264"/>
      <c r="Y200" s="264"/>
      <c r="Z200" s="264"/>
      <c r="AA200" s="264"/>
      <c r="AB200" s="264"/>
      <c r="AC200" s="33"/>
      <c r="AD200" s="33"/>
      <c r="AE200" s="33"/>
      <c r="AR200" s="178" t="s">
        <v>180</v>
      </c>
      <c r="AT200" s="178" t="s">
        <v>164</v>
      </c>
      <c r="AU200" s="178" t="s">
        <v>88</v>
      </c>
      <c r="AY200" s="18" t="s">
        <v>161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88</v>
      </c>
      <c r="BK200" s="179">
        <f>ROUND(I200*H200,2)</f>
        <v>0</v>
      </c>
      <c r="BL200" s="18" t="s">
        <v>180</v>
      </c>
      <c r="BM200" s="178" t="s">
        <v>602</v>
      </c>
    </row>
    <row r="201" spans="1:65" s="2" customFormat="1" ht="16.5" customHeight="1">
      <c r="A201" s="264"/>
      <c r="B201" s="166"/>
      <c r="C201" s="167" t="s">
        <v>604</v>
      </c>
      <c r="D201" s="167" t="s">
        <v>164</v>
      </c>
      <c r="E201" s="168" t="s">
        <v>1152</v>
      </c>
      <c r="F201" s="169" t="s">
        <v>1153</v>
      </c>
      <c r="G201" s="170" t="s">
        <v>292</v>
      </c>
      <c r="H201" s="171">
        <v>183.8</v>
      </c>
      <c r="I201" s="172"/>
      <c r="J201" s="173">
        <f>ROUND(I201*H201,2)</f>
        <v>0</v>
      </c>
      <c r="K201" s="169" t="s">
        <v>1</v>
      </c>
      <c r="L201" s="34"/>
      <c r="M201" s="174" t="s">
        <v>1</v>
      </c>
      <c r="N201" s="175" t="s">
        <v>45</v>
      </c>
      <c r="O201" s="59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264"/>
      <c r="V201" s="264"/>
      <c r="W201" s="264"/>
      <c r="X201" s="264"/>
      <c r="Y201" s="264"/>
      <c r="Z201" s="264"/>
      <c r="AA201" s="264"/>
      <c r="AB201" s="264"/>
      <c r="AC201" s="33"/>
      <c r="AD201" s="33"/>
      <c r="AE201" s="33"/>
      <c r="AR201" s="178" t="s">
        <v>180</v>
      </c>
      <c r="AT201" s="178" t="s">
        <v>164</v>
      </c>
      <c r="AU201" s="178" t="s">
        <v>88</v>
      </c>
      <c r="AY201" s="18" t="s">
        <v>161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88</v>
      </c>
      <c r="BK201" s="179">
        <f>ROUND(I201*H201,2)</f>
        <v>0</v>
      </c>
      <c r="BL201" s="18" t="s">
        <v>180</v>
      </c>
      <c r="BM201" s="178" t="s">
        <v>607</v>
      </c>
    </row>
    <row r="202" spans="1:65" s="2" customFormat="1" ht="16.5" customHeight="1">
      <c r="A202" s="264"/>
      <c r="B202" s="166"/>
      <c r="C202" s="167" t="s">
        <v>524</v>
      </c>
      <c r="D202" s="167" t="s">
        <v>164</v>
      </c>
      <c r="E202" s="168" t="s">
        <v>1154</v>
      </c>
      <c r="F202" s="169" t="s">
        <v>1155</v>
      </c>
      <c r="G202" s="170" t="s">
        <v>292</v>
      </c>
      <c r="H202" s="171">
        <v>14.14</v>
      </c>
      <c r="I202" s="172"/>
      <c r="J202" s="173">
        <f>ROUND(I202*H202,2)</f>
        <v>0</v>
      </c>
      <c r="K202" s="169" t="s">
        <v>1</v>
      </c>
      <c r="L202" s="34"/>
      <c r="M202" s="174" t="s">
        <v>1</v>
      </c>
      <c r="N202" s="175" t="s">
        <v>45</v>
      </c>
      <c r="O202" s="59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264"/>
      <c r="V202" s="264"/>
      <c r="W202" s="264"/>
      <c r="X202" s="264"/>
      <c r="Y202" s="264"/>
      <c r="Z202" s="264"/>
      <c r="AA202" s="264"/>
      <c r="AB202" s="264"/>
      <c r="AC202" s="33"/>
      <c r="AD202" s="33"/>
      <c r="AE202" s="33"/>
      <c r="AR202" s="178" t="s">
        <v>180</v>
      </c>
      <c r="AT202" s="178" t="s">
        <v>164</v>
      </c>
      <c r="AU202" s="178" t="s">
        <v>88</v>
      </c>
      <c r="AY202" s="18" t="s">
        <v>161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88</v>
      </c>
      <c r="BK202" s="179">
        <f>ROUND(I202*H202,2)</f>
        <v>0</v>
      </c>
      <c r="BL202" s="18" t="s">
        <v>180</v>
      </c>
      <c r="BM202" s="178" t="s">
        <v>610</v>
      </c>
    </row>
    <row r="203" spans="2:51" s="14" customFormat="1" ht="12">
      <c r="B203" s="193"/>
      <c r="D203" s="186" t="s">
        <v>259</v>
      </c>
      <c r="E203" s="194" t="s">
        <v>1</v>
      </c>
      <c r="F203" s="195" t="s">
        <v>1156</v>
      </c>
      <c r="H203" s="196">
        <v>14.14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259</v>
      </c>
      <c r="AU203" s="194" t="s">
        <v>88</v>
      </c>
      <c r="AV203" s="14" t="s">
        <v>90</v>
      </c>
      <c r="AW203" s="14" t="s">
        <v>34</v>
      </c>
      <c r="AX203" s="14" t="s">
        <v>80</v>
      </c>
      <c r="AY203" s="194" t="s">
        <v>161</v>
      </c>
    </row>
    <row r="204" spans="2:51" s="15" customFormat="1" ht="12">
      <c r="B204" s="217"/>
      <c r="D204" s="186" t="s">
        <v>259</v>
      </c>
      <c r="E204" s="218" t="s">
        <v>1</v>
      </c>
      <c r="F204" s="219" t="s">
        <v>453</v>
      </c>
      <c r="H204" s="220">
        <v>14.14</v>
      </c>
      <c r="I204" s="221"/>
      <c r="L204" s="217"/>
      <c r="M204" s="222"/>
      <c r="N204" s="223"/>
      <c r="O204" s="223"/>
      <c r="P204" s="223"/>
      <c r="Q204" s="223"/>
      <c r="R204" s="223"/>
      <c r="S204" s="223"/>
      <c r="T204" s="224"/>
      <c r="AT204" s="218" t="s">
        <v>259</v>
      </c>
      <c r="AU204" s="218" t="s">
        <v>88</v>
      </c>
      <c r="AV204" s="15" t="s">
        <v>180</v>
      </c>
      <c r="AW204" s="15" t="s">
        <v>34</v>
      </c>
      <c r="AX204" s="15" t="s">
        <v>88</v>
      </c>
      <c r="AY204" s="218" t="s">
        <v>161</v>
      </c>
    </row>
    <row r="205" spans="2:63" s="12" customFormat="1" ht="25.9" customHeight="1">
      <c r="B205" s="153"/>
      <c r="D205" s="154" t="s">
        <v>79</v>
      </c>
      <c r="E205" s="155" t="s">
        <v>1157</v>
      </c>
      <c r="F205" s="155" t="s">
        <v>1158</v>
      </c>
      <c r="I205" s="156"/>
      <c r="J205" s="157">
        <f>BK205</f>
        <v>0</v>
      </c>
      <c r="L205" s="153"/>
      <c r="M205" s="158"/>
      <c r="N205" s="159"/>
      <c r="O205" s="159"/>
      <c r="P205" s="160">
        <f>SUM(P206:P218)</f>
        <v>0</v>
      </c>
      <c r="Q205" s="159"/>
      <c r="R205" s="160">
        <f>SUM(R206:R218)</f>
        <v>0</v>
      </c>
      <c r="S205" s="159"/>
      <c r="T205" s="161">
        <f>SUM(T206:T218)</f>
        <v>0</v>
      </c>
      <c r="AR205" s="154" t="s">
        <v>88</v>
      </c>
      <c r="AT205" s="162" t="s">
        <v>79</v>
      </c>
      <c r="AU205" s="162" t="s">
        <v>80</v>
      </c>
      <c r="AY205" s="154" t="s">
        <v>161</v>
      </c>
      <c r="BK205" s="163">
        <f>SUM(BK206:BK218)</f>
        <v>0</v>
      </c>
    </row>
    <row r="206" spans="1:65" s="2" customFormat="1" ht="36" customHeight="1">
      <c r="A206" s="264"/>
      <c r="B206" s="166"/>
      <c r="C206" s="167" t="s">
        <v>611</v>
      </c>
      <c r="D206" s="167" t="s">
        <v>164</v>
      </c>
      <c r="E206" s="168" t="s">
        <v>1159</v>
      </c>
      <c r="F206" s="169" t="s">
        <v>1160</v>
      </c>
      <c r="G206" s="170" t="s">
        <v>292</v>
      </c>
      <c r="H206" s="171">
        <v>7</v>
      </c>
      <c r="I206" s="172"/>
      <c r="J206" s="173">
        <f>ROUND(I206*H206,2)</f>
        <v>0</v>
      </c>
      <c r="K206" s="169" t="s">
        <v>1</v>
      </c>
      <c r="L206" s="34"/>
      <c r="M206" s="174" t="s">
        <v>1</v>
      </c>
      <c r="N206" s="175" t="s">
        <v>45</v>
      </c>
      <c r="O206" s="59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264"/>
      <c r="V206" s="264"/>
      <c r="W206" s="264"/>
      <c r="X206" s="264"/>
      <c r="Y206" s="264"/>
      <c r="Z206" s="264"/>
      <c r="AA206" s="264"/>
      <c r="AB206" s="264"/>
      <c r="AC206" s="33"/>
      <c r="AD206" s="33"/>
      <c r="AE206" s="33"/>
      <c r="AR206" s="178" t="s">
        <v>180</v>
      </c>
      <c r="AT206" s="178" t="s">
        <v>164</v>
      </c>
      <c r="AU206" s="178" t="s">
        <v>88</v>
      </c>
      <c r="AY206" s="18" t="s">
        <v>161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88</v>
      </c>
      <c r="BK206" s="179">
        <f>ROUND(I206*H206,2)</f>
        <v>0</v>
      </c>
      <c r="BL206" s="18" t="s">
        <v>180</v>
      </c>
      <c r="BM206" s="178" t="s">
        <v>613</v>
      </c>
    </row>
    <row r="207" spans="1:47" s="2" customFormat="1" ht="19.5">
      <c r="A207" s="264"/>
      <c r="B207" s="34"/>
      <c r="C207" s="264"/>
      <c r="D207" s="186" t="s">
        <v>287</v>
      </c>
      <c r="E207" s="264"/>
      <c r="F207" s="204" t="s">
        <v>1161</v>
      </c>
      <c r="G207" s="264"/>
      <c r="H207" s="264"/>
      <c r="I207" s="102"/>
      <c r="J207" s="264"/>
      <c r="K207" s="264"/>
      <c r="L207" s="34"/>
      <c r="M207" s="205"/>
      <c r="N207" s="206"/>
      <c r="O207" s="59"/>
      <c r="P207" s="59"/>
      <c r="Q207" s="59"/>
      <c r="R207" s="59"/>
      <c r="S207" s="59"/>
      <c r="T207" s="60"/>
      <c r="U207" s="264"/>
      <c r="V207" s="264"/>
      <c r="W207" s="264"/>
      <c r="X207" s="264"/>
      <c r="Y207" s="264"/>
      <c r="Z207" s="264"/>
      <c r="AA207" s="264"/>
      <c r="AB207" s="264"/>
      <c r="AC207" s="33"/>
      <c r="AD207" s="33"/>
      <c r="AE207" s="33"/>
      <c r="AT207" s="18" t="s">
        <v>287</v>
      </c>
      <c r="AU207" s="18" t="s">
        <v>88</v>
      </c>
    </row>
    <row r="208" spans="1:65" s="2" customFormat="1" ht="16.5" customHeight="1">
      <c r="A208" s="264"/>
      <c r="B208" s="166"/>
      <c r="C208" s="167" t="s">
        <v>527</v>
      </c>
      <c r="D208" s="167" t="s">
        <v>164</v>
      </c>
      <c r="E208" s="168" t="s">
        <v>1162</v>
      </c>
      <c r="F208" s="169" t="s">
        <v>1163</v>
      </c>
      <c r="G208" s="170" t="s">
        <v>292</v>
      </c>
      <c r="H208" s="171">
        <v>1</v>
      </c>
      <c r="I208" s="172"/>
      <c r="J208" s="173">
        <f aca="true" t="shared" si="10" ref="J208:J215">ROUND(I208*H208,2)</f>
        <v>0</v>
      </c>
      <c r="K208" s="169" t="s">
        <v>1</v>
      </c>
      <c r="L208" s="34"/>
      <c r="M208" s="174" t="s">
        <v>1</v>
      </c>
      <c r="N208" s="175" t="s">
        <v>45</v>
      </c>
      <c r="O208" s="59"/>
      <c r="P208" s="176">
        <f aca="true" t="shared" si="11" ref="P208:P215">O208*H208</f>
        <v>0</v>
      </c>
      <c r="Q208" s="176">
        <v>0</v>
      </c>
      <c r="R208" s="176">
        <f aca="true" t="shared" si="12" ref="R208:R215">Q208*H208</f>
        <v>0</v>
      </c>
      <c r="S208" s="176">
        <v>0</v>
      </c>
      <c r="T208" s="177">
        <f aca="true" t="shared" si="13" ref="T208:T215">S208*H208</f>
        <v>0</v>
      </c>
      <c r="U208" s="264"/>
      <c r="V208" s="264"/>
      <c r="W208" s="264"/>
      <c r="X208" s="264"/>
      <c r="Y208" s="264"/>
      <c r="Z208" s="264"/>
      <c r="AA208" s="264"/>
      <c r="AB208" s="264"/>
      <c r="AC208" s="33"/>
      <c r="AD208" s="33"/>
      <c r="AE208" s="33"/>
      <c r="AR208" s="178" t="s">
        <v>180</v>
      </c>
      <c r="AT208" s="178" t="s">
        <v>164</v>
      </c>
      <c r="AU208" s="178" t="s">
        <v>88</v>
      </c>
      <c r="AY208" s="18" t="s">
        <v>161</v>
      </c>
      <c r="BE208" s="179">
        <f aca="true" t="shared" si="14" ref="BE208:BE215">IF(N208="základní",J208,0)</f>
        <v>0</v>
      </c>
      <c r="BF208" s="179">
        <f aca="true" t="shared" si="15" ref="BF208:BF215">IF(N208="snížená",J208,0)</f>
        <v>0</v>
      </c>
      <c r="BG208" s="179">
        <f aca="true" t="shared" si="16" ref="BG208:BG215">IF(N208="zákl. přenesená",J208,0)</f>
        <v>0</v>
      </c>
      <c r="BH208" s="179">
        <f aca="true" t="shared" si="17" ref="BH208:BH215">IF(N208="sníž. přenesená",J208,0)</f>
        <v>0</v>
      </c>
      <c r="BI208" s="179">
        <f aca="true" t="shared" si="18" ref="BI208:BI215">IF(N208="nulová",J208,0)</f>
        <v>0</v>
      </c>
      <c r="BJ208" s="18" t="s">
        <v>88</v>
      </c>
      <c r="BK208" s="179">
        <f aca="true" t="shared" si="19" ref="BK208:BK215">ROUND(I208*H208,2)</f>
        <v>0</v>
      </c>
      <c r="BL208" s="18" t="s">
        <v>180</v>
      </c>
      <c r="BM208" s="178" t="s">
        <v>615</v>
      </c>
    </row>
    <row r="209" spans="1:65" s="2" customFormat="1" ht="16.5" customHeight="1">
      <c r="A209" s="264"/>
      <c r="B209" s="166"/>
      <c r="C209" s="167" t="s">
        <v>775</v>
      </c>
      <c r="D209" s="167" t="s">
        <v>164</v>
      </c>
      <c r="E209" s="168" t="s">
        <v>1164</v>
      </c>
      <c r="F209" s="169" t="s">
        <v>1165</v>
      </c>
      <c r="G209" s="170" t="s">
        <v>292</v>
      </c>
      <c r="H209" s="171">
        <v>1</v>
      </c>
      <c r="I209" s="172"/>
      <c r="J209" s="173">
        <f t="shared" si="10"/>
        <v>0</v>
      </c>
      <c r="K209" s="169" t="s">
        <v>1</v>
      </c>
      <c r="L209" s="34"/>
      <c r="M209" s="174" t="s">
        <v>1</v>
      </c>
      <c r="N209" s="175" t="s">
        <v>45</v>
      </c>
      <c r="O209" s="59"/>
      <c r="P209" s="176">
        <f t="shared" si="11"/>
        <v>0</v>
      </c>
      <c r="Q209" s="176">
        <v>0</v>
      </c>
      <c r="R209" s="176">
        <f t="shared" si="12"/>
        <v>0</v>
      </c>
      <c r="S209" s="176">
        <v>0</v>
      </c>
      <c r="T209" s="177">
        <f t="shared" si="13"/>
        <v>0</v>
      </c>
      <c r="U209" s="264"/>
      <c r="V209" s="264"/>
      <c r="W209" s="264"/>
      <c r="X209" s="264"/>
      <c r="Y209" s="264"/>
      <c r="Z209" s="264"/>
      <c r="AA209" s="264"/>
      <c r="AB209" s="264"/>
      <c r="AC209" s="33"/>
      <c r="AD209" s="33"/>
      <c r="AE209" s="33"/>
      <c r="AR209" s="178" t="s">
        <v>180</v>
      </c>
      <c r="AT209" s="178" t="s">
        <v>164</v>
      </c>
      <c r="AU209" s="178" t="s">
        <v>88</v>
      </c>
      <c r="AY209" s="18" t="s">
        <v>161</v>
      </c>
      <c r="BE209" s="179">
        <f t="shared" si="14"/>
        <v>0</v>
      </c>
      <c r="BF209" s="179">
        <f t="shared" si="15"/>
        <v>0</v>
      </c>
      <c r="BG209" s="179">
        <f t="shared" si="16"/>
        <v>0</v>
      </c>
      <c r="BH209" s="179">
        <f t="shared" si="17"/>
        <v>0</v>
      </c>
      <c r="BI209" s="179">
        <f t="shared" si="18"/>
        <v>0</v>
      </c>
      <c r="BJ209" s="18" t="s">
        <v>88</v>
      </c>
      <c r="BK209" s="179">
        <f t="shared" si="19"/>
        <v>0</v>
      </c>
      <c r="BL209" s="18" t="s">
        <v>180</v>
      </c>
      <c r="BM209" s="178" t="s">
        <v>778</v>
      </c>
    </row>
    <row r="210" spans="1:65" s="2" customFormat="1" ht="16.5" customHeight="1">
      <c r="A210" s="264"/>
      <c r="B210" s="166"/>
      <c r="C210" s="167" t="s">
        <v>531</v>
      </c>
      <c r="D210" s="167" t="s">
        <v>164</v>
      </c>
      <c r="E210" s="168" t="s">
        <v>1166</v>
      </c>
      <c r="F210" s="169" t="s">
        <v>1167</v>
      </c>
      <c r="G210" s="170" t="s">
        <v>799</v>
      </c>
      <c r="H210" s="171">
        <v>1</v>
      </c>
      <c r="I210" s="172"/>
      <c r="J210" s="173">
        <f t="shared" si="10"/>
        <v>0</v>
      </c>
      <c r="K210" s="169" t="s">
        <v>1</v>
      </c>
      <c r="L210" s="34"/>
      <c r="M210" s="174" t="s">
        <v>1</v>
      </c>
      <c r="N210" s="175" t="s">
        <v>45</v>
      </c>
      <c r="O210" s="59"/>
      <c r="P210" s="176">
        <f t="shared" si="11"/>
        <v>0</v>
      </c>
      <c r="Q210" s="176">
        <v>0</v>
      </c>
      <c r="R210" s="176">
        <f t="shared" si="12"/>
        <v>0</v>
      </c>
      <c r="S210" s="176">
        <v>0</v>
      </c>
      <c r="T210" s="177">
        <f t="shared" si="13"/>
        <v>0</v>
      </c>
      <c r="U210" s="264"/>
      <c r="V210" s="264"/>
      <c r="W210" s="264"/>
      <c r="X210" s="264"/>
      <c r="Y210" s="264"/>
      <c r="Z210" s="264"/>
      <c r="AA210" s="264"/>
      <c r="AB210" s="264"/>
      <c r="AC210" s="33"/>
      <c r="AD210" s="33"/>
      <c r="AE210" s="33"/>
      <c r="AR210" s="178" t="s">
        <v>180</v>
      </c>
      <c r="AT210" s="178" t="s">
        <v>164</v>
      </c>
      <c r="AU210" s="178" t="s">
        <v>88</v>
      </c>
      <c r="AY210" s="18" t="s">
        <v>161</v>
      </c>
      <c r="BE210" s="179">
        <f t="shared" si="14"/>
        <v>0</v>
      </c>
      <c r="BF210" s="179">
        <f t="shared" si="15"/>
        <v>0</v>
      </c>
      <c r="BG210" s="179">
        <f t="shared" si="16"/>
        <v>0</v>
      </c>
      <c r="BH210" s="179">
        <f t="shared" si="17"/>
        <v>0</v>
      </c>
      <c r="BI210" s="179">
        <f t="shared" si="18"/>
        <v>0</v>
      </c>
      <c r="BJ210" s="18" t="s">
        <v>88</v>
      </c>
      <c r="BK210" s="179">
        <f t="shared" si="19"/>
        <v>0</v>
      </c>
      <c r="BL210" s="18" t="s">
        <v>180</v>
      </c>
      <c r="BM210" s="178" t="s">
        <v>781</v>
      </c>
    </row>
    <row r="211" spans="1:65" s="2" customFormat="1" ht="16.5" customHeight="1">
      <c r="A211" s="264"/>
      <c r="B211" s="166"/>
      <c r="C211" s="167" t="s">
        <v>782</v>
      </c>
      <c r="D211" s="167" t="s">
        <v>164</v>
      </c>
      <c r="E211" s="168" t="s">
        <v>1168</v>
      </c>
      <c r="F211" s="169" t="s">
        <v>1169</v>
      </c>
      <c r="G211" s="170" t="s">
        <v>292</v>
      </c>
      <c r="H211" s="171">
        <v>1</v>
      </c>
      <c r="I211" s="172"/>
      <c r="J211" s="173">
        <f t="shared" si="10"/>
        <v>0</v>
      </c>
      <c r="K211" s="169" t="s">
        <v>1</v>
      </c>
      <c r="L211" s="34"/>
      <c r="M211" s="174" t="s">
        <v>1</v>
      </c>
      <c r="N211" s="175" t="s">
        <v>45</v>
      </c>
      <c r="O211" s="59"/>
      <c r="P211" s="176">
        <f t="shared" si="11"/>
        <v>0</v>
      </c>
      <c r="Q211" s="176">
        <v>0</v>
      </c>
      <c r="R211" s="176">
        <f t="shared" si="12"/>
        <v>0</v>
      </c>
      <c r="S211" s="176">
        <v>0</v>
      </c>
      <c r="T211" s="177">
        <f t="shared" si="13"/>
        <v>0</v>
      </c>
      <c r="U211" s="264"/>
      <c r="V211" s="264"/>
      <c r="W211" s="264"/>
      <c r="X211" s="264"/>
      <c r="Y211" s="264"/>
      <c r="Z211" s="264"/>
      <c r="AA211" s="264"/>
      <c r="AB211" s="264"/>
      <c r="AC211" s="33"/>
      <c r="AD211" s="33"/>
      <c r="AE211" s="33"/>
      <c r="AR211" s="178" t="s">
        <v>180</v>
      </c>
      <c r="AT211" s="178" t="s">
        <v>164</v>
      </c>
      <c r="AU211" s="178" t="s">
        <v>88</v>
      </c>
      <c r="AY211" s="18" t="s">
        <v>161</v>
      </c>
      <c r="BE211" s="179">
        <f t="shared" si="14"/>
        <v>0</v>
      </c>
      <c r="BF211" s="179">
        <f t="shared" si="15"/>
        <v>0</v>
      </c>
      <c r="BG211" s="179">
        <f t="shared" si="16"/>
        <v>0</v>
      </c>
      <c r="BH211" s="179">
        <f t="shared" si="17"/>
        <v>0</v>
      </c>
      <c r="BI211" s="179">
        <f t="shared" si="18"/>
        <v>0</v>
      </c>
      <c r="BJ211" s="18" t="s">
        <v>88</v>
      </c>
      <c r="BK211" s="179">
        <f t="shared" si="19"/>
        <v>0</v>
      </c>
      <c r="BL211" s="18" t="s">
        <v>180</v>
      </c>
      <c r="BM211" s="178" t="s">
        <v>783</v>
      </c>
    </row>
    <row r="212" spans="1:65" s="2" customFormat="1" ht="16.5" customHeight="1">
      <c r="A212" s="264"/>
      <c r="B212" s="166"/>
      <c r="C212" s="167" t="s">
        <v>536</v>
      </c>
      <c r="D212" s="167" t="s">
        <v>164</v>
      </c>
      <c r="E212" s="168" t="s">
        <v>1170</v>
      </c>
      <c r="F212" s="169" t="s">
        <v>1171</v>
      </c>
      <c r="G212" s="170" t="s">
        <v>292</v>
      </c>
      <c r="H212" s="171">
        <v>2</v>
      </c>
      <c r="I212" s="172"/>
      <c r="J212" s="173">
        <f t="shared" si="10"/>
        <v>0</v>
      </c>
      <c r="K212" s="169" t="s">
        <v>1</v>
      </c>
      <c r="L212" s="34"/>
      <c r="M212" s="174" t="s">
        <v>1</v>
      </c>
      <c r="N212" s="175" t="s">
        <v>45</v>
      </c>
      <c r="O212" s="59"/>
      <c r="P212" s="176">
        <f t="shared" si="11"/>
        <v>0</v>
      </c>
      <c r="Q212" s="176">
        <v>0</v>
      </c>
      <c r="R212" s="176">
        <f t="shared" si="12"/>
        <v>0</v>
      </c>
      <c r="S212" s="176">
        <v>0</v>
      </c>
      <c r="T212" s="177">
        <f t="shared" si="13"/>
        <v>0</v>
      </c>
      <c r="U212" s="264"/>
      <c r="V212" s="264"/>
      <c r="W212" s="264"/>
      <c r="X212" s="264"/>
      <c r="Y212" s="264"/>
      <c r="Z212" s="264"/>
      <c r="AA212" s="264"/>
      <c r="AB212" s="264"/>
      <c r="AC212" s="33"/>
      <c r="AD212" s="33"/>
      <c r="AE212" s="33"/>
      <c r="AR212" s="178" t="s">
        <v>180</v>
      </c>
      <c r="AT212" s="178" t="s">
        <v>164</v>
      </c>
      <c r="AU212" s="178" t="s">
        <v>88</v>
      </c>
      <c r="AY212" s="18" t="s">
        <v>161</v>
      </c>
      <c r="BE212" s="179">
        <f t="shared" si="14"/>
        <v>0</v>
      </c>
      <c r="BF212" s="179">
        <f t="shared" si="15"/>
        <v>0</v>
      </c>
      <c r="BG212" s="179">
        <f t="shared" si="16"/>
        <v>0</v>
      </c>
      <c r="BH212" s="179">
        <f t="shared" si="17"/>
        <v>0</v>
      </c>
      <c r="BI212" s="179">
        <f t="shared" si="18"/>
        <v>0</v>
      </c>
      <c r="BJ212" s="18" t="s">
        <v>88</v>
      </c>
      <c r="BK212" s="179">
        <f t="shared" si="19"/>
        <v>0</v>
      </c>
      <c r="BL212" s="18" t="s">
        <v>180</v>
      </c>
      <c r="BM212" s="178" t="s">
        <v>786</v>
      </c>
    </row>
    <row r="213" spans="1:65" s="2" customFormat="1" ht="16.5" customHeight="1">
      <c r="A213" s="264"/>
      <c r="B213" s="166"/>
      <c r="C213" s="167" t="s">
        <v>1172</v>
      </c>
      <c r="D213" s="167" t="s">
        <v>164</v>
      </c>
      <c r="E213" s="168" t="s">
        <v>1173</v>
      </c>
      <c r="F213" s="169" t="s">
        <v>1174</v>
      </c>
      <c r="G213" s="170" t="s">
        <v>292</v>
      </c>
      <c r="H213" s="171">
        <v>2</v>
      </c>
      <c r="I213" s="172"/>
      <c r="J213" s="173">
        <f t="shared" si="10"/>
        <v>0</v>
      </c>
      <c r="K213" s="169" t="s">
        <v>1</v>
      </c>
      <c r="L213" s="34"/>
      <c r="M213" s="174" t="s">
        <v>1</v>
      </c>
      <c r="N213" s="175" t="s">
        <v>45</v>
      </c>
      <c r="O213" s="59"/>
      <c r="P213" s="176">
        <f t="shared" si="11"/>
        <v>0</v>
      </c>
      <c r="Q213" s="176">
        <v>0</v>
      </c>
      <c r="R213" s="176">
        <f t="shared" si="12"/>
        <v>0</v>
      </c>
      <c r="S213" s="176">
        <v>0</v>
      </c>
      <c r="T213" s="177">
        <f t="shared" si="13"/>
        <v>0</v>
      </c>
      <c r="U213" s="264"/>
      <c r="V213" s="264"/>
      <c r="W213" s="264"/>
      <c r="X213" s="264"/>
      <c r="Y213" s="264"/>
      <c r="Z213" s="264"/>
      <c r="AA213" s="264"/>
      <c r="AB213" s="264"/>
      <c r="AC213" s="33"/>
      <c r="AD213" s="33"/>
      <c r="AE213" s="33"/>
      <c r="AR213" s="178" t="s">
        <v>180</v>
      </c>
      <c r="AT213" s="178" t="s">
        <v>164</v>
      </c>
      <c r="AU213" s="178" t="s">
        <v>88</v>
      </c>
      <c r="AY213" s="18" t="s">
        <v>161</v>
      </c>
      <c r="BE213" s="179">
        <f t="shared" si="14"/>
        <v>0</v>
      </c>
      <c r="BF213" s="179">
        <f t="shared" si="15"/>
        <v>0</v>
      </c>
      <c r="BG213" s="179">
        <f t="shared" si="16"/>
        <v>0</v>
      </c>
      <c r="BH213" s="179">
        <f t="shared" si="17"/>
        <v>0</v>
      </c>
      <c r="BI213" s="179">
        <f t="shared" si="18"/>
        <v>0</v>
      </c>
      <c r="BJ213" s="18" t="s">
        <v>88</v>
      </c>
      <c r="BK213" s="179">
        <f t="shared" si="19"/>
        <v>0</v>
      </c>
      <c r="BL213" s="18" t="s">
        <v>180</v>
      </c>
      <c r="BM213" s="178" t="s">
        <v>1175</v>
      </c>
    </row>
    <row r="214" spans="1:65" s="2" customFormat="1" ht="16.5" customHeight="1">
      <c r="A214" s="264"/>
      <c r="B214" s="166"/>
      <c r="C214" s="167" t="s">
        <v>540</v>
      </c>
      <c r="D214" s="167" t="s">
        <v>164</v>
      </c>
      <c r="E214" s="168" t="s">
        <v>1176</v>
      </c>
      <c r="F214" s="169" t="s">
        <v>1177</v>
      </c>
      <c r="G214" s="170" t="s">
        <v>292</v>
      </c>
      <c r="H214" s="171">
        <v>6</v>
      </c>
      <c r="I214" s="172"/>
      <c r="J214" s="173">
        <f t="shared" si="10"/>
        <v>0</v>
      </c>
      <c r="K214" s="169" t="s">
        <v>1</v>
      </c>
      <c r="L214" s="34"/>
      <c r="M214" s="174" t="s">
        <v>1</v>
      </c>
      <c r="N214" s="175" t="s">
        <v>45</v>
      </c>
      <c r="O214" s="59"/>
      <c r="P214" s="176">
        <f t="shared" si="11"/>
        <v>0</v>
      </c>
      <c r="Q214" s="176">
        <v>0</v>
      </c>
      <c r="R214" s="176">
        <f t="shared" si="12"/>
        <v>0</v>
      </c>
      <c r="S214" s="176">
        <v>0</v>
      </c>
      <c r="T214" s="177">
        <f t="shared" si="13"/>
        <v>0</v>
      </c>
      <c r="U214" s="264"/>
      <c r="V214" s="264"/>
      <c r="W214" s="264"/>
      <c r="X214" s="264"/>
      <c r="Y214" s="264"/>
      <c r="Z214" s="264"/>
      <c r="AA214" s="264"/>
      <c r="AB214" s="264"/>
      <c r="AC214" s="33"/>
      <c r="AD214" s="33"/>
      <c r="AE214" s="33"/>
      <c r="AR214" s="178" t="s">
        <v>180</v>
      </c>
      <c r="AT214" s="178" t="s">
        <v>164</v>
      </c>
      <c r="AU214" s="178" t="s">
        <v>88</v>
      </c>
      <c r="AY214" s="18" t="s">
        <v>161</v>
      </c>
      <c r="BE214" s="179">
        <f t="shared" si="14"/>
        <v>0</v>
      </c>
      <c r="BF214" s="179">
        <f t="shared" si="15"/>
        <v>0</v>
      </c>
      <c r="BG214" s="179">
        <f t="shared" si="16"/>
        <v>0</v>
      </c>
      <c r="BH214" s="179">
        <f t="shared" si="17"/>
        <v>0</v>
      </c>
      <c r="BI214" s="179">
        <f t="shared" si="18"/>
        <v>0</v>
      </c>
      <c r="BJ214" s="18" t="s">
        <v>88</v>
      </c>
      <c r="BK214" s="179">
        <f t="shared" si="19"/>
        <v>0</v>
      </c>
      <c r="BL214" s="18" t="s">
        <v>180</v>
      </c>
      <c r="BM214" s="178" t="s">
        <v>1178</v>
      </c>
    </row>
    <row r="215" spans="1:65" s="2" customFormat="1" ht="16.5" customHeight="1">
      <c r="A215" s="264"/>
      <c r="B215" s="166"/>
      <c r="C215" s="167" t="s">
        <v>1179</v>
      </c>
      <c r="D215" s="167" t="s">
        <v>164</v>
      </c>
      <c r="E215" s="168" t="s">
        <v>1180</v>
      </c>
      <c r="F215" s="169" t="s">
        <v>1181</v>
      </c>
      <c r="G215" s="170" t="s">
        <v>292</v>
      </c>
      <c r="H215" s="171">
        <v>42</v>
      </c>
      <c r="I215" s="172"/>
      <c r="J215" s="173">
        <f t="shared" si="10"/>
        <v>0</v>
      </c>
      <c r="K215" s="169" t="s">
        <v>1</v>
      </c>
      <c r="L215" s="34"/>
      <c r="M215" s="174" t="s">
        <v>1</v>
      </c>
      <c r="N215" s="175" t="s">
        <v>45</v>
      </c>
      <c r="O215" s="59"/>
      <c r="P215" s="176">
        <f t="shared" si="11"/>
        <v>0</v>
      </c>
      <c r="Q215" s="176">
        <v>0</v>
      </c>
      <c r="R215" s="176">
        <f t="shared" si="12"/>
        <v>0</v>
      </c>
      <c r="S215" s="176">
        <v>0</v>
      </c>
      <c r="T215" s="177">
        <f t="shared" si="13"/>
        <v>0</v>
      </c>
      <c r="U215" s="264"/>
      <c r="V215" s="264"/>
      <c r="W215" s="264"/>
      <c r="X215" s="264"/>
      <c r="Y215" s="264"/>
      <c r="Z215" s="264"/>
      <c r="AA215" s="264"/>
      <c r="AB215" s="264"/>
      <c r="AC215" s="33"/>
      <c r="AD215" s="33"/>
      <c r="AE215" s="33"/>
      <c r="AR215" s="178" t="s">
        <v>180</v>
      </c>
      <c r="AT215" s="178" t="s">
        <v>164</v>
      </c>
      <c r="AU215" s="178" t="s">
        <v>88</v>
      </c>
      <c r="AY215" s="18" t="s">
        <v>161</v>
      </c>
      <c r="BE215" s="179">
        <f t="shared" si="14"/>
        <v>0</v>
      </c>
      <c r="BF215" s="179">
        <f t="shared" si="15"/>
        <v>0</v>
      </c>
      <c r="BG215" s="179">
        <f t="shared" si="16"/>
        <v>0</v>
      </c>
      <c r="BH215" s="179">
        <f t="shared" si="17"/>
        <v>0</v>
      </c>
      <c r="BI215" s="179">
        <f t="shared" si="18"/>
        <v>0</v>
      </c>
      <c r="BJ215" s="18" t="s">
        <v>88</v>
      </c>
      <c r="BK215" s="179">
        <f t="shared" si="19"/>
        <v>0</v>
      </c>
      <c r="BL215" s="18" t="s">
        <v>180</v>
      </c>
      <c r="BM215" s="178" t="s">
        <v>1182</v>
      </c>
    </row>
    <row r="216" spans="2:51" s="14" customFormat="1" ht="12">
      <c r="B216" s="193"/>
      <c r="D216" s="186" t="s">
        <v>259</v>
      </c>
      <c r="E216" s="194" t="s">
        <v>1</v>
      </c>
      <c r="F216" s="195" t="s">
        <v>1183</v>
      </c>
      <c r="H216" s="196">
        <v>42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259</v>
      </c>
      <c r="AU216" s="194" t="s">
        <v>88</v>
      </c>
      <c r="AV216" s="14" t="s">
        <v>90</v>
      </c>
      <c r="AW216" s="14" t="s">
        <v>34</v>
      </c>
      <c r="AX216" s="14" t="s">
        <v>80</v>
      </c>
      <c r="AY216" s="194" t="s">
        <v>161</v>
      </c>
    </row>
    <row r="217" spans="2:51" s="15" customFormat="1" ht="12">
      <c r="B217" s="217"/>
      <c r="D217" s="186" t="s">
        <v>259</v>
      </c>
      <c r="E217" s="218" t="s">
        <v>1</v>
      </c>
      <c r="F217" s="219" t="s">
        <v>453</v>
      </c>
      <c r="H217" s="220">
        <v>42</v>
      </c>
      <c r="I217" s="221"/>
      <c r="L217" s="217"/>
      <c r="M217" s="222"/>
      <c r="N217" s="223"/>
      <c r="O217" s="223"/>
      <c r="P217" s="223"/>
      <c r="Q217" s="223"/>
      <c r="R217" s="223"/>
      <c r="S217" s="223"/>
      <c r="T217" s="224"/>
      <c r="AT217" s="218" t="s">
        <v>259</v>
      </c>
      <c r="AU217" s="218" t="s">
        <v>88</v>
      </c>
      <c r="AV217" s="15" t="s">
        <v>180</v>
      </c>
      <c r="AW217" s="15" t="s">
        <v>34</v>
      </c>
      <c r="AX217" s="15" t="s">
        <v>88</v>
      </c>
      <c r="AY217" s="218" t="s">
        <v>161</v>
      </c>
    </row>
    <row r="218" spans="1:65" s="2" customFormat="1" ht="16.5" customHeight="1">
      <c r="A218" s="264"/>
      <c r="B218" s="166"/>
      <c r="C218" s="167" t="s">
        <v>543</v>
      </c>
      <c r="D218" s="167" t="s">
        <v>164</v>
      </c>
      <c r="E218" s="168" t="s">
        <v>1184</v>
      </c>
      <c r="F218" s="169" t="s">
        <v>1185</v>
      </c>
      <c r="G218" s="170" t="s">
        <v>539</v>
      </c>
      <c r="H218" s="171">
        <v>1</v>
      </c>
      <c r="I218" s="172"/>
      <c r="J218" s="173">
        <f>ROUND(I218*H218,2)</f>
        <v>0</v>
      </c>
      <c r="K218" s="169" t="s">
        <v>1</v>
      </c>
      <c r="L218" s="34"/>
      <c r="M218" s="174" t="s">
        <v>1</v>
      </c>
      <c r="N218" s="175" t="s">
        <v>45</v>
      </c>
      <c r="O218" s="59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264"/>
      <c r="V218" s="264"/>
      <c r="W218" s="264"/>
      <c r="X218" s="264"/>
      <c r="Y218" s="264"/>
      <c r="Z218" s="264"/>
      <c r="AA218" s="264"/>
      <c r="AB218" s="264"/>
      <c r="AC218" s="33"/>
      <c r="AD218" s="33"/>
      <c r="AE218" s="33"/>
      <c r="AR218" s="178" t="s">
        <v>180</v>
      </c>
      <c r="AT218" s="178" t="s">
        <v>164</v>
      </c>
      <c r="AU218" s="178" t="s">
        <v>88</v>
      </c>
      <c r="AY218" s="18" t="s">
        <v>161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88</v>
      </c>
      <c r="BK218" s="179">
        <f>ROUND(I218*H218,2)</f>
        <v>0</v>
      </c>
      <c r="BL218" s="18" t="s">
        <v>180</v>
      </c>
      <c r="BM218" s="178" t="s">
        <v>1186</v>
      </c>
    </row>
    <row r="219" spans="2:63" s="12" customFormat="1" ht="25.9" customHeight="1">
      <c r="B219" s="153"/>
      <c r="D219" s="154" t="s">
        <v>79</v>
      </c>
      <c r="E219" s="155" t="s">
        <v>1187</v>
      </c>
      <c r="F219" s="155" t="s">
        <v>1188</v>
      </c>
      <c r="I219" s="156"/>
      <c r="J219" s="157">
        <f>BK219</f>
        <v>0</v>
      </c>
      <c r="L219" s="153"/>
      <c r="M219" s="158"/>
      <c r="N219" s="159"/>
      <c r="O219" s="159"/>
      <c r="P219" s="160">
        <f>SUM(P220:P222)</f>
        <v>0</v>
      </c>
      <c r="Q219" s="159"/>
      <c r="R219" s="160">
        <f>SUM(R220:R222)</f>
        <v>0</v>
      </c>
      <c r="S219" s="159"/>
      <c r="T219" s="161">
        <f>SUM(T220:T222)</f>
        <v>0</v>
      </c>
      <c r="AR219" s="154" t="s">
        <v>88</v>
      </c>
      <c r="AT219" s="162" t="s">
        <v>79</v>
      </c>
      <c r="AU219" s="162" t="s">
        <v>80</v>
      </c>
      <c r="AY219" s="154" t="s">
        <v>161</v>
      </c>
      <c r="BK219" s="163">
        <f>SUM(BK220:BK222)</f>
        <v>0</v>
      </c>
    </row>
    <row r="220" spans="1:65" s="2" customFormat="1" ht="16.5" customHeight="1">
      <c r="A220" s="264"/>
      <c r="B220" s="166"/>
      <c r="C220" s="167" t="s">
        <v>1189</v>
      </c>
      <c r="D220" s="167" t="s">
        <v>164</v>
      </c>
      <c r="E220" s="168" t="s">
        <v>1190</v>
      </c>
      <c r="F220" s="169" t="s">
        <v>1191</v>
      </c>
      <c r="G220" s="170" t="s">
        <v>285</v>
      </c>
      <c r="H220" s="171">
        <v>36.7</v>
      </c>
      <c r="I220" s="172"/>
      <c r="J220" s="173">
        <f>ROUND(I220*H220,2)</f>
        <v>0</v>
      </c>
      <c r="K220" s="169" t="s">
        <v>1</v>
      </c>
      <c r="L220" s="34"/>
      <c r="M220" s="174" t="s">
        <v>1</v>
      </c>
      <c r="N220" s="175" t="s">
        <v>45</v>
      </c>
      <c r="O220" s="59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264"/>
      <c r="V220" s="264"/>
      <c r="W220" s="264"/>
      <c r="X220" s="264"/>
      <c r="Y220" s="264"/>
      <c r="Z220" s="264"/>
      <c r="AA220" s="264"/>
      <c r="AB220" s="264"/>
      <c r="AC220" s="33"/>
      <c r="AD220" s="33"/>
      <c r="AE220" s="33"/>
      <c r="AR220" s="178" t="s">
        <v>180</v>
      </c>
      <c r="AT220" s="178" t="s">
        <v>164</v>
      </c>
      <c r="AU220" s="178" t="s">
        <v>88</v>
      </c>
      <c r="AY220" s="18" t="s">
        <v>161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88</v>
      </c>
      <c r="BK220" s="179">
        <f>ROUND(I220*H220,2)</f>
        <v>0</v>
      </c>
      <c r="BL220" s="18" t="s">
        <v>180</v>
      </c>
      <c r="BM220" s="178" t="s">
        <v>1192</v>
      </c>
    </row>
    <row r="221" spans="2:51" s="14" customFormat="1" ht="12">
      <c r="B221" s="193"/>
      <c r="D221" s="186" t="s">
        <v>259</v>
      </c>
      <c r="E221" s="194" t="s">
        <v>1</v>
      </c>
      <c r="F221" s="195" t="s">
        <v>1193</v>
      </c>
      <c r="H221" s="196">
        <v>36.7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259</v>
      </c>
      <c r="AU221" s="194" t="s">
        <v>88</v>
      </c>
      <c r="AV221" s="14" t="s">
        <v>90</v>
      </c>
      <c r="AW221" s="14" t="s">
        <v>34</v>
      </c>
      <c r="AX221" s="14" t="s">
        <v>80</v>
      </c>
      <c r="AY221" s="194" t="s">
        <v>161</v>
      </c>
    </row>
    <row r="222" spans="2:51" s="15" customFormat="1" ht="12">
      <c r="B222" s="217"/>
      <c r="D222" s="186" t="s">
        <v>259</v>
      </c>
      <c r="E222" s="218" t="s">
        <v>1</v>
      </c>
      <c r="F222" s="219" t="s">
        <v>453</v>
      </c>
      <c r="H222" s="220">
        <v>36.7</v>
      </c>
      <c r="I222" s="221"/>
      <c r="L222" s="217"/>
      <c r="M222" s="222"/>
      <c r="N222" s="223"/>
      <c r="O222" s="223"/>
      <c r="P222" s="223"/>
      <c r="Q222" s="223"/>
      <c r="R222" s="223"/>
      <c r="S222" s="223"/>
      <c r="T222" s="224"/>
      <c r="AT222" s="218" t="s">
        <v>259</v>
      </c>
      <c r="AU222" s="218" t="s">
        <v>88</v>
      </c>
      <c r="AV222" s="15" t="s">
        <v>180</v>
      </c>
      <c r="AW222" s="15" t="s">
        <v>34</v>
      </c>
      <c r="AX222" s="15" t="s">
        <v>88</v>
      </c>
      <c r="AY222" s="218" t="s">
        <v>161</v>
      </c>
    </row>
    <row r="223" spans="2:63" s="12" customFormat="1" ht="25.9" customHeight="1">
      <c r="B223" s="153"/>
      <c r="D223" s="154" t="s">
        <v>79</v>
      </c>
      <c r="E223" s="155" t="s">
        <v>1194</v>
      </c>
      <c r="F223" s="155" t="s">
        <v>1195</v>
      </c>
      <c r="I223" s="156"/>
      <c r="J223" s="157">
        <f>BK223</f>
        <v>0</v>
      </c>
      <c r="L223" s="153"/>
      <c r="M223" s="158"/>
      <c r="N223" s="159"/>
      <c r="O223" s="159"/>
      <c r="P223" s="160">
        <f>SUM(P224:P229)</f>
        <v>0</v>
      </c>
      <c r="Q223" s="159"/>
      <c r="R223" s="160">
        <f>SUM(R224:R229)</f>
        <v>0</v>
      </c>
      <c r="S223" s="159"/>
      <c r="T223" s="161">
        <f>SUM(T224:T229)</f>
        <v>0</v>
      </c>
      <c r="AR223" s="154" t="s">
        <v>88</v>
      </c>
      <c r="AT223" s="162" t="s">
        <v>79</v>
      </c>
      <c r="AU223" s="162" t="s">
        <v>80</v>
      </c>
      <c r="AY223" s="154" t="s">
        <v>161</v>
      </c>
      <c r="BK223" s="163">
        <f>SUM(BK224:BK229)</f>
        <v>0</v>
      </c>
    </row>
    <row r="224" spans="1:65" s="2" customFormat="1" ht="16.5" customHeight="1">
      <c r="A224" s="264"/>
      <c r="B224" s="166"/>
      <c r="C224" s="167" t="s">
        <v>546</v>
      </c>
      <c r="D224" s="167" t="s">
        <v>164</v>
      </c>
      <c r="E224" s="168" t="s">
        <v>1196</v>
      </c>
      <c r="F224" s="169" t="s">
        <v>1197</v>
      </c>
      <c r="G224" s="170" t="s">
        <v>285</v>
      </c>
      <c r="H224" s="171">
        <v>692.2</v>
      </c>
      <c r="I224" s="172"/>
      <c r="J224" s="173">
        <f>ROUND(I224*H224,2)</f>
        <v>0</v>
      </c>
      <c r="K224" s="169" t="s">
        <v>1</v>
      </c>
      <c r="L224" s="34"/>
      <c r="M224" s="174" t="s">
        <v>1</v>
      </c>
      <c r="N224" s="175" t="s">
        <v>45</v>
      </c>
      <c r="O224" s="59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264"/>
      <c r="V224" s="264"/>
      <c r="W224" s="264"/>
      <c r="X224" s="264"/>
      <c r="Y224" s="264"/>
      <c r="Z224" s="264"/>
      <c r="AA224" s="264"/>
      <c r="AB224" s="264"/>
      <c r="AC224" s="33"/>
      <c r="AD224" s="33"/>
      <c r="AE224" s="33"/>
      <c r="AR224" s="178" t="s">
        <v>180</v>
      </c>
      <c r="AT224" s="178" t="s">
        <v>164</v>
      </c>
      <c r="AU224" s="178" t="s">
        <v>88</v>
      </c>
      <c r="AY224" s="18" t="s">
        <v>161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88</v>
      </c>
      <c r="BK224" s="179">
        <f>ROUND(I224*H224,2)</f>
        <v>0</v>
      </c>
      <c r="BL224" s="18" t="s">
        <v>180</v>
      </c>
      <c r="BM224" s="178" t="s">
        <v>1198</v>
      </c>
    </row>
    <row r="225" spans="1:65" s="2" customFormat="1" ht="16.5" customHeight="1">
      <c r="A225" s="264"/>
      <c r="B225" s="166"/>
      <c r="C225" s="167" t="s">
        <v>1199</v>
      </c>
      <c r="D225" s="167" t="s">
        <v>164</v>
      </c>
      <c r="E225" s="168" t="s">
        <v>1147</v>
      </c>
      <c r="F225" s="169" t="s">
        <v>1148</v>
      </c>
      <c r="G225" s="170" t="s">
        <v>256</v>
      </c>
      <c r="H225" s="171">
        <v>20.766</v>
      </c>
      <c r="I225" s="172"/>
      <c r="J225" s="173">
        <f>ROUND(I225*H225,2)</f>
        <v>0</v>
      </c>
      <c r="K225" s="169" t="s">
        <v>1</v>
      </c>
      <c r="L225" s="34"/>
      <c r="M225" s="174" t="s">
        <v>1</v>
      </c>
      <c r="N225" s="175" t="s">
        <v>45</v>
      </c>
      <c r="O225" s="59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264"/>
      <c r="V225" s="264"/>
      <c r="W225" s="264"/>
      <c r="X225" s="264"/>
      <c r="Y225" s="264"/>
      <c r="Z225" s="264"/>
      <c r="AA225" s="264"/>
      <c r="AB225" s="264"/>
      <c r="AC225" s="33"/>
      <c r="AD225" s="33"/>
      <c r="AE225" s="33"/>
      <c r="AR225" s="178" t="s">
        <v>180</v>
      </c>
      <c r="AT225" s="178" t="s">
        <v>164</v>
      </c>
      <c r="AU225" s="178" t="s">
        <v>88</v>
      </c>
      <c r="AY225" s="18" t="s">
        <v>161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88</v>
      </c>
      <c r="BK225" s="179">
        <f>ROUND(I225*H225,2)</f>
        <v>0</v>
      </c>
      <c r="BL225" s="18" t="s">
        <v>180</v>
      </c>
      <c r="BM225" s="178" t="s">
        <v>1200</v>
      </c>
    </row>
    <row r="226" spans="2:51" s="14" customFormat="1" ht="12">
      <c r="B226" s="193"/>
      <c r="D226" s="186" t="s">
        <v>259</v>
      </c>
      <c r="E226" s="194" t="s">
        <v>1</v>
      </c>
      <c r="F226" s="195" t="s">
        <v>1201</v>
      </c>
      <c r="H226" s="196">
        <v>20.766</v>
      </c>
      <c r="I226" s="197"/>
      <c r="L226" s="193"/>
      <c r="M226" s="198"/>
      <c r="N226" s="199"/>
      <c r="O226" s="199"/>
      <c r="P226" s="199"/>
      <c r="Q226" s="199"/>
      <c r="R226" s="199"/>
      <c r="S226" s="199"/>
      <c r="T226" s="200"/>
      <c r="AT226" s="194" t="s">
        <v>259</v>
      </c>
      <c r="AU226" s="194" t="s">
        <v>88</v>
      </c>
      <c r="AV226" s="14" t="s">
        <v>90</v>
      </c>
      <c r="AW226" s="14" t="s">
        <v>34</v>
      </c>
      <c r="AX226" s="14" t="s">
        <v>80</v>
      </c>
      <c r="AY226" s="194" t="s">
        <v>161</v>
      </c>
    </row>
    <row r="227" spans="2:51" s="15" customFormat="1" ht="12">
      <c r="B227" s="217"/>
      <c r="D227" s="186" t="s">
        <v>259</v>
      </c>
      <c r="E227" s="218" t="s">
        <v>1</v>
      </c>
      <c r="F227" s="219" t="s">
        <v>453</v>
      </c>
      <c r="H227" s="220">
        <v>20.766</v>
      </c>
      <c r="I227" s="221"/>
      <c r="L227" s="217"/>
      <c r="M227" s="222"/>
      <c r="N227" s="223"/>
      <c r="O227" s="223"/>
      <c r="P227" s="223"/>
      <c r="Q227" s="223"/>
      <c r="R227" s="223"/>
      <c r="S227" s="223"/>
      <c r="T227" s="224"/>
      <c r="AT227" s="218" t="s">
        <v>259</v>
      </c>
      <c r="AU227" s="218" t="s">
        <v>88</v>
      </c>
      <c r="AV227" s="15" t="s">
        <v>180</v>
      </c>
      <c r="AW227" s="15" t="s">
        <v>34</v>
      </c>
      <c r="AX227" s="15" t="s">
        <v>88</v>
      </c>
      <c r="AY227" s="218" t="s">
        <v>161</v>
      </c>
    </row>
    <row r="228" spans="1:65" s="2" customFormat="1" ht="24" customHeight="1">
      <c r="A228" s="264"/>
      <c r="B228" s="166"/>
      <c r="C228" s="207" t="s">
        <v>551</v>
      </c>
      <c r="D228" s="207" t="s">
        <v>289</v>
      </c>
      <c r="E228" s="208" t="s">
        <v>1202</v>
      </c>
      <c r="F228" s="209" t="s">
        <v>1203</v>
      </c>
      <c r="G228" s="210" t="s">
        <v>292</v>
      </c>
      <c r="H228" s="211">
        <v>641.7</v>
      </c>
      <c r="I228" s="212"/>
      <c r="J228" s="213">
        <f>ROUND(I228*H228,2)</f>
        <v>0</v>
      </c>
      <c r="K228" s="209" t="s">
        <v>1</v>
      </c>
      <c r="L228" s="214"/>
      <c r="M228" s="215" t="s">
        <v>1</v>
      </c>
      <c r="N228" s="216" t="s">
        <v>45</v>
      </c>
      <c r="O228" s="59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264"/>
      <c r="V228" s="264"/>
      <c r="W228" s="264"/>
      <c r="X228" s="264"/>
      <c r="Y228" s="264"/>
      <c r="Z228" s="264"/>
      <c r="AA228" s="264"/>
      <c r="AB228" s="264"/>
      <c r="AC228" s="33"/>
      <c r="AD228" s="33"/>
      <c r="AE228" s="33"/>
      <c r="AR228" s="178" t="s">
        <v>195</v>
      </c>
      <c r="AT228" s="178" t="s">
        <v>289</v>
      </c>
      <c r="AU228" s="178" t="s">
        <v>88</v>
      </c>
      <c r="AY228" s="18" t="s">
        <v>161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88</v>
      </c>
      <c r="BK228" s="179">
        <f>ROUND(I228*H228,2)</f>
        <v>0</v>
      </c>
      <c r="BL228" s="18" t="s">
        <v>180</v>
      </c>
      <c r="BM228" s="178" t="s">
        <v>1204</v>
      </c>
    </row>
    <row r="229" spans="1:65" s="2" customFormat="1" ht="16.5" customHeight="1">
      <c r="A229" s="264"/>
      <c r="B229" s="166"/>
      <c r="C229" s="167" t="s">
        <v>1205</v>
      </c>
      <c r="D229" s="167" t="s">
        <v>164</v>
      </c>
      <c r="E229" s="168" t="s">
        <v>1206</v>
      </c>
      <c r="F229" s="169" t="s">
        <v>1207</v>
      </c>
      <c r="G229" s="170" t="s">
        <v>292</v>
      </c>
      <c r="H229" s="171">
        <v>50.5</v>
      </c>
      <c r="I229" s="172"/>
      <c r="J229" s="173">
        <f>ROUND(I229*H229,2)</f>
        <v>0</v>
      </c>
      <c r="K229" s="169" t="s">
        <v>1</v>
      </c>
      <c r="L229" s="34"/>
      <c r="M229" s="174" t="s">
        <v>1</v>
      </c>
      <c r="N229" s="175" t="s">
        <v>45</v>
      </c>
      <c r="O229" s="59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264"/>
      <c r="V229" s="264"/>
      <c r="W229" s="264"/>
      <c r="X229" s="264"/>
      <c r="Y229" s="264"/>
      <c r="Z229" s="264"/>
      <c r="AA229" s="264"/>
      <c r="AB229" s="264"/>
      <c r="AC229" s="33"/>
      <c r="AD229" s="33"/>
      <c r="AE229" s="33"/>
      <c r="AR229" s="178" t="s">
        <v>180</v>
      </c>
      <c r="AT229" s="178" t="s">
        <v>164</v>
      </c>
      <c r="AU229" s="178" t="s">
        <v>88</v>
      </c>
      <c r="AY229" s="18" t="s">
        <v>161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88</v>
      </c>
      <c r="BK229" s="179">
        <f>ROUND(I229*H229,2)</f>
        <v>0</v>
      </c>
      <c r="BL229" s="18" t="s">
        <v>180</v>
      </c>
      <c r="BM229" s="178" t="s">
        <v>1208</v>
      </c>
    </row>
    <row r="230" spans="2:63" s="12" customFormat="1" ht="25.9" customHeight="1">
      <c r="B230" s="153"/>
      <c r="D230" s="154" t="s">
        <v>79</v>
      </c>
      <c r="E230" s="155" t="s">
        <v>781</v>
      </c>
      <c r="F230" s="155" t="s">
        <v>1209</v>
      </c>
      <c r="I230" s="156"/>
      <c r="J230" s="157">
        <f>BK230</f>
        <v>0</v>
      </c>
      <c r="L230" s="153"/>
      <c r="M230" s="158"/>
      <c r="N230" s="159"/>
      <c r="O230" s="159"/>
      <c r="P230" s="160">
        <f>SUM(P231:P243)</f>
        <v>0</v>
      </c>
      <c r="Q230" s="159"/>
      <c r="R230" s="160">
        <f>SUM(R231:R243)</f>
        <v>0</v>
      </c>
      <c r="S230" s="159"/>
      <c r="T230" s="161">
        <f>SUM(T231:T243)</f>
        <v>0</v>
      </c>
      <c r="AR230" s="154" t="s">
        <v>88</v>
      </c>
      <c r="AT230" s="162" t="s">
        <v>79</v>
      </c>
      <c r="AU230" s="162" t="s">
        <v>80</v>
      </c>
      <c r="AY230" s="154" t="s">
        <v>161</v>
      </c>
      <c r="BK230" s="163">
        <f>SUM(BK231:BK243)</f>
        <v>0</v>
      </c>
    </row>
    <row r="231" spans="1:65" s="2" customFormat="1" ht="16.5" customHeight="1">
      <c r="A231" s="264"/>
      <c r="B231" s="166"/>
      <c r="C231" s="167" t="s">
        <v>554</v>
      </c>
      <c r="D231" s="167" t="s">
        <v>164</v>
      </c>
      <c r="E231" s="168" t="s">
        <v>1210</v>
      </c>
      <c r="F231" s="169" t="s">
        <v>1211</v>
      </c>
      <c r="G231" s="170" t="s">
        <v>285</v>
      </c>
      <c r="H231" s="171">
        <v>1156.3</v>
      </c>
      <c r="I231" s="172"/>
      <c r="J231" s="173">
        <f>ROUND(I231*H231,2)</f>
        <v>0</v>
      </c>
      <c r="K231" s="169" t="s">
        <v>1</v>
      </c>
      <c r="L231" s="34"/>
      <c r="M231" s="174" t="s">
        <v>1</v>
      </c>
      <c r="N231" s="175" t="s">
        <v>45</v>
      </c>
      <c r="O231" s="59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264"/>
      <c r="V231" s="264"/>
      <c r="W231" s="264"/>
      <c r="X231" s="264"/>
      <c r="Y231" s="264"/>
      <c r="Z231" s="264"/>
      <c r="AA231" s="264"/>
      <c r="AB231" s="264"/>
      <c r="AC231" s="33"/>
      <c r="AD231" s="33"/>
      <c r="AE231" s="33"/>
      <c r="AR231" s="178" t="s">
        <v>180</v>
      </c>
      <c r="AT231" s="178" t="s">
        <v>164</v>
      </c>
      <c r="AU231" s="178" t="s">
        <v>88</v>
      </c>
      <c r="AY231" s="18" t="s">
        <v>161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8" t="s">
        <v>88</v>
      </c>
      <c r="BK231" s="179">
        <f>ROUND(I231*H231,2)</f>
        <v>0</v>
      </c>
      <c r="BL231" s="18" t="s">
        <v>180</v>
      </c>
      <c r="BM231" s="178" t="s">
        <v>1212</v>
      </c>
    </row>
    <row r="232" spans="1:47" s="2" customFormat="1" ht="29.25">
      <c r="A232" s="264"/>
      <c r="B232" s="34"/>
      <c r="C232" s="264"/>
      <c r="D232" s="186" t="s">
        <v>287</v>
      </c>
      <c r="E232" s="264"/>
      <c r="F232" s="204" t="s">
        <v>1213</v>
      </c>
      <c r="G232" s="264"/>
      <c r="H232" s="264"/>
      <c r="I232" s="102"/>
      <c r="J232" s="264"/>
      <c r="K232" s="264"/>
      <c r="L232" s="34"/>
      <c r="M232" s="205"/>
      <c r="N232" s="206"/>
      <c r="O232" s="59"/>
      <c r="P232" s="59"/>
      <c r="Q232" s="59"/>
      <c r="R232" s="59"/>
      <c r="S232" s="59"/>
      <c r="T232" s="60"/>
      <c r="U232" s="264"/>
      <c r="V232" s="264"/>
      <c r="W232" s="264"/>
      <c r="X232" s="264"/>
      <c r="Y232" s="264"/>
      <c r="Z232" s="264"/>
      <c r="AA232" s="264"/>
      <c r="AB232" s="264"/>
      <c r="AC232" s="33"/>
      <c r="AD232" s="33"/>
      <c r="AE232" s="33"/>
      <c r="AT232" s="18" t="s">
        <v>287</v>
      </c>
      <c r="AU232" s="18" t="s">
        <v>88</v>
      </c>
    </row>
    <row r="233" spans="2:51" s="14" customFormat="1" ht="22.5">
      <c r="B233" s="193"/>
      <c r="D233" s="186" t="s">
        <v>259</v>
      </c>
      <c r="E233" s="194" t="s">
        <v>1</v>
      </c>
      <c r="F233" s="195" t="s">
        <v>1214</v>
      </c>
      <c r="H233" s="196">
        <v>1156.3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259</v>
      </c>
      <c r="AU233" s="194" t="s">
        <v>88</v>
      </c>
      <c r="AV233" s="14" t="s">
        <v>90</v>
      </c>
      <c r="AW233" s="14" t="s">
        <v>34</v>
      </c>
      <c r="AX233" s="14" t="s">
        <v>80</v>
      </c>
      <c r="AY233" s="194" t="s">
        <v>161</v>
      </c>
    </row>
    <row r="234" spans="2:51" s="15" customFormat="1" ht="12">
      <c r="B234" s="217"/>
      <c r="D234" s="186" t="s">
        <v>259</v>
      </c>
      <c r="E234" s="218" t="s">
        <v>1</v>
      </c>
      <c r="F234" s="219" t="s">
        <v>453</v>
      </c>
      <c r="H234" s="220">
        <v>1156.3</v>
      </c>
      <c r="I234" s="221"/>
      <c r="L234" s="217"/>
      <c r="M234" s="222"/>
      <c r="N234" s="223"/>
      <c r="O234" s="223"/>
      <c r="P234" s="223"/>
      <c r="Q234" s="223"/>
      <c r="R234" s="223"/>
      <c r="S234" s="223"/>
      <c r="T234" s="224"/>
      <c r="AT234" s="218" t="s">
        <v>259</v>
      </c>
      <c r="AU234" s="218" t="s">
        <v>88</v>
      </c>
      <c r="AV234" s="15" t="s">
        <v>180</v>
      </c>
      <c r="AW234" s="15" t="s">
        <v>34</v>
      </c>
      <c r="AX234" s="15" t="s">
        <v>88</v>
      </c>
      <c r="AY234" s="218" t="s">
        <v>161</v>
      </c>
    </row>
    <row r="235" spans="1:65" s="2" customFormat="1" ht="24" customHeight="1">
      <c r="A235" s="264"/>
      <c r="B235" s="166"/>
      <c r="C235" s="167" t="s">
        <v>1215</v>
      </c>
      <c r="D235" s="167" t="s">
        <v>164</v>
      </c>
      <c r="E235" s="168" t="s">
        <v>1216</v>
      </c>
      <c r="F235" s="169" t="s">
        <v>1217</v>
      </c>
      <c r="G235" s="170" t="s">
        <v>292</v>
      </c>
      <c r="H235" s="171">
        <v>0</v>
      </c>
      <c r="I235" s="172"/>
      <c r="J235" s="173">
        <f aca="true" t="shared" si="20" ref="J235:J243">ROUND(I235*H235,2)</f>
        <v>0</v>
      </c>
      <c r="K235" s="169" t="s">
        <v>1</v>
      </c>
      <c r="L235" s="34"/>
      <c r="M235" s="174" t="s">
        <v>1</v>
      </c>
      <c r="N235" s="175" t="s">
        <v>45</v>
      </c>
      <c r="O235" s="59"/>
      <c r="P235" s="176">
        <f aca="true" t="shared" si="21" ref="P235:P243">O235*H235</f>
        <v>0</v>
      </c>
      <c r="Q235" s="176">
        <v>0</v>
      </c>
      <c r="R235" s="176">
        <f aca="true" t="shared" si="22" ref="R235:R243">Q235*H235</f>
        <v>0</v>
      </c>
      <c r="S235" s="176">
        <v>0</v>
      </c>
      <c r="T235" s="177">
        <f aca="true" t="shared" si="23" ref="T235:T243">S235*H235</f>
        <v>0</v>
      </c>
      <c r="U235" s="264"/>
      <c r="V235" s="264"/>
      <c r="W235" s="264"/>
      <c r="X235" s="264"/>
      <c r="Y235" s="264"/>
      <c r="Z235" s="264"/>
      <c r="AA235" s="264"/>
      <c r="AB235" s="264"/>
      <c r="AC235" s="33"/>
      <c r="AD235" s="33"/>
      <c r="AE235" s="33"/>
      <c r="AR235" s="178" t="s">
        <v>180</v>
      </c>
      <c r="AT235" s="178" t="s">
        <v>164</v>
      </c>
      <c r="AU235" s="178" t="s">
        <v>88</v>
      </c>
      <c r="AY235" s="18" t="s">
        <v>161</v>
      </c>
      <c r="BE235" s="179">
        <f aca="true" t="shared" si="24" ref="BE235:BE243">IF(N235="základní",J235,0)</f>
        <v>0</v>
      </c>
      <c r="BF235" s="179">
        <f aca="true" t="shared" si="25" ref="BF235:BF243">IF(N235="snížená",J235,0)</f>
        <v>0</v>
      </c>
      <c r="BG235" s="179">
        <f aca="true" t="shared" si="26" ref="BG235:BG243">IF(N235="zákl. přenesená",J235,0)</f>
        <v>0</v>
      </c>
      <c r="BH235" s="179">
        <f aca="true" t="shared" si="27" ref="BH235:BH243">IF(N235="sníž. přenesená",J235,0)</f>
        <v>0</v>
      </c>
      <c r="BI235" s="179">
        <f aca="true" t="shared" si="28" ref="BI235:BI243">IF(N235="nulová",J235,0)</f>
        <v>0</v>
      </c>
      <c r="BJ235" s="18" t="s">
        <v>88</v>
      </c>
      <c r="BK235" s="179">
        <f aca="true" t="shared" si="29" ref="BK235:BK243">ROUND(I235*H235,2)</f>
        <v>0</v>
      </c>
      <c r="BL235" s="18" t="s">
        <v>180</v>
      </c>
      <c r="BM235" s="178" t="s">
        <v>1218</v>
      </c>
    </row>
    <row r="236" spans="1:65" s="2" customFormat="1" ht="16.5" customHeight="1">
      <c r="A236" s="264"/>
      <c r="B236" s="166"/>
      <c r="C236" s="167" t="s">
        <v>558</v>
      </c>
      <c r="D236" s="167" t="s">
        <v>164</v>
      </c>
      <c r="E236" s="168" t="s">
        <v>1219</v>
      </c>
      <c r="F236" s="169" t="s">
        <v>1220</v>
      </c>
      <c r="G236" s="170" t="s">
        <v>285</v>
      </c>
      <c r="H236" s="171">
        <v>350</v>
      </c>
      <c r="I236" s="172"/>
      <c r="J236" s="173">
        <f t="shared" si="20"/>
        <v>0</v>
      </c>
      <c r="K236" s="169" t="s">
        <v>1</v>
      </c>
      <c r="L236" s="34"/>
      <c r="M236" s="174" t="s">
        <v>1</v>
      </c>
      <c r="N236" s="175" t="s">
        <v>45</v>
      </c>
      <c r="O236" s="59"/>
      <c r="P236" s="176">
        <f t="shared" si="21"/>
        <v>0</v>
      </c>
      <c r="Q236" s="176">
        <v>0</v>
      </c>
      <c r="R236" s="176">
        <f t="shared" si="22"/>
        <v>0</v>
      </c>
      <c r="S236" s="176">
        <v>0</v>
      </c>
      <c r="T236" s="177">
        <f t="shared" si="23"/>
        <v>0</v>
      </c>
      <c r="U236" s="264"/>
      <c r="V236" s="264"/>
      <c r="W236" s="264"/>
      <c r="X236" s="264"/>
      <c r="Y236" s="264"/>
      <c r="Z236" s="264"/>
      <c r="AA236" s="264"/>
      <c r="AB236" s="264"/>
      <c r="AC236" s="33"/>
      <c r="AD236" s="33"/>
      <c r="AE236" s="33"/>
      <c r="AR236" s="178" t="s">
        <v>180</v>
      </c>
      <c r="AT236" s="178" t="s">
        <v>164</v>
      </c>
      <c r="AU236" s="178" t="s">
        <v>88</v>
      </c>
      <c r="AY236" s="18" t="s">
        <v>161</v>
      </c>
      <c r="BE236" s="179">
        <f t="shared" si="24"/>
        <v>0</v>
      </c>
      <c r="BF236" s="179">
        <f t="shared" si="25"/>
        <v>0</v>
      </c>
      <c r="BG236" s="179">
        <f t="shared" si="26"/>
        <v>0</v>
      </c>
      <c r="BH236" s="179">
        <f t="shared" si="27"/>
        <v>0</v>
      </c>
      <c r="BI236" s="179">
        <f t="shared" si="28"/>
        <v>0</v>
      </c>
      <c r="BJ236" s="18" t="s">
        <v>88</v>
      </c>
      <c r="BK236" s="179">
        <f t="shared" si="29"/>
        <v>0</v>
      </c>
      <c r="BL236" s="18" t="s">
        <v>180</v>
      </c>
      <c r="BM236" s="178" t="s">
        <v>1221</v>
      </c>
    </row>
    <row r="237" spans="1:65" s="2" customFormat="1" ht="16.5" customHeight="1">
      <c r="A237" s="264"/>
      <c r="B237" s="166"/>
      <c r="C237" s="167" t="s">
        <v>1114</v>
      </c>
      <c r="D237" s="167" t="s">
        <v>164</v>
      </c>
      <c r="E237" s="168" t="s">
        <v>1222</v>
      </c>
      <c r="F237" s="169" t="s">
        <v>1223</v>
      </c>
      <c r="G237" s="170" t="s">
        <v>539</v>
      </c>
      <c r="H237" s="171">
        <v>0</v>
      </c>
      <c r="I237" s="172"/>
      <c r="J237" s="173">
        <f t="shared" si="20"/>
        <v>0</v>
      </c>
      <c r="K237" s="169" t="s">
        <v>1</v>
      </c>
      <c r="L237" s="34"/>
      <c r="M237" s="174" t="s">
        <v>1</v>
      </c>
      <c r="N237" s="175" t="s">
        <v>45</v>
      </c>
      <c r="O237" s="59"/>
      <c r="P237" s="176">
        <f t="shared" si="21"/>
        <v>0</v>
      </c>
      <c r="Q237" s="176">
        <v>0</v>
      </c>
      <c r="R237" s="176">
        <f t="shared" si="22"/>
        <v>0</v>
      </c>
      <c r="S237" s="176">
        <v>0</v>
      </c>
      <c r="T237" s="177">
        <f t="shared" si="23"/>
        <v>0</v>
      </c>
      <c r="U237" s="264"/>
      <c r="V237" s="264"/>
      <c r="W237" s="264"/>
      <c r="X237" s="264"/>
      <c r="Y237" s="264"/>
      <c r="Z237" s="264"/>
      <c r="AA237" s="264"/>
      <c r="AB237" s="264"/>
      <c r="AC237" s="33"/>
      <c r="AD237" s="33"/>
      <c r="AE237" s="33"/>
      <c r="AR237" s="178" t="s">
        <v>180</v>
      </c>
      <c r="AT237" s="178" t="s">
        <v>164</v>
      </c>
      <c r="AU237" s="178" t="s">
        <v>88</v>
      </c>
      <c r="AY237" s="18" t="s">
        <v>161</v>
      </c>
      <c r="BE237" s="179">
        <f t="shared" si="24"/>
        <v>0</v>
      </c>
      <c r="BF237" s="179">
        <f t="shared" si="25"/>
        <v>0</v>
      </c>
      <c r="BG237" s="179">
        <f t="shared" si="26"/>
        <v>0</v>
      </c>
      <c r="BH237" s="179">
        <f t="shared" si="27"/>
        <v>0</v>
      </c>
      <c r="BI237" s="179">
        <f t="shared" si="28"/>
        <v>0</v>
      </c>
      <c r="BJ237" s="18" t="s">
        <v>88</v>
      </c>
      <c r="BK237" s="179">
        <f t="shared" si="29"/>
        <v>0</v>
      </c>
      <c r="BL237" s="18" t="s">
        <v>180</v>
      </c>
      <c r="BM237" s="178" t="s">
        <v>1224</v>
      </c>
    </row>
    <row r="238" spans="1:65" s="2" customFormat="1" ht="16.5" customHeight="1">
      <c r="A238" s="264"/>
      <c r="B238" s="166"/>
      <c r="C238" s="167" t="s">
        <v>562</v>
      </c>
      <c r="D238" s="167" t="s">
        <v>164</v>
      </c>
      <c r="E238" s="168" t="s">
        <v>1225</v>
      </c>
      <c r="F238" s="169" t="s">
        <v>1226</v>
      </c>
      <c r="G238" s="170" t="s">
        <v>256</v>
      </c>
      <c r="H238" s="171">
        <v>12</v>
      </c>
      <c r="I238" s="172"/>
      <c r="J238" s="173">
        <f t="shared" si="20"/>
        <v>0</v>
      </c>
      <c r="K238" s="169" t="s">
        <v>1</v>
      </c>
      <c r="L238" s="34"/>
      <c r="M238" s="174" t="s">
        <v>1</v>
      </c>
      <c r="N238" s="175" t="s">
        <v>45</v>
      </c>
      <c r="O238" s="59"/>
      <c r="P238" s="176">
        <f t="shared" si="21"/>
        <v>0</v>
      </c>
      <c r="Q238" s="176">
        <v>0</v>
      </c>
      <c r="R238" s="176">
        <f t="shared" si="22"/>
        <v>0</v>
      </c>
      <c r="S238" s="176">
        <v>0</v>
      </c>
      <c r="T238" s="177">
        <f t="shared" si="23"/>
        <v>0</v>
      </c>
      <c r="U238" s="264"/>
      <c r="V238" s="264"/>
      <c r="W238" s="264"/>
      <c r="X238" s="264"/>
      <c r="Y238" s="264"/>
      <c r="Z238" s="264"/>
      <c r="AA238" s="264"/>
      <c r="AB238" s="264"/>
      <c r="AC238" s="33"/>
      <c r="AD238" s="33"/>
      <c r="AE238" s="33"/>
      <c r="AR238" s="178" t="s">
        <v>180</v>
      </c>
      <c r="AT238" s="178" t="s">
        <v>164</v>
      </c>
      <c r="AU238" s="178" t="s">
        <v>88</v>
      </c>
      <c r="AY238" s="18" t="s">
        <v>161</v>
      </c>
      <c r="BE238" s="179">
        <f t="shared" si="24"/>
        <v>0</v>
      </c>
      <c r="BF238" s="179">
        <f t="shared" si="25"/>
        <v>0</v>
      </c>
      <c r="BG238" s="179">
        <f t="shared" si="26"/>
        <v>0</v>
      </c>
      <c r="BH238" s="179">
        <f t="shared" si="27"/>
        <v>0</v>
      </c>
      <c r="BI238" s="179">
        <f t="shared" si="28"/>
        <v>0</v>
      </c>
      <c r="BJ238" s="18" t="s">
        <v>88</v>
      </c>
      <c r="BK238" s="179">
        <f t="shared" si="29"/>
        <v>0</v>
      </c>
      <c r="BL238" s="18" t="s">
        <v>180</v>
      </c>
      <c r="BM238" s="178" t="s">
        <v>1227</v>
      </c>
    </row>
    <row r="239" spans="1:65" s="2" customFormat="1" ht="24" customHeight="1">
      <c r="A239" s="264"/>
      <c r="B239" s="166"/>
      <c r="C239" s="167" t="s">
        <v>1228</v>
      </c>
      <c r="D239" s="167" t="s">
        <v>164</v>
      </c>
      <c r="E239" s="168" t="s">
        <v>1229</v>
      </c>
      <c r="F239" s="169" t="s">
        <v>1230</v>
      </c>
      <c r="G239" s="170" t="s">
        <v>292</v>
      </c>
      <c r="H239" s="171">
        <v>10</v>
      </c>
      <c r="I239" s="172"/>
      <c r="J239" s="173">
        <f t="shared" si="20"/>
        <v>0</v>
      </c>
      <c r="K239" s="169" t="s">
        <v>1</v>
      </c>
      <c r="L239" s="34"/>
      <c r="M239" s="174" t="s">
        <v>1</v>
      </c>
      <c r="N239" s="175" t="s">
        <v>45</v>
      </c>
      <c r="O239" s="59"/>
      <c r="P239" s="176">
        <f t="shared" si="21"/>
        <v>0</v>
      </c>
      <c r="Q239" s="176">
        <v>0</v>
      </c>
      <c r="R239" s="176">
        <f t="shared" si="22"/>
        <v>0</v>
      </c>
      <c r="S239" s="176">
        <v>0</v>
      </c>
      <c r="T239" s="177">
        <f t="shared" si="23"/>
        <v>0</v>
      </c>
      <c r="U239" s="264"/>
      <c r="V239" s="264"/>
      <c r="W239" s="264"/>
      <c r="X239" s="264"/>
      <c r="Y239" s="264"/>
      <c r="Z239" s="264"/>
      <c r="AA239" s="264"/>
      <c r="AB239" s="264"/>
      <c r="AC239" s="33"/>
      <c r="AD239" s="33"/>
      <c r="AE239" s="33"/>
      <c r="AR239" s="178" t="s">
        <v>180</v>
      </c>
      <c r="AT239" s="178" t="s">
        <v>164</v>
      </c>
      <c r="AU239" s="178" t="s">
        <v>88</v>
      </c>
      <c r="AY239" s="18" t="s">
        <v>161</v>
      </c>
      <c r="BE239" s="179">
        <f t="shared" si="24"/>
        <v>0</v>
      </c>
      <c r="BF239" s="179">
        <f t="shared" si="25"/>
        <v>0</v>
      </c>
      <c r="BG239" s="179">
        <f t="shared" si="26"/>
        <v>0</v>
      </c>
      <c r="BH239" s="179">
        <f t="shared" si="27"/>
        <v>0</v>
      </c>
      <c r="BI239" s="179">
        <f t="shared" si="28"/>
        <v>0</v>
      </c>
      <c r="BJ239" s="18" t="s">
        <v>88</v>
      </c>
      <c r="BK239" s="179">
        <f t="shared" si="29"/>
        <v>0</v>
      </c>
      <c r="BL239" s="18" t="s">
        <v>180</v>
      </c>
      <c r="BM239" s="178" t="s">
        <v>1231</v>
      </c>
    </row>
    <row r="240" spans="1:65" s="2" customFormat="1" ht="16.5" customHeight="1">
      <c r="A240" s="264"/>
      <c r="B240" s="166"/>
      <c r="C240" s="167" t="s">
        <v>566</v>
      </c>
      <c r="D240" s="167" t="s">
        <v>164</v>
      </c>
      <c r="E240" s="168" t="s">
        <v>1232</v>
      </c>
      <c r="F240" s="169" t="s">
        <v>1233</v>
      </c>
      <c r="G240" s="170" t="s">
        <v>387</v>
      </c>
      <c r="H240" s="171">
        <v>37.252</v>
      </c>
      <c r="I240" s="172"/>
      <c r="J240" s="173">
        <f t="shared" si="20"/>
        <v>0</v>
      </c>
      <c r="K240" s="169" t="s">
        <v>1</v>
      </c>
      <c r="L240" s="34"/>
      <c r="M240" s="174" t="s">
        <v>1</v>
      </c>
      <c r="N240" s="175" t="s">
        <v>45</v>
      </c>
      <c r="O240" s="59"/>
      <c r="P240" s="176">
        <f t="shared" si="21"/>
        <v>0</v>
      </c>
      <c r="Q240" s="176">
        <v>0</v>
      </c>
      <c r="R240" s="176">
        <f t="shared" si="22"/>
        <v>0</v>
      </c>
      <c r="S240" s="176">
        <v>0</v>
      </c>
      <c r="T240" s="177">
        <f t="shared" si="23"/>
        <v>0</v>
      </c>
      <c r="U240" s="264"/>
      <c r="V240" s="264"/>
      <c r="W240" s="264"/>
      <c r="X240" s="264"/>
      <c r="Y240" s="264"/>
      <c r="Z240" s="264"/>
      <c r="AA240" s="264"/>
      <c r="AB240" s="264"/>
      <c r="AC240" s="33"/>
      <c r="AD240" s="33"/>
      <c r="AE240" s="33"/>
      <c r="AR240" s="178" t="s">
        <v>180</v>
      </c>
      <c r="AT240" s="178" t="s">
        <v>164</v>
      </c>
      <c r="AU240" s="178" t="s">
        <v>88</v>
      </c>
      <c r="AY240" s="18" t="s">
        <v>161</v>
      </c>
      <c r="BE240" s="179">
        <f t="shared" si="24"/>
        <v>0</v>
      </c>
      <c r="BF240" s="179">
        <f t="shared" si="25"/>
        <v>0</v>
      </c>
      <c r="BG240" s="179">
        <f t="shared" si="26"/>
        <v>0</v>
      </c>
      <c r="BH240" s="179">
        <f t="shared" si="27"/>
        <v>0</v>
      </c>
      <c r="BI240" s="179">
        <f t="shared" si="28"/>
        <v>0</v>
      </c>
      <c r="BJ240" s="18" t="s">
        <v>88</v>
      </c>
      <c r="BK240" s="179">
        <f t="shared" si="29"/>
        <v>0</v>
      </c>
      <c r="BL240" s="18" t="s">
        <v>180</v>
      </c>
      <c r="BM240" s="178" t="s">
        <v>1234</v>
      </c>
    </row>
    <row r="241" spans="1:65" s="2" customFormat="1" ht="16.5" customHeight="1">
      <c r="A241" s="264"/>
      <c r="B241" s="166"/>
      <c r="C241" s="167" t="s">
        <v>1235</v>
      </c>
      <c r="D241" s="167" t="s">
        <v>164</v>
      </c>
      <c r="E241" s="168" t="s">
        <v>1236</v>
      </c>
      <c r="F241" s="169" t="s">
        <v>1237</v>
      </c>
      <c r="G241" s="170" t="s">
        <v>387</v>
      </c>
      <c r="H241" s="171">
        <v>37.252</v>
      </c>
      <c r="I241" s="172"/>
      <c r="J241" s="173">
        <f t="shared" si="20"/>
        <v>0</v>
      </c>
      <c r="K241" s="169" t="s">
        <v>1</v>
      </c>
      <c r="L241" s="34"/>
      <c r="M241" s="174" t="s">
        <v>1</v>
      </c>
      <c r="N241" s="175" t="s">
        <v>45</v>
      </c>
      <c r="O241" s="59"/>
      <c r="P241" s="176">
        <f t="shared" si="21"/>
        <v>0</v>
      </c>
      <c r="Q241" s="176">
        <v>0</v>
      </c>
      <c r="R241" s="176">
        <f t="shared" si="22"/>
        <v>0</v>
      </c>
      <c r="S241" s="176">
        <v>0</v>
      </c>
      <c r="T241" s="177">
        <f t="shared" si="23"/>
        <v>0</v>
      </c>
      <c r="U241" s="264"/>
      <c r="V241" s="264"/>
      <c r="W241" s="264"/>
      <c r="X241" s="264"/>
      <c r="Y241" s="264"/>
      <c r="Z241" s="264"/>
      <c r="AA241" s="264"/>
      <c r="AB241" s="264"/>
      <c r="AC241" s="33"/>
      <c r="AD241" s="33"/>
      <c r="AE241" s="33"/>
      <c r="AR241" s="178" t="s">
        <v>180</v>
      </c>
      <c r="AT241" s="178" t="s">
        <v>164</v>
      </c>
      <c r="AU241" s="178" t="s">
        <v>88</v>
      </c>
      <c r="AY241" s="18" t="s">
        <v>161</v>
      </c>
      <c r="BE241" s="179">
        <f t="shared" si="24"/>
        <v>0</v>
      </c>
      <c r="BF241" s="179">
        <f t="shared" si="25"/>
        <v>0</v>
      </c>
      <c r="BG241" s="179">
        <f t="shared" si="26"/>
        <v>0</v>
      </c>
      <c r="BH241" s="179">
        <f t="shared" si="27"/>
        <v>0</v>
      </c>
      <c r="BI241" s="179">
        <f t="shared" si="28"/>
        <v>0</v>
      </c>
      <c r="BJ241" s="18" t="s">
        <v>88</v>
      </c>
      <c r="BK241" s="179">
        <f t="shared" si="29"/>
        <v>0</v>
      </c>
      <c r="BL241" s="18" t="s">
        <v>180</v>
      </c>
      <c r="BM241" s="178" t="s">
        <v>1238</v>
      </c>
    </row>
    <row r="242" spans="1:65" s="2" customFormat="1" ht="24" customHeight="1">
      <c r="A242" s="264"/>
      <c r="B242" s="166"/>
      <c r="C242" s="167" t="s">
        <v>567</v>
      </c>
      <c r="D242" s="167" t="s">
        <v>164</v>
      </c>
      <c r="E242" s="168" t="s">
        <v>1239</v>
      </c>
      <c r="F242" s="169" t="s">
        <v>1240</v>
      </c>
      <c r="G242" s="170" t="s">
        <v>387</v>
      </c>
      <c r="H242" s="171">
        <v>37.252</v>
      </c>
      <c r="I242" s="172"/>
      <c r="J242" s="173">
        <f t="shared" si="20"/>
        <v>0</v>
      </c>
      <c r="K242" s="169" t="s">
        <v>1</v>
      </c>
      <c r="L242" s="34"/>
      <c r="M242" s="174" t="s">
        <v>1</v>
      </c>
      <c r="N242" s="175" t="s">
        <v>45</v>
      </c>
      <c r="O242" s="59"/>
      <c r="P242" s="176">
        <f t="shared" si="21"/>
        <v>0</v>
      </c>
      <c r="Q242" s="176">
        <v>0</v>
      </c>
      <c r="R242" s="176">
        <f t="shared" si="22"/>
        <v>0</v>
      </c>
      <c r="S242" s="176">
        <v>0</v>
      </c>
      <c r="T242" s="177">
        <f t="shared" si="23"/>
        <v>0</v>
      </c>
      <c r="U242" s="264"/>
      <c r="V242" s="264"/>
      <c r="W242" s="264"/>
      <c r="X242" s="264"/>
      <c r="Y242" s="264"/>
      <c r="Z242" s="264"/>
      <c r="AA242" s="264"/>
      <c r="AB242" s="264"/>
      <c r="AC242" s="33"/>
      <c r="AD242" s="33"/>
      <c r="AE242" s="33"/>
      <c r="AR242" s="178" t="s">
        <v>180</v>
      </c>
      <c r="AT242" s="178" t="s">
        <v>164</v>
      </c>
      <c r="AU242" s="178" t="s">
        <v>88</v>
      </c>
      <c r="AY242" s="18" t="s">
        <v>161</v>
      </c>
      <c r="BE242" s="179">
        <f t="shared" si="24"/>
        <v>0</v>
      </c>
      <c r="BF242" s="179">
        <f t="shared" si="25"/>
        <v>0</v>
      </c>
      <c r="BG242" s="179">
        <f t="shared" si="26"/>
        <v>0</v>
      </c>
      <c r="BH242" s="179">
        <f t="shared" si="27"/>
        <v>0</v>
      </c>
      <c r="BI242" s="179">
        <f t="shared" si="28"/>
        <v>0</v>
      </c>
      <c r="BJ242" s="18" t="s">
        <v>88</v>
      </c>
      <c r="BK242" s="179">
        <f t="shared" si="29"/>
        <v>0</v>
      </c>
      <c r="BL242" s="18" t="s">
        <v>180</v>
      </c>
      <c r="BM242" s="178" t="s">
        <v>1241</v>
      </c>
    </row>
    <row r="243" spans="1:65" s="2" customFormat="1" ht="24" customHeight="1">
      <c r="A243" s="264"/>
      <c r="B243" s="166"/>
      <c r="C243" s="167" t="s">
        <v>1242</v>
      </c>
      <c r="D243" s="167" t="s">
        <v>164</v>
      </c>
      <c r="E243" s="168" t="s">
        <v>1243</v>
      </c>
      <c r="F243" s="169" t="s">
        <v>1244</v>
      </c>
      <c r="G243" s="170" t="s">
        <v>387</v>
      </c>
      <c r="H243" s="171">
        <v>37.252</v>
      </c>
      <c r="I243" s="172"/>
      <c r="J243" s="173">
        <f t="shared" si="20"/>
        <v>0</v>
      </c>
      <c r="K243" s="169" t="s">
        <v>1</v>
      </c>
      <c r="L243" s="34"/>
      <c r="M243" s="174" t="s">
        <v>1</v>
      </c>
      <c r="N243" s="175" t="s">
        <v>45</v>
      </c>
      <c r="O243" s="59"/>
      <c r="P243" s="176">
        <f t="shared" si="21"/>
        <v>0</v>
      </c>
      <c r="Q243" s="176">
        <v>0</v>
      </c>
      <c r="R243" s="176">
        <f t="shared" si="22"/>
        <v>0</v>
      </c>
      <c r="S243" s="176">
        <v>0</v>
      </c>
      <c r="T243" s="177">
        <f t="shared" si="23"/>
        <v>0</v>
      </c>
      <c r="U243" s="264"/>
      <c r="V243" s="264"/>
      <c r="W243" s="264"/>
      <c r="X243" s="264"/>
      <c r="Y243" s="264"/>
      <c r="Z243" s="264"/>
      <c r="AA243" s="264"/>
      <c r="AB243" s="264"/>
      <c r="AC243" s="33"/>
      <c r="AD243" s="33"/>
      <c r="AE243" s="33"/>
      <c r="AR243" s="178" t="s">
        <v>180</v>
      </c>
      <c r="AT243" s="178" t="s">
        <v>164</v>
      </c>
      <c r="AU243" s="178" t="s">
        <v>88</v>
      </c>
      <c r="AY243" s="18" t="s">
        <v>161</v>
      </c>
      <c r="BE243" s="179">
        <f t="shared" si="24"/>
        <v>0</v>
      </c>
      <c r="BF243" s="179">
        <f t="shared" si="25"/>
        <v>0</v>
      </c>
      <c r="BG243" s="179">
        <f t="shared" si="26"/>
        <v>0</v>
      </c>
      <c r="BH243" s="179">
        <f t="shared" si="27"/>
        <v>0</v>
      </c>
      <c r="BI243" s="179">
        <f t="shared" si="28"/>
        <v>0</v>
      </c>
      <c r="BJ243" s="18" t="s">
        <v>88</v>
      </c>
      <c r="BK243" s="179">
        <f t="shared" si="29"/>
        <v>0</v>
      </c>
      <c r="BL243" s="18" t="s">
        <v>180</v>
      </c>
      <c r="BM243" s="178" t="s">
        <v>1245</v>
      </c>
    </row>
    <row r="244" spans="2:63" s="12" customFormat="1" ht="25.9" customHeight="1">
      <c r="B244" s="153"/>
      <c r="D244" s="154" t="s">
        <v>79</v>
      </c>
      <c r="E244" s="155" t="s">
        <v>1246</v>
      </c>
      <c r="F244" s="155" t="s">
        <v>1247</v>
      </c>
      <c r="I244" s="156"/>
      <c r="J244" s="157">
        <f>BK244</f>
        <v>0</v>
      </c>
      <c r="L244" s="153"/>
      <c r="M244" s="158"/>
      <c r="N244" s="159"/>
      <c r="O244" s="159"/>
      <c r="P244" s="160">
        <f>P245</f>
        <v>0</v>
      </c>
      <c r="Q244" s="159"/>
      <c r="R244" s="160">
        <f>R245</f>
        <v>0</v>
      </c>
      <c r="S244" s="159"/>
      <c r="T244" s="161">
        <f>T245</f>
        <v>0</v>
      </c>
      <c r="AR244" s="154" t="s">
        <v>88</v>
      </c>
      <c r="AT244" s="162" t="s">
        <v>79</v>
      </c>
      <c r="AU244" s="162" t="s">
        <v>80</v>
      </c>
      <c r="AY244" s="154" t="s">
        <v>161</v>
      </c>
      <c r="BK244" s="163">
        <f>BK245</f>
        <v>0</v>
      </c>
    </row>
    <row r="245" spans="1:65" s="2" customFormat="1" ht="16.5" customHeight="1">
      <c r="A245" s="264"/>
      <c r="B245" s="166"/>
      <c r="C245" s="167" t="s">
        <v>569</v>
      </c>
      <c r="D245" s="167" t="s">
        <v>164</v>
      </c>
      <c r="E245" s="168" t="s">
        <v>1248</v>
      </c>
      <c r="F245" s="169" t="s">
        <v>1249</v>
      </c>
      <c r="G245" s="170" t="s">
        <v>387</v>
      </c>
      <c r="H245" s="171">
        <v>4318.354</v>
      </c>
      <c r="I245" s="172"/>
      <c r="J245" s="173">
        <f>ROUND(I245*H245,2)</f>
        <v>0</v>
      </c>
      <c r="K245" s="169" t="s">
        <v>1</v>
      </c>
      <c r="L245" s="34"/>
      <c r="M245" s="180" t="s">
        <v>1</v>
      </c>
      <c r="N245" s="181" t="s">
        <v>45</v>
      </c>
      <c r="O245" s="182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264"/>
      <c r="V245" s="264"/>
      <c r="W245" s="264"/>
      <c r="X245" s="264"/>
      <c r="Y245" s="264"/>
      <c r="Z245" s="264"/>
      <c r="AA245" s="264"/>
      <c r="AB245" s="264"/>
      <c r="AC245" s="33"/>
      <c r="AD245" s="33"/>
      <c r="AE245" s="33"/>
      <c r="AR245" s="178" t="s">
        <v>180</v>
      </c>
      <c r="AT245" s="178" t="s">
        <v>164</v>
      </c>
      <c r="AU245" s="178" t="s">
        <v>88</v>
      </c>
      <c r="AY245" s="18" t="s">
        <v>161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88</v>
      </c>
      <c r="BK245" s="179">
        <f>ROUND(I245*H245,2)</f>
        <v>0</v>
      </c>
      <c r="BL245" s="18" t="s">
        <v>180</v>
      </c>
      <c r="BM245" s="178" t="s">
        <v>1250</v>
      </c>
    </row>
    <row r="246" spans="1:31" s="2" customFormat="1" ht="6.95" customHeight="1">
      <c r="A246" s="264"/>
      <c r="B246" s="48"/>
      <c r="C246" s="49"/>
      <c r="D246" s="49"/>
      <c r="E246" s="49"/>
      <c r="F246" s="49"/>
      <c r="G246" s="49"/>
      <c r="H246" s="49"/>
      <c r="I246" s="126"/>
      <c r="J246" s="49"/>
      <c r="K246" s="49"/>
      <c r="L246" s="34"/>
      <c r="M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  <c r="Y246" s="264"/>
      <c r="Z246" s="264"/>
      <c r="AA246" s="264"/>
      <c r="AB246" s="264"/>
      <c r="AC246" s="33"/>
      <c r="AD246" s="33"/>
      <c r="AE246" s="33"/>
    </row>
  </sheetData>
  <autoFilter ref="C129:K245"/>
  <mergeCells count="12">
    <mergeCell ref="E85:H85"/>
    <mergeCell ref="L2:V2"/>
    <mergeCell ref="E7:H7"/>
    <mergeCell ref="E9:H9"/>
    <mergeCell ref="E18:H18"/>
    <mergeCell ref="E27:H27"/>
    <mergeCell ref="F155:J155"/>
    <mergeCell ref="F153:J153"/>
    <mergeCell ref="F159:J159"/>
    <mergeCell ref="E87:H87"/>
    <mergeCell ref="E120:H120"/>
    <mergeCell ref="E122:H1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1:31" s="2" customFormat="1" ht="12" customHeight="1" hidden="1">
      <c r="A8" s="33"/>
      <c r="B8" s="34"/>
      <c r="C8" s="33"/>
      <c r="D8" s="28" t="s">
        <v>130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7" t="s">
        <v>131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3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3" t="s">
        <v>22</v>
      </c>
      <c r="J12" s="56" t="str">
        <f>'Rekapitulace stavby'!AN8</f>
        <v>25. 10. 2019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103" t="s">
        <v>25</v>
      </c>
      <c r="J14" s="26" t="s">
        <v>26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27</v>
      </c>
      <c r="F15" s="33"/>
      <c r="G15" s="33"/>
      <c r="H15" s="33"/>
      <c r="I15" s="103" t="s">
        <v>28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29</v>
      </c>
      <c r="E17" s="33"/>
      <c r="F17" s="33"/>
      <c r="G17" s="33"/>
      <c r="H17" s="33"/>
      <c r="I17" s="103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312" t="str">
        <f>'Rekapitulace stavby'!E14</f>
        <v>Vyplň údaj</v>
      </c>
      <c r="F18" s="280"/>
      <c r="G18" s="280"/>
      <c r="H18" s="280"/>
      <c r="I18" s="103" t="s">
        <v>28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31</v>
      </c>
      <c r="E20" s="33"/>
      <c r="F20" s="33"/>
      <c r="G20" s="33"/>
      <c r="H20" s="33"/>
      <c r="I20" s="103" t="s">
        <v>25</v>
      </c>
      <c r="J20" s="26" t="s">
        <v>32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33</v>
      </c>
      <c r="F21" s="33"/>
      <c r="G21" s="33"/>
      <c r="H21" s="33"/>
      <c r="I21" s="103" t="s">
        <v>28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35</v>
      </c>
      <c r="E23" s="33"/>
      <c r="F23" s="33"/>
      <c r="G23" s="33"/>
      <c r="H23" s="33"/>
      <c r="I23" s="103" t="s">
        <v>25</v>
      </c>
      <c r="J23" s="26" t="s">
        <v>36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37</v>
      </c>
      <c r="F24" s="33"/>
      <c r="G24" s="33"/>
      <c r="H24" s="33"/>
      <c r="I24" s="103" t="s">
        <v>28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38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04"/>
      <c r="B27" s="105"/>
      <c r="C27" s="104"/>
      <c r="D27" s="104"/>
      <c r="E27" s="284" t="s">
        <v>132</v>
      </c>
      <c r="F27" s="284"/>
      <c r="G27" s="284"/>
      <c r="H27" s="28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9" t="s">
        <v>40</v>
      </c>
      <c r="E30" s="33"/>
      <c r="F30" s="33"/>
      <c r="G30" s="33"/>
      <c r="H30" s="33"/>
      <c r="I30" s="102"/>
      <c r="J30" s="72">
        <f>ROUND(J124,2)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42</v>
      </c>
      <c r="G32" s="33"/>
      <c r="H32" s="33"/>
      <c r="I32" s="110" t="s">
        <v>41</v>
      </c>
      <c r="J32" s="37" t="s">
        <v>43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11" t="s">
        <v>44</v>
      </c>
      <c r="E33" s="28" t="s">
        <v>45</v>
      </c>
      <c r="F33" s="112">
        <f>ROUND((SUM(BE124:BE150)),2)</f>
        <v>0</v>
      </c>
      <c r="G33" s="33"/>
      <c r="H33" s="33"/>
      <c r="I33" s="113">
        <v>0.21</v>
      </c>
      <c r="J33" s="112">
        <f>ROUND(((SUM(BE124:BE150))*I33),2)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46</v>
      </c>
      <c r="F34" s="112">
        <f>ROUND((SUM(BF124:BF150)),2)</f>
        <v>0</v>
      </c>
      <c r="G34" s="33"/>
      <c r="H34" s="33"/>
      <c r="I34" s="113">
        <v>0.15</v>
      </c>
      <c r="J34" s="112">
        <f>ROUND(((SUM(BF124:BF150))*I34),2)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112">
        <f>ROUND((SUM(BG124:BG150)),2)</f>
        <v>0</v>
      </c>
      <c r="G35" s="33"/>
      <c r="H35" s="33"/>
      <c r="I35" s="113">
        <v>0.21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48</v>
      </c>
      <c r="F36" s="112">
        <f>ROUND((SUM(BH124:BH150)),2)</f>
        <v>0</v>
      </c>
      <c r="G36" s="33"/>
      <c r="H36" s="33"/>
      <c r="I36" s="113">
        <v>0.15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49</v>
      </c>
      <c r="F37" s="112">
        <f>ROUND((SUM(BI124:BI150)),2)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14"/>
      <c r="D39" s="115" t="s">
        <v>50</v>
      </c>
      <c r="E39" s="61"/>
      <c r="F39" s="61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9"/>
      <c r="L41" s="21"/>
    </row>
    <row r="42" spans="2:12" s="1" customFormat="1" ht="14.45" customHeight="1" hidden="1">
      <c r="B42" s="21"/>
      <c r="I42" s="99"/>
      <c r="L42" s="21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130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7" t="str">
        <f>E9</f>
        <v>00 - Vedlejší rozpočtové náklady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nám. Přemyslovců 163, 288 28</v>
      </c>
      <c r="G89" s="33"/>
      <c r="H89" s="33"/>
      <c r="I89" s="103" t="s">
        <v>22</v>
      </c>
      <c r="J89" s="56" t="str">
        <f>IF(J12="","",J12)</f>
        <v>25. 10. 2019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24</v>
      </c>
      <c r="D91" s="33"/>
      <c r="E91" s="33"/>
      <c r="F91" s="26" t="str">
        <f>E15</f>
        <v>Město Nymburk</v>
      </c>
      <c r="G91" s="33"/>
      <c r="H91" s="33"/>
      <c r="I91" s="103" t="s">
        <v>31</v>
      </c>
      <c r="J91" s="31" t="str">
        <f>E21</f>
        <v>TaK Architects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7.95" customHeight="1">
      <c r="A92" s="33"/>
      <c r="B92" s="34"/>
      <c r="C92" s="28" t="s">
        <v>29</v>
      </c>
      <c r="D92" s="33"/>
      <c r="E92" s="33"/>
      <c r="F92" s="26" t="str">
        <f>IF(E18="","",E18)</f>
        <v>Vyplň údaj</v>
      </c>
      <c r="G92" s="33"/>
      <c r="H92" s="33"/>
      <c r="I92" s="103" t="s">
        <v>35</v>
      </c>
      <c r="J92" s="31" t="str">
        <f>E24</f>
        <v>NASTA Group,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8" t="s">
        <v>134</v>
      </c>
      <c r="D94" s="114"/>
      <c r="E94" s="114"/>
      <c r="F94" s="114"/>
      <c r="G94" s="114"/>
      <c r="H94" s="114"/>
      <c r="I94" s="129"/>
      <c r="J94" s="130" t="s">
        <v>135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1" t="s">
        <v>136</v>
      </c>
      <c r="D96" s="33"/>
      <c r="E96" s="33"/>
      <c r="F96" s="33"/>
      <c r="G96" s="33"/>
      <c r="H96" s="33"/>
      <c r="I96" s="102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137</v>
      </c>
    </row>
    <row r="97" spans="2:12" s="9" customFormat="1" ht="24.95" customHeight="1">
      <c r="B97" s="132"/>
      <c r="D97" s="133" t="s">
        <v>138</v>
      </c>
      <c r="E97" s="134"/>
      <c r="F97" s="134"/>
      <c r="G97" s="134"/>
      <c r="H97" s="134"/>
      <c r="I97" s="135"/>
      <c r="J97" s="136">
        <f>J125</f>
        <v>0</v>
      </c>
      <c r="L97" s="132"/>
    </row>
    <row r="98" spans="2:12" s="10" customFormat="1" ht="19.9" customHeight="1">
      <c r="B98" s="137"/>
      <c r="D98" s="138" t="s">
        <v>139</v>
      </c>
      <c r="E98" s="139"/>
      <c r="F98" s="139"/>
      <c r="G98" s="139"/>
      <c r="H98" s="139"/>
      <c r="I98" s="140"/>
      <c r="J98" s="141">
        <f>J126</f>
        <v>0</v>
      </c>
      <c r="L98" s="137"/>
    </row>
    <row r="99" spans="2:12" s="10" customFormat="1" ht="19.9" customHeight="1">
      <c r="B99" s="137"/>
      <c r="D99" s="138" t="s">
        <v>140</v>
      </c>
      <c r="E99" s="139"/>
      <c r="F99" s="139"/>
      <c r="G99" s="139"/>
      <c r="H99" s="139"/>
      <c r="I99" s="140"/>
      <c r="J99" s="141">
        <f>J129</f>
        <v>0</v>
      </c>
      <c r="L99" s="137"/>
    </row>
    <row r="100" spans="2:12" s="10" customFormat="1" ht="19.9" customHeight="1">
      <c r="B100" s="137"/>
      <c r="D100" s="138" t="s">
        <v>141</v>
      </c>
      <c r="E100" s="139"/>
      <c r="F100" s="139"/>
      <c r="G100" s="139"/>
      <c r="H100" s="139"/>
      <c r="I100" s="140"/>
      <c r="J100" s="141">
        <f>J131</f>
        <v>0</v>
      </c>
      <c r="L100" s="137"/>
    </row>
    <row r="101" spans="2:12" s="10" customFormat="1" ht="19.9" customHeight="1">
      <c r="B101" s="137"/>
      <c r="D101" s="138" t="s">
        <v>142</v>
      </c>
      <c r="E101" s="139"/>
      <c r="F101" s="139"/>
      <c r="G101" s="139"/>
      <c r="H101" s="139"/>
      <c r="I101" s="140"/>
      <c r="J101" s="141">
        <f>J138</f>
        <v>0</v>
      </c>
      <c r="L101" s="137"/>
    </row>
    <row r="102" spans="2:12" s="10" customFormat="1" ht="19.9" customHeight="1">
      <c r="B102" s="137"/>
      <c r="D102" s="138" t="s">
        <v>143</v>
      </c>
      <c r="E102" s="139"/>
      <c r="F102" s="139"/>
      <c r="G102" s="139"/>
      <c r="H102" s="139"/>
      <c r="I102" s="140"/>
      <c r="J102" s="141">
        <f>J143</f>
        <v>0</v>
      </c>
      <c r="L102" s="137"/>
    </row>
    <row r="103" spans="2:12" s="10" customFormat="1" ht="19.9" customHeight="1">
      <c r="B103" s="137"/>
      <c r="D103" s="138" t="s">
        <v>144</v>
      </c>
      <c r="E103" s="139"/>
      <c r="F103" s="139"/>
      <c r="G103" s="139"/>
      <c r="H103" s="139"/>
      <c r="I103" s="140"/>
      <c r="J103" s="141">
        <f>J147</f>
        <v>0</v>
      </c>
      <c r="L103" s="137"/>
    </row>
    <row r="104" spans="2:12" s="10" customFormat="1" ht="19.9" customHeight="1">
      <c r="B104" s="137"/>
      <c r="D104" s="138" t="s">
        <v>145</v>
      </c>
      <c r="E104" s="139"/>
      <c r="F104" s="139"/>
      <c r="G104" s="139"/>
      <c r="H104" s="139"/>
      <c r="I104" s="140"/>
      <c r="J104" s="141">
        <f>J149</f>
        <v>0</v>
      </c>
      <c r="L104" s="137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102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6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7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146</v>
      </c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310" t="str">
        <f>E7</f>
        <v>Realizace sportovišť ZŠ Letců R.A.F. - ÚPRAVA AREÁLU- ETAPA 1</v>
      </c>
      <c r="F114" s="311"/>
      <c r="G114" s="311"/>
      <c r="H114" s="311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130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E9</f>
        <v>00 - Vedlejší rozpočtové náklady</v>
      </c>
      <c r="F116" s="309"/>
      <c r="G116" s="309"/>
      <c r="H116" s="309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>nám. Přemyslovců 163, 288 28</v>
      </c>
      <c r="G118" s="33"/>
      <c r="H118" s="33"/>
      <c r="I118" s="103" t="s">
        <v>22</v>
      </c>
      <c r="J118" s="56" t="str">
        <f>IF(J12="","",J12)</f>
        <v>25. 10. 2019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.95" customHeight="1">
      <c r="A120" s="33"/>
      <c r="B120" s="34"/>
      <c r="C120" s="28" t="s">
        <v>24</v>
      </c>
      <c r="D120" s="33"/>
      <c r="E120" s="33"/>
      <c r="F120" s="26" t="str">
        <f>E15</f>
        <v>Město Nymburk</v>
      </c>
      <c r="G120" s="33"/>
      <c r="H120" s="33"/>
      <c r="I120" s="103" t="s">
        <v>31</v>
      </c>
      <c r="J120" s="31" t="str">
        <f>E21</f>
        <v>TaK Architects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7.95" customHeight="1">
      <c r="A121" s="33"/>
      <c r="B121" s="34"/>
      <c r="C121" s="28" t="s">
        <v>29</v>
      </c>
      <c r="D121" s="33"/>
      <c r="E121" s="33"/>
      <c r="F121" s="26" t="str">
        <f>IF(E18="","",E18)</f>
        <v>Vyplň údaj</v>
      </c>
      <c r="G121" s="33"/>
      <c r="H121" s="33"/>
      <c r="I121" s="103" t="s">
        <v>35</v>
      </c>
      <c r="J121" s="31" t="str">
        <f>E24</f>
        <v>NASTA Group,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42"/>
      <c r="B123" s="143"/>
      <c r="C123" s="144" t="s">
        <v>147</v>
      </c>
      <c r="D123" s="145" t="s">
        <v>65</v>
      </c>
      <c r="E123" s="145" t="s">
        <v>61</v>
      </c>
      <c r="F123" s="145" t="s">
        <v>62</v>
      </c>
      <c r="G123" s="145" t="s">
        <v>148</v>
      </c>
      <c r="H123" s="145" t="s">
        <v>149</v>
      </c>
      <c r="I123" s="146" t="s">
        <v>150</v>
      </c>
      <c r="J123" s="145" t="s">
        <v>135</v>
      </c>
      <c r="K123" s="147" t="s">
        <v>151</v>
      </c>
      <c r="L123" s="148"/>
      <c r="M123" s="63" t="s">
        <v>1</v>
      </c>
      <c r="N123" s="64" t="s">
        <v>44</v>
      </c>
      <c r="O123" s="64" t="s">
        <v>152</v>
      </c>
      <c r="P123" s="64" t="s">
        <v>153</v>
      </c>
      <c r="Q123" s="64" t="s">
        <v>154</v>
      </c>
      <c r="R123" s="64" t="s">
        <v>155</v>
      </c>
      <c r="S123" s="64" t="s">
        <v>156</v>
      </c>
      <c r="T123" s="65" t="s">
        <v>157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9" customHeight="1">
      <c r="A124" s="33"/>
      <c r="B124" s="34"/>
      <c r="C124" s="70" t="s">
        <v>158</v>
      </c>
      <c r="D124" s="33"/>
      <c r="E124" s="33"/>
      <c r="F124" s="33"/>
      <c r="G124" s="33"/>
      <c r="H124" s="33"/>
      <c r="I124" s="102"/>
      <c r="J124" s="149">
        <f>BK124</f>
        <v>0</v>
      </c>
      <c r="K124" s="33"/>
      <c r="L124" s="34"/>
      <c r="M124" s="66"/>
      <c r="N124" s="57"/>
      <c r="O124" s="67"/>
      <c r="P124" s="150">
        <f>P125</f>
        <v>0</v>
      </c>
      <c r="Q124" s="67"/>
      <c r="R124" s="150">
        <f>R125</f>
        <v>0</v>
      </c>
      <c r="S124" s="67"/>
      <c r="T124" s="151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79</v>
      </c>
      <c r="AU124" s="18" t="s">
        <v>137</v>
      </c>
      <c r="BK124" s="152">
        <f>BK125</f>
        <v>0</v>
      </c>
    </row>
    <row r="125" spans="2:63" s="12" customFormat="1" ht="25.9" customHeight="1">
      <c r="B125" s="153"/>
      <c r="D125" s="154" t="s">
        <v>79</v>
      </c>
      <c r="E125" s="155" t="s">
        <v>159</v>
      </c>
      <c r="F125" s="155" t="s">
        <v>86</v>
      </c>
      <c r="I125" s="156"/>
      <c r="J125" s="157">
        <f>BK125</f>
        <v>0</v>
      </c>
      <c r="L125" s="153"/>
      <c r="M125" s="158"/>
      <c r="N125" s="159"/>
      <c r="O125" s="159"/>
      <c r="P125" s="160">
        <f>P126+P129+P131+P138+P143+P147+P149</f>
        <v>0</v>
      </c>
      <c r="Q125" s="159"/>
      <c r="R125" s="160">
        <f>R126+R129+R131+R138+R143+R147+R149</f>
        <v>0</v>
      </c>
      <c r="S125" s="159"/>
      <c r="T125" s="161">
        <f>T126+T129+T131+T138+T143+T147+T149</f>
        <v>0</v>
      </c>
      <c r="AR125" s="154" t="s">
        <v>160</v>
      </c>
      <c r="AT125" s="162" t="s">
        <v>79</v>
      </c>
      <c r="AU125" s="162" t="s">
        <v>80</v>
      </c>
      <c r="AY125" s="154" t="s">
        <v>161</v>
      </c>
      <c r="BK125" s="163">
        <f>BK126+BK129+BK131+BK138+BK143+BK147+BK149</f>
        <v>0</v>
      </c>
    </row>
    <row r="126" spans="2:63" s="12" customFormat="1" ht="22.9" customHeight="1">
      <c r="B126" s="153"/>
      <c r="D126" s="154" t="s">
        <v>79</v>
      </c>
      <c r="E126" s="164" t="s">
        <v>162</v>
      </c>
      <c r="F126" s="164" t="s">
        <v>163</v>
      </c>
      <c r="I126" s="156"/>
      <c r="J126" s="165">
        <f>BK126</f>
        <v>0</v>
      </c>
      <c r="L126" s="153"/>
      <c r="M126" s="158"/>
      <c r="N126" s="159"/>
      <c r="O126" s="159"/>
      <c r="P126" s="160">
        <f>SUM(P127:P128)</f>
        <v>0</v>
      </c>
      <c r="Q126" s="159"/>
      <c r="R126" s="160">
        <f>SUM(R127:R128)</f>
        <v>0</v>
      </c>
      <c r="S126" s="159"/>
      <c r="T126" s="161">
        <f>SUM(T127:T128)</f>
        <v>0</v>
      </c>
      <c r="AR126" s="154" t="s">
        <v>160</v>
      </c>
      <c r="AT126" s="162" t="s">
        <v>79</v>
      </c>
      <c r="AU126" s="162" t="s">
        <v>88</v>
      </c>
      <c r="AY126" s="154" t="s">
        <v>161</v>
      </c>
      <c r="BK126" s="163">
        <f>SUM(BK127:BK128)</f>
        <v>0</v>
      </c>
    </row>
    <row r="127" spans="1:65" s="2" customFormat="1" ht="36" customHeight="1">
      <c r="A127" s="33"/>
      <c r="B127" s="166"/>
      <c r="C127" s="167" t="s">
        <v>88</v>
      </c>
      <c r="D127" s="167" t="s">
        <v>164</v>
      </c>
      <c r="E127" s="168" t="s">
        <v>165</v>
      </c>
      <c r="F127" s="169" t="s">
        <v>166</v>
      </c>
      <c r="G127" s="170" t="s">
        <v>167</v>
      </c>
      <c r="H127" s="171">
        <v>1</v>
      </c>
      <c r="I127" s="172"/>
      <c r="J127" s="173">
        <f>ROUND(I127*H127,2)</f>
        <v>0</v>
      </c>
      <c r="K127" s="169" t="s">
        <v>1</v>
      </c>
      <c r="L127" s="34"/>
      <c r="M127" s="174" t="s">
        <v>1</v>
      </c>
      <c r="N127" s="175" t="s">
        <v>45</v>
      </c>
      <c r="O127" s="59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168</v>
      </c>
      <c r="AT127" s="178" t="s">
        <v>164</v>
      </c>
      <c r="AU127" s="178" t="s">
        <v>90</v>
      </c>
      <c r="AY127" s="18" t="s">
        <v>161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88</v>
      </c>
      <c r="BK127" s="179">
        <f>ROUND(I127*H127,2)</f>
        <v>0</v>
      </c>
      <c r="BL127" s="18" t="s">
        <v>168</v>
      </c>
      <c r="BM127" s="178" t="s">
        <v>169</v>
      </c>
    </row>
    <row r="128" spans="1:65" s="2" customFormat="1" ht="48" customHeight="1">
      <c r="A128" s="33"/>
      <c r="B128" s="166"/>
      <c r="C128" s="167" t="s">
        <v>90</v>
      </c>
      <c r="D128" s="167" t="s">
        <v>164</v>
      </c>
      <c r="E128" s="168" t="s">
        <v>170</v>
      </c>
      <c r="F128" s="169" t="s">
        <v>171</v>
      </c>
      <c r="G128" s="170" t="s">
        <v>167</v>
      </c>
      <c r="H128" s="171">
        <v>1</v>
      </c>
      <c r="I128" s="172"/>
      <c r="J128" s="173">
        <f>ROUND(I128*H128,2)</f>
        <v>0</v>
      </c>
      <c r="K128" s="169" t="s">
        <v>1</v>
      </c>
      <c r="L128" s="34"/>
      <c r="M128" s="174" t="s">
        <v>1</v>
      </c>
      <c r="N128" s="175" t="s">
        <v>45</v>
      </c>
      <c r="O128" s="59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168</v>
      </c>
      <c r="AT128" s="178" t="s">
        <v>164</v>
      </c>
      <c r="AU128" s="178" t="s">
        <v>90</v>
      </c>
      <c r="AY128" s="18" t="s">
        <v>161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88</v>
      </c>
      <c r="BK128" s="179">
        <f>ROUND(I128*H128,2)</f>
        <v>0</v>
      </c>
      <c r="BL128" s="18" t="s">
        <v>168</v>
      </c>
      <c r="BM128" s="178" t="s">
        <v>172</v>
      </c>
    </row>
    <row r="129" spans="2:63" s="12" customFormat="1" ht="22.9" customHeight="1">
      <c r="B129" s="153"/>
      <c r="D129" s="154" t="s">
        <v>79</v>
      </c>
      <c r="E129" s="164" t="s">
        <v>173</v>
      </c>
      <c r="F129" s="164" t="s">
        <v>174</v>
      </c>
      <c r="I129" s="156"/>
      <c r="J129" s="165">
        <f>BK129</f>
        <v>0</v>
      </c>
      <c r="L129" s="153"/>
      <c r="M129" s="158"/>
      <c r="N129" s="159"/>
      <c r="O129" s="159"/>
      <c r="P129" s="160">
        <f>P130</f>
        <v>0</v>
      </c>
      <c r="Q129" s="159"/>
      <c r="R129" s="160">
        <f>R130</f>
        <v>0</v>
      </c>
      <c r="S129" s="159"/>
      <c r="T129" s="161">
        <f>T130</f>
        <v>0</v>
      </c>
      <c r="AR129" s="154" t="s">
        <v>160</v>
      </c>
      <c r="AT129" s="162" t="s">
        <v>79</v>
      </c>
      <c r="AU129" s="162" t="s">
        <v>88</v>
      </c>
      <c r="AY129" s="154" t="s">
        <v>161</v>
      </c>
      <c r="BK129" s="163">
        <f>BK130</f>
        <v>0</v>
      </c>
    </row>
    <row r="130" spans="1:65" s="2" customFormat="1" ht="36" customHeight="1">
      <c r="A130" s="33"/>
      <c r="B130" s="166"/>
      <c r="C130" s="167" t="s">
        <v>110</v>
      </c>
      <c r="D130" s="167" t="s">
        <v>164</v>
      </c>
      <c r="E130" s="168" t="s">
        <v>175</v>
      </c>
      <c r="F130" s="169" t="s">
        <v>176</v>
      </c>
      <c r="G130" s="170" t="s">
        <v>167</v>
      </c>
      <c r="H130" s="171">
        <v>1</v>
      </c>
      <c r="I130" s="172"/>
      <c r="J130" s="173">
        <f>ROUND(I130*H130,2)</f>
        <v>0</v>
      </c>
      <c r="K130" s="169" t="s">
        <v>1</v>
      </c>
      <c r="L130" s="34"/>
      <c r="M130" s="174" t="s">
        <v>1</v>
      </c>
      <c r="N130" s="175" t="s">
        <v>45</v>
      </c>
      <c r="O130" s="59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168</v>
      </c>
      <c r="AT130" s="178" t="s">
        <v>164</v>
      </c>
      <c r="AU130" s="178" t="s">
        <v>90</v>
      </c>
      <c r="AY130" s="18" t="s">
        <v>161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88</v>
      </c>
      <c r="BK130" s="179">
        <f>ROUND(I130*H130,2)</f>
        <v>0</v>
      </c>
      <c r="BL130" s="18" t="s">
        <v>168</v>
      </c>
      <c r="BM130" s="178" t="s">
        <v>177</v>
      </c>
    </row>
    <row r="131" spans="2:63" s="12" customFormat="1" ht="22.9" customHeight="1">
      <c r="B131" s="153"/>
      <c r="D131" s="154" t="s">
        <v>79</v>
      </c>
      <c r="E131" s="164" t="s">
        <v>178</v>
      </c>
      <c r="F131" s="164" t="s">
        <v>179</v>
      </c>
      <c r="I131" s="156"/>
      <c r="J131" s="165">
        <f>BK131</f>
        <v>0</v>
      </c>
      <c r="L131" s="153"/>
      <c r="M131" s="158"/>
      <c r="N131" s="159"/>
      <c r="O131" s="159"/>
      <c r="P131" s="160">
        <f>SUM(P132:P137)</f>
        <v>0</v>
      </c>
      <c r="Q131" s="159"/>
      <c r="R131" s="160">
        <f>SUM(R132:R137)</f>
        <v>0</v>
      </c>
      <c r="S131" s="159"/>
      <c r="T131" s="161">
        <f>SUM(T132:T137)</f>
        <v>0</v>
      </c>
      <c r="AR131" s="154" t="s">
        <v>160</v>
      </c>
      <c r="AT131" s="162" t="s">
        <v>79</v>
      </c>
      <c r="AU131" s="162" t="s">
        <v>88</v>
      </c>
      <c r="AY131" s="154" t="s">
        <v>161</v>
      </c>
      <c r="BK131" s="163">
        <f>SUM(BK132:BK137)</f>
        <v>0</v>
      </c>
    </row>
    <row r="132" spans="1:65" s="2" customFormat="1" ht="36" customHeight="1">
      <c r="A132" s="33"/>
      <c r="B132" s="166"/>
      <c r="C132" s="167" t="s">
        <v>180</v>
      </c>
      <c r="D132" s="167" t="s">
        <v>164</v>
      </c>
      <c r="E132" s="168" t="s">
        <v>181</v>
      </c>
      <c r="F132" s="169" t="s">
        <v>182</v>
      </c>
      <c r="G132" s="170" t="s">
        <v>167</v>
      </c>
      <c r="H132" s="171">
        <v>1</v>
      </c>
      <c r="I132" s="172"/>
      <c r="J132" s="173">
        <f aca="true" t="shared" si="0" ref="J132:J137">ROUND(I132*H132,2)</f>
        <v>0</v>
      </c>
      <c r="K132" s="169" t="s">
        <v>1</v>
      </c>
      <c r="L132" s="34"/>
      <c r="M132" s="174" t="s">
        <v>1</v>
      </c>
      <c r="N132" s="175" t="s">
        <v>45</v>
      </c>
      <c r="O132" s="59"/>
      <c r="P132" s="176">
        <f aca="true" t="shared" si="1" ref="P132:P137">O132*H132</f>
        <v>0</v>
      </c>
      <c r="Q132" s="176">
        <v>0</v>
      </c>
      <c r="R132" s="176">
        <f aca="true" t="shared" si="2" ref="R132:R137">Q132*H132</f>
        <v>0</v>
      </c>
      <c r="S132" s="176">
        <v>0</v>
      </c>
      <c r="T132" s="177">
        <f aca="true" t="shared" si="3" ref="T132:T137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168</v>
      </c>
      <c r="AT132" s="178" t="s">
        <v>164</v>
      </c>
      <c r="AU132" s="178" t="s">
        <v>90</v>
      </c>
      <c r="AY132" s="18" t="s">
        <v>161</v>
      </c>
      <c r="BE132" s="179">
        <f aca="true" t="shared" si="4" ref="BE132:BE137">IF(N132="základní",J132,0)</f>
        <v>0</v>
      </c>
      <c r="BF132" s="179">
        <f aca="true" t="shared" si="5" ref="BF132:BF137">IF(N132="snížená",J132,0)</f>
        <v>0</v>
      </c>
      <c r="BG132" s="179">
        <f aca="true" t="shared" si="6" ref="BG132:BG137">IF(N132="zákl. přenesená",J132,0)</f>
        <v>0</v>
      </c>
      <c r="BH132" s="179">
        <f aca="true" t="shared" si="7" ref="BH132:BH137">IF(N132="sníž. přenesená",J132,0)</f>
        <v>0</v>
      </c>
      <c r="BI132" s="179">
        <f aca="true" t="shared" si="8" ref="BI132:BI137">IF(N132="nulová",J132,0)</f>
        <v>0</v>
      </c>
      <c r="BJ132" s="18" t="s">
        <v>88</v>
      </c>
      <c r="BK132" s="179">
        <f aca="true" t="shared" si="9" ref="BK132:BK137">ROUND(I132*H132,2)</f>
        <v>0</v>
      </c>
      <c r="BL132" s="18" t="s">
        <v>168</v>
      </c>
      <c r="BM132" s="178" t="s">
        <v>183</v>
      </c>
    </row>
    <row r="133" spans="1:65" s="2" customFormat="1" ht="16.5" customHeight="1">
      <c r="A133" s="33"/>
      <c r="B133" s="166"/>
      <c r="C133" s="167" t="s">
        <v>160</v>
      </c>
      <c r="D133" s="167" t="s">
        <v>164</v>
      </c>
      <c r="E133" s="168" t="s">
        <v>184</v>
      </c>
      <c r="F133" s="169" t="s">
        <v>185</v>
      </c>
      <c r="G133" s="170" t="s">
        <v>167</v>
      </c>
      <c r="H133" s="171">
        <v>1</v>
      </c>
      <c r="I133" s="172"/>
      <c r="J133" s="173">
        <f t="shared" si="0"/>
        <v>0</v>
      </c>
      <c r="K133" s="169" t="s">
        <v>1</v>
      </c>
      <c r="L133" s="34"/>
      <c r="M133" s="174" t="s">
        <v>1</v>
      </c>
      <c r="N133" s="175" t="s">
        <v>45</v>
      </c>
      <c r="O133" s="59"/>
      <c r="P133" s="176">
        <f t="shared" si="1"/>
        <v>0</v>
      </c>
      <c r="Q133" s="176">
        <v>0</v>
      </c>
      <c r="R133" s="176">
        <f t="shared" si="2"/>
        <v>0</v>
      </c>
      <c r="S133" s="176">
        <v>0</v>
      </c>
      <c r="T133" s="17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168</v>
      </c>
      <c r="AT133" s="178" t="s">
        <v>164</v>
      </c>
      <c r="AU133" s="178" t="s">
        <v>90</v>
      </c>
      <c r="AY133" s="18" t="s">
        <v>161</v>
      </c>
      <c r="BE133" s="179">
        <f t="shared" si="4"/>
        <v>0</v>
      </c>
      <c r="BF133" s="179">
        <f t="shared" si="5"/>
        <v>0</v>
      </c>
      <c r="BG133" s="179">
        <f t="shared" si="6"/>
        <v>0</v>
      </c>
      <c r="BH133" s="179">
        <f t="shared" si="7"/>
        <v>0</v>
      </c>
      <c r="BI133" s="179">
        <f t="shared" si="8"/>
        <v>0</v>
      </c>
      <c r="BJ133" s="18" t="s">
        <v>88</v>
      </c>
      <c r="BK133" s="179">
        <f t="shared" si="9"/>
        <v>0</v>
      </c>
      <c r="BL133" s="18" t="s">
        <v>168</v>
      </c>
      <c r="BM133" s="178" t="s">
        <v>186</v>
      </c>
    </row>
    <row r="134" spans="1:65" s="2" customFormat="1" ht="48" customHeight="1">
      <c r="A134" s="33"/>
      <c r="B134" s="166"/>
      <c r="C134" s="167" t="s">
        <v>187</v>
      </c>
      <c r="D134" s="167" t="s">
        <v>164</v>
      </c>
      <c r="E134" s="168" t="s">
        <v>188</v>
      </c>
      <c r="F134" s="169" t="s">
        <v>189</v>
      </c>
      <c r="G134" s="170" t="s">
        <v>167</v>
      </c>
      <c r="H134" s="171">
        <v>1</v>
      </c>
      <c r="I134" s="172"/>
      <c r="J134" s="173">
        <f t="shared" si="0"/>
        <v>0</v>
      </c>
      <c r="K134" s="169" t="s">
        <v>1</v>
      </c>
      <c r="L134" s="34"/>
      <c r="M134" s="174" t="s">
        <v>1</v>
      </c>
      <c r="N134" s="175" t="s">
        <v>45</v>
      </c>
      <c r="O134" s="59"/>
      <c r="P134" s="176">
        <f t="shared" si="1"/>
        <v>0</v>
      </c>
      <c r="Q134" s="176">
        <v>0</v>
      </c>
      <c r="R134" s="176">
        <f t="shared" si="2"/>
        <v>0</v>
      </c>
      <c r="S134" s="176">
        <v>0</v>
      </c>
      <c r="T134" s="17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168</v>
      </c>
      <c r="AT134" s="178" t="s">
        <v>164</v>
      </c>
      <c r="AU134" s="178" t="s">
        <v>90</v>
      </c>
      <c r="AY134" s="18" t="s">
        <v>161</v>
      </c>
      <c r="BE134" s="179">
        <f t="shared" si="4"/>
        <v>0</v>
      </c>
      <c r="BF134" s="179">
        <f t="shared" si="5"/>
        <v>0</v>
      </c>
      <c r="BG134" s="179">
        <f t="shared" si="6"/>
        <v>0</v>
      </c>
      <c r="BH134" s="179">
        <f t="shared" si="7"/>
        <v>0</v>
      </c>
      <c r="BI134" s="179">
        <f t="shared" si="8"/>
        <v>0</v>
      </c>
      <c r="BJ134" s="18" t="s">
        <v>88</v>
      </c>
      <c r="BK134" s="179">
        <f t="shared" si="9"/>
        <v>0</v>
      </c>
      <c r="BL134" s="18" t="s">
        <v>168</v>
      </c>
      <c r="BM134" s="178" t="s">
        <v>190</v>
      </c>
    </row>
    <row r="135" spans="1:65" s="2" customFormat="1" ht="16.5" customHeight="1">
      <c r="A135" s="33"/>
      <c r="B135" s="166"/>
      <c r="C135" s="167" t="s">
        <v>191</v>
      </c>
      <c r="D135" s="167" t="s">
        <v>164</v>
      </c>
      <c r="E135" s="168" t="s">
        <v>192</v>
      </c>
      <c r="F135" s="169" t="s">
        <v>193</v>
      </c>
      <c r="G135" s="170" t="s">
        <v>167</v>
      </c>
      <c r="H135" s="171">
        <v>1</v>
      </c>
      <c r="I135" s="172"/>
      <c r="J135" s="173">
        <f t="shared" si="0"/>
        <v>0</v>
      </c>
      <c r="K135" s="169" t="s">
        <v>1</v>
      </c>
      <c r="L135" s="34"/>
      <c r="M135" s="174" t="s">
        <v>1</v>
      </c>
      <c r="N135" s="175" t="s">
        <v>45</v>
      </c>
      <c r="O135" s="59"/>
      <c r="P135" s="176">
        <f t="shared" si="1"/>
        <v>0</v>
      </c>
      <c r="Q135" s="176">
        <v>0</v>
      </c>
      <c r="R135" s="176">
        <f t="shared" si="2"/>
        <v>0</v>
      </c>
      <c r="S135" s="176">
        <v>0</v>
      </c>
      <c r="T135" s="17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168</v>
      </c>
      <c r="AT135" s="178" t="s">
        <v>164</v>
      </c>
      <c r="AU135" s="178" t="s">
        <v>90</v>
      </c>
      <c r="AY135" s="18" t="s">
        <v>161</v>
      </c>
      <c r="BE135" s="179">
        <f t="shared" si="4"/>
        <v>0</v>
      </c>
      <c r="BF135" s="179">
        <f t="shared" si="5"/>
        <v>0</v>
      </c>
      <c r="BG135" s="179">
        <f t="shared" si="6"/>
        <v>0</v>
      </c>
      <c r="BH135" s="179">
        <f t="shared" si="7"/>
        <v>0</v>
      </c>
      <c r="BI135" s="179">
        <f t="shared" si="8"/>
        <v>0</v>
      </c>
      <c r="BJ135" s="18" t="s">
        <v>88</v>
      </c>
      <c r="BK135" s="179">
        <f t="shared" si="9"/>
        <v>0</v>
      </c>
      <c r="BL135" s="18" t="s">
        <v>168</v>
      </c>
      <c r="BM135" s="178" t="s">
        <v>194</v>
      </c>
    </row>
    <row r="136" spans="1:65" s="2" customFormat="1" ht="16.5" customHeight="1">
      <c r="A136" s="33"/>
      <c r="B136" s="166"/>
      <c r="C136" s="167" t="s">
        <v>195</v>
      </c>
      <c r="D136" s="167" t="s">
        <v>164</v>
      </c>
      <c r="E136" s="168" t="s">
        <v>196</v>
      </c>
      <c r="F136" s="169" t="s">
        <v>197</v>
      </c>
      <c r="G136" s="170" t="s">
        <v>167</v>
      </c>
      <c r="H136" s="171">
        <v>1</v>
      </c>
      <c r="I136" s="172"/>
      <c r="J136" s="173">
        <f t="shared" si="0"/>
        <v>0</v>
      </c>
      <c r="K136" s="169" t="s">
        <v>1</v>
      </c>
      <c r="L136" s="34"/>
      <c r="M136" s="174" t="s">
        <v>1</v>
      </c>
      <c r="N136" s="175" t="s">
        <v>45</v>
      </c>
      <c r="O136" s="59"/>
      <c r="P136" s="176">
        <f t="shared" si="1"/>
        <v>0</v>
      </c>
      <c r="Q136" s="176">
        <v>0</v>
      </c>
      <c r="R136" s="176">
        <f t="shared" si="2"/>
        <v>0</v>
      </c>
      <c r="S136" s="176">
        <v>0</v>
      </c>
      <c r="T136" s="17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168</v>
      </c>
      <c r="AT136" s="178" t="s">
        <v>164</v>
      </c>
      <c r="AU136" s="178" t="s">
        <v>90</v>
      </c>
      <c r="AY136" s="18" t="s">
        <v>161</v>
      </c>
      <c r="BE136" s="179">
        <f t="shared" si="4"/>
        <v>0</v>
      </c>
      <c r="BF136" s="179">
        <f t="shared" si="5"/>
        <v>0</v>
      </c>
      <c r="BG136" s="179">
        <f t="shared" si="6"/>
        <v>0</v>
      </c>
      <c r="BH136" s="179">
        <f t="shared" si="7"/>
        <v>0</v>
      </c>
      <c r="BI136" s="179">
        <f t="shared" si="8"/>
        <v>0</v>
      </c>
      <c r="BJ136" s="18" t="s">
        <v>88</v>
      </c>
      <c r="BK136" s="179">
        <f t="shared" si="9"/>
        <v>0</v>
      </c>
      <c r="BL136" s="18" t="s">
        <v>168</v>
      </c>
      <c r="BM136" s="178" t="s">
        <v>198</v>
      </c>
    </row>
    <row r="137" spans="1:65" s="2" customFormat="1" ht="16.5" customHeight="1">
      <c r="A137" s="33"/>
      <c r="B137" s="166"/>
      <c r="C137" s="167" t="s">
        <v>199</v>
      </c>
      <c r="D137" s="167" t="s">
        <v>164</v>
      </c>
      <c r="E137" s="168" t="s">
        <v>200</v>
      </c>
      <c r="F137" s="169" t="s">
        <v>201</v>
      </c>
      <c r="G137" s="170" t="s">
        <v>167</v>
      </c>
      <c r="H137" s="171">
        <v>1</v>
      </c>
      <c r="I137" s="172"/>
      <c r="J137" s="173">
        <f t="shared" si="0"/>
        <v>0</v>
      </c>
      <c r="K137" s="169" t="s">
        <v>1</v>
      </c>
      <c r="L137" s="34"/>
      <c r="M137" s="174" t="s">
        <v>1</v>
      </c>
      <c r="N137" s="175" t="s">
        <v>45</v>
      </c>
      <c r="O137" s="59"/>
      <c r="P137" s="176">
        <f t="shared" si="1"/>
        <v>0</v>
      </c>
      <c r="Q137" s="176">
        <v>0</v>
      </c>
      <c r="R137" s="176">
        <f t="shared" si="2"/>
        <v>0</v>
      </c>
      <c r="S137" s="176">
        <v>0</v>
      </c>
      <c r="T137" s="17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168</v>
      </c>
      <c r="AT137" s="178" t="s">
        <v>164</v>
      </c>
      <c r="AU137" s="178" t="s">
        <v>90</v>
      </c>
      <c r="AY137" s="18" t="s">
        <v>161</v>
      </c>
      <c r="BE137" s="179">
        <f t="shared" si="4"/>
        <v>0</v>
      </c>
      <c r="BF137" s="179">
        <f t="shared" si="5"/>
        <v>0</v>
      </c>
      <c r="BG137" s="179">
        <f t="shared" si="6"/>
        <v>0</v>
      </c>
      <c r="BH137" s="179">
        <f t="shared" si="7"/>
        <v>0</v>
      </c>
      <c r="BI137" s="179">
        <f t="shared" si="8"/>
        <v>0</v>
      </c>
      <c r="BJ137" s="18" t="s">
        <v>88</v>
      </c>
      <c r="BK137" s="179">
        <f t="shared" si="9"/>
        <v>0</v>
      </c>
      <c r="BL137" s="18" t="s">
        <v>168</v>
      </c>
      <c r="BM137" s="178" t="s">
        <v>202</v>
      </c>
    </row>
    <row r="138" spans="2:63" s="12" customFormat="1" ht="22.9" customHeight="1">
      <c r="B138" s="153"/>
      <c r="D138" s="154" t="s">
        <v>79</v>
      </c>
      <c r="E138" s="164" t="s">
        <v>203</v>
      </c>
      <c r="F138" s="164" t="s">
        <v>204</v>
      </c>
      <c r="I138" s="156"/>
      <c r="J138" s="165">
        <f>BK138</f>
        <v>0</v>
      </c>
      <c r="L138" s="153"/>
      <c r="M138" s="158"/>
      <c r="N138" s="159"/>
      <c r="O138" s="159"/>
      <c r="P138" s="160">
        <f>SUM(P139:P142)</f>
        <v>0</v>
      </c>
      <c r="Q138" s="159"/>
      <c r="R138" s="160">
        <f>SUM(R139:R142)</f>
        <v>0</v>
      </c>
      <c r="S138" s="159"/>
      <c r="T138" s="161">
        <f>SUM(T139:T142)</f>
        <v>0</v>
      </c>
      <c r="AR138" s="154" t="s">
        <v>160</v>
      </c>
      <c r="AT138" s="162" t="s">
        <v>79</v>
      </c>
      <c r="AU138" s="162" t="s">
        <v>88</v>
      </c>
      <c r="AY138" s="154" t="s">
        <v>161</v>
      </c>
      <c r="BK138" s="163">
        <f>SUM(BK139:BK142)</f>
        <v>0</v>
      </c>
    </row>
    <row r="139" spans="1:65" s="2" customFormat="1" ht="24" customHeight="1">
      <c r="A139" s="33"/>
      <c r="B139" s="166"/>
      <c r="C139" s="167" t="s">
        <v>205</v>
      </c>
      <c r="D139" s="167" t="s">
        <v>164</v>
      </c>
      <c r="E139" s="168" t="s">
        <v>206</v>
      </c>
      <c r="F139" s="169" t="s">
        <v>207</v>
      </c>
      <c r="G139" s="170" t="s">
        <v>167</v>
      </c>
      <c r="H139" s="171">
        <v>1</v>
      </c>
      <c r="I139" s="172"/>
      <c r="J139" s="173">
        <f>ROUND(I139*H139,2)</f>
        <v>0</v>
      </c>
      <c r="K139" s="169" t="s">
        <v>1</v>
      </c>
      <c r="L139" s="34"/>
      <c r="M139" s="174" t="s">
        <v>1</v>
      </c>
      <c r="N139" s="175" t="s">
        <v>45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168</v>
      </c>
      <c r="AT139" s="178" t="s">
        <v>164</v>
      </c>
      <c r="AU139" s="178" t="s">
        <v>90</v>
      </c>
      <c r="AY139" s="18" t="s">
        <v>161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88</v>
      </c>
      <c r="BK139" s="179">
        <f>ROUND(I139*H139,2)</f>
        <v>0</v>
      </c>
      <c r="BL139" s="18" t="s">
        <v>168</v>
      </c>
      <c r="BM139" s="178" t="s">
        <v>208</v>
      </c>
    </row>
    <row r="140" spans="1:65" s="2" customFormat="1" ht="24" customHeight="1">
      <c r="A140" s="33"/>
      <c r="B140" s="166"/>
      <c r="C140" s="167" t="s">
        <v>209</v>
      </c>
      <c r="D140" s="167" t="s">
        <v>164</v>
      </c>
      <c r="E140" s="168" t="s">
        <v>210</v>
      </c>
      <c r="F140" s="169" t="s">
        <v>211</v>
      </c>
      <c r="G140" s="170" t="s">
        <v>167</v>
      </c>
      <c r="H140" s="171">
        <v>1</v>
      </c>
      <c r="I140" s="172"/>
      <c r="J140" s="173">
        <f>ROUND(I140*H140,2)</f>
        <v>0</v>
      </c>
      <c r="K140" s="169" t="s">
        <v>1</v>
      </c>
      <c r="L140" s="34"/>
      <c r="M140" s="174" t="s">
        <v>1</v>
      </c>
      <c r="N140" s="175" t="s">
        <v>45</v>
      </c>
      <c r="O140" s="59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168</v>
      </c>
      <c r="AT140" s="178" t="s">
        <v>164</v>
      </c>
      <c r="AU140" s="178" t="s">
        <v>90</v>
      </c>
      <c r="AY140" s="18" t="s">
        <v>161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88</v>
      </c>
      <c r="BK140" s="179">
        <f>ROUND(I140*H140,2)</f>
        <v>0</v>
      </c>
      <c r="BL140" s="18" t="s">
        <v>168</v>
      </c>
      <c r="BM140" s="178" t="s">
        <v>212</v>
      </c>
    </row>
    <row r="141" spans="1:65" s="2" customFormat="1" ht="16.5" customHeight="1">
      <c r="A141" s="33"/>
      <c r="B141" s="166"/>
      <c r="C141" s="167" t="s">
        <v>213</v>
      </c>
      <c r="D141" s="167" t="s">
        <v>164</v>
      </c>
      <c r="E141" s="168" t="s">
        <v>214</v>
      </c>
      <c r="F141" s="169" t="s">
        <v>215</v>
      </c>
      <c r="G141" s="170" t="s">
        <v>167</v>
      </c>
      <c r="H141" s="171">
        <v>1</v>
      </c>
      <c r="I141" s="172"/>
      <c r="J141" s="173">
        <f>ROUND(I141*H141,2)</f>
        <v>0</v>
      </c>
      <c r="K141" s="169" t="s">
        <v>1</v>
      </c>
      <c r="L141" s="34"/>
      <c r="M141" s="174" t="s">
        <v>1</v>
      </c>
      <c r="N141" s="175" t="s">
        <v>45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168</v>
      </c>
      <c r="AT141" s="178" t="s">
        <v>164</v>
      </c>
      <c r="AU141" s="178" t="s">
        <v>90</v>
      </c>
      <c r="AY141" s="18" t="s">
        <v>161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88</v>
      </c>
      <c r="BK141" s="179">
        <f>ROUND(I141*H141,2)</f>
        <v>0</v>
      </c>
      <c r="BL141" s="18" t="s">
        <v>168</v>
      </c>
      <c r="BM141" s="178" t="s">
        <v>216</v>
      </c>
    </row>
    <row r="142" spans="1:65" s="2" customFormat="1" ht="24" customHeight="1">
      <c r="A142" s="33"/>
      <c r="B142" s="166"/>
      <c r="C142" s="167" t="s">
        <v>217</v>
      </c>
      <c r="D142" s="167" t="s">
        <v>164</v>
      </c>
      <c r="E142" s="168" t="s">
        <v>218</v>
      </c>
      <c r="F142" s="169" t="s">
        <v>219</v>
      </c>
      <c r="G142" s="170" t="s">
        <v>167</v>
      </c>
      <c r="H142" s="171">
        <v>1</v>
      </c>
      <c r="I142" s="172"/>
      <c r="J142" s="173">
        <f>ROUND(I142*H142,2)</f>
        <v>0</v>
      </c>
      <c r="K142" s="169" t="s">
        <v>1</v>
      </c>
      <c r="L142" s="34"/>
      <c r="M142" s="174" t="s">
        <v>1</v>
      </c>
      <c r="N142" s="175" t="s">
        <v>45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168</v>
      </c>
      <c r="AT142" s="178" t="s">
        <v>164</v>
      </c>
      <c r="AU142" s="178" t="s">
        <v>90</v>
      </c>
      <c r="AY142" s="18" t="s">
        <v>161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88</v>
      </c>
      <c r="BK142" s="179">
        <f>ROUND(I142*H142,2)</f>
        <v>0</v>
      </c>
      <c r="BL142" s="18" t="s">
        <v>168</v>
      </c>
      <c r="BM142" s="178" t="s">
        <v>220</v>
      </c>
    </row>
    <row r="143" spans="2:63" s="12" customFormat="1" ht="22.9" customHeight="1">
      <c r="B143" s="153"/>
      <c r="D143" s="154" t="s">
        <v>79</v>
      </c>
      <c r="E143" s="164" t="s">
        <v>221</v>
      </c>
      <c r="F143" s="164" t="s">
        <v>222</v>
      </c>
      <c r="I143" s="156"/>
      <c r="J143" s="165">
        <f>BK143</f>
        <v>0</v>
      </c>
      <c r="L143" s="153"/>
      <c r="M143" s="158"/>
      <c r="N143" s="159"/>
      <c r="O143" s="159"/>
      <c r="P143" s="160">
        <f>SUM(P144:P146)</f>
        <v>0</v>
      </c>
      <c r="Q143" s="159"/>
      <c r="R143" s="160">
        <f>SUM(R144:R146)</f>
        <v>0</v>
      </c>
      <c r="S143" s="159"/>
      <c r="T143" s="161">
        <f>SUM(T144:T146)</f>
        <v>0</v>
      </c>
      <c r="AR143" s="154" t="s">
        <v>160</v>
      </c>
      <c r="AT143" s="162" t="s">
        <v>79</v>
      </c>
      <c r="AU143" s="162" t="s">
        <v>88</v>
      </c>
      <c r="AY143" s="154" t="s">
        <v>161</v>
      </c>
      <c r="BK143" s="163">
        <f>SUM(BK144:BK146)</f>
        <v>0</v>
      </c>
    </row>
    <row r="144" spans="1:65" s="2" customFormat="1" ht="16.5" customHeight="1">
      <c r="A144" s="33"/>
      <c r="B144" s="166"/>
      <c r="C144" s="167" t="s">
        <v>223</v>
      </c>
      <c r="D144" s="167" t="s">
        <v>164</v>
      </c>
      <c r="E144" s="168" t="s">
        <v>224</v>
      </c>
      <c r="F144" s="169" t="s">
        <v>225</v>
      </c>
      <c r="G144" s="170" t="s">
        <v>167</v>
      </c>
      <c r="H144" s="171">
        <v>1</v>
      </c>
      <c r="I144" s="172"/>
      <c r="J144" s="173">
        <f>ROUND(I144*H144,2)</f>
        <v>0</v>
      </c>
      <c r="K144" s="169" t="s">
        <v>1</v>
      </c>
      <c r="L144" s="34"/>
      <c r="M144" s="174" t="s">
        <v>1</v>
      </c>
      <c r="N144" s="175" t="s">
        <v>45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168</v>
      </c>
      <c r="AT144" s="178" t="s">
        <v>164</v>
      </c>
      <c r="AU144" s="178" t="s">
        <v>90</v>
      </c>
      <c r="AY144" s="18" t="s">
        <v>161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88</v>
      </c>
      <c r="BK144" s="179">
        <f>ROUND(I144*H144,2)</f>
        <v>0</v>
      </c>
      <c r="BL144" s="18" t="s">
        <v>168</v>
      </c>
      <c r="BM144" s="178" t="s">
        <v>226</v>
      </c>
    </row>
    <row r="145" spans="1:65" s="2" customFormat="1" ht="16.5" customHeight="1">
      <c r="A145" s="33"/>
      <c r="B145" s="166"/>
      <c r="C145" s="167" t="s">
        <v>8</v>
      </c>
      <c r="D145" s="167" t="s">
        <v>164</v>
      </c>
      <c r="E145" s="168" t="s">
        <v>227</v>
      </c>
      <c r="F145" s="169" t="s">
        <v>228</v>
      </c>
      <c r="G145" s="170" t="s">
        <v>167</v>
      </c>
      <c r="H145" s="171">
        <v>1</v>
      </c>
      <c r="I145" s="172"/>
      <c r="J145" s="173">
        <f>ROUND(I145*H145,2)</f>
        <v>0</v>
      </c>
      <c r="K145" s="169" t="s">
        <v>1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168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168</v>
      </c>
      <c r="BM145" s="178" t="s">
        <v>229</v>
      </c>
    </row>
    <row r="146" spans="1:65" s="2" customFormat="1" ht="24" customHeight="1">
      <c r="A146" s="33"/>
      <c r="B146" s="166"/>
      <c r="C146" s="167" t="s">
        <v>230</v>
      </c>
      <c r="D146" s="167" t="s">
        <v>164</v>
      </c>
      <c r="E146" s="168" t="s">
        <v>231</v>
      </c>
      <c r="F146" s="169" t="s">
        <v>232</v>
      </c>
      <c r="G146" s="170" t="s">
        <v>167</v>
      </c>
      <c r="H146" s="171">
        <v>1</v>
      </c>
      <c r="I146" s="172"/>
      <c r="J146" s="173">
        <f>ROUND(I146*H146,2)</f>
        <v>0</v>
      </c>
      <c r="K146" s="169" t="s">
        <v>1</v>
      </c>
      <c r="L146" s="34"/>
      <c r="M146" s="174" t="s">
        <v>1</v>
      </c>
      <c r="N146" s="175" t="s">
        <v>45</v>
      </c>
      <c r="O146" s="59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168</v>
      </c>
      <c r="AT146" s="178" t="s">
        <v>164</v>
      </c>
      <c r="AU146" s="178" t="s">
        <v>90</v>
      </c>
      <c r="AY146" s="18" t="s">
        <v>161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88</v>
      </c>
      <c r="BK146" s="179">
        <f>ROUND(I146*H146,2)</f>
        <v>0</v>
      </c>
      <c r="BL146" s="18" t="s">
        <v>168</v>
      </c>
      <c r="BM146" s="178" t="s">
        <v>233</v>
      </c>
    </row>
    <row r="147" spans="2:63" s="12" customFormat="1" ht="22.9" customHeight="1">
      <c r="B147" s="153"/>
      <c r="D147" s="154" t="s">
        <v>79</v>
      </c>
      <c r="E147" s="164" t="s">
        <v>234</v>
      </c>
      <c r="F147" s="164" t="s">
        <v>235</v>
      </c>
      <c r="I147" s="156"/>
      <c r="J147" s="165">
        <f>BK147</f>
        <v>0</v>
      </c>
      <c r="L147" s="153"/>
      <c r="M147" s="158"/>
      <c r="N147" s="159"/>
      <c r="O147" s="159"/>
      <c r="P147" s="160">
        <f>P148</f>
        <v>0</v>
      </c>
      <c r="Q147" s="159"/>
      <c r="R147" s="160">
        <f>R148</f>
        <v>0</v>
      </c>
      <c r="S147" s="159"/>
      <c r="T147" s="161">
        <f>T148</f>
        <v>0</v>
      </c>
      <c r="AR147" s="154" t="s">
        <v>160</v>
      </c>
      <c r="AT147" s="162" t="s">
        <v>79</v>
      </c>
      <c r="AU147" s="162" t="s">
        <v>88</v>
      </c>
      <c r="AY147" s="154" t="s">
        <v>161</v>
      </c>
      <c r="BK147" s="163">
        <f>BK148</f>
        <v>0</v>
      </c>
    </row>
    <row r="148" spans="1:65" s="2" customFormat="1" ht="24" customHeight="1">
      <c r="A148" s="33"/>
      <c r="B148" s="166"/>
      <c r="C148" s="167" t="s">
        <v>236</v>
      </c>
      <c r="D148" s="167" t="s">
        <v>164</v>
      </c>
      <c r="E148" s="168" t="s">
        <v>237</v>
      </c>
      <c r="F148" s="169" t="s">
        <v>238</v>
      </c>
      <c r="G148" s="170" t="s">
        <v>167</v>
      </c>
      <c r="H148" s="171">
        <v>1</v>
      </c>
      <c r="I148" s="172"/>
      <c r="J148" s="173">
        <f>ROUND(I148*H148,2)</f>
        <v>0</v>
      </c>
      <c r="K148" s="169" t="s">
        <v>1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168</v>
      </c>
      <c r="AT148" s="178" t="s">
        <v>164</v>
      </c>
      <c r="AU148" s="178" t="s">
        <v>90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168</v>
      </c>
      <c r="BM148" s="178" t="s">
        <v>239</v>
      </c>
    </row>
    <row r="149" spans="2:63" s="12" customFormat="1" ht="22.9" customHeight="1">
      <c r="B149" s="153"/>
      <c r="D149" s="154" t="s">
        <v>79</v>
      </c>
      <c r="E149" s="164" t="s">
        <v>240</v>
      </c>
      <c r="F149" s="164" t="s">
        <v>241</v>
      </c>
      <c r="I149" s="156"/>
      <c r="J149" s="165">
        <f>BK149</f>
        <v>0</v>
      </c>
      <c r="L149" s="153"/>
      <c r="M149" s="158"/>
      <c r="N149" s="159"/>
      <c r="O149" s="159"/>
      <c r="P149" s="160">
        <f>P150</f>
        <v>0</v>
      </c>
      <c r="Q149" s="159"/>
      <c r="R149" s="160">
        <f>R150</f>
        <v>0</v>
      </c>
      <c r="S149" s="159"/>
      <c r="T149" s="161">
        <f>T150</f>
        <v>0</v>
      </c>
      <c r="AR149" s="154" t="s">
        <v>160</v>
      </c>
      <c r="AT149" s="162" t="s">
        <v>79</v>
      </c>
      <c r="AU149" s="162" t="s">
        <v>88</v>
      </c>
      <c r="AY149" s="154" t="s">
        <v>161</v>
      </c>
      <c r="BK149" s="163">
        <f>BK150</f>
        <v>0</v>
      </c>
    </row>
    <row r="150" spans="1:65" s="2" customFormat="1" ht="24" customHeight="1">
      <c r="A150" s="33"/>
      <c r="B150" s="166"/>
      <c r="C150" s="167" t="s">
        <v>242</v>
      </c>
      <c r="D150" s="167" t="s">
        <v>164</v>
      </c>
      <c r="E150" s="168" t="s">
        <v>243</v>
      </c>
      <c r="F150" s="169" t="s">
        <v>244</v>
      </c>
      <c r="G150" s="170" t="s">
        <v>167</v>
      </c>
      <c r="H150" s="171">
        <v>1</v>
      </c>
      <c r="I150" s="172"/>
      <c r="J150" s="173">
        <f>ROUND(I150*H150,2)</f>
        <v>0</v>
      </c>
      <c r="K150" s="169" t="s">
        <v>1</v>
      </c>
      <c r="L150" s="34"/>
      <c r="M150" s="180" t="s">
        <v>1</v>
      </c>
      <c r="N150" s="181" t="s">
        <v>45</v>
      </c>
      <c r="O150" s="182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168</v>
      </c>
      <c r="AT150" s="178" t="s">
        <v>164</v>
      </c>
      <c r="AU150" s="178" t="s">
        <v>90</v>
      </c>
      <c r="AY150" s="18" t="s">
        <v>161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88</v>
      </c>
      <c r="BK150" s="179">
        <f>ROUND(I150*H150,2)</f>
        <v>0</v>
      </c>
      <c r="BL150" s="18" t="s">
        <v>168</v>
      </c>
      <c r="BM150" s="178" t="s">
        <v>245</v>
      </c>
    </row>
    <row r="151" spans="1:31" s="2" customFormat="1" ht="6.95" customHeight="1">
      <c r="A151" s="33"/>
      <c r="B151" s="48"/>
      <c r="C151" s="49"/>
      <c r="D151" s="49"/>
      <c r="E151" s="49"/>
      <c r="F151" s="49"/>
      <c r="G151" s="49"/>
      <c r="H151" s="49"/>
      <c r="I151" s="126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23:K15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7"/>
  <sheetViews>
    <sheetView showGridLines="0" workbookViewId="0" topLeftCell="A12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98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s="1" customFormat="1" ht="12" customHeight="1" hidden="1">
      <c r="B8" s="21"/>
      <c r="D8" s="28" t="s">
        <v>130</v>
      </c>
      <c r="I8" s="99"/>
      <c r="L8" s="21"/>
    </row>
    <row r="9" spans="1:31" s="2" customFormat="1" ht="16.5" customHeight="1" hidden="1">
      <c r="A9" s="33"/>
      <c r="B9" s="34"/>
      <c r="C9" s="33"/>
      <c r="D9" s="33"/>
      <c r="E9" s="310" t="s">
        <v>246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4"/>
      <c r="C10" s="33"/>
      <c r="D10" s="28" t="s">
        <v>247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4"/>
      <c r="C11" s="33"/>
      <c r="D11" s="33"/>
      <c r="E11" s="277" t="s">
        <v>248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hidden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25. 10. 2019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26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4"/>
      <c r="C17" s="33"/>
      <c r="D17" s="33"/>
      <c r="E17" s="26" t="s">
        <v>27</v>
      </c>
      <c r="F17" s="33"/>
      <c r="G17" s="33"/>
      <c r="H17" s="33"/>
      <c r="I17" s="103" t="s">
        <v>28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4"/>
      <c r="C19" s="33"/>
      <c r="D19" s="28" t="s">
        <v>29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4"/>
      <c r="C20" s="33"/>
      <c r="D20" s="33"/>
      <c r="E20" s="312" t="str">
        <f>'Rekapitulace stavby'!E14</f>
        <v>Vyplň údaj</v>
      </c>
      <c r="F20" s="280"/>
      <c r="G20" s="280"/>
      <c r="H20" s="280"/>
      <c r="I20" s="103" t="s">
        <v>28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4"/>
      <c r="C22" s="33"/>
      <c r="D22" s="28" t="s">
        <v>31</v>
      </c>
      <c r="E22" s="33"/>
      <c r="F22" s="33"/>
      <c r="G22" s="33"/>
      <c r="H22" s="33"/>
      <c r="I22" s="103" t="s">
        <v>25</v>
      </c>
      <c r="J22" s="26" t="s">
        <v>32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4"/>
      <c r="C23" s="33"/>
      <c r="D23" s="33"/>
      <c r="E23" s="26" t="s">
        <v>33</v>
      </c>
      <c r="F23" s="33"/>
      <c r="G23" s="33"/>
      <c r="H23" s="33"/>
      <c r="I23" s="103" t="s">
        <v>28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4"/>
      <c r="C25" s="33"/>
      <c r="D25" s="28" t="s">
        <v>35</v>
      </c>
      <c r="E25" s="33"/>
      <c r="F25" s="33"/>
      <c r="G25" s="33"/>
      <c r="H25" s="33"/>
      <c r="I25" s="103" t="s">
        <v>25</v>
      </c>
      <c r="J25" s="26" t="s">
        <v>36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4"/>
      <c r="C26" s="33"/>
      <c r="D26" s="33"/>
      <c r="E26" s="26" t="s">
        <v>37</v>
      </c>
      <c r="F26" s="33"/>
      <c r="G26" s="33"/>
      <c r="H26" s="33"/>
      <c r="I26" s="103" t="s">
        <v>28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4"/>
      <c r="C28" s="33"/>
      <c r="D28" s="28" t="s">
        <v>38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 hidden="1">
      <c r="A29" s="104"/>
      <c r="B29" s="105"/>
      <c r="C29" s="104"/>
      <c r="D29" s="104"/>
      <c r="E29" s="284" t="s">
        <v>1</v>
      </c>
      <c r="F29" s="284"/>
      <c r="G29" s="284"/>
      <c r="H29" s="28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 hidden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4"/>
      <c r="C32" s="33"/>
      <c r="D32" s="109" t="s">
        <v>40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33"/>
      <c r="F34" s="37" t="s">
        <v>42</v>
      </c>
      <c r="G34" s="33"/>
      <c r="H34" s="33"/>
      <c r="I34" s="110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111" t="s">
        <v>44</v>
      </c>
      <c r="E35" s="28" t="s">
        <v>45</v>
      </c>
      <c r="F35" s="112">
        <f>ROUND((SUM(BE122:BE136)),2)</f>
        <v>0</v>
      </c>
      <c r="G35" s="33"/>
      <c r="H35" s="33"/>
      <c r="I35" s="113">
        <v>0.21</v>
      </c>
      <c r="J35" s="112">
        <f>ROUND(((SUM(BE122:BE136))*I35),2)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12">
        <f>ROUND((SUM(BF122:BF136)),2)</f>
        <v>0</v>
      </c>
      <c r="G36" s="33"/>
      <c r="H36" s="33"/>
      <c r="I36" s="113">
        <v>0.15</v>
      </c>
      <c r="J36" s="112">
        <f>ROUND(((SUM(BF122:BF136))*I36),2)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12">
        <f>ROUND((SUM(BG122:BG136)),2)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48</v>
      </c>
      <c r="F38" s="112">
        <f>ROUND((SUM(BH122:BH136)),2)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49</v>
      </c>
      <c r="F39" s="112">
        <f>ROUND((SUM(BI122:BI136)),2)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4"/>
      <c r="C41" s="114"/>
      <c r="D41" s="115" t="s">
        <v>50</v>
      </c>
      <c r="E41" s="61"/>
      <c r="F41" s="61"/>
      <c r="G41" s="116" t="s">
        <v>51</v>
      </c>
      <c r="H41" s="117" t="s">
        <v>52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310" t="s">
        <v>246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247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7" t="str">
        <f>E11</f>
        <v>01/2 - Stavební část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nám. Přemyslovců 163, 288 28</v>
      </c>
      <c r="G91" s="33"/>
      <c r="H91" s="33"/>
      <c r="I91" s="103" t="s">
        <v>22</v>
      </c>
      <c r="J91" s="56" t="str">
        <f>IF(J14="","",J14)</f>
        <v>25. 10. 2019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24</v>
      </c>
      <c r="D93" s="33"/>
      <c r="E93" s="33"/>
      <c r="F93" s="26" t="str">
        <f>E17</f>
        <v>Město Nymburk</v>
      </c>
      <c r="G93" s="33"/>
      <c r="H93" s="33"/>
      <c r="I93" s="103" t="s">
        <v>31</v>
      </c>
      <c r="J93" s="31" t="str">
        <f>E23</f>
        <v>TaK Architects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7.95" customHeight="1">
      <c r="A94" s="33"/>
      <c r="B94" s="34"/>
      <c r="C94" s="28" t="s">
        <v>29</v>
      </c>
      <c r="D94" s="33"/>
      <c r="E94" s="33"/>
      <c r="F94" s="26" t="str">
        <f>IF(E20="","",E20)</f>
        <v>Vyplň údaj</v>
      </c>
      <c r="G94" s="33"/>
      <c r="H94" s="33"/>
      <c r="I94" s="103" t="s">
        <v>35</v>
      </c>
      <c r="J94" s="31" t="str">
        <f>E26</f>
        <v>NASTA Group, s.r.o.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134</v>
      </c>
      <c r="D96" s="114"/>
      <c r="E96" s="114"/>
      <c r="F96" s="114"/>
      <c r="G96" s="114"/>
      <c r="H96" s="114"/>
      <c r="I96" s="129"/>
      <c r="J96" s="130" t="s">
        <v>135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136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137</v>
      </c>
    </row>
    <row r="99" spans="2:12" s="9" customFormat="1" ht="24.95" customHeight="1">
      <c r="B99" s="132"/>
      <c r="D99" s="133" t="s">
        <v>249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250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146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310" t="str">
        <f>E7</f>
        <v>Realizace sportovišť ZŠ Letců R.A.F. - ÚPRAVA AREÁLU- ETAPA 1</v>
      </c>
      <c r="F110" s="311"/>
      <c r="G110" s="311"/>
      <c r="H110" s="311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130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310" t="s">
        <v>246</v>
      </c>
      <c r="F112" s="309"/>
      <c r="G112" s="309"/>
      <c r="H112" s="309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247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77" t="str">
        <f>E11</f>
        <v>01/2 - Stavební část</v>
      </c>
      <c r="F114" s="309"/>
      <c r="G114" s="309"/>
      <c r="H114" s="309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>nám. Přemyslovců 163, 288 28</v>
      </c>
      <c r="G116" s="33"/>
      <c r="H116" s="33"/>
      <c r="I116" s="103" t="s">
        <v>22</v>
      </c>
      <c r="J116" s="56" t="str">
        <f>IF(J14="","",J14)</f>
        <v>25. 10. 2019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24</v>
      </c>
      <c r="D118" s="33"/>
      <c r="E118" s="33"/>
      <c r="F118" s="26" t="str">
        <f>E17</f>
        <v>Město Nymburk</v>
      </c>
      <c r="G118" s="33"/>
      <c r="H118" s="33"/>
      <c r="I118" s="103" t="s">
        <v>31</v>
      </c>
      <c r="J118" s="31" t="str">
        <f>E23</f>
        <v>TaK Architects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7.95" customHeight="1">
      <c r="A119" s="33"/>
      <c r="B119" s="34"/>
      <c r="C119" s="28" t="s">
        <v>29</v>
      </c>
      <c r="D119" s="33"/>
      <c r="E119" s="33"/>
      <c r="F119" s="26" t="str">
        <f>IF(E20="","",E20)</f>
        <v>Vyplň údaj</v>
      </c>
      <c r="G119" s="33"/>
      <c r="H119" s="33"/>
      <c r="I119" s="103" t="s">
        <v>35</v>
      </c>
      <c r="J119" s="31" t="str">
        <f>E26</f>
        <v>NASTA Group,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147</v>
      </c>
      <c r="D121" s="145" t="s">
        <v>65</v>
      </c>
      <c r="E121" s="145" t="s">
        <v>61</v>
      </c>
      <c r="F121" s="145" t="s">
        <v>62</v>
      </c>
      <c r="G121" s="145" t="s">
        <v>148</v>
      </c>
      <c r="H121" s="145" t="s">
        <v>149</v>
      </c>
      <c r="I121" s="146" t="s">
        <v>150</v>
      </c>
      <c r="J121" s="145" t="s">
        <v>135</v>
      </c>
      <c r="K121" s="147" t="s">
        <v>151</v>
      </c>
      <c r="L121" s="148"/>
      <c r="M121" s="63" t="s">
        <v>1</v>
      </c>
      <c r="N121" s="64" t="s">
        <v>44</v>
      </c>
      <c r="O121" s="64" t="s">
        <v>152</v>
      </c>
      <c r="P121" s="64" t="s">
        <v>153</v>
      </c>
      <c r="Q121" s="64" t="s">
        <v>154</v>
      </c>
      <c r="R121" s="64" t="s">
        <v>155</v>
      </c>
      <c r="S121" s="64" t="s">
        <v>156</v>
      </c>
      <c r="T121" s="65" t="s">
        <v>157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158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79</v>
      </c>
      <c r="AU122" s="18" t="s">
        <v>137</v>
      </c>
      <c r="BK122" s="152">
        <f>BK123</f>
        <v>0</v>
      </c>
    </row>
    <row r="123" spans="2:63" s="12" customFormat="1" ht="25.9" customHeight="1">
      <c r="B123" s="153"/>
      <c r="D123" s="154" t="s">
        <v>79</v>
      </c>
      <c r="E123" s="155" t="s">
        <v>251</v>
      </c>
      <c r="F123" s="155" t="s">
        <v>252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88</v>
      </c>
      <c r="AT123" s="162" t="s">
        <v>79</v>
      </c>
      <c r="AU123" s="162" t="s">
        <v>80</v>
      </c>
      <c r="AY123" s="154" t="s">
        <v>161</v>
      </c>
      <c r="BK123" s="163">
        <f>BK124</f>
        <v>0</v>
      </c>
    </row>
    <row r="124" spans="2:63" s="12" customFormat="1" ht="22.9" customHeight="1">
      <c r="B124" s="153"/>
      <c r="D124" s="154" t="s">
        <v>79</v>
      </c>
      <c r="E124" s="164" t="s">
        <v>88</v>
      </c>
      <c r="F124" s="164" t="s">
        <v>253</v>
      </c>
      <c r="I124" s="156"/>
      <c r="J124" s="165">
        <f>BK124</f>
        <v>0</v>
      </c>
      <c r="L124" s="153"/>
      <c r="M124" s="158"/>
      <c r="N124" s="159"/>
      <c r="O124" s="159"/>
      <c r="P124" s="160">
        <f>SUM(P125:P136)</f>
        <v>0</v>
      </c>
      <c r="Q124" s="159"/>
      <c r="R124" s="160">
        <f>SUM(R125:R136)</f>
        <v>0</v>
      </c>
      <c r="S124" s="159"/>
      <c r="T124" s="161">
        <f>SUM(T125:T136)</f>
        <v>0</v>
      </c>
      <c r="AR124" s="154" t="s">
        <v>88</v>
      </c>
      <c r="AT124" s="162" t="s">
        <v>79</v>
      </c>
      <c r="AU124" s="162" t="s">
        <v>88</v>
      </c>
      <c r="AY124" s="154" t="s">
        <v>161</v>
      </c>
      <c r="BK124" s="163">
        <f>SUM(BK125:BK136)</f>
        <v>0</v>
      </c>
    </row>
    <row r="125" spans="1:65" s="2" customFormat="1" ht="16.5" customHeight="1">
      <c r="A125" s="33"/>
      <c r="B125" s="166"/>
      <c r="C125" s="167" t="s">
        <v>88</v>
      </c>
      <c r="D125" s="167" t="s">
        <v>164</v>
      </c>
      <c r="E125" s="168" t="s">
        <v>254</v>
      </c>
      <c r="F125" s="169" t="s">
        <v>255</v>
      </c>
      <c r="G125" s="170" t="s">
        <v>256</v>
      </c>
      <c r="H125" s="171">
        <v>300</v>
      </c>
      <c r="I125" s="172"/>
      <c r="J125" s="173">
        <f>ROUND(I125*H125,2)</f>
        <v>0</v>
      </c>
      <c r="K125" s="169" t="s">
        <v>257</v>
      </c>
      <c r="L125" s="34"/>
      <c r="M125" s="174" t="s">
        <v>1</v>
      </c>
      <c r="N125" s="175" t="s">
        <v>45</v>
      </c>
      <c r="O125" s="59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180</v>
      </c>
      <c r="AT125" s="178" t="s">
        <v>164</v>
      </c>
      <c r="AU125" s="178" t="s">
        <v>90</v>
      </c>
      <c r="AY125" s="18" t="s">
        <v>161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88</v>
      </c>
      <c r="BK125" s="179">
        <f>ROUND(I125*H125,2)</f>
        <v>0</v>
      </c>
      <c r="BL125" s="18" t="s">
        <v>180</v>
      </c>
      <c r="BM125" s="178" t="s">
        <v>258</v>
      </c>
    </row>
    <row r="126" spans="2:51" s="13" customFormat="1" ht="12">
      <c r="B126" s="185"/>
      <c r="D126" s="186" t="s">
        <v>259</v>
      </c>
      <c r="E126" s="187" t="s">
        <v>1</v>
      </c>
      <c r="F126" s="188" t="s">
        <v>260</v>
      </c>
      <c r="H126" s="187" t="s">
        <v>1</v>
      </c>
      <c r="I126" s="189"/>
      <c r="L126" s="185"/>
      <c r="M126" s="190"/>
      <c r="N126" s="191"/>
      <c r="O126" s="191"/>
      <c r="P126" s="191"/>
      <c r="Q126" s="191"/>
      <c r="R126" s="191"/>
      <c r="S126" s="191"/>
      <c r="T126" s="192"/>
      <c r="AT126" s="187" t="s">
        <v>259</v>
      </c>
      <c r="AU126" s="187" t="s">
        <v>90</v>
      </c>
      <c r="AV126" s="13" t="s">
        <v>88</v>
      </c>
      <c r="AW126" s="13" t="s">
        <v>34</v>
      </c>
      <c r="AX126" s="13" t="s">
        <v>80</v>
      </c>
      <c r="AY126" s="187" t="s">
        <v>161</v>
      </c>
    </row>
    <row r="127" spans="2:51" s="14" customFormat="1" ht="12">
      <c r="B127" s="193"/>
      <c r="D127" s="186" t="s">
        <v>259</v>
      </c>
      <c r="E127" s="194" t="s">
        <v>1</v>
      </c>
      <c r="F127" s="195" t="s">
        <v>261</v>
      </c>
      <c r="H127" s="196">
        <v>300</v>
      </c>
      <c r="I127" s="197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4" t="s">
        <v>259</v>
      </c>
      <c r="AU127" s="194" t="s">
        <v>90</v>
      </c>
      <c r="AV127" s="14" t="s">
        <v>90</v>
      </c>
      <c r="AW127" s="14" t="s">
        <v>34</v>
      </c>
      <c r="AX127" s="14" t="s">
        <v>80</v>
      </c>
      <c r="AY127" s="194" t="s">
        <v>161</v>
      </c>
    </row>
    <row r="128" spans="2:51" s="13" customFormat="1" ht="12">
      <c r="B128" s="185"/>
      <c r="D128" s="186" t="s">
        <v>259</v>
      </c>
      <c r="E128" s="187" t="s">
        <v>1</v>
      </c>
      <c r="F128" s="188" t="s">
        <v>262</v>
      </c>
      <c r="H128" s="187" t="s">
        <v>1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7" t="s">
        <v>259</v>
      </c>
      <c r="AU128" s="187" t="s">
        <v>90</v>
      </c>
      <c r="AV128" s="13" t="s">
        <v>88</v>
      </c>
      <c r="AW128" s="13" t="s">
        <v>34</v>
      </c>
      <c r="AX128" s="13" t="s">
        <v>80</v>
      </c>
      <c r="AY128" s="187" t="s">
        <v>161</v>
      </c>
    </row>
    <row r="129" spans="1:65" s="2" customFormat="1" ht="24" customHeight="1">
      <c r="A129" s="33"/>
      <c r="B129" s="166"/>
      <c r="C129" s="167" t="s">
        <v>90</v>
      </c>
      <c r="D129" s="167" t="s">
        <v>164</v>
      </c>
      <c r="E129" s="168" t="s">
        <v>263</v>
      </c>
      <c r="F129" s="169" t="s">
        <v>264</v>
      </c>
      <c r="G129" s="170" t="s">
        <v>256</v>
      </c>
      <c r="H129" s="171">
        <v>1110</v>
      </c>
      <c r="I129" s="172"/>
      <c r="J129" s="173">
        <f>ROUND(I129*H129,2)</f>
        <v>0</v>
      </c>
      <c r="K129" s="169" t="s">
        <v>257</v>
      </c>
      <c r="L129" s="34"/>
      <c r="M129" s="174" t="s">
        <v>1</v>
      </c>
      <c r="N129" s="175" t="s">
        <v>45</v>
      </c>
      <c r="O129" s="59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180</v>
      </c>
      <c r="AT129" s="178" t="s">
        <v>164</v>
      </c>
      <c r="AU129" s="178" t="s">
        <v>90</v>
      </c>
      <c r="AY129" s="18" t="s">
        <v>161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88</v>
      </c>
      <c r="BK129" s="179">
        <f>ROUND(I129*H129,2)</f>
        <v>0</v>
      </c>
      <c r="BL129" s="18" t="s">
        <v>180</v>
      </c>
      <c r="BM129" s="178" t="s">
        <v>265</v>
      </c>
    </row>
    <row r="130" spans="2:51" s="14" customFormat="1" ht="12">
      <c r="B130" s="193"/>
      <c r="D130" s="186" t="s">
        <v>259</v>
      </c>
      <c r="E130" s="194" t="s">
        <v>1</v>
      </c>
      <c r="F130" s="195" t="s">
        <v>266</v>
      </c>
      <c r="H130" s="196">
        <v>1110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259</v>
      </c>
      <c r="AU130" s="194" t="s">
        <v>90</v>
      </c>
      <c r="AV130" s="14" t="s">
        <v>90</v>
      </c>
      <c r="AW130" s="14" t="s">
        <v>34</v>
      </c>
      <c r="AX130" s="14" t="s">
        <v>80</v>
      </c>
      <c r="AY130" s="194" t="s">
        <v>161</v>
      </c>
    </row>
    <row r="131" spans="2:51" s="13" customFormat="1" ht="12">
      <c r="B131" s="185"/>
      <c r="D131" s="186" t="s">
        <v>259</v>
      </c>
      <c r="E131" s="187" t="s">
        <v>1</v>
      </c>
      <c r="F131" s="188" t="s">
        <v>267</v>
      </c>
      <c r="H131" s="187" t="s">
        <v>1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7" t="s">
        <v>259</v>
      </c>
      <c r="AU131" s="187" t="s">
        <v>90</v>
      </c>
      <c r="AV131" s="13" t="s">
        <v>88</v>
      </c>
      <c r="AW131" s="13" t="s">
        <v>34</v>
      </c>
      <c r="AX131" s="13" t="s">
        <v>80</v>
      </c>
      <c r="AY131" s="187" t="s">
        <v>161</v>
      </c>
    </row>
    <row r="132" spans="2:51" s="13" customFormat="1" ht="12">
      <c r="B132" s="185"/>
      <c r="D132" s="186" t="s">
        <v>259</v>
      </c>
      <c r="E132" s="187" t="s">
        <v>1</v>
      </c>
      <c r="F132" s="188" t="s">
        <v>268</v>
      </c>
      <c r="H132" s="187" t="s">
        <v>1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7" t="s">
        <v>259</v>
      </c>
      <c r="AU132" s="187" t="s">
        <v>90</v>
      </c>
      <c r="AV132" s="13" t="s">
        <v>88</v>
      </c>
      <c r="AW132" s="13" t="s">
        <v>34</v>
      </c>
      <c r="AX132" s="13" t="s">
        <v>80</v>
      </c>
      <c r="AY132" s="187" t="s">
        <v>161</v>
      </c>
    </row>
    <row r="133" spans="1:65" s="2" customFormat="1" ht="24" customHeight="1">
      <c r="A133" s="33"/>
      <c r="B133" s="166"/>
      <c r="C133" s="167" t="s">
        <v>110</v>
      </c>
      <c r="D133" s="167" t="s">
        <v>164</v>
      </c>
      <c r="E133" s="168" t="s">
        <v>269</v>
      </c>
      <c r="F133" s="169" t="s">
        <v>270</v>
      </c>
      <c r="G133" s="170" t="s">
        <v>271</v>
      </c>
      <c r="H133" s="171">
        <v>1500</v>
      </c>
      <c r="I133" s="172"/>
      <c r="J133" s="173">
        <f>ROUND(I133*H133,2)</f>
        <v>0</v>
      </c>
      <c r="K133" s="169" t="s">
        <v>257</v>
      </c>
      <c r="L133" s="34"/>
      <c r="M133" s="174" t="s">
        <v>1</v>
      </c>
      <c r="N133" s="175" t="s">
        <v>45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180</v>
      </c>
      <c r="AT133" s="178" t="s">
        <v>164</v>
      </c>
      <c r="AU133" s="178" t="s">
        <v>90</v>
      </c>
      <c r="AY133" s="18" t="s">
        <v>161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88</v>
      </c>
      <c r="BK133" s="179">
        <f>ROUND(I133*H133,2)</f>
        <v>0</v>
      </c>
      <c r="BL133" s="18" t="s">
        <v>180</v>
      </c>
      <c r="BM133" s="178" t="s">
        <v>272</v>
      </c>
    </row>
    <row r="134" spans="2:51" s="13" customFormat="1" ht="12">
      <c r="B134" s="185"/>
      <c r="D134" s="186" t="s">
        <v>259</v>
      </c>
      <c r="E134" s="187" t="s">
        <v>1</v>
      </c>
      <c r="F134" s="188" t="s">
        <v>273</v>
      </c>
      <c r="H134" s="187" t="s">
        <v>1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259</v>
      </c>
      <c r="AU134" s="187" t="s">
        <v>90</v>
      </c>
      <c r="AV134" s="13" t="s">
        <v>88</v>
      </c>
      <c r="AW134" s="13" t="s">
        <v>34</v>
      </c>
      <c r="AX134" s="13" t="s">
        <v>80</v>
      </c>
      <c r="AY134" s="187" t="s">
        <v>161</v>
      </c>
    </row>
    <row r="135" spans="2:51" s="14" customFormat="1" ht="12">
      <c r="B135" s="193"/>
      <c r="D135" s="186" t="s">
        <v>259</v>
      </c>
      <c r="E135" s="194" t="s">
        <v>1</v>
      </c>
      <c r="F135" s="195" t="s">
        <v>274</v>
      </c>
      <c r="H135" s="196">
        <v>1500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259</v>
      </c>
      <c r="AU135" s="194" t="s">
        <v>90</v>
      </c>
      <c r="AV135" s="14" t="s">
        <v>90</v>
      </c>
      <c r="AW135" s="14" t="s">
        <v>34</v>
      </c>
      <c r="AX135" s="14" t="s">
        <v>80</v>
      </c>
      <c r="AY135" s="194" t="s">
        <v>161</v>
      </c>
    </row>
    <row r="136" spans="2:51" s="13" customFormat="1" ht="12">
      <c r="B136" s="185"/>
      <c r="D136" s="186" t="s">
        <v>259</v>
      </c>
      <c r="E136" s="187" t="s">
        <v>1</v>
      </c>
      <c r="F136" s="188" t="s">
        <v>275</v>
      </c>
      <c r="H136" s="187" t="s">
        <v>1</v>
      </c>
      <c r="I136" s="189"/>
      <c r="L136" s="185"/>
      <c r="M136" s="201"/>
      <c r="N136" s="202"/>
      <c r="O136" s="202"/>
      <c r="P136" s="202"/>
      <c r="Q136" s="202"/>
      <c r="R136" s="202"/>
      <c r="S136" s="202"/>
      <c r="T136" s="203"/>
      <c r="AT136" s="187" t="s">
        <v>259</v>
      </c>
      <c r="AU136" s="187" t="s">
        <v>90</v>
      </c>
      <c r="AV136" s="13" t="s">
        <v>88</v>
      </c>
      <c r="AW136" s="13" t="s">
        <v>34</v>
      </c>
      <c r="AX136" s="13" t="s">
        <v>80</v>
      </c>
      <c r="AY136" s="187" t="s">
        <v>161</v>
      </c>
    </row>
    <row r="137" spans="1:31" s="2" customFormat="1" ht="6.95" customHeight="1">
      <c r="A137" s="33"/>
      <c r="B137" s="48"/>
      <c r="C137" s="49"/>
      <c r="D137" s="49"/>
      <c r="E137" s="49"/>
      <c r="F137" s="49"/>
      <c r="G137" s="49"/>
      <c r="H137" s="49"/>
      <c r="I137" s="126"/>
      <c r="J137" s="49"/>
      <c r="K137" s="49"/>
      <c r="L137" s="34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autoFilter ref="C121:K136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8"/>
  <sheetViews>
    <sheetView showGridLines="0" workbookViewId="0" topLeftCell="A123">
      <selection activeCell="F136" sqref="F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101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s="1" customFormat="1" ht="12" customHeight="1" hidden="1">
      <c r="B8" s="21"/>
      <c r="D8" s="28" t="s">
        <v>130</v>
      </c>
      <c r="I8" s="99"/>
      <c r="L8" s="21"/>
    </row>
    <row r="9" spans="1:31" s="2" customFormat="1" ht="16.5" customHeight="1" hidden="1">
      <c r="A9" s="33"/>
      <c r="B9" s="34"/>
      <c r="C9" s="33"/>
      <c r="D9" s="33"/>
      <c r="E9" s="310" t="s">
        <v>246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4"/>
      <c r="C10" s="33"/>
      <c r="D10" s="28" t="s">
        <v>247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4"/>
      <c r="C11" s="33"/>
      <c r="D11" s="33"/>
      <c r="E11" s="277" t="s">
        <v>276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hidden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25. 10. 2019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26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4"/>
      <c r="C17" s="33"/>
      <c r="D17" s="33"/>
      <c r="E17" s="26" t="s">
        <v>27</v>
      </c>
      <c r="F17" s="33"/>
      <c r="G17" s="33"/>
      <c r="H17" s="33"/>
      <c r="I17" s="103" t="s">
        <v>28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4"/>
      <c r="C19" s="33"/>
      <c r="D19" s="28" t="s">
        <v>29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4"/>
      <c r="C20" s="33"/>
      <c r="D20" s="33"/>
      <c r="E20" s="312" t="str">
        <f>'Rekapitulace stavby'!E14</f>
        <v>Vyplň údaj</v>
      </c>
      <c r="F20" s="280"/>
      <c r="G20" s="280"/>
      <c r="H20" s="280"/>
      <c r="I20" s="103" t="s">
        <v>28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4"/>
      <c r="C22" s="33"/>
      <c r="D22" s="28" t="s">
        <v>31</v>
      </c>
      <c r="E22" s="33"/>
      <c r="F22" s="33"/>
      <c r="G22" s="33"/>
      <c r="H22" s="33"/>
      <c r="I22" s="103" t="s">
        <v>25</v>
      </c>
      <c r="J22" s="26" t="s">
        <v>32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4"/>
      <c r="C23" s="33"/>
      <c r="D23" s="33"/>
      <c r="E23" s="26" t="s">
        <v>33</v>
      </c>
      <c r="F23" s="33"/>
      <c r="G23" s="33"/>
      <c r="H23" s="33"/>
      <c r="I23" s="103" t="s">
        <v>28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4"/>
      <c r="C25" s="33"/>
      <c r="D25" s="28" t="s">
        <v>35</v>
      </c>
      <c r="E25" s="33"/>
      <c r="F25" s="33"/>
      <c r="G25" s="33"/>
      <c r="H25" s="33"/>
      <c r="I25" s="103" t="s">
        <v>25</v>
      </c>
      <c r="J25" s="26" t="s">
        <v>36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4"/>
      <c r="C26" s="33"/>
      <c r="D26" s="33"/>
      <c r="E26" s="26" t="s">
        <v>37</v>
      </c>
      <c r="F26" s="33"/>
      <c r="G26" s="33"/>
      <c r="H26" s="33"/>
      <c r="I26" s="103" t="s">
        <v>28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4"/>
      <c r="C28" s="33"/>
      <c r="D28" s="28" t="s">
        <v>38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 hidden="1">
      <c r="A29" s="104"/>
      <c r="B29" s="105"/>
      <c r="C29" s="104"/>
      <c r="D29" s="104"/>
      <c r="E29" s="284" t="s">
        <v>1</v>
      </c>
      <c r="F29" s="284"/>
      <c r="G29" s="284"/>
      <c r="H29" s="28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 hidden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4"/>
      <c r="C32" s="33"/>
      <c r="D32" s="109" t="s">
        <v>40</v>
      </c>
      <c r="E32" s="33"/>
      <c r="F32" s="33"/>
      <c r="G32" s="33"/>
      <c r="H32" s="33"/>
      <c r="I32" s="102"/>
      <c r="J32" s="72">
        <f>ROUND(J126,2)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33"/>
      <c r="F34" s="37" t="s">
        <v>42</v>
      </c>
      <c r="G34" s="33"/>
      <c r="H34" s="33"/>
      <c r="I34" s="110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111" t="s">
        <v>44</v>
      </c>
      <c r="E35" s="28" t="s">
        <v>45</v>
      </c>
      <c r="F35" s="112">
        <f>ROUND((SUM(BE126:BE177)),2)</f>
        <v>0</v>
      </c>
      <c r="G35" s="33"/>
      <c r="H35" s="33"/>
      <c r="I35" s="113">
        <v>0.21</v>
      </c>
      <c r="J35" s="112">
        <f>ROUND(((SUM(BE126:BE177))*I35),2)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12">
        <f>ROUND((SUM(BF126:BF177)),2)</f>
        <v>0</v>
      </c>
      <c r="G36" s="33"/>
      <c r="H36" s="33"/>
      <c r="I36" s="113">
        <v>0.15</v>
      </c>
      <c r="J36" s="112">
        <f>ROUND(((SUM(BF126:BF177))*I36),2)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12">
        <f>ROUND((SUM(BG126:BG177)),2)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48</v>
      </c>
      <c r="F38" s="112">
        <f>ROUND((SUM(BH126:BH177)),2)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49</v>
      </c>
      <c r="F39" s="112">
        <f>ROUND((SUM(BI126:BI177)),2)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4"/>
      <c r="C41" s="114"/>
      <c r="D41" s="115" t="s">
        <v>50</v>
      </c>
      <c r="E41" s="61"/>
      <c r="F41" s="61"/>
      <c r="G41" s="116" t="s">
        <v>51</v>
      </c>
      <c r="H41" s="117" t="s">
        <v>52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310" t="s">
        <v>246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247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7" t="str">
        <f>E11</f>
        <v>01/3 - Zpevněné plochy a komunikace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nám. Přemyslovců 163, 288 28</v>
      </c>
      <c r="G91" s="33"/>
      <c r="H91" s="33"/>
      <c r="I91" s="103" t="s">
        <v>22</v>
      </c>
      <c r="J91" s="56" t="str">
        <f>IF(J14="","",J14)</f>
        <v>25. 10. 2019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24</v>
      </c>
      <c r="D93" s="33"/>
      <c r="E93" s="33"/>
      <c r="F93" s="26" t="str">
        <f>E17</f>
        <v>Město Nymburk</v>
      </c>
      <c r="G93" s="33"/>
      <c r="H93" s="33"/>
      <c r="I93" s="103" t="s">
        <v>31</v>
      </c>
      <c r="J93" s="31" t="str">
        <f>E23</f>
        <v>TaK Architects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7.95" customHeight="1">
      <c r="A94" s="33"/>
      <c r="B94" s="34"/>
      <c r="C94" s="28" t="s">
        <v>29</v>
      </c>
      <c r="D94" s="33"/>
      <c r="E94" s="33"/>
      <c r="F94" s="26" t="str">
        <f>IF(E20="","",E20)</f>
        <v>Vyplň údaj</v>
      </c>
      <c r="G94" s="33"/>
      <c r="H94" s="33"/>
      <c r="I94" s="103" t="s">
        <v>35</v>
      </c>
      <c r="J94" s="31" t="str">
        <f>E26</f>
        <v>NASTA Group, s.r.o.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134</v>
      </c>
      <c r="D96" s="114"/>
      <c r="E96" s="114"/>
      <c r="F96" s="114"/>
      <c r="G96" s="114"/>
      <c r="H96" s="114"/>
      <c r="I96" s="129"/>
      <c r="J96" s="130" t="s">
        <v>135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136</v>
      </c>
      <c r="D98" s="33"/>
      <c r="E98" s="33"/>
      <c r="F98" s="33"/>
      <c r="G98" s="33"/>
      <c r="H98" s="33"/>
      <c r="I98" s="102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137</v>
      </c>
    </row>
    <row r="99" spans="2:12" s="9" customFormat="1" ht="24.95" customHeight="1">
      <c r="B99" s="132"/>
      <c r="D99" s="133" t="s">
        <v>249</v>
      </c>
      <c r="E99" s="134"/>
      <c r="F99" s="134"/>
      <c r="G99" s="134"/>
      <c r="H99" s="134"/>
      <c r="I99" s="135"/>
      <c r="J99" s="136">
        <f>J127</f>
        <v>0</v>
      </c>
      <c r="L99" s="132"/>
    </row>
    <row r="100" spans="2:12" s="10" customFormat="1" ht="19.9" customHeight="1">
      <c r="B100" s="137"/>
      <c r="D100" s="138" t="s">
        <v>277</v>
      </c>
      <c r="E100" s="139"/>
      <c r="F100" s="139"/>
      <c r="G100" s="139"/>
      <c r="H100" s="139"/>
      <c r="I100" s="140"/>
      <c r="J100" s="141">
        <f>J128</f>
        <v>0</v>
      </c>
      <c r="L100" s="137"/>
    </row>
    <row r="101" spans="2:12" s="10" customFormat="1" ht="19.9" customHeight="1">
      <c r="B101" s="137"/>
      <c r="D101" s="138" t="s">
        <v>278</v>
      </c>
      <c r="E101" s="139"/>
      <c r="F101" s="139"/>
      <c r="G101" s="139"/>
      <c r="H101" s="139"/>
      <c r="I101" s="140"/>
      <c r="J101" s="141">
        <f>J152</f>
        <v>0</v>
      </c>
      <c r="L101" s="137"/>
    </row>
    <row r="102" spans="2:12" s="10" customFormat="1" ht="19.9" customHeight="1">
      <c r="B102" s="137"/>
      <c r="D102" s="138" t="s">
        <v>279</v>
      </c>
      <c r="E102" s="139"/>
      <c r="F102" s="139"/>
      <c r="G102" s="139"/>
      <c r="H102" s="139"/>
      <c r="I102" s="140"/>
      <c r="J102" s="141">
        <f>J160</f>
        <v>0</v>
      </c>
      <c r="L102" s="137"/>
    </row>
    <row r="103" spans="2:12" s="10" customFormat="1" ht="19.9" customHeight="1">
      <c r="B103" s="137"/>
      <c r="D103" s="138" t="s">
        <v>280</v>
      </c>
      <c r="E103" s="139"/>
      <c r="F103" s="139"/>
      <c r="G103" s="139"/>
      <c r="H103" s="139"/>
      <c r="I103" s="140"/>
      <c r="J103" s="141">
        <f>J168</f>
        <v>0</v>
      </c>
      <c r="L103" s="137"/>
    </row>
    <row r="104" spans="2:12" s="10" customFormat="1" ht="19.9" customHeight="1">
      <c r="B104" s="137"/>
      <c r="D104" s="138" t="s">
        <v>281</v>
      </c>
      <c r="E104" s="139"/>
      <c r="F104" s="139"/>
      <c r="G104" s="139"/>
      <c r="H104" s="139"/>
      <c r="I104" s="140"/>
      <c r="J104" s="141">
        <f>J176</f>
        <v>0</v>
      </c>
      <c r="L104" s="137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102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6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7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146</v>
      </c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310" t="str">
        <f>E7</f>
        <v>Realizace sportovišť ZŠ Letců R.A.F. - ÚPRAVA AREÁLU- ETAPA 1</v>
      </c>
      <c r="F114" s="311"/>
      <c r="G114" s="311"/>
      <c r="H114" s="311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130</v>
      </c>
      <c r="I115" s="99"/>
      <c r="L115" s="21"/>
    </row>
    <row r="116" spans="1:31" s="2" customFormat="1" ht="16.5" customHeight="1">
      <c r="A116" s="33"/>
      <c r="B116" s="34"/>
      <c r="C116" s="33"/>
      <c r="D116" s="33"/>
      <c r="E116" s="310" t="s">
        <v>246</v>
      </c>
      <c r="F116" s="309"/>
      <c r="G116" s="309"/>
      <c r="H116" s="309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247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77" t="str">
        <f>E11</f>
        <v>01/3 - Zpevněné plochy a komunikace</v>
      </c>
      <c r="F118" s="309"/>
      <c r="G118" s="309"/>
      <c r="H118" s="309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F14</f>
        <v>nám. Přemyslovců 163, 288 28</v>
      </c>
      <c r="G120" s="33"/>
      <c r="H120" s="33"/>
      <c r="I120" s="103" t="s">
        <v>22</v>
      </c>
      <c r="J120" s="56" t="str">
        <f>IF(J14="","",J14)</f>
        <v>25. 10. 2019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7.95" customHeight="1">
      <c r="A122" s="33"/>
      <c r="B122" s="34"/>
      <c r="C122" s="28" t="s">
        <v>24</v>
      </c>
      <c r="D122" s="33"/>
      <c r="E122" s="33"/>
      <c r="F122" s="26" t="str">
        <f>E17</f>
        <v>Město Nymburk</v>
      </c>
      <c r="G122" s="33"/>
      <c r="H122" s="33"/>
      <c r="I122" s="103" t="s">
        <v>31</v>
      </c>
      <c r="J122" s="31" t="str">
        <f>E23</f>
        <v>TaK Architects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29</v>
      </c>
      <c r="D123" s="33"/>
      <c r="E123" s="33"/>
      <c r="F123" s="26" t="str">
        <f>IF(E20="","",E20)</f>
        <v>Vyplň údaj</v>
      </c>
      <c r="G123" s="33"/>
      <c r="H123" s="33"/>
      <c r="I123" s="103" t="s">
        <v>35</v>
      </c>
      <c r="J123" s="31" t="str">
        <f>E26</f>
        <v>NASTA Group,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42"/>
      <c r="B125" s="143"/>
      <c r="C125" s="144" t="s">
        <v>147</v>
      </c>
      <c r="D125" s="145" t="s">
        <v>65</v>
      </c>
      <c r="E125" s="145" t="s">
        <v>61</v>
      </c>
      <c r="F125" s="145" t="s">
        <v>62</v>
      </c>
      <c r="G125" s="145" t="s">
        <v>148</v>
      </c>
      <c r="H125" s="145" t="s">
        <v>149</v>
      </c>
      <c r="I125" s="146" t="s">
        <v>150</v>
      </c>
      <c r="J125" s="145" t="s">
        <v>135</v>
      </c>
      <c r="K125" s="147" t="s">
        <v>151</v>
      </c>
      <c r="L125" s="148"/>
      <c r="M125" s="63" t="s">
        <v>1</v>
      </c>
      <c r="N125" s="64" t="s">
        <v>44</v>
      </c>
      <c r="O125" s="64" t="s">
        <v>152</v>
      </c>
      <c r="P125" s="64" t="s">
        <v>153</v>
      </c>
      <c r="Q125" s="64" t="s">
        <v>154</v>
      </c>
      <c r="R125" s="64" t="s">
        <v>155</v>
      </c>
      <c r="S125" s="64" t="s">
        <v>156</v>
      </c>
      <c r="T125" s="65" t="s">
        <v>157</v>
      </c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</row>
    <row r="126" spans="1:63" s="2" customFormat="1" ht="22.9" customHeight="1">
      <c r="A126" s="33"/>
      <c r="B126" s="34"/>
      <c r="C126" s="70" t="s">
        <v>158</v>
      </c>
      <c r="D126" s="33"/>
      <c r="E126" s="33"/>
      <c r="F126" s="33"/>
      <c r="G126" s="33"/>
      <c r="H126" s="33"/>
      <c r="I126" s="102"/>
      <c r="J126" s="149">
        <f>BK126</f>
        <v>0</v>
      </c>
      <c r="K126" s="33"/>
      <c r="L126" s="34"/>
      <c r="M126" s="66"/>
      <c r="N126" s="57"/>
      <c r="O126" s="67"/>
      <c r="P126" s="150">
        <f>P127</f>
        <v>0</v>
      </c>
      <c r="Q126" s="67"/>
      <c r="R126" s="150">
        <f>R127</f>
        <v>395.641616</v>
      </c>
      <c r="S126" s="67"/>
      <c r="T126" s="151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79</v>
      </c>
      <c r="AU126" s="18" t="s">
        <v>137</v>
      </c>
      <c r="BK126" s="152">
        <f>BK127</f>
        <v>0</v>
      </c>
    </row>
    <row r="127" spans="2:63" s="12" customFormat="1" ht="25.9" customHeight="1">
      <c r="B127" s="153"/>
      <c r="D127" s="154" t="s">
        <v>79</v>
      </c>
      <c r="E127" s="155" t="s">
        <v>251</v>
      </c>
      <c r="F127" s="155" t="s">
        <v>252</v>
      </c>
      <c r="I127" s="156"/>
      <c r="J127" s="157">
        <f>BK127</f>
        <v>0</v>
      </c>
      <c r="L127" s="153"/>
      <c r="M127" s="158"/>
      <c r="N127" s="159"/>
      <c r="O127" s="159"/>
      <c r="P127" s="160">
        <f>P128+P152+P160+P168+P176</f>
        <v>0</v>
      </c>
      <c r="Q127" s="159"/>
      <c r="R127" s="160">
        <f>R128+R152+R160+R168+R176</f>
        <v>395.641616</v>
      </c>
      <c r="S127" s="159"/>
      <c r="T127" s="161">
        <f>T128+T152+T160+T168+T176</f>
        <v>0</v>
      </c>
      <c r="AR127" s="154" t="s">
        <v>88</v>
      </c>
      <c r="AT127" s="162" t="s">
        <v>79</v>
      </c>
      <c r="AU127" s="162" t="s">
        <v>80</v>
      </c>
      <c r="AY127" s="154" t="s">
        <v>161</v>
      </c>
      <c r="BK127" s="163">
        <f>BK128+BK152+BK160+BK168+BK176</f>
        <v>0</v>
      </c>
    </row>
    <row r="128" spans="2:63" s="12" customFormat="1" ht="22.9" customHeight="1">
      <c r="B128" s="153"/>
      <c r="D128" s="154" t="s">
        <v>79</v>
      </c>
      <c r="E128" s="164" t="s">
        <v>199</v>
      </c>
      <c r="F128" s="164" t="s">
        <v>282</v>
      </c>
      <c r="I128" s="156"/>
      <c r="J128" s="165">
        <f>BK128</f>
        <v>0</v>
      </c>
      <c r="L128" s="153"/>
      <c r="M128" s="158"/>
      <c r="N128" s="159"/>
      <c r="O128" s="159"/>
      <c r="P128" s="160">
        <f>SUM(P129:P151)</f>
        <v>0</v>
      </c>
      <c r="Q128" s="159"/>
      <c r="R128" s="160">
        <f>SUM(R129:R151)</f>
        <v>76.12299999999999</v>
      </c>
      <c r="S128" s="159"/>
      <c r="T128" s="161">
        <f>SUM(T129:T151)</f>
        <v>0</v>
      </c>
      <c r="AR128" s="154" t="s">
        <v>88</v>
      </c>
      <c r="AT128" s="162" t="s">
        <v>79</v>
      </c>
      <c r="AU128" s="162" t="s">
        <v>88</v>
      </c>
      <c r="AY128" s="154" t="s">
        <v>161</v>
      </c>
      <c r="BK128" s="163">
        <f>SUM(BK129:BK151)</f>
        <v>0</v>
      </c>
    </row>
    <row r="129" spans="1:65" s="2" customFormat="1" ht="24" customHeight="1">
      <c r="A129" s="33"/>
      <c r="B129" s="166"/>
      <c r="C129" s="167" t="s">
        <v>88</v>
      </c>
      <c r="D129" s="167" t="s">
        <v>164</v>
      </c>
      <c r="E129" s="168" t="s">
        <v>283</v>
      </c>
      <c r="F129" s="169" t="s">
        <v>284</v>
      </c>
      <c r="G129" s="170" t="s">
        <v>285</v>
      </c>
      <c r="H129" s="171">
        <v>0</v>
      </c>
      <c r="I129" s="172"/>
      <c r="J129" s="173">
        <f>ROUND(I129*H129,2)</f>
        <v>0</v>
      </c>
      <c r="K129" s="169" t="s">
        <v>257</v>
      </c>
      <c r="L129" s="34"/>
      <c r="M129" s="174" t="s">
        <v>1</v>
      </c>
      <c r="N129" s="175" t="s">
        <v>45</v>
      </c>
      <c r="O129" s="59"/>
      <c r="P129" s="176">
        <f>O129*H129</f>
        <v>0</v>
      </c>
      <c r="Q129" s="176">
        <v>0.1295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180</v>
      </c>
      <c r="AT129" s="178" t="s">
        <v>164</v>
      </c>
      <c r="AU129" s="178" t="s">
        <v>90</v>
      </c>
      <c r="AY129" s="18" t="s">
        <v>161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88</v>
      </c>
      <c r="BK129" s="179">
        <f>ROUND(I129*H129,2)</f>
        <v>0</v>
      </c>
      <c r="BL129" s="18" t="s">
        <v>180</v>
      </c>
      <c r="BM129" s="178" t="s">
        <v>286</v>
      </c>
    </row>
    <row r="130" spans="1:47" s="2" customFormat="1" ht="19.5">
      <c r="A130" s="33"/>
      <c r="B130" s="34"/>
      <c r="C130" s="33"/>
      <c r="D130" s="186" t="s">
        <v>287</v>
      </c>
      <c r="E130" s="33"/>
      <c r="F130" s="204" t="s">
        <v>288</v>
      </c>
      <c r="G130" s="33"/>
      <c r="H130" s="33"/>
      <c r="I130" s="102"/>
      <c r="J130" s="33"/>
      <c r="K130" s="33"/>
      <c r="L130" s="34"/>
      <c r="M130" s="205"/>
      <c r="N130" s="206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287</v>
      </c>
      <c r="AU130" s="18" t="s">
        <v>90</v>
      </c>
    </row>
    <row r="131" spans="1:65" s="2" customFormat="1" ht="16.5" customHeight="1">
      <c r="A131" s="33"/>
      <c r="B131" s="166"/>
      <c r="C131" s="207" t="s">
        <v>90</v>
      </c>
      <c r="D131" s="207" t="s">
        <v>289</v>
      </c>
      <c r="E131" s="208" t="s">
        <v>290</v>
      </c>
      <c r="F131" s="209" t="s">
        <v>291</v>
      </c>
      <c r="G131" s="210" t="s">
        <v>292</v>
      </c>
      <c r="H131" s="211">
        <v>0</v>
      </c>
      <c r="I131" s="212"/>
      <c r="J131" s="213">
        <f>ROUND(I131*H131,2)</f>
        <v>0</v>
      </c>
      <c r="K131" s="209" t="s">
        <v>1</v>
      </c>
      <c r="L131" s="214"/>
      <c r="M131" s="215" t="s">
        <v>1</v>
      </c>
      <c r="N131" s="216" t="s">
        <v>45</v>
      </c>
      <c r="O131" s="59"/>
      <c r="P131" s="176">
        <f>O131*H131</f>
        <v>0</v>
      </c>
      <c r="Q131" s="176">
        <v>0.085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195</v>
      </c>
      <c r="AT131" s="178" t="s">
        <v>289</v>
      </c>
      <c r="AU131" s="178" t="s">
        <v>90</v>
      </c>
      <c r="AY131" s="18" t="s">
        <v>161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88</v>
      </c>
      <c r="BK131" s="179">
        <f>ROUND(I131*H131,2)</f>
        <v>0</v>
      </c>
      <c r="BL131" s="18" t="s">
        <v>180</v>
      </c>
      <c r="BM131" s="178" t="s">
        <v>293</v>
      </c>
    </row>
    <row r="132" spans="2:51" s="14" customFormat="1" ht="12">
      <c r="B132" s="193"/>
      <c r="D132" s="186" t="s">
        <v>259</v>
      </c>
      <c r="F132" s="195" t="s">
        <v>294</v>
      </c>
      <c r="H132" s="196">
        <v>27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259</v>
      </c>
      <c r="AU132" s="194" t="s">
        <v>90</v>
      </c>
      <c r="AV132" s="14" t="s">
        <v>90</v>
      </c>
      <c r="AW132" s="14" t="s">
        <v>3</v>
      </c>
      <c r="AX132" s="14" t="s">
        <v>88</v>
      </c>
      <c r="AY132" s="194" t="s">
        <v>161</v>
      </c>
    </row>
    <row r="133" spans="1:65" s="2" customFormat="1" ht="24" customHeight="1">
      <c r="A133" s="33"/>
      <c r="B133" s="166"/>
      <c r="C133" s="167" t="s">
        <v>110</v>
      </c>
      <c r="D133" s="167" t="s">
        <v>164</v>
      </c>
      <c r="E133" s="168" t="s">
        <v>283</v>
      </c>
      <c r="F133" s="169" t="s">
        <v>284</v>
      </c>
      <c r="G133" s="170" t="s">
        <v>285</v>
      </c>
      <c r="H133" s="171">
        <v>0</v>
      </c>
      <c r="I133" s="172"/>
      <c r="J133" s="173">
        <f>ROUND(I133*H133,2)</f>
        <v>0</v>
      </c>
      <c r="K133" s="169" t="s">
        <v>257</v>
      </c>
      <c r="L133" s="34"/>
      <c r="M133" s="174" t="s">
        <v>1</v>
      </c>
      <c r="N133" s="175" t="s">
        <v>45</v>
      </c>
      <c r="O133" s="59"/>
      <c r="P133" s="176">
        <f>O133*H133</f>
        <v>0</v>
      </c>
      <c r="Q133" s="176">
        <v>0.1295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180</v>
      </c>
      <c r="AT133" s="178" t="s">
        <v>164</v>
      </c>
      <c r="AU133" s="178" t="s">
        <v>90</v>
      </c>
      <c r="AY133" s="18" t="s">
        <v>161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88</v>
      </c>
      <c r="BK133" s="179">
        <f>ROUND(I133*H133,2)</f>
        <v>0</v>
      </c>
      <c r="BL133" s="18" t="s">
        <v>180</v>
      </c>
      <c r="BM133" s="178" t="s">
        <v>295</v>
      </c>
    </row>
    <row r="134" spans="1:47" s="2" customFormat="1" ht="19.5">
      <c r="A134" s="33"/>
      <c r="B134" s="34"/>
      <c r="C134" s="33"/>
      <c r="D134" s="186" t="s">
        <v>287</v>
      </c>
      <c r="E134" s="33"/>
      <c r="F134" s="204" t="s">
        <v>296</v>
      </c>
      <c r="G134" s="33"/>
      <c r="H134" s="33"/>
      <c r="I134" s="102"/>
      <c r="J134" s="33"/>
      <c r="K134" s="33"/>
      <c r="L134" s="34"/>
      <c r="M134" s="205"/>
      <c r="N134" s="206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287</v>
      </c>
      <c r="AU134" s="18" t="s">
        <v>90</v>
      </c>
    </row>
    <row r="135" spans="1:65" s="2" customFormat="1" ht="16.5" customHeight="1">
      <c r="A135" s="33"/>
      <c r="B135" s="166"/>
      <c r="C135" s="207" t="s">
        <v>180</v>
      </c>
      <c r="D135" s="207" t="s">
        <v>289</v>
      </c>
      <c r="E135" s="208" t="s">
        <v>297</v>
      </c>
      <c r="F135" s="209" t="s">
        <v>298</v>
      </c>
      <c r="G135" s="210" t="s">
        <v>292</v>
      </c>
      <c r="H135" s="211">
        <v>467</v>
      </c>
      <c r="I135" s="212"/>
      <c r="J135" s="213">
        <f>ROUND(I135*H135,2)</f>
        <v>0</v>
      </c>
      <c r="K135" s="209" t="s">
        <v>1</v>
      </c>
      <c r="L135" s="214"/>
      <c r="M135" s="215" t="s">
        <v>1</v>
      </c>
      <c r="N135" s="216" t="s">
        <v>45</v>
      </c>
      <c r="O135" s="59"/>
      <c r="P135" s="176">
        <f>O135*H135</f>
        <v>0</v>
      </c>
      <c r="Q135" s="176">
        <v>0.036</v>
      </c>
      <c r="R135" s="176">
        <f>Q135*H135</f>
        <v>16.811999999999998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195</v>
      </c>
      <c r="AT135" s="178" t="s">
        <v>289</v>
      </c>
      <c r="AU135" s="178" t="s">
        <v>90</v>
      </c>
      <c r="AY135" s="18" t="s">
        <v>161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88</v>
      </c>
      <c r="BK135" s="179">
        <f>ROUND(I135*H135,2)</f>
        <v>0</v>
      </c>
      <c r="BL135" s="18" t="s">
        <v>180</v>
      </c>
      <c r="BM135" s="178" t="s">
        <v>299</v>
      </c>
    </row>
    <row r="136" spans="2:51" s="14" customFormat="1" ht="12">
      <c r="B136" s="193"/>
      <c r="D136" s="186" t="s">
        <v>259</v>
      </c>
      <c r="F136" s="195" t="s">
        <v>1251</v>
      </c>
      <c r="H136" s="196">
        <v>467</v>
      </c>
      <c r="I136" s="197"/>
      <c r="L136" s="193"/>
      <c r="M136" s="198"/>
      <c r="N136" s="199"/>
      <c r="O136" s="199"/>
      <c r="P136" s="199"/>
      <c r="Q136" s="199"/>
      <c r="R136" s="199"/>
      <c r="S136" s="199"/>
      <c r="T136" s="200"/>
      <c r="AT136" s="194" t="s">
        <v>259</v>
      </c>
      <c r="AU136" s="194" t="s">
        <v>90</v>
      </c>
      <c r="AV136" s="14" t="s">
        <v>90</v>
      </c>
      <c r="AW136" s="14" t="s">
        <v>3</v>
      </c>
      <c r="AX136" s="14" t="s">
        <v>88</v>
      </c>
      <c r="AY136" s="194" t="s">
        <v>161</v>
      </c>
    </row>
    <row r="137" spans="1:65" s="2" customFormat="1" ht="24" customHeight="1">
      <c r="A137" s="33"/>
      <c r="B137" s="166"/>
      <c r="C137" s="167" t="s">
        <v>160</v>
      </c>
      <c r="D137" s="167" t="s">
        <v>164</v>
      </c>
      <c r="E137" s="168" t="s">
        <v>283</v>
      </c>
      <c r="F137" s="169" t="s">
        <v>284</v>
      </c>
      <c r="G137" s="170" t="s">
        <v>285</v>
      </c>
      <c r="H137" s="171">
        <v>458</v>
      </c>
      <c r="I137" s="172"/>
      <c r="J137" s="173">
        <f>ROUND(I137*H137,2)</f>
        <v>0</v>
      </c>
      <c r="K137" s="169" t="s">
        <v>257</v>
      </c>
      <c r="L137" s="34"/>
      <c r="M137" s="174" t="s">
        <v>1</v>
      </c>
      <c r="N137" s="175" t="s">
        <v>45</v>
      </c>
      <c r="O137" s="59"/>
      <c r="P137" s="176">
        <f>O137*H137</f>
        <v>0</v>
      </c>
      <c r="Q137" s="176">
        <v>0.1295</v>
      </c>
      <c r="R137" s="176">
        <f>Q137*H137</f>
        <v>59.311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180</v>
      </c>
      <c r="AT137" s="178" t="s">
        <v>164</v>
      </c>
      <c r="AU137" s="178" t="s">
        <v>90</v>
      </c>
      <c r="AY137" s="18" t="s">
        <v>161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88</v>
      </c>
      <c r="BK137" s="179">
        <f>ROUND(I137*H137,2)</f>
        <v>0</v>
      </c>
      <c r="BL137" s="18" t="s">
        <v>180</v>
      </c>
      <c r="BM137" s="178" t="s">
        <v>300</v>
      </c>
    </row>
    <row r="138" spans="1:47" s="2" customFormat="1" ht="19.5">
      <c r="A138" s="33"/>
      <c r="B138" s="34"/>
      <c r="C138" s="33"/>
      <c r="D138" s="186" t="s">
        <v>287</v>
      </c>
      <c r="E138" s="33"/>
      <c r="F138" s="204" t="s">
        <v>301</v>
      </c>
      <c r="G138" s="33"/>
      <c r="H138" s="33"/>
      <c r="I138" s="102"/>
      <c r="J138" s="33"/>
      <c r="K138" s="33"/>
      <c r="L138" s="34"/>
      <c r="M138" s="205"/>
      <c r="N138" s="206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287</v>
      </c>
      <c r="AU138" s="18" t="s">
        <v>90</v>
      </c>
    </row>
    <row r="139" spans="1:65" s="2" customFormat="1" ht="16.5" customHeight="1">
      <c r="A139" s="33"/>
      <c r="B139" s="166"/>
      <c r="C139" s="207" t="s">
        <v>187</v>
      </c>
      <c r="D139" s="207" t="s">
        <v>289</v>
      </c>
      <c r="E139" s="208" t="s">
        <v>297</v>
      </c>
      <c r="F139" s="209" t="s">
        <v>298</v>
      </c>
      <c r="G139" s="210" t="s">
        <v>292</v>
      </c>
      <c r="H139" s="211">
        <v>0</v>
      </c>
      <c r="I139" s="212"/>
      <c r="J139" s="213">
        <f>ROUND(I139*H139,2)</f>
        <v>0</v>
      </c>
      <c r="K139" s="209" t="s">
        <v>1</v>
      </c>
      <c r="L139" s="214"/>
      <c r="M139" s="215" t="s">
        <v>1</v>
      </c>
      <c r="N139" s="216" t="s">
        <v>45</v>
      </c>
      <c r="O139" s="59"/>
      <c r="P139" s="176">
        <f>O139*H139</f>
        <v>0</v>
      </c>
      <c r="Q139" s="176">
        <v>0.036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195</v>
      </c>
      <c r="AT139" s="178" t="s">
        <v>289</v>
      </c>
      <c r="AU139" s="178" t="s">
        <v>90</v>
      </c>
      <c r="AY139" s="18" t="s">
        <v>161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88</v>
      </c>
      <c r="BK139" s="179">
        <f>ROUND(I139*H139,2)</f>
        <v>0</v>
      </c>
      <c r="BL139" s="18" t="s">
        <v>180</v>
      </c>
      <c r="BM139" s="178" t="s">
        <v>302</v>
      </c>
    </row>
    <row r="140" spans="2:51" s="14" customFormat="1" ht="12">
      <c r="B140" s="193"/>
      <c r="D140" s="186" t="s">
        <v>259</v>
      </c>
      <c r="F140" s="195" t="s">
        <v>303</v>
      </c>
      <c r="H140" s="196">
        <v>0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259</v>
      </c>
      <c r="AU140" s="194" t="s">
        <v>90</v>
      </c>
      <c r="AV140" s="14" t="s">
        <v>90</v>
      </c>
      <c r="AW140" s="14" t="s">
        <v>3</v>
      </c>
      <c r="AX140" s="14" t="s">
        <v>88</v>
      </c>
      <c r="AY140" s="194" t="s">
        <v>161</v>
      </c>
    </row>
    <row r="141" spans="1:65" s="2" customFormat="1" ht="24" customHeight="1">
      <c r="A141" s="33"/>
      <c r="B141" s="166"/>
      <c r="C141" s="167" t="s">
        <v>191</v>
      </c>
      <c r="D141" s="167" t="s">
        <v>164</v>
      </c>
      <c r="E141" s="168" t="s">
        <v>283</v>
      </c>
      <c r="F141" s="169" t="s">
        <v>284</v>
      </c>
      <c r="G141" s="170" t="s">
        <v>285</v>
      </c>
      <c r="H141" s="171">
        <v>0</v>
      </c>
      <c r="I141" s="172"/>
      <c r="J141" s="173">
        <f>ROUND(I141*H141,2)</f>
        <v>0</v>
      </c>
      <c r="K141" s="169" t="s">
        <v>257</v>
      </c>
      <c r="L141" s="34"/>
      <c r="M141" s="174" t="s">
        <v>1</v>
      </c>
      <c r="N141" s="175" t="s">
        <v>45</v>
      </c>
      <c r="O141" s="59"/>
      <c r="P141" s="176">
        <f>O141*H141</f>
        <v>0</v>
      </c>
      <c r="Q141" s="176">
        <v>0.1295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180</v>
      </c>
      <c r="AT141" s="178" t="s">
        <v>164</v>
      </c>
      <c r="AU141" s="178" t="s">
        <v>90</v>
      </c>
      <c r="AY141" s="18" t="s">
        <v>161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88</v>
      </c>
      <c r="BK141" s="179">
        <f>ROUND(I141*H141,2)</f>
        <v>0</v>
      </c>
      <c r="BL141" s="18" t="s">
        <v>180</v>
      </c>
      <c r="BM141" s="178" t="s">
        <v>304</v>
      </c>
    </row>
    <row r="142" spans="1:47" s="2" customFormat="1" ht="19.5">
      <c r="A142" s="33"/>
      <c r="B142" s="34"/>
      <c r="C142" s="33"/>
      <c r="D142" s="186" t="s">
        <v>287</v>
      </c>
      <c r="E142" s="33"/>
      <c r="F142" s="204" t="s">
        <v>305</v>
      </c>
      <c r="G142" s="33"/>
      <c r="H142" s="33"/>
      <c r="I142" s="102"/>
      <c r="J142" s="33"/>
      <c r="K142" s="33"/>
      <c r="L142" s="34"/>
      <c r="M142" s="205"/>
      <c r="N142" s="206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287</v>
      </c>
      <c r="AU142" s="18" t="s">
        <v>90</v>
      </c>
    </row>
    <row r="143" spans="1:65" s="2" customFormat="1" ht="16.5" customHeight="1">
      <c r="A143" s="33"/>
      <c r="B143" s="166"/>
      <c r="C143" s="207" t="s">
        <v>195</v>
      </c>
      <c r="D143" s="207" t="s">
        <v>289</v>
      </c>
      <c r="E143" s="208" t="s">
        <v>306</v>
      </c>
      <c r="F143" s="209" t="s">
        <v>307</v>
      </c>
      <c r="G143" s="210" t="s">
        <v>292</v>
      </c>
      <c r="H143" s="211">
        <v>0</v>
      </c>
      <c r="I143" s="212"/>
      <c r="J143" s="213">
        <f>ROUND(I143*H143,2)</f>
        <v>0</v>
      </c>
      <c r="K143" s="209" t="s">
        <v>1</v>
      </c>
      <c r="L143" s="214"/>
      <c r="M143" s="215" t="s">
        <v>1</v>
      </c>
      <c r="N143" s="216" t="s">
        <v>45</v>
      </c>
      <c r="O143" s="59"/>
      <c r="P143" s="176">
        <f>O143*H143</f>
        <v>0</v>
      </c>
      <c r="Q143" s="176">
        <v>0.036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195</v>
      </c>
      <c r="AT143" s="178" t="s">
        <v>289</v>
      </c>
      <c r="AU143" s="178" t="s">
        <v>90</v>
      </c>
      <c r="AY143" s="18" t="s">
        <v>161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88</v>
      </c>
      <c r="BK143" s="179">
        <f>ROUND(I143*H143,2)</f>
        <v>0</v>
      </c>
      <c r="BL143" s="18" t="s">
        <v>180</v>
      </c>
      <c r="BM143" s="178" t="s">
        <v>308</v>
      </c>
    </row>
    <row r="144" spans="2:51" s="14" customFormat="1" ht="12">
      <c r="B144" s="193"/>
      <c r="D144" s="186" t="s">
        <v>259</v>
      </c>
      <c r="F144" s="195" t="s">
        <v>309</v>
      </c>
      <c r="H144" s="196">
        <v>72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259</v>
      </c>
      <c r="AU144" s="194" t="s">
        <v>90</v>
      </c>
      <c r="AV144" s="14" t="s">
        <v>90</v>
      </c>
      <c r="AW144" s="14" t="s">
        <v>3</v>
      </c>
      <c r="AX144" s="14" t="s">
        <v>88</v>
      </c>
      <c r="AY144" s="194" t="s">
        <v>161</v>
      </c>
    </row>
    <row r="145" spans="1:65" s="2" customFormat="1" ht="24" customHeight="1">
      <c r="A145" s="33"/>
      <c r="B145" s="166"/>
      <c r="C145" s="167" t="s">
        <v>199</v>
      </c>
      <c r="D145" s="167" t="s">
        <v>164</v>
      </c>
      <c r="E145" s="168" t="s">
        <v>283</v>
      </c>
      <c r="F145" s="169" t="s">
        <v>284</v>
      </c>
      <c r="G145" s="170" t="s">
        <v>285</v>
      </c>
      <c r="H145" s="171">
        <v>0</v>
      </c>
      <c r="I145" s="172"/>
      <c r="J145" s="173">
        <f>ROUND(I145*H145,2)</f>
        <v>0</v>
      </c>
      <c r="K145" s="169" t="s">
        <v>257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0.1295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310</v>
      </c>
    </row>
    <row r="146" spans="1:47" s="2" customFormat="1" ht="19.5">
      <c r="A146" s="33"/>
      <c r="B146" s="34"/>
      <c r="C146" s="33"/>
      <c r="D146" s="186" t="s">
        <v>287</v>
      </c>
      <c r="E146" s="33"/>
      <c r="F146" s="204" t="s">
        <v>311</v>
      </c>
      <c r="G146" s="33"/>
      <c r="H146" s="33"/>
      <c r="I146" s="102"/>
      <c r="J146" s="33"/>
      <c r="K146" s="33"/>
      <c r="L146" s="34"/>
      <c r="M146" s="205"/>
      <c r="N146" s="206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287</v>
      </c>
      <c r="AU146" s="18" t="s">
        <v>90</v>
      </c>
    </row>
    <row r="147" spans="1:65" s="2" customFormat="1" ht="16.5" customHeight="1">
      <c r="A147" s="33"/>
      <c r="B147" s="166"/>
      <c r="C147" s="207" t="s">
        <v>205</v>
      </c>
      <c r="D147" s="207" t="s">
        <v>289</v>
      </c>
      <c r="E147" s="208" t="s">
        <v>312</v>
      </c>
      <c r="F147" s="209" t="s">
        <v>313</v>
      </c>
      <c r="G147" s="210" t="s">
        <v>292</v>
      </c>
      <c r="H147" s="211">
        <v>0</v>
      </c>
      <c r="I147" s="212"/>
      <c r="J147" s="213">
        <f>ROUND(I147*H147,2)</f>
        <v>0</v>
      </c>
      <c r="K147" s="209" t="s">
        <v>1</v>
      </c>
      <c r="L147" s="214"/>
      <c r="M147" s="215" t="s">
        <v>1</v>
      </c>
      <c r="N147" s="216" t="s">
        <v>45</v>
      </c>
      <c r="O147" s="59"/>
      <c r="P147" s="176">
        <f>O147*H147</f>
        <v>0</v>
      </c>
      <c r="Q147" s="176">
        <v>0.0258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195</v>
      </c>
      <c r="AT147" s="178" t="s">
        <v>289</v>
      </c>
      <c r="AU147" s="178" t="s">
        <v>90</v>
      </c>
      <c r="AY147" s="18" t="s">
        <v>161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88</v>
      </c>
      <c r="BK147" s="179">
        <f>ROUND(I147*H147,2)</f>
        <v>0</v>
      </c>
      <c r="BL147" s="18" t="s">
        <v>180</v>
      </c>
      <c r="BM147" s="178" t="s">
        <v>314</v>
      </c>
    </row>
    <row r="148" spans="2:51" s="14" customFormat="1" ht="12">
      <c r="B148" s="193"/>
      <c r="D148" s="186" t="s">
        <v>259</v>
      </c>
      <c r="F148" s="195" t="s">
        <v>315</v>
      </c>
      <c r="H148" s="196">
        <v>415</v>
      </c>
      <c r="I148" s="197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4" t="s">
        <v>259</v>
      </c>
      <c r="AU148" s="194" t="s">
        <v>90</v>
      </c>
      <c r="AV148" s="14" t="s">
        <v>90</v>
      </c>
      <c r="AW148" s="14" t="s">
        <v>3</v>
      </c>
      <c r="AX148" s="14" t="s">
        <v>88</v>
      </c>
      <c r="AY148" s="194" t="s">
        <v>161</v>
      </c>
    </row>
    <row r="149" spans="1:65" s="2" customFormat="1" ht="24" customHeight="1">
      <c r="A149" s="33"/>
      <c r="B149" s="166"/>
      <c r="C149" s="167" t="s">
        <v>209</v>
      </c>
      <c r="D149" s="167" t="s">
        <v>164</v>
      </c>
      <c r="E149" s="168" t="s">
        <v>316</v>
      </c>
      <c r="F149" s="169" t="s">
        <v>317</v>
      </c>
      <c r="G149" s="170" t="s">
        <v>285</v>
      </c>
      <c r="H149" s="171">
        <v>0</v>
      </c>
      <c r="I149" s="172"/>
      <c r="J149" s="173">
        <f>ROUND(I149*H149,2)</f>
        <v>0</v>
      </c>
      <c r="K149" s="169" t="s">
        <v>1</v>
      </c>
      <c r="L149" s="34"/>
      <c r="M149" s="174" t="s">
        <v>1</v>
      </c>
      <c r="N149" s="175" t="s">
        <v>45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180</v>
      </c>
      <c r="AT149" s="178" t="s">
        <v>164</v>
      </c>
      <c r="AU149" s="178" t="s">
        <v>90</v>
      </c>
      <c r="AY149" s="18" t="s">
        <v>161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88</v>
      </c>
      <c r="BK149" s="179">
        <f>ROUND(I149*H149,2)</f>
        <v>0</v>
      </c>
      <c r="BL149" s="18" t="s">
        <v>180</v>
      </c>
      <c r="BM149" s="178" t="s">
        <v>318</v>
      </c>
    </row>
    <row r="150" spans="2:51" s="14" customFormat="1" ht="12">
      <c r="B150" s="193"/>
      <c r="D150" s="186" t="s">
        <v>259</v>
      </c>
      <c r="E150" s="194" t="s">
        <v>1</v>
      </c>
      <c r="F150" s="195" t="s">
        <v>319</v>
      </c>
      <c r="H150" s="196">
        <v>6.5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4" t="s">
        <v>259</v>
      </c>
      <c r="AU150" s="194" t="s">
        <v>90</v>
      </c>
      <c r="AV150" s="14" t="s">
        <v>90</v>
      </c>
      <c r="AW150" s="14" t="s">
        <v>34</v>
      </c>
      <c r="AX150" s="14" t="s">
        <v>80</v>
      </c>
      <c r="AY150" s="194" t="s">
        <v>161</v>
      </c>
    </row>
    <row r="151" spans="1:65" s="2" customFormat="1" ht="16.5" customHeight="1">
      <c r="A151" s="33"/>
      <c r="B151" s="166"/>
      <c r="C151" s="167" t="s">
        <v>213</v>
      </c>
      <c r="D151" s="167" t="s">
        <v>164</v>
      </c>
      <c r="E151" s="168" t="s">
        <v>320</v>
      </c>
      <c r="F151" s="169" t="s">
        <v>321</v>
      </c>
      <c r="G151" s="170" t="s">
        <v>285</v>
      </c>
      <c r="H151" s="171">
        <v>0</v>
      </c>
      <c r="I151" s="172"/>
      <c r="J151" s="173">
        <f>ROUND(I151*H151,2)</f>
        <v>0</v>
      </c>
      <c r="K151" s="169" t="s">
        <v>1</v>
      </c>
      <c r="L151" s="34"/>
      <c r="M151" s="174" t="s">
        <v>1</v>
      </c>
      <c r="N151" s="175" t="s">
        <v>45</v>
      </c>
      <c r="O151" s="59"/>
      <c r="P151" s="176">
        <f>O151*H151</f>
        <v>0</v>
      </c>
      <c r="Q151" s="176">
        <v>0.00061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180</v>
      </c>
      <c r="AT151" s="178" t="s">
        <v>164</v>
      </c>
      <c r="AU151" s="178" t="s">
        <v>90</v>
      </c>
      <c r="AY151" s="18" t="s">
        <v>161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88</v>
      </c>
      <c r="BK151" s="179">
        <f>ROUND(I151*H151,2)</f>
        <v>0</v>
      </c>
      <c r="BL151" s="18" t="s">
        <v>180</v>
      </c>
      <c r="BM151" s="178" t="s">
        <v>322</v>
      </c>
    </row>
    <row r="152" spans="2:63" s="12" customFormat="1" ht="22.9" customHeight="1">
      <c r="B152" s="153"/>
      <c r="D152" s="154" t="s">
        <v>79</v>
      </c>
      <c r="E152" s="164" t="s">
        <v>323</v>
      </c>
      <c r="F152" s="164" t="s">
        <v>324</v>
      </c>
      <c r="I152" s="156"/>
      <c r="J152" s="165">
        <f>BK152</f>
        <v>0</v>
      </c>
      <c r="L152" s="153"/>
      <c r="M152" s="158"/>
      <c r="N152" s="159"/>
      <c r="O152" s="159"/>
      <c r="P152" s="160">
        <f>SUM(P153:P159)</f>
        <v>0</v>
      </c>
      <c r="Q152" s="159"/>
      <c r="R152" s="160">
        <f>SUM(R153:R159)</f>
        <v>0</v>
      </c>
      <c r="S152" s="159"/>
      <c r="T152" s="161">
        <f>SUM(T153:T159)</f>
        <v>0</v>
      </c>
      <c r="AR152" s="154" t="s">
        <v>88</v>
      </c>
      <c r="AT152" s="162" t="s">
        <v>79</v>
      </c>
      <c r="AU152" s="162" t="s">
        <v>88</v>
      </c>
      <c r="AY152" s="154" t="s">
        <v>161</v>
      </c>
      <c r="BK152" s="163">
        <f>SUM(BK153:BK159)</f>
        <v>0</v>
      </c>
    </row>
    <row r="153" spans="1:65" s="2" customFormat="1" ht="16.5" customHeight="1">
      <c r="A153" s="33"/>
      <c r="B153" s="166"/>
      <c r="C153" s="167" t="s">
        <v>217</v>
      </c>
      <c r="D153" s="167" t="s">
        <v>164</v>
      </c>
      <c r="E153" s="168" t="s">
        <v>325</v>
      </c>
      <c r="F153" s="169" t="s">
        <v>326</v>
      </c>
      <c r="G153" s="170" t="s">
        <v>271</v>
      </c>
      <c r="H153" s="171">
        <v>560</v>
      </c>
      <c r="I153" s="172"/>
      <c r="J153" s="173">
        <f aca="true" t="shared" si="0" ref="J153:J159">ROUND(I153*H153,2)</f>
        <v>0</v>
      </c>
      <c r="K153" s="169" t="s">
        <v>257</v>
      </c>
      <c r="L153" s="34"/>
      <c r="M153" s="174" t="s">
        <v>1</v>
      </c>
      <c r="N153" s="175" t="s">
        <v>45</v>
      </c>
      <c r="O153" s="59"/>
      <c r="P153" s="176">
        <f aca="true" t="shared" si="1" ref="P153:P159">O153*H153</f>
        <v>0</v>
      </c>
      <c r="Q153" s="176">
        <v>0</v>
      </c>
      <c r="R153" s="176">
        <f aca="true" t="shared" si="2" ref="R153:R159">Q153*H153</f>
        <v>0</v>
      </c>
      <c r="S153" s="176">
        <v>0</v>
      </c>
      <c r="T153" s="177">
        <f aca="true" t="shared" si="3" ref="T153:T159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180</v>
      </c>
      <c r="AT153" s="178" t="s">
        <v>164</v>
      </c>
      <c r="AU153" s="178" t="s">
        <v>90</v>
      </c>
      <c r="AY153" s="18" t="s">
        <v>161</v>
      </c>
      <c r="BE153" s="179">
        <f aca="true" t="shared" si="4" ref="BE153:BE159">IF(N153="základní",J153,0)</f>
        <v>0</v>
      </c>
      <c r="BF153" s="179">
        <f aca="true" t="shared" si="5" ref="BF153:BF159">IF(N153="snížená",J153,0)</f>
        <v>0</v>
      </c>
      <c r="BG153" s="179">
        <f aca="true" t="shared" si="6" ref="BG153:BG159">IF(N153="zákl. přenesená",J153,0)</f>
        <v>0</v>
      </c>
      <c r="BH153" s="179">
        <f aca="true" t="shared" si="7" ref="BH153:BH159">IF(N153="sníž. přenesená",J153,0)</f>
        <v>0</v>
      </c>
      <c r="BI153" s="179">
        <f aca="true" t="shared" si="8" ref="BI153:BI159">IF(N153="nulová",J153,0)</f>
        <v>0</v>
      </c>
      <c r="BJ153" s="18" t="s">
        <v>88</v>
      </c>
      <c r="BK153" s="179">
        <f aca="true" t="shared" si="9" ref="BK153:BK159">ROUND(I153*H153,2)</f>
        <v>0</v>
      </c>
      <c r="BL153" s="18" t="s">
        <v>180</v>
      </c>
      <c r="BM153" s="178" t="s">
        <v>327</v>
      </c>
    </row>
    <row r="154" spans="1:65" s="2" customFormat="1" ht="24" customHeight="1">
      <c r="A154" s="33"/>
      <c r="B154" s="166"/>
      <c r="C154" s="167" t="s">
        <v>223</v>
      </c>
      <c r="D154" s="167" t="s">
        <v>164</v>
      </c>
      <c r="E154" s="168" t="s">
        <v>328</v>
      </c>
      <c r="F154" s="169" t="s">
        <v>329</v>
      </c>
      <c r="G154" s="170" t="s">
        <v>271</v>
      </c>
      <c r="H154" s="171">
        <v>560</v>
      </c>
      <c r="I154" s="172"/>
      <c r="J154" s="173">
        <f t="shared" si="0"/>
        <v>0</v>
      </c>
      <c r="K154" s="169" t="s">
        <v>257</v>
      </c>
      <c r="L154" s="34"/>
      <c r="M154" s="174" t="s">
        <v>1</v>
      </c>
      <c r="N154" s="175" t="s">
        <v>45</v>
      </c>
      <c r="O154" s="59"/>
      <c r="P154" s="176">
        <f t="shared" si="1"/>
        <v>0</v>
      </c>
      <c r="Q154" s="176">
        <v>0</v>
      </c>
      <c r="R154" s="176">
        <f t="shared" si="2"/>
        <v>0</v>
      </c>
      <c r="S154" s="176">
        <v>0</v>
      </c>
      <c r="T154" s="177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180</v>
      </c>
      <c r="AT154" s="178" t="s">
        <v>164</v>
      </c>
      <c r="AU154" s="178" t="s">
        <v>90</v>
      </c>
      <c r="AY154" s="18" t="s">
        <v>161</v>
      </c>
      <c r="BE154" s="179">
        <f t="shared" si="4"/>
        <v>0</v>
      </c>
      <c r="BF154" s="179">
        <f t="shared" si="5"/>
        <v>0</v>
      </c>
      <c r="BG154" s="179">
        <f t="shared" si="6"/>
        <v>0</v>
      </c>
      <c r="BH154" s="179">
        <f t="shared" si="7"/>
        <v>0</v>
      </c>
      <c r="BI154" s="179">
        <f t="shared" si="8"/>
        <v>0</v>
      </c>
      <c r="BJ154" s="18" t="s">
        <v>88</v>
      </c>
      <c r="BK154" s="179">
        <f t="shared" si="9"/>
        <v>0</v>
      </c>
      <c r="BL154" s="18" t="s">
        <v>180</v>
      </c>
      <c r="BM154" s="178" t="s">
        <v>330</v>
      </c>
    </row>
    <row r="155" spans="1:65" s="2" customFormat="1" ht="16.5" customHeight="1">
      <c r="A155" s="33"/>
      <c r="B155" s="166"/>
      <c r="C155" s="167" t="s">
        <v>8</v>
      </c>
      <c r="D155" s="167" t="s">
        <v>164</v>
      </c>
      <c r="E155" s="168" t="s">
        <v>331</v>
      </c>
      <c r="F155" s="169" t="s">
        <v>332</v>
      </c>
      <c r="G155" s="170" t="s">
        <v>271</v>
      </c>
      <c r="H155" s="171">
        <v>560</v>
      </c>
      <c r="I155" s="172"/>
      <c r="J155" s="173">
        <f t="shared" si="0"/>
        <v>0</v>
      </c>
      <c r="K155" s="169" t="s">
        <v>1</v>
      </c>
      <c r="L155" s="34"/>
      <c r="M155" s="174" t="s">
        <v>1</v>
      </c>
      <c r="N155" s="175" t="s">
        <v>45</v>
      </c>
      <c r="O155" s="59"/>
      <c r="P155" s="176">
        <f t="shared" si="1"/>
        <v>0</v>
      </c>
      <c r="Q155" s="176">
        <v>0</v>
      </c>
      <c r="R155" s="176">
        <f t="shared" si="2"/>
        <v>0</v>
      </c>
      <c r="S155" s="176">
        <v>0</v>
      </c>
      <c r="T155" s="177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180</v>
      </c>
      <c r="AT155" s="178" t="s">
        <v>164</v>
      </c>
      <c r="AU155" s="178" t="s">
        <v>90</v>
      </c>
      <c r="AY155" s="18" t="s">
        <v>161</v>
      </c>
      <c r="BE155" s="179">
        <f t="shared" si="4"/>
        <v>0</v>
      </c>
      <c r="BF155" s="179">
        <f t="shared" si="5"/>
        <v>0</v>
      </c>
      <c r="BG155" s="179">
        <f t="shared" si="6"/>
        <v>0</v>
      </c>
      <c r="BH155" s="179">
        <f t="shared" si="7"/>
        <v>0</v>
      </c>
      <c r="BI155" s="179">
        <f t="shared" si="8"/>
        <v>0</v>
      </c>
      <c r="BJ155" s="18" t="s">
        <v>88</v>
      </c>
      <c r="BK155" s="179">
        <f t="shared" si="9"/>
        <v>0</v>
      </c>
      <c r="BL155" s="18" t="s">
        <v>180</v>
      </c>
      <c r="BM155" s="178" t="s">
        <v>333</v>
      </c>
    </row>
    <row r="156" spans="1:65" s="2" customFormat="1" ht="16.5" customHeight="1">
      <c r="A156" s="33"/>
      <c r="B156" s="166"/>
      <c r="C156" s="167" t="s">
        <v>230</v>
      </c>
      <c r="D156" s="167" t="s">
        <v>164</v>
      </c>
      <c r="E156" s="168" t="s">
        <v>334</v>
      </c>
      <c r="F156" s="169" t="s">
        <v>335</v>
      </c>
      <c r="G156" s="170" t="s">
        <v>271</v>
      </c>
      <c r="H156" s="171">
        <v>560</v>
      </c>
      <c r="I156" s="172"/>
      <c r="J156" s="173">
        <f t="shared" si="0"/>
        <v>0</v>
      </c>
      <c r="K156" s="169" t="s">
        <v>1</v>
      </c>
      <c r="L156" s="34"/>
      <c r="M156" s="174" t="s">
        <v>1</v>
      </c>
      <c r="N156" s="175" t="s">
        <v>45</v>
      </c>
      <c r="O156" s="59"/>
      <c r="P156" s="176">
        <f t="shared" si="1"/>
        <v>0</v>
      </c>
      <c r="Q156" s="176">
        <v>0</v>
      </c>
      <c r="R156" s="176">
        <f t="shared" si="2"/>
        <v>0</v>
      </c>
      <c r="S156" s="176">
        <v>0</v>
      </c>
      <c r="T156" s="177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180</v>
      </c>
      <c r="AT156" s="178" t="s">
        <v>164</v>
      </c>
      <c r="AU156" s="178" t="s">
        <v>90</v>
      </c>
      <c r="AY156" s="18" t="s">
        <v>161</v>
      </c>
      <c r="BE156" s="179">
        <f t="shared" si="4"/>
        <v>0</v>
      </c>
      <c r="BF156" s="179">
        <f t="shared" si="5"/>
        <v>0</v>
      </c>
      <c r="BG156" s="179">
        <f t="shared" si="6"/>
        <v>0</v>
      </c>
      <c r="BH156" s="179">
        <f t="shared" si="7"/>
        <v>0</v>
      </c>
      <c r="BI156" s="179">
        <f t="shared" si="8"/>
        <v>0</v>
      </c>
      <c r="BJ156" s="18" t="s">
        <v>88</v>
      </c>
      <c r="BK156" s="179">
        <f t="shared" si="9"/>
        <v>0</v>
      </c>
      <c r="BL156" s="18" t="s">
        <v>180</v>
      </c>
      <c r="BM156" s="178" t="s">
        <v>336</v>
      </c>
    </row>
    <row r="157" spans="1:65" s="2" customFormat="1" ht="24" customHeight="1">
      <c r="A157" s="33"/>
      <c r="B157" s="166"/>
      <c r="C157" s="167" t="s">
        <v>236</v>
      </c>
      <c r="D157" s="167" t="s">
        <v>164</v>
      </c>
      <c r="E157" s="168" t="s">
        <v>337</v>
      </c>
      <c r="F157" s="169" t="s">
        <v>338</v>
      </c>
      <c r="G157" s="170" t="s">
        <v>271</v>
      </c>
      <c r="H157" s="171">
        <v>560</v>
      </c>
      <c r="I157" s="172"/>
      <c r="J157" s="173">
        <f t="shared" si="0"/>
        <v>0</v>
      </c>
      <c r="K157" s="169" t="s">
        <v>257</v>
      </c>
      <c r="L157" s="34"/>
      <c r="M157" s="174" t="s">
        <v>1</v>
      </c>
      <c r="N157" s="175" t="s">
        <v>45</v>
      </c>
      <c r="O157" s="59"/>
      <c r="P157" s="176">
        <f t="shared" si="1"/>
        <v>0</v>
      </c>
      <c r="Q157" s="176">
        <v>0</v>
      </c>
      <c r="R157" s="176">
        <f t="shared" si="2"/>
        <v>0</v>
      </c>
      <c r="S157" s="176">
        <v>0</v>
      </c>
      <c r="T157" s="177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180</v>
      </c>
      <c r="AT157" s="178" t="s">
        <v>164</v>
      </c>
      <c r="AU157" s="178" t="s">
        <v>90</v>
      </c>
      <c r="AY157" s="18" t="s">
        <v>161</v>
      </c>
      <c r="BE157" s="179">
        <f t="shared" si="4"/>
        <v>0</v>
      </c>
      <c r="BF157" s="179">
        <f t="shared" si="5"/>
        <v>0</v>
      </c>
      <c r="BG157" s="179">
        <f t="shared" si="6"/>
        <v>0</v>
      </c>
      <c r="BH157" s="179">
        <f t="shared" si="7"/>
        <v>0</v>
      </c>
      <c r="BI157" s="179">
        <f t="shared" si="8"/>
        <v>0</v>
      </c>
      <c r="BJ157" s="18" t="s">
        <v>88</v>
      </c>
      <c r="BK157" s="179">
        <f t="shared" si="9"/>
        <v>0</v>
      </c>
      <c r="BL157" s="18" t="s">
        <v>180</v>
      </c>
      <c r="BM157" s="178" t="s">
        <v>339</v>
      </c>
    </row>
    <row r="158" spans="1:65" s="2" customFormat="1" ht="24" customHeight="1">
      <c r="A158" s="33"/>
      <c r="B158" s="166"/>
      <c r="C158" s="167" t="s">
        <v>242</v>
      </c>
      <c r="D158" s="167" t="s">
        <v>164</v>
      </c>
      <c r="E158" s="168" t="s">
        <v>340</v>
      </c>
      <c r="F158" s="169" t="s">
        <v>341</v>
      </c>
      <c r="G158" s="170" t="s">
        <v>271</v>
      </c>
      <c r="H158" s="171">
        <v>560</v>
      </c>
      <c r="I158" s="172"/>
      <c r="J158" s="173">
        <f t="shared" si="0"/>
        <v>0</v>
      </c>
      <c r="K158" s="169" t="s">
        <v>257</v>
      </c>
      <c r="L158" s="34"/>
      <c r="M158" s="174" t="s">
        <v>1</v>
      </c>
      <c r="N158" s="175" t="s">
        <v>45</v>
      </c>
      <c r="O158" s="59"/>
      <c r="P158" s="176">
        <f t="shared" si="1"/>
        <v>0</v>
      </c>
      <c r="Q158" s="176">
        <v>0</v>
      </c>
      <c r="R158" s="176">
        <f t="shared" si="2"/>
        <v>0</v>
      </c>
      <c r="S158" s="176">
        <v>0</v>
      </c>
      <c r="T158" s="177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180</v>
      </c>
      <c r="AT158" s="178" t="s">
        <v>164</v>
      </c>
      <c r="AU158" s="178" t="s">
        <v>90</v>
      </c>
      <c r="AY158" s="18" t="s">
        <v>161</v>
      </c>
      <c r="BE158" s="179">
        <f t="shared" si="4"/>
        <v>0</v>
      </c>
      <c r="BF158" s="179">
        <f t="shared" si="5"/>
        <v>0</v>
      </c>
      <c r="BG158" s="179">
        <f t="shared" si="6"/>
        <v>0</v>
      </c>
      <c r="BH158" s="179">
        <f t="shared" si="7"/>
        <v>0</v>
      </c>
      <c r="BI158" s="179">
        <f t="shared" si="8"/>
        <v>0</v>
      </c>
      <c r="BJ158" s="18" t="s">
        <v>88</v>
      </c>
      <c r="BK158" s="179">
        <f t="shared" si="9"/>
        <v>0</v>
      </c>
      <c r="BL158" s="18" t="s">
        <v>180</v>
      </c>
      <c r="BM158" s="178" t="s">
        <v>342</v>
      </c>
    </row>
    <row r="159" spans="1:65" s="2" customFormat="1" ht="24" customHeight="1">
      <c r="A159" s="33"/>
      <c r="B159" s="166"/>
      <c r="C159" s="167" t="s">
        <v>343</v>
      </c>
      <c r="D159" s="167" t="s">
        <v>164</v>
      </c>
      <c r="E159" s="168" t="s">
        <v>344</v>
      </c>
      <c r="F159" s="169" t="s">
        <v>345</v>
      </c>
      <c r="G159" s="170" t="s">
        <v>271</v>
      </c>
      <c r="H159" s="171">
        <v>560</v>
      </c>
      <c r="I159" s="172"/>
      <c r="J159" s="173">
        <f t="shared" si="0"/>
        <v>0</v>
      </c>
      <c r="K159" s="169" t="s">
        <v>257</v>
      </c>
      <c r="L159" s="34"/>
      <c r="M159" s="174" t="s">
        <v>1</v>
      </c>
      <c r="N159" s="175" t="s">
        <v>45</v>
      </c>
      <c r="O159" s="59"/>
      <c r="P159" s="176">
        <f t="shared" si="1"/>
        <v>0</v>
      </c>
      <c r="Q159" s="176">
        <v>0</v>
      </c>
      <c r="R159" s="176">
        <f t="shared" si="2"/>
        <v>0</v>
      </c>
      <c r="S159" s="176">
        <v>0</v>
      </c>
      <c r="T159" s="177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180</v>
      </c>
      <c r="AT159" s="178" t="s">
        <v>164</v>
      </c>
      <c r="AU159" s="178" t="s">
        <v>90</v>
      </c>
      <c r="AY159" s="18" t="s">
        <v>161</v>
      </c>
      <c r="BE159" s="179">
        <f t="shared" si="4"/>
        <v>0</v>
      </c>
      <c r="BF159" s="179">
        <f t="shared" si="5"/>
        <v>0</v>
      </c>
      <c r="BG159" s="179">
        <f t="shared" si="6"/>
        <v>0</v>
      </c>
      <c r="BH159" s="179">
        <f t="shared" si="7"/>
        <v>0</v>
      </c>
      <c r="BI159" s="179">
        <f t="shared" si="8"/>
        <v>0</v>
      </c>
      <c r="BJ159" s="18" t="s">
        <v>88</v>
      </c>
      <c r="BK159" s="179">
        <f t="shared" si="9"/>
        <v>0</v>
      </c>
      <c r="BL159" s="18" t="s">
        <v>180</v>
      </c>
      <c r="BM159" s="178" t="s">
        <v>346</v>
      </c>
    </row>
    <row r="160" spans="2:63" s="12" customFormat="1" ht="22.9" customHeight="1">
      <c r="B160" s="153"/>
      <c r="D160" s="154" t="s">
        <v>79</v>
      </c>
      <c r="E160" s="164" t="s">
        <v>347</v>
      </c>
      <c r="F160" s="164" t="s">
        <v>348</v>
      </c>
      <c r="I160" s="156"/>
      <c r="J160" s="165">
        <f>BK160</f>
        <v>0</v>
      </c>
      <c r="L160" s="153"/>
      <c r="M160" s="158"/>
      <c r="N160" s="159"/>
      <c r="O160" s="159"/>
      <c r="P160" s="160">
        <f>SUM(P161:P167)</f>
        <v>0</v>
      </c>
      <c r="Q160" s="159"/>
      <c r="R160" s="160">
        <f>SUM(R161:R167)</f>
        <v>140.74402</v>
      </c>
      <c r="S160" s="159"/>
      <c r="T160" s="161">
        <f>SUM(T161:T167)</f>
        <v>0</v>
      </c>
      <c r="AR160" s="154" t="s">
        <v>88</v>
      </c>
      <c r="AT160" s="162" t="s">
        <v>79</v>
      </c>
      <c r="AU160" s="162" t="s">
        <v>88</v>
      </c>
      <c r="AY160" s="154" t="s">
        <v>161</v>
      </c>
      <c r="BK160" s="163">
        <f>SUM(BK161:BK167)</f>
        <v>0</v>
      </c>
    </row>
    <row r="161" spans="1:65" s="2" customFormat="1" ht="16.5" customHeight="1">
      <c r="A161" s="33"/>
      <c r="B161" s="166"/>
      <c r="C161" s="167" t="s">
        <v>349</v>
      </c>
      <c r="D161" s="167" t="s">
        <v>164</v>
      </c>
      <c r="E161" s="168" t="s">
        <v>325</v>
      </c>
      <c r="F161" s="169" t="s">
        <v>326</v>
      </c>
      <c r="G161" s="170" t="s">
        <v>271</v>
      </c>
      <c r="H161" s="171">
        <v>646</v>
      </c>
      <c r="I161" s="172"/>
      <c r="J161" s="173">
        <f>ROUND(I161*H161,2)</f>
        <v>0</v>
      </c>
      <c r="K161" s="169" t="s">
        <v>257</v>
      </c>
      <c r="L161" s="34"/>
      <c r="M161" s="174" t="s">
        <v>1</v>
      </c>
      <c r="N161" s="175" t="s">
        <v>45</v>
      </c>
      <c r="O161" s="59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180</v>
      </c>
      <c r="AT161" s="178" t="s">
        <v>164</v>
      </c>
      <c r="AU161" s="178" t="s">
        <v>90</v>
      </c>
      <c r="AY161" s="18" t="s">
        <v>161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88</v>
      </c>
      <c r="BK161" s="179">
        <f>ROUND(I161*H161,2)</f>
        <v>0</v>
      </c>
      <c r="BL161" s="18" t="s">
        <v>180</v>
      </c>
      <c r="BM161" s="178" t="s">
        <v>350</v>
      </c>
    </row>
    <row r="162" spans="2:51" s="14" customFormat="1" ht="12">
      <c r="B162" s="193"/>
      <c r="D162" s="186" t="s">
        <v>259</v>
      </c>
      <c r="E162" s="194" t="s">
        <v>1</v>
      </c>
      <c r="F162" s="195" t="s">
        <v>351</v>
      </c>
      <c r="H162" s="196">
        <v>646</v>
      </c>
      <c r="I162" s="197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4" t="s">
        <v>259</v>
      </c>
      <c r="AU162" s="194" t="s">
        <v>90</v>
      </c>
      <c r="AV162" s="14" t="s">
        <v>90</v>
      </c>
      <c r="AW162" s="14" t="s">
        <v>34</v>
      </c>
      <c r="AX162" s="14" t="s">
        <v>88</v>
      </c>
      <c r="AY162" s="194" t="s">
        <v>161</v>
      </c>
    </row>
    <row r="163" spans="1:65" s="2" customFormat="1" ht="24" customHeight="1">
      <c r="A163" s="33"/>
      <c r="B163" s="166"/>
      <c r="C163" s="167" t="s">
        <v>7</v>
      </c>
      <c r="D163" s="167" t="s">
        <v>164</v>
      </c>
      <c r="E163" s="168" t="s">
        <v>352</v>
      </c>
      <c r="F163" s="169" t="s">
        <v>353</v>
      </c>
      <c r="G163" s="170" t="s">
        <v>271</v>
      </c>
      <c r="H163" s="171">
        <v>646</v>
      </c>
      <c r="I163" s="172"/>
      <c r="J163" s="173">
        <f>ROUND(I163*H163,2)</f>
        <v>0</v>
      </c>
      <c r="K163" s="169" t="s">
        <v>257</v>
      </c>
      <c r="L163" s="34"/>
      <c r="M163" s="174" t="s">
        <v>1</v>
      </c>
      <c r="N163" s="175" t="s">
        <v>45</v>
      </c>
      <c r="O163" s="59"/>
      <c r="P163" s="176">
        <f>O163*H163</f>
        <v>0</v>
      </c>
      <c r="Q163" s="176">
        <v>0.08425</v>
      </c>
      <c r="R163" s="176">
        <f>Q163*H163</f>
        <v>54.42550000000001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180</v>
      </c>
      <c r="AT163" s="178" t="s">
        <v>164</v>
      </c>
      <c r="AU163" s="178" t="s">
        <v>90</v>
      </c>
      <c r="AY163" s="18" t="s">
        <v>161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88</v>
      </c>
      <c r="BK163" s="179">
        <f>ROUND(I163*H163,2)</f>
        <v>0</v>
      </c>
      <c r="BL163" s="18" t="s">
        <v>180</v>
      </c>
      <c r="BM163" s="178" t="s">
        <v>354</v>
      </c>
    </row>
    <row r="164" spans="1:65" s="2" customFormat="1" ht="16.5" customHeight="1">
      <c r="A164" s="33"/>
      <c r="B164" s="166"/>
      <c r="C164" s="207" t="s">
        <v>355</v>
      </c>
      <c r="D164" s="207" t="s">
        <v>289</v>
      </c>
      <c r="E164" s="208" t="s">
        <v>356</v>
      </c>
      <c r="F164" s="209" t="s">
        <v>357</v>
      </c>
      <c r="G164" s="210" t="s">
        <v>271</v>
      </c>
      <c r="H164" s="211">
        <v>658.92</v>
      </c>
      <c r="I164" s="212"/>
      <c r="J164" s="213">
        <f>ROUND(I164*H164,2)</f>
        <v>0</v>
      </c>
      <c r="K164" s="209" t="s">
        <v>257</v>
      </c>
      <c r="L164" s="214"/>
      <c r="M164" s="215" t="s">
        <v>1</v>
      </c>
      <c r="N164" s="216" t="s">
        <v>45</v>
      </c>
      <c r="O164" s="59"/>
      <c r="P164" s="176">
        <f>O164*H164</f>
        <v>0</v>
      </c>
      <c r="Q164" s="176">
        <v>0.131</v>
      </c>
      <c r="R164" s="176">
        <f>Q164*H164</f>
        <v>86.31851999999999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195</v>
      </c>
      <c r="AT164" s="178" t="s">
        <v>289</v>
      </c>
      <c r="AU164" s="178" t="s">
        <v>90</v>
      </c>
      <c r="AY164" s="18" t="s">
        <v>161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88</v>
      </c>
      <c r="BK164" s="179">
        <f>ROUND(I164*H164,2)</f>
        <v>0</v>
      </c>
      <c r="BL164" s="18" t="s">
        <v>180</v>
      </c>
      <c r="BM164" s="178" t="s">
        <v>358</v>
      </c>
    </row>
    <row r="165" spans="2:51" s="14" customFormat="1" ht="12">
      <c r="B165" s="193"/>
      <c r="D165" s="186" t="s">
        <v>259</v>
      </c>
      <c r="F165" s="195" t="s">
        <v>359</v>
      </c>
      <c r="H165" s="196">
        <v>658.92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259</v>
      </c>
      <c r="AU165" s="194" t="s">
        <v>90</v>
      </c>
      <c r="AV165" s="14" t="s">
        <v>90</v>
      </c>
      <c r="AW165" s="14" t="s">
        <v>3</v>
      </c>
      <c r="AX165" s="14" t="s">
        <v>88</v>
      </c>
      <c r="AY165" s="194" t="s">
        <v>161</v>
      </c>
    </row>
    <row r="166" spans="1:65" s="2" customFormat="1" ht="16.5" customHeight="1">
      <c r="A166" s="33"/>
      <c r="B166" s="166"/>
      <c r="C166" s="167" t="s">
        <v>360</v>
      </c>
      <c r="D166" s="167" t="s">
        <v>164</v>
      </c>
      <c r="E166" s="168" t="s">
        <v>361</v>
      </c>
      <c r="F166" s="169" t="s">
        <v>362</v>
      </c>
      <c r="G166" s="170" t="s">
        <v>271</v>
      </c>
      <c r="H166" s="171">
        <v>658.92</v>
      </c>
      <c r="I166" s="172"/>
      <c r="J166" s="173">
        <f>ROUND(I166*H166,2)</f>
        <v>0</v>
      </c>
      <c r="K166" s="169" t="s">
        <v>257</v>
      </c>
      <c r="L166" s="34"/>
      <c r="M166" s="174" t="s">
        <v>1</v>
      </c>
      <c r="N166" s="175" t="s">
        <v>45</v>
      </c>
      <c r="O166" s="59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180</v>
      </c>
      <c r="AT166" s="178" t="s">
        <v>164</v>
      </c>
      <c r="AU166" s="178" t="s">
        <v>90</v>
      </c>
      <c r="AY166" s="18" t="s">
        <v>161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88</v>
      </c>
      <c r="BK166" s="179">
        <f>ROUND(I166*H166,2)</f>
        <v>0</v>
      </c>
      <c r="BL166" s="18" t="s">
        <v>180</v>
      </c>
      <c r="BM166" s="178" t="s">
        <v>363</v>
      </c>
    </row>
    <row r="167" spans="2:51" s="14" customFormat="1" ht="12">
      <c r="B167" s="193"/>
      <c r="D167" s="186" t="s">
        <v>259</v>
      </c>
      <c r="F167" s="195" t="s">
        <v>359</v>
      </c>
      <c r="H167" s="196">
        <v>658.92</v>
      </c>
      <c r="I167" s="197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4" t="s">
        <v>259</v>
      </c>
      <c r="AU167" s="194" t="s">
        <v>90</v>
      </c>
      <c r="AV167" s="14" t="s">
        <v>90</v>
      </c>
      <c r="AW167" s="14" t="s">
        <v>3</v>
      </c>
      <c r="AX167" s="14" t="s">
        <v>88</v>
      </c>
      <c r="AY167" s="194" t="s">
        <v>161</v>
      </c>
    </row>
    <row r="168" spans="2:63" s="12" customFormat="1" ht="22.9" customHeight="1">
      <c r="B168" s="153"/>
      <c r="D168" s="154" t="s">
        <v>79</v>
      </c>
      <c r="E168" s="164" t="s">
        <v>364</v>
      </c>
      <c r="F168" s="164" t="s">
        <v>365</v>
      </c>
      <c r="I168" s="156"/>
      <c r="J168" s="165">
        <f>BK168</f>
        <v>0</v>
      </c>
      <c r="L168" s="153"/>
      <c r="M168" s="158"/>
      <c r="N168" s="159"/>
      <c r="O168" s="159"/>
      <c r="P168" s="160">
        <f>SUM(P169:P175)</f>
        <v>0</v>
      </c>
      <c r="Q168" s="159"/>
      <c r="R168" s="160">
        <f>SUM(R169:R175)</f>
        <v>178.774596</v>
      </c>
      <c r="S168" s="159"/>
      <c r="T168" s="161">
        <f>SUM(T169:T175)</f>
        <v>0</v>
      </c>
      <c r="AR168" s="154" t="s">
        <v>88</v>
      </c>
      <c r="AT168" s="162" t="s">
        <v>79</v>
      </c>
      <c r="AU168" s="162" t="s">
        <v>88</v>
      </c>
      <c r="AY168" s="154" t="s">
        <v>161</v>
      </c>
      <c r="BK168" s="163">
        <f>SUM(BK169:BK175)</f>
        <v>0</v>
      </c>
    </row>
    <row r="169" spans="1:65" s="2" customFormat="1" ht="16.5" customHeight="1">
      <c r="A169" s="33"/>
      <c r="B169" s="166"/>
      <c r="C169" s="167" t="s">
        <v>366</v>
      </c>
      <c r="D169" s="167" t="s">
        <v>164</v>
      </c>
      <c r="E169" s="168" t="s">
        <v>325</v>
      </c>
      <c r="F169" s="169" t="s">
        <v>326</v>
      </c>
      <c r="G169" s="170" t="s">
        <v>271</v>
      </c>
      <c r="H169" s="171">
        <v>631.4</v>
      </c>
      <c r="I169" s="172"/>
      <c r="J169" s="173">
        <f>ROUND(I169*H169,2)</f>
        <v>0</v>
      </c>
      <c r="K169" s="169" t="s">
        <v>257</v>
      </c>
      <c r="L169" s="34"/>
      <c r="M169" s="174" t="s">
        <v>1</v>
      </c>
      <c r="N169" s="175" t="s">
        <v>45</v>
      </c>
      <c r="O169" s="59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180</v>
      </c>
      <c r="AT169" s="178" t="s">
        <v>164</v>
      </c>
      <c r="AU169" s="178" t="s">
        <v>90</v>
      </c>
      <c r="AY169" s="18" t="s">
        <v>161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88</v>
      </c>
      <c r="BK169" s="179">
        <f>ROUND(I169*H169,2)</f>
        <v>0</v>
      </c>
      <c r="BL169" s="18" t="s">
        <v>180</v>
      </c>
      <c r="BM169" s="178" t="s">
        <v>367</v>
      </c>
    </row>
    <row r="170" spans="2:51" s="14" customFormat="1" ht="12">
      <c r="B170" s="193"/>
      <c r="D170" s="186" t="s">
        <v>259</v>
      </c>
      <c r="E170" s="194" t="s">
        <v>1</v>
      </c>
      <c r="F170" s="195" t="s">
        <v>368</v>
      </c>
      <c r="H170" s="196">
        <v>631.4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259</v>
      </c>
      <c r="AU170" s="194" t="s">
        <v>90</v>
      </c>
      <c r="AV170" s="14" t="s">
        <v>90</v>
      </c>
      <c r="AW170" s="14" t="s">
        <v>34</v>
      </c>
      <c r="AX170" s="14" t="s">
        <v>88</v>
      </c>
      <c r="AY170" s="194" t="s">
        <v>161</v>
      </c>
    </row>
    <row r="171" spans="1:65" s="2" customFormat="1" ht="16.5" customHeight="1">
      <c r="A171" s="33"/>
      <c r="B171" s="166"/>
      <c r="C171" s="167" t="s">
        <v>369</v>
      </c>
      <c r="D171" s="167" t="s">
        <v>164</v>
      </c>
      <c r="E171" s="168" t="s">
        <v>370</v>
      </c>
      <c r="F171" s="169" t="s">
        <v>371</v>
      </c>
      <c r="G171" s="170" t="s">
        <v>271</v>
      </c>
      <c r="H171" s="171">
        <v>644.028</v>
      </c>
      <c r="I171" s="172"/>
      <c r="J171" s="173">
        <f>ROUND(I171*H171,2)</f>
        <v>0</v>
      </c>
      <c r="K171" s="169" t="s">
        <v>257</v>
      </c>
      <c r="L171" s="34"/>
      <c r="M171" s="174" t="s">
        <v>1</v>
      </c>
      <c r="N171" s="175" t="s">
        <v>45</v>
      </c>
      <c r="O171" s="59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180</v>
      </c>
      <c r="AT171" s="178" t="s">
        <v>164</v>
      </c>
      <c r="AU171" s="178" t="s">
        <v>90</v>
      </c>
      <c r="AY171" s="18" t="s">
        <v>161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88</v>
      </c>
      <c r="BK171" s="179">
        <f>ROUND(I171*H171,2)</f>
        <v>0</v>
      </c>
      <c r="BL171" s="18" t="s">
        <v>180</v>
      </c>
      <c r="BM171" s="178" t="s">
        <v>372</v>
      </c>
    </row>
    <row r="172" spans="2:51" s="14" customFormat="1" ht="12">
      <c r="B172" s="193"/>
      <c r="D172" s="186" t="s">
        <v>259</v>
      </c>
      <c r="F172" s="195" t="s">
        <v>373</v>
      </c>
      <c r="H172" s="196">
        <v>644.028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259</v>
      </c>
      <c r="AU172" s="194" t="s">
        <v>90</v>
      </c>
      <c r="AV172" s="14" t="s">
        <v>90</v>
      </c>
      <c r="AW172" s="14" t="s">
        <v>3</v>
      </c>
      <c r="AX172" s="14" t="s">
        <v>88</v>
      </c>
      <c r="AY172" s="194" t="s">
        <v>161</v>
      </c>
    </row>
    <row r="173" spans="1:65" s="2" customFormat="1" ht="24" customHeight="1">
      <c r="A173" s="33"/>
      <c r="B173" s="166"/>
      <c r="C173" s="167" t="s">
        <v>374</v>
      </c>
      <c r="D173" s="167" t="s">
        <v>164</v>
      </c>
      <c r="E173" s="168" t="s">
        <v>375</v>
      </c>
      <c r="F173" s="169" t="s">
        <v>376</v>
      </c>
      <c r="G173" s="170" t="s">
        <v>271</v>
      </c>
      <c r="H173" s="171">
        <v>631.4</v>
      </c>
      <c r="I173" s="172"/>
      <c r="J173" s="173">
        <f>ROUND(I173*H173,2)</f>
        <v>0</v>
      </c>
      <c r="K173" s="169" t="s">
        <v>257</v>
      </c>
      <c r="L173" s="34"/>
      <c r="M173" s="174" t="s">
        <v>1</v>
      </c>
      <c r="N173" s="175" t="s">
        <v>45</v>
      </c>
      <c r="O173" s="59"/>
      <c r="P173" s="176">
        <f>O173*H173</f>
        <v>0</v>
      </c>
      <c r="Q173" s="176">
        <v>0.10362</v>
      </c>
      <c r="R173" s="176">
        <f>Q173*H173</f>
        <v>65.425668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180</v>
      </c>
      <c r="AT173" s="178" t="s">
        <v>164</v>
      </c>
      <c r="AU173" s="178" t="s">
        <v>90</v>
      </c>
      <c r="AY173" s="18" t="s">
        <v>161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88</v>
      </c>
      <c r="BK173" s="179">
        <f>ROUND(I173*H173,2)</f>
        <v>0</v>
      </c>
      <c r="BL173" s="18" t="s">
        <v>180</v>
      </c>
      <c r="BM173" s="178" t="s">
        <v>377</v>
      </c>
    </row>
    <row r="174" spans="1:65" s="2" customFormat="1" ht="16.5" customHeight="1">
      <c r="A174" s="33"/>
      <c r="B174" s="166"/>
      <c r="C174" s="207" t="s">
        <v>378</v>
      </c>
      <c r="D174" s="207" t="s">
        <v>289</v>
      </c>
      <c r="E174" s="208" t="s">
        <v>379</v>
      </c>
      <c r="F174" s="209" t="s">
        <v>380</v>
      </c>
      <c r="G174" s="210" t="s">
        <v>271</v>
      </c>
      <c r="H174" s="211">
        <v>644.028</v>
      </c>
      <c r="I174" s="212"/>
      <c r="J174" s="213">
        <f>ROUND(I174*H174,2)</f>
        <v>0</v>
      </c>
      <c r="K174" s="209" t="s">
        <v>257</v>
      </c>
      <c r="L174" s="214"/>
      <c r="M174" s="215" t="s">
        <v>1</v>
      </c>
      <c r="N174" s="216" t="s">
        <v>45</v>
      </c>
      <c r="O174" s="59"/>
      <c r="P174" s="176">
        <f>O174*H174</f>
        <v>0</v>
      </c>
      <c r="Q174" s="176">
        <v>0.176</v>
      </c>
      <c r="R174" s="176">
        <f>Q174*H174</f>
        <v>113.348928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195</v>
      </c>
      <c r="AT174" s="178" t="s">
        <v>289</v>
      </c>
      <c r="AU174" s="178" t="s">
        <v>90</v>
      </c>
      <c r="AY174" s="18" t="s">
        <v>161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88</v>
      </c>
      <c r="BK174" s="179">
        <f>ROUND(I174*H174,2)</f>
        <v>0</v>
      </c>
      <c r="BL174" s="18" t="s">
        <v>180</v>
      </c>
      <c r="BM174" s="178" t="s">
        <v>381</v>
      </c>
    </row>
    <row r="175" spans="2:51" s="14" customFormat="1" ht="12">
      <c r="B175" s="193"/>
      <c r="D175" s="186" t="s">
        <v>259</v>
      </c>
      <c r="F175" s="195" t="s">
        <v>373</v>
      </c>
      <c r="H175" s="196">
        <v>644.028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259</v>
      </c>
      <c r="AU175" s="194" t="s">
        <v>90</v>
      </c>
      <c r="AV175" s="14" t="s">
        <v>90</v>
      </c>
      <c r="AW175" s="14" t="s">
        <v>3</v>
      </c>
      <c r="AX175" s="14" t="s">
        <v>88</v>
      </c>
      <c r="AY175" s="194" t="s">
        <v>161</v>
      </c>
    </row>
    <row r="176" spans="2:63" s="12" customFormat="1" ht="22.9" customHeight="1">
      <c r="B176" s="153"/>
      <c r="D176" s="154" t="s">
        <v>79</v>
      </c>
      <c r="E176" s="164" t="s">
        <v>382</v>
      </c>
      <c r="F176" s="164" t="s">
        <v>383</v>
      </c>
      <c r="I176" s="156"/>
      <c r="J176" s="165">
        <f>BK176</f>
        <v>0</v>
      </c>
      <c r="L176" s="153"/>
      <c r="M176" s="158"/>
      <c r="N176" s="159"/>
      <c r="O176" s="159"/>
      <c r="P176" s="160">
        <f>P177</f>
        <v>0</v>
      </c>
      <c r="Q176" s="159"/>
      <c r="R176" s="160">
        <f>R177</f>
        <v>0</v>
      </c>
      <c r="S176" s="159"/>
      <c r="T176" s="161">
        <f>T177</f>
        <v>0</v>
      </c>
      <c r="AR176" s="154" t="s">
        <v>88</v>
      </c>
      <c r="AT176" s="162" t="s">
        <v>79</v>
      </c>
      <c r="AU176" s="162" t="s">
        <v>88</v>
      </c>
      <c r="AY176" s="154" t="s">
        <v>161</v>
      </c>
      <c r="BK176" s="163">
        <f>BK177</f>
        <v>0</v>
      </c>
    </row>
    <row r="177" spans="1:65" s="2" customFormat="1" ht="24" customHeight="1">
      <c r="A177" s="33"/>
      <c r="B177" s="166"/>
      <c r="C177" s="167" t="s">
        <v>384</v>
      </c>
      <c r="D177" s="167" t="s">
        <v>164</v>
      </c>
      <c r="E177" s="168" t="s">
        <v>385</v>
      </c>
      <c r="F177" s="169" t="s">
        <v>386</v>
      </c>
      <c r="G177" s="170" t="s">
        <v>387</v>
      </c>
      <c r="H177" s="171">
        <v>446.176</v>
      </c>
      <c r="I177" s="172"/>
      <c r="J177" s="173">
        <f>ROUND(I177*H177,2)</f>
        <v>0</v>
      </c>
      <c r="K177" s="169" t="s">
        <v>257</v>
      </c>
      <c r="L177" s="34"/>
      <c r="M177" s="180" t="s">
        <v>1</v>
      </c>
      <c r="N177" s="181" t="s">
        <v>45</v>
      </c>
      <c r="O177" s="182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180</v>
      </c>
      <c r="AT177" s="178" t="s">
        <v>164</v>
      </c>
      <c r="AU177" s="178" t="s">
        <v>90</v>
      </c>
      <c r="AY177" s="18" t="s">
        <v>161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88</v>
      </c>
      <c r="BK177" s="179">
        <f>ROUND(I177*H177,2)</f>
        <v>0</v>
      </c>
      <c r="BL177" s="18" t="s">
        <v>180</v>
      </c>
      <c r="BM177" s="178" t="s">
        <v>388</v>
      </c>
    </row>
    <row r="178" spans="1:31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126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5:K17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104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s="1" customFormat="1" ht="12" customHeight="1" hidden="1">
      <c r="B8" s="21"/>
      <c r="D8" s="28" t="s">
        <v>130</v>
      </c>
      <c r="I8" s="99"/>
      <c r="L8" s="21"/>
    </row>
    <row r="9" spans="1:31" s="2" customFormat="1" ht="16.5" customHeight="1" hidden="1">
      <c r="A9" s="33"/>
      <c r="B9" s="34"/>
      <c r="C9" s="33"/>
      <c r="D9" s="33"/>
      <c r="E9" s="310" t="s">
        <v>246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4"/>
      <c r="C10" s="33"/>
      <c r="D10" s="28" t="s">
        <v>247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4"/>
      <c r="C11" s="33"/>
      <c r="D11" s="33"/>
      <c r="E11" s="277" t="s">
        <v>389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hidden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25. 10. 2019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26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4"/>
      <c r="C17" s="33"/>
      <c r="D17" s="33"/>
      <c r="E17" s="26" t="s">
        <v>27</v>
      </c>
      <c r="F17" s="33"/>
      <c r="G17" s="33"/>
      <c r="H17" s="33"/>
      <c r="I17" s="103" t="s">
        <v>28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4"/>
      <c r="C19" s="33"/>
      <c r="D19" s="28" t="s">
        <v>29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4"/>
      <c r="C20" s="33"/>
      <c r="D20" s="33"/>
      <c r="E20" s="312" t="str">
        <f>'Rekapitulace stavby'!E14</f>
        <v>Vyplň údaj</v>
      </c>
      <c r="F20" s="280"/>
      <c r="G20" s="280"/>
      <c r="H20" s="280"/>
      <c r="I20" s="103" t="s">
        <v>28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4"/>
      <c r="C22" s="33"/>
      <c r="D22" s="28" t="s">
        <v>31</v>
      </c>
      <c r="E22" s="33"/>
      <c r="F22" s="33"/>
      <c r="G22" s="33"/>
      <c r="H22" s="33"/>
      <c r="I22" s="103" t="s">
        <v>25</v>
      </c>
      <c r="J22" s="26" t="s">
        <v>32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4"/>
      <c r="C23" s="33"/>
      <c r="D23" s="33"/>
      <c r="E23" s="26" t="s">
        <v>33</v>
      </c>
      <c r="F23" s="33"/>
      <c r="G23" s="33"/>
      <c r="H23" s="33"/>
      <c r="I23" s="103" t="s">
        <v>28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4"/>
      <c r="C25" s="33"/>
      <c r="D25" s="28" t="s">
        <v>35</v>
      </c>
      <c r="E25" s="33"/>
      <c r="F25" s="33"/>
      <c r="G25" s="33"/>
      <c r="H25" s="33"/>
      <c r="I25" s="103" t="s">
        <v>25</v>
      </c>
      <c r="J25" s="26" t="s">
        <v>36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4"/>
      <c r="C26" s="33"/>
      <c r="D26" s="33"/>
      <c r="E26" s="26" t="s">
        <v>37</v>
      </c>
      <c r="F26" s="33"/>
      <c r="G26" s="33"/>
      <c r="H26" s="33"/>
      <c r="I26" s="103" t="s">
        <v>28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4"/>
      <c r="C28" s="33"/>
      <c r="D28" s="28" t="s">
        <v>38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 hidden="1">
      <c r="A29" s="104"/>
      <c r="B29" s="105"/>
      <c r="C29" s="104"/>
      <c r="D29" s="104"/>
      <c r="E29" s="284" t="s">
        <v>1</v>
      </c>
      <c r="F29" s="284"/>
      <c r="G29" s="284"/>
      <c r="H29" s="28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 hidden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4"/>
      <c r="C32" s="33"/>
      <c r="D32" s="109" t="s">
        <v>40</v>
      </c>
      <c r="E32" s="33"/>
      <c r="F32" s="33"/>
      <c r="G32" s="33"/>
      <c r="H32" s="33"/>
      <c r="I32" s="102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33"/>
      <c r="F34" s="37" t="s">
        <v>42</v>
      </c>
      <c r="G34" s="33"/>
      <c r="H34" s="33"/>
      <c r="I34" s="110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111" t="s">
        <v>44</v>
      </c>
      <c r="E35" s="28" t="s">
        <v>45</v>
      </c>
      <c r="F35" s="112">
        <f>ROUND((SUM(BE124:BE150)),2)</f>
        <v>0</v>
      </c>
      <c r="G35" s="33"/>
      <c r="H35" s="33"/>
      <c r="I35" s="113">
        <v>0.21</v>
      </c>
      <c r="J35" s="112">
        <f>ROUND(((SUM(BE124:BE150))*I35),2)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12">
        <f>ROUND((SUM(BF124:BF150)),2)</f>
        <v>0</v>
      </c>
      <c r="G36" s="33"/>
      <c r="H36" s="33"/>
      <c r="I36" s="113">
        <v>0.15</v>
      </c>
      <c r="J36" s="112">
        <f>ROUND(((SUM(BF124:BF150))*I36),2)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12">
        <f>ROUND((SUM(BG124:BG150)),2)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48</v>
      </c>
      <c r="F38" s="112">
        <f>ROUND((SUM(BH124:BH150)),2)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49</v>
      </c>
      <c r="F39" s="112">
        <f>ROUND((SUM(BI124:BI150)),2)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4"/>
      <c r="C41" s="114"/>
      <c r="D41" s="115" t="s">
        <v>50</v>
      </c>
      <c r="E41" s="61"/>
      <c r="F41" s="61"/>
      <c r="G41" s="116" t="s">
        <v>51</v>
      </c>
      <c r="H41" s="117" t="s">
        <v>52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310" t="s">
        <v>246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247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7" t="str">
        <f>E11</f>
        <v>01/4 - Bourací práce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nám. Přemyslovců 163, 288 28</v>
      </c>
      <c r="G91" s="33"/>
      <c r="H91" s="33"/>
      <c r="I91" s="103" t="s">
        <v>22</v>
      </c>
      <c r="J91" s="56" t="str">
        <f>IF(J14="","",J14)</f>
        <v>25. 10. 2019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24</v>
      </c>
      <c r="D93" s="33"/>
      <c r="E93" s="33"/>
      <c r="F93" s="26" t="str">
        <f>E17</f>
        <v>Město Nymburk</v>
      </c>
      <c r="G93" s="33"/>
      <c r="H93" s="33"/>
      <c r="I93" s="103" t="s">
        <v>31</v>
      </c>
      <c r="J93" s="31" t="str">
        <f>E23</f>
        <v>TaK Architects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7.95" customHeight="1">
      <c r="A94" s="33"/>
      <c r="B94" s="34"/>
      <c r="C94" s="28" t="s">
        <v>29</v>
      </c>
      <c r="D94" s="33"/>
      <c r="E94" s="33"/>
      <c r="F94" s="26" t="str">
        <f>IF(E20="","",E20)</f>
        <v>Vyplň údaj</v>
      </c>
      <c r="G94" s="33"/>
      <c r="H94" s="33"/>
      <c r="I94" s="103" t="s">
        <v>35</v>
      </c>
      <c r="J94" s="31" t="str">
        <f>E26</f>
        <v>NASTA Group, s.r.o.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134</v>
      </c>
      <c r="D96" s="114"/>
      <c r="E96" s="114"/>
      <c r="F96" s="114"/>
      <c r="G96" s="114"/>
      <c r="H96" s="114"/>
      <c r="I96" s="129"/>
      <c r="J96" s="130" t="s">
        <v>135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136</v>
      </c>
      <c r="D98" s="33"/>
      <c r="E98" s="33"/>
      <c r="F98" s="33"/>
      <c r="G98" s="33"/>
      <c r="H98" s="33"/>
      <c r="I98" s="102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137</v>
      </c>
    </row>
    <row r="99" spans="2:12" s="9" customFormat="1" ht="24.95" customHeight="1">
      <c r="B99" s="132"/>
      <c r="D99" s="133" t="s">
        <v>249</v>
      </c>
      <c r="E99" s="134"/>
      <c r="F99" s="134"/>
      <c r="G99" s="134"/>
      <c r="H99" s="134"/>
      <c r="I99" s="135"/>
      <c r="J99" s="136">
        <f>J125</f>
        <v>0</v>
      </c>
      <c r="L99" s="132"/>
    </row>
    <row r="100" spans="2:12" s="10" customFormat="1" ht="19.9" customHeight="1">
      <c r="B100" s="137"/>
      <c r="D100" s="138" t="s">
        <v>250</v>
      </c>
      <c r="E100" s="139"/>
      <c r="F100" s="139"/>
      <c r="G100" s="139"/>
      <c r="H100" s="139"/>
      <c r="I100" s="140"/>
      <c r="J100" s="141">
        <f>J126</f>
        <v>0</v>
      </c>
      <c r="L100" s="137"/>
    </row>
    <row r="101" spans="2:12" s="10" customFormat="1" ht="19.9" customHeight="1">
      <c r="B101" s="137"/>
      <c r="D101" s="138" t="s">
        <v>277</v>
      </c>
      <c r="E101" s="139"/>
      <c r="F101" s="139"/>
      <c r="G101" s="139"/>
      <c r="H101" s="139"/>
      <c r="I101" s="140"/>
      <c r="J101" s="141">
        <f>J135</f>
        <v>0</v>
      </c>
      <c r="L101" s="137"/>
    </row>
    <row r="102" spans="2:12" s="10" customFormat="1" ht="19.9" customHeight="1">
      <c r="B102" s="137"/>
      <c r="D102" s="138" t="s">
        <v>390</v>
      </c>
      <c r="E102" s="139"/>
      <c r="F102" s="139"/>
      <c r="G102" s="139"/>
      <c r="H102" s="139"/>
      <c r="I102" s="140"/>
      <c r="J102" s="141">
        <f>J146</f>
        <v>0</v>
      </c>
      <c r="L102" s="137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2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6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7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310" t="str">
        <f>E7</f>
        <v>Realizace sportovišť ZŠ Letců R.A.F. - ÚPRAVA AREÁLU- ETAPA 1</v>
      </c>
      <c r="F112" s="311"/>
      <c r="G112" s="311"/>
      <c r="H112" s="311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130</v>
      </c>
      <c r="I113" s="99"/>
      <c r="L113" s="21"/>
    </row>
    <row r="114" spans="1:31" s="2" customFormat="1" ht="16.5" customHeight="1">
      <c r="A114" s="33"/>
      <c r="B114" s="34"/>
      <c r="C114" s="33"/>
      <c r="D114" s="33"/>
      <c r="E114" s="310" t="s">
        <v>246</v>
      </c>
      <c r="F114" s="309"/>
      <c r="G114" s="309"/>
      <c r="H114" s="309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247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E11</f>
        <v>01/4 - Bourací práce</v>
      </c>
      <c r="F116" s="309"/>
      <c r="G116" s="309"/>
      <c r="H116" s="309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>nám. Přemyslovců 163, 288 28</v>
      </c>
      <c r="G118" s="33"/>
      <c r="H118" s="33"/>
      <c r="I118" s="103" t="s">
        <v>22</v>
      </c>
      <c r="J118" s="56" t="str">
        <f>IF(J14="","",J14)</f>
        <v>25. 10. 2019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.95" customHeight="1">
      <c r="A120" s="33"/>
      <c r="B120" s="34"/>
      <c r="C120" s="28" t="s">
        <v>24</v>
      </c>
      <c r="D120" s="33"/>
      <c r="E120" s="33"/>
      <c r="F120" s="26" t="str">
        <f>E17</f>
        <v>Město Nymburk</v>
      </c>
      <c r="G120" s="33"/>
      <c r="H120" s="33"/>
      <c r="I120" s="103" t="s">
        <v>31</v>
      </c>
      <c r="J120" s="31" t="str">
        <f>E23</f>
        <v>TaK Architects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7.95" customHeight="1">
      <c r="A121" s="33"/>
      <c r="B121" s="34"/>
      <c r="C121" s="28" t="s">
        <v>29</v>
      </c>
      <c r="D121" s="33"/>
      <c r="E121" s="33"/>
      <c r="F121" s="26" t="str">
        <f>IF(E20="","",E20)</f>
        <v>Vyplň údaj</v>
      </c>
      <c r="G121" s="33"/>
      <c r="H121" s="33"/>
      <c r="I121" s="103" t="s">
        <v>35</v>
      </c>
      <c r="J121" s="31" t="str">
        <f>E26</f>
        <v>NASTA Group,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42"/>
      <c r="B123" s="143"/>
      <c r="C123" s="144" t="s">
        <v>147</v>
      </c>
      <c r="D123" s="145" t="s">
        <v>65</v>
      </c>
      <c r="E123" s="145" t="s">
        <v>61</v>
      </c>
      <c r="F123" s="145" t="s">
        <v>62</v>
      </c>
      <c r="G123" s="145" t="s">
        <v>148</v>
      </c>
      <c r="H123" s="145" t="s">
        <v>149</v>
      </c>
      <c r="I123" s="146" t="s">
        <v>150</v>
      </c>
      <c r="J123" s="145" t="s">
        <v>135</v>
      </c>
      <c r="K123" s="147" t="s">
        <v>151</v>
      </c>
      <c r="L123" s="148"/>
      <c r="M123" s="63" t="s">
        <v>1</v>
      </c>
      <c r="N123" s="64" t="s">
        <v>44</v>
      </c>
      <c r="O123" s="64" t="s">
        <v>152</v>
      </c>
      <c r="P123" s="64" t="s">
        <v>153</v>
      </c>
      <c r="Q123" s="64" t="s">
        <v>154</v>
      </c>
      <c r="R123" s="64" t="s">
        <v>155</v>
      </c>
      <c r="S123" s="64" t="s">
        <v>156</v>
      </c>
      <c r="T123" s="65" t="s">
        <v>157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9" customHeight="1">
      <c r="A124" s="33"/>
      <c r="B124" s="34"/>
      <c r="C124" s="70" t="s">
        <v>158</v>
      </c>
      <c r="D124" s="33"/>
      <c r="E124" s="33"/>
      <c r="F124" s="33"/>
      <c r="G124" s="33"/>
      <c r="H124" s="33"/>
      <c r="I124" s="102"/>
      <c r="J124" s="149">
        <f>BK124</f>
        <v>0</v>
      </c>
      <c r="K124" s="33"/>
      <c r="L124" s="34"/>
      <c r="M124" s="66"/>
      <c r="N124" s="57"/>
      <c r="O124" s="67"/>
      <c r="P124" s="150">
        <f>P125</f>
        <v>0</v>
      </c>
      <c r="Q124" s="67"/>
      <c r="R124" s="150">
        <f>R125</f>
        <v>0</v>
      </c>
      <c r="S124" s="67"/>
      <c r="T124" s="151">
        <f>T125</f>
        <v>2056.610654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79</v>
      </c>
      <c r="AU124" s="18" t="s">
        <v>137</v>
      </c>
      <c r="BK124" s="152">
        <f>BK125</f>
        <v>0</v>
      </c>
    </row>
    <row r="125" spans="2:63" s="12" customFormat="1" ht="25.9" customHeight="1">
      <c r="B125" s="153"/>
      <c r="D125" s="154" t="s">
        <v>79</v>
      </c>
      <c r="E125" s="155" t="s">
        <v>251</v>
      </c>
      <c r="F125" s="155" t="s">
        <v>252</v>
      </c>
      <c r="I125" s="156"/>
      <c r="J125" s="157">
        <f>BK125</f>
        <v>0</v>
      </c>
      <c r="L125" s="153"/>
      <c r="M125" s="158"/>
      <c r="N125" s="159"/>
      <c r="O125" s="159"/>
      <c r="P125" s="160">
        <f>P126+P135+P146</f>
        <v>0</v>
      </c>
      <c r="Q125" s="159"/>
      <c r="R125" s="160">
        <f>R126+R135+R146</f>
        <v>0</v>
      </c>
      <c r="S125" s="159"/>
      <c r="T125" s="161">
        <f>T126+T135+T146</f>
        <v>2056.610654</v>
      </c>
      <c r="AR125" s="154" t="s">
        <v>88</v>
      </c>
      <c r="AT125" s="162" t="s">
        <v>79</v>
      </c>
      <c r="AU125" s="162" t="s">
        <v>80</v>
      </c>
      <c r="AY125" s="154" t="s">
        <v>161</v>
      </c>
      <c r="BK125" s="163">
        <f>BK126+BK135+BK146</f>
        <v>0</v>
      </c>
    </row>
    <row r="126" spans="2:63" s="12" customFormat="1" ht="22.9" customHeight="1">
      <c r="B126" s="153"/>
      <c r="D126" s="154" t="s">
        <v>79</v>
      </c>
      <c r="E126" s="164" t="s">
        <v>88</v>
      </c>
      <c r="F126" s="164" t="s">
        <v>253</v>
      </c>
      <c r="I126" s="156"/>
      <c r="J126" s="165">
        <f>BK126</f>
        <v>0</v>
      </c>
      <c r="L126" s="153"/>
      <c r="M126" s="158"/>
      <c r="N126" s="159"/>
      <c r="O126" s="159"/>
      <c r="P126" s="160">
        <f>SUM(P127:P134)</f>
        <v>0</v>
      </c>
      <c r="Q126" s="159"/>
      <c r="R126" s="160">
        <f>SUM(R127:R134)</f>
        <v>0</v>
      </c>
      <c r="S126" s="159"/>
      <c r="T126" s="161">
        <f>SUM(T127:T134)</f>
        <v>1907.8300000000002</v>
      </c>
      <c r="AR126" s="154" t="s">
        <v>88</v>
      </c>
      <c r="AT126" s="162" t="s">
        <v>79</v>
      </c>
      <c r="AU126" s="162" t="s">
        <v>88</v>
      </c>
      <c r="AY126" s="154" t="s">
        <v>161</v>
      </c>
      <c r="BK126" s="163">
        <f>SUM(BK127:BK134)</f>
        <v>0</v>
      </c>
    </row>
    <row r="127" spans="1:65" s="2" customFormat="1" ht="24" customHeight="1">
      <c r="A127" s="33"/>
      <c r="B127" s="166"/>
      <c r="C127" s="167" t="s">
        <v>88</v>
      </c>
      <c r="D127" s="167" t="s">
        <v>164</v>
      </c>
      <c r="E127" s="168" t="s">
        <v>391</v>
      </c>
      <c r="F127" s="169" t="s">
        <v>392</v>
      </c>
      <c r="G127" s="170" t="s">
        <v>271</v>
      </c>
      <c r="H127" s="171">
        <v>3022</v>
      </c>
      <c r="I127" s="172"/>
      <c r="J127" s="173">
        <f>ROUND(I127*H127,2)</f>
        <v>0</v>
      </c>
      <c r="K127" s="169" t="s">
        <v>257</v>
      </c>
      <c r="L127" s="34"/>
      <c r="M127" s="174" t="s">
        <v>1</v>
      </c>
      <c r="N127" s="175" t="s">
        <v>45</v>
      </c>
      <c r="O127" s="59"/>
      <c r="P127" s="176">
        <f>O127*H127</f>
        <v>0</v>
      </c>
      <c r="Q127" s="176">
        <v>0</v>
      </c>
      <c r="R127" s="176">
        <f>Q127*H127</f>
        <v>0</v>
      </c>
      <c r="S127" s="176">
        <v>0.18</v>
      </c>
      <c r="T127" s="177">
        <f>S127*H127</f>
        <v>543.96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180</v>
      </c>
      <c r="AT127" s="178" t="s">
        <v>164</v>
      </c>
      <c r="AU127" s="178" t="s">
        <v>90</v>
      </c>
      <c r="AY127" s="18" t="s">
        <v>161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88</v>
      </c>
      <c r="BK127" s="179">
        <f>ROUND(I127*H127,2)</f>
        <v>0</v>
      </c>
      <c r="BL127" s="18" t="s">
        <v>180</v>
      </c>
      <c r="BM127" s="178" t="s">
        <v>393</v>
      </c>
    </row>
    <row r="128" spans="2:51" s="14" customFormat="1" ht="12">
      <c r="B128" s="193"/>
      <c r="D128" s="186" t="s">
        <v>259</v>
      </c>
      <c r="E128" s="194" t="s">
        <v>1</v>
      </c>
      <c r="F128" s="195" t="s">
        <v>394</v>
      </c>
      <c r="H128" s="196">
        <v>3022</v>
      </c>
      <c r="I128" s="197"/>
      <c r="L128" s="193"/>
      <c r="M128" s="198"/>
      <c r="N128" s="199"/>
      <c r="O128" s="199"/>
      <c r="P128" s="199"/>
      <c r="Q128" s="199"/>
      <c r="R128" s="199"/>
      <c r="S128" s="199"/>
      <c r="T128" s="200"/>
      <c r="AT128" s="194" t="s">
        <v>259</v>
      </c>
      <c r="AU128" s="194" t="s">
        <v>90</v>
      </c>
      <c r="AV128" s="14" t="s">
        <v>90</v>
      </c>
      <c r="AW128" s="14" t="s">
        <v>34</v>
      </c>
      <c r="AX128" s="14" t="s">
        <v>88</v>
      </c>
      <c r="AY128" s="194" t="s">
        <v>161</v>
      </c>
    </row>
    <row r="129" spans="1:65" s="2" customFormat="1" ht="24" customHeight="1">
      <c r="A129" s="33"/>
      <c r="B129" s="166"/>
      <c r="C129" s="167" t="s">
        <v>90</v>
      </c>
      <c r="D129" s="167" t="s">
        <v>164</v>
      </c>
      <c r="E129" s="168" t="s">
        <v>395</v>
      </c>
      <c r="F129" s="169" t="s">
        <v>396</v>
      </c>
      <c r="G129" s="170" t="s">
        <v>271</v>
      </c>
      <c r="H129" s="171">
        <v>3022</v>
      </c>
      <c r="I129" s="172"/>
      <c r="J129" s="173">
        <f>ROUND(I129*H129,2)</f>
        <v>0</v>
      </c>
      <c r="K129" s="169" t="s">
        <v>257</v>
      </c>
      <c r="L129" s="34"/>
      <c r="M129" s="174" t="s">
        <v>1</v>
      </c>
      <c r="N129" s="175" t="s">
        <v>45</v>
      </c>
      <c r="O129" s="59"/>
      <c r="P129" s="176">
        <f>O129*H129</f>
        <v>0</v>
      </c>
      <c r="Q129" s="176">
        <v>0</v>
      </c>
      <c r="R129" s="176">
        <f>Q129*H129</f>
        <v>0</v>
      </c>
      <c r="S129" s="176">
        <v>0.29</v>
      </c>
      <c r="T129" s="177">
        <f>S129*H129</f>
        <v>876.38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180</v>
      </c>
      <c r="AT129" s="178" t="s">
        <v>164</v>
      </c>
      <c r="AU129" s="178" t="s">
        <v>90</v>
      </c>
      <c r="AY129" s="18" t="s">
        <v>161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88</v>
      </c>
      <c r="BK129" s="179">
        <f>ROUND(I129*H129,2)</f>
        <v>0</v>
      </c>
      <c r="BL129" s="18" t="s">
        <v>180</v>
      </c>
      <c r="BM129" s="178" t="s">
        <v>397</v>
      </c>
    </row>
    <row r="130" spans="2:51" s="14" customFormat="1" ht="12">
      <c r="B130" s="193"/>
      <c r="D130" s="186" t="s">
        <v>259</v>
      </c>
      <c r="E130" s="194" t="s">
        <v>1</v>
      </c>
      <c r="F130" s="195" t="s">
        <v>398</v>
      </c>
      <c r="H130" s="196">
        <v>3022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259</v>
      </c>
      <c r="AU130" s="194" t="s">
        <v>90</v>
      </c>
      <c r="AV130" s="14" t="s">
        <v>90</v>
      </c>
      <c r="AW130" s="14" t="s">
        <v>34</v>
      </c>
      <c r="AX130" s="14" t="s">
        <v>88</v>
      </c>
      <c r="AY130" s="194" t="s">
        <v>161</v>
      </c>
    </row>
    <row r="131" spans="1:65" s="2" customFormat="1" ht="24" customHeight="1">
      <c r="A131" s="33"/>
      <c r="B131" s="166"/>
      <c r="C131" s="167" t="s">
        <v>110</v>
      </c>
      <c r="D131" s="167" t="s">
        <v>164</v>
      </c>
      <c r="E131" s="168" t="s">
        <v>399</v>
      </c>
      <c r="F131" s="169" t="s">
        <v>400</v>
      </c>
      <c r="G131" s="170" t="s">
        <v>271</v>
      </c>
      <c r="H131" s="171">
        <v>593</v>
      </c>
      <c r="I131" s="172"/>
      <c r="J131" s="173">
        <f>ROUND(I131*H131,2)</f>
        <v>0</v>
      </c>
      <c r="K131" s="169" t="s">
        <v>257</v>
      </c>
      <c r="L131" s="34"/>
      <c r="M131" s="174" t="s">
        <v>1</v>
      </c>
      <c r="N131" s="175" t="s">
        <v>45</v>
      </c>
      <c r="O131" s="59"/>
      <c r="P131" s="176">
        <f>O131*H131</f>
        <v>0</v>
      </c>
      <c r="Q131" s="176">
        <v>0</v>
      </c>
      <c r="R131" s="176">
        <f>Q131*H131</f>
        <v>0</v>
      </c>
      <c r="S131" s="176">
        <v>0.625</v>
      </c>
      <c r="T131" s="177">
        <f>S131*H131</f>
        <v>370.625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180</v>
      </c>
      <c r="AT131" s="178" t="s">
        <v>164</v>
      </c>
      <c r="AU131" s="178" t="s">
        <v>90</v>
      </c>
      <c r="AY131" s="18" t="s">
        <v>161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88</v>
      </c>
      <c r="BK131" s="179">
        <f>ROUND(I131*H131,2)</f>
        <v>0</v>
      </c>
      <c r="BL131" s="18" t="s">
        <v>180</v>
      </c>
      <c r="BM131" s="178" t="s">
        <v>401</v>
      </c>
    </row>
    <row r="132" spans="2:51" s="14" customFormat="1" ht="12">
      <c r="B132" s="193"/>
      <c r="D132" s="186" t="s">
        <v>259</v>
      </c>
      <c r="E132" s="194" t="s">
        <v>1</v>
      </c>
      <c r="F132" s="195" t="s">
        <v>402</v>
      </c>
      <c r="H132" s="196">
        <v>593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259</v>
      </c>
      <c r="AU132" s="194" t="s">
        <v>90</v>
      </c>
      <c r="AV132" s="14" t="s">
        <v>90</v>
      </c>
      <c r="AW132" s="14" t="s">
        <v>34</v>
      </c>
      <c r="AX132" s="14" t="s">
        <v>88</v>
      </c>
      <c r="AY132" s="194" t="s">
        <v>161</v>
      </c>
    </row>
    <row r="133" spans="1:65" s="2" customFormat="1" ht="24" customHeight="1">
      <c r="A133" s="33"/>
      <c r="B133" s="166"/>
      <c r="C133" s="167" t="s">
        <v>180</v>
      </c>
      <c r="D133" s="167" t="s">
        <v>164</v>
      </c>
      <c r="E133" s="168" t="s">
        <v>403</v>
      </c>
      <c r="F133" s="169" t="s">
        <v>404</v>
      </c>
      <c r="G133" s="170" t="s">
        <v>271</v>
      </c>
      <c r="H133" s="171">
        <v>185.5</v>
      </c>
      <c r="I133" s="172"/>
      <c r="J133" s="173">
        <f>ROUND(I133*H133,2)</f>
        <v>0</v>
      </c>
      <c r="K133" s="169" t="s">
        <v>257</v>
      </c>
      <c r="L133" s="34"/>
      <c r="M133" s="174" t="s">
        <v>1</v>
      </c>
      <c r="N133" s="175" t="s">
        <v>45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0.63</v>
      </c>
      <c r="T133" s="177">
        <f>S133*H133</f>
        <v>116.865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180</v>
      </c>
      <c r="AT133" s="178" t="s">
        <v>164</v>
      </c>
      <c r="AU133" s="178" t="s">
        <v>90</v>
      </c>
      <c r="AY133" s="18" t="s">
        <v>161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88</v>
      </c>
      <c r="BK133" s="179">
        <f>ROUND(I133*H133,2)</f>
        <v>0</v>
      </c>
      <c r="BL133" s="18" t="s">
        <v>180</v>
      </c>
      <c r="BM133" s="178" t="s">
        <v>405</v>
      </c>
    </row>
    <row r="134" spans="2:51" s="14" customFormat="1" ht="12">
      <c r="B134" s="193"/>
      <c r="D134" s="186" t="s">
        <v>259</v>
      </c>
      <c r="E134" s="194" t="s">
        <v>1</v>
      </c>
      <c r="F134" s="195" t="s">
        <v>406</v>
      </c>
      <c r="H134" s="196">
        <v>185.5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259</v>
      </c>
      <c r="AU134" s="194" t="s">
        <v>90</v>
      </c>
      <c r="AV134" s="14" t="s">
        <v>90</v>
      </c>
      <c r="AW134" s="14" t="s">
        <v>34</v>
      </c>
      <c r="AX134" s="14" t="s">
        <v>88</v>
      </c>
      <c r="AY134" s="194" t="s">
        <v>161</v>
      </c>
    </row>
    <row r="135" spans="2:63" s="12" customFormat="1" ht="22.9" customHeight="1">
      <c r="B135" s="153"/>
      <c r="D135" s="154" t="s">
        <v>79</v>
      </c>
      <c r="E135" s="164" t="s">
        <v>199</v>
      </c>
      <c r="F135" s="164" t="s">
        <v>282</v>
      </c>
      <c r="I135" s="156"/>
      <c r="J135" s="165">
        <f>BK135</f>
        <v>0</v>
      </c>
      <c r="L135" s="153"/>
      <c r="M135" s="158"/>
      <c r="N135" s="159"/>
      <c r="O135" s="159"/>
      <c r="P135" s="160">
        <f>SUM(P136:P145)</f>
        <v>0</v>
      </c>
      <c r="Q135" s="159"/>
      <c r="R135" s="160">
        <f>SUM(R136:R145)</f>
        <v>0</v>
      </c>
      <c r="S135" s="159"/>
      <c r="T135" s="161">
        <f>SUM(T136:T145)</f>
        <v>148.780654</v>
      </c>
      <c r="AR135" s="154" t="s">
        <v>88</v>
      </c>
      <c r="AT135" s="162" t="s">
        <v>79</v>
      </c>
      <c r="AU135" s="162" t="s">
        <v>88</v>
      </c>
      <c r="AY135" s="154" t="s">
        <v>161</v>
      </c>
      <c r="BK135" s="163">
        <f>SUM(BK136:BK145)</f>
        <v>0</v>
      </c>
    </row>
    <row r="136" spans="1:65" s="2" customFormat="1" ht="16.5" customHeight="1">
      <c r="A136" s="33"/>
      <c r="B136" s="166"/>
      <c r="C136" s="167" t="s">
        <v>160</v>
      </c>
      <c r="D136" s="167" t="s">
        <v>164</v>
      </c>
      <c r="E136" s="168" t="s">
        <v>407</v>
      </c>
      <c r="F136" s="169" t="s">
        <v>408</v>
      </c>
      <c r="G136" s="170" t="s">
        <v>256</v>
      </c>
      <c r="H136" s="171">
        <v>3</v>
      </c>
      <c r="I136" s="172"/>
      <c r="J136" s="173">
        <f>ROUND(I136*H136,2)</f>
        <v>0</v>
      </c>
      <c r="K136" s="169" t="s">
        <v>257</v>
      </c>
      <c r="L136" s="34"/>
      <c r="M136" s="174" t="s">
        <v>1</v>
      </c>
      <c r="N136" s="175" t="s">
        <v>45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2</v>
      </c>
      <c r="T136" s="177">
        <f>S136*H136</f>
        <v>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180</v>
      </c>
      <c r="AT136" s="178" t="s">
        <v>164</v>
      </c>
      <c r="AU136" s="178" t="s">
        <v>90</v>
      </c>
      <c r="AY136" s="18" t="s">
        <v>161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88</v>
      </c>
      <c r="BK136" s="179">
        <f>ROUND(I136*H136,2)</f>
        <v>0</v>
      </c>
      <c r="BL136" s="18" t="s">
        <v>180</v>
      </c>
      <c r="BM136" s="178" t="s">
        <v>409</v>
      </c>
    </row>
    <row r="137" spans="2:51" s="14" customFormat="1" ht="12">
      <c r="B137" s="193"/>
      <c r="D137" s="186" t="s">
        <v>259</v>
      </c>
      <c r="E137" s="194" t="s">
        <v>1</v>
      </c>
      <c r="F137" s="195" t="s">
        <v>410</v>
      </c>
      <c r="H137" s="196">
        <v>6.156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259</v>
      </c>
      <c r="AU137" s="194" t="s">
        <v>90</v>
      </c>
      <c r="AV137" s="14" t="s">
        <v>90</v>
      </c>
      <c r="AW137" s="14" t="s">
        <v>34</v>
      </c>
      <c r="AX137" s="14" t="s">
        <v>80</v>
      </c>
      <c r="AY137" s="194" t="s">
        <v>161</v>
      </c>
    </row>
    <row r="138" spans="2:51" s="14" customFormat="1" ht="22.5">
      <c r="B138" s="193"/>
      <c r="D138" s="186" t="s">
        <v>259</v>
      </c>
      <c r="E138" s="194" t="s">
        <v>1</v>
      </c>
      <c r="F138" s="195" t="s">
        <v>411</v>
      </c>
      <c r="H138" s="196">
        <v>3</v>
      </c>
      <c r="I138" s="197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4" t="s">
        <v>259</v>
      </c>
      <c r="AU138" s="194" t="s">
        <v>90</v>
      </c>
      <c r="AV138" s="14" t="s">
        <v>90</v>
      </c>
      <c r="AW138" s="14" t="s">
        <v>34</v>
      </c>
      <c r="AX138" s="14" t="s">
        <v>88</v>
      </c>
      <c r="AY138" s="194" t="s">
        <v>161</v>
      </c>
    </row>
    <row r="139" spans="1:65" s="2" customFormat="1" ht="24" customHeight="1">
      <c r="A139" s="33"/>
      <c r="B139" s="166"/>
      <c r="C139" s="167" t="s">
        <v>187</v>
      </c>
      <c r="D139" s="167" t="s">
        <v>164</v>
      </c>
      <c r="E139" s="168" t="s">
        <v>412</v>
      </c>
      <c r="F139" s="169" t="s">
        <v>413</v>
      </c>
      <c r="G139" s="170" t="s">
        <v>256</v>
      </c>
      <c r="H139" s="171">
        <v>23.468</v>
      </c>
      <c r="I139" s="172"/>
      <c r="J139" s="173">
        <f>ROUND(I139*H139,2)</f>
        <v>0</v>
      </c>
      <c r="K139" s="169" t="s">
        <v>257</v>
      </c>
      <c r="L139" s="34"/>
      <c r="M139" s="174" t="s">
        <v>1</v>
      </c>
      <c r="N139" s="175" t="s">
        <v>45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2.2</v>
      </c>
      <c r="T139" s="177">
        <f>S139*H139</f>
        <v>51.6296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180</v>
      </c>
      <c r="AT139" s="178" t="s">
        <v>164</v>
      </c>
      <c r="AU139" s="178" t="s">
        <v>90</v>
      </c>
      <c r="AY139" s="18" t="s">
        <v>161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88</v>
      </c>
      <c r="BK139" s="179">
        <f>ROUND(I139*H139,2)</f>
        <v>0</v>
      </c>
      <c r="BL139" s="18" t="s">
        <v>180</v>
      </c>
      <c r="BM139" s="178" t="s">
        <v>414</v>
      </c>
    </row>
    <row r="140" spans="2:51" s="14" customFormat="1" ht="12">
      <c r="B140" s="193"/>
      <c r="D140" s="186" t="s">
        <v>259</v>
      </c>
      <c r="E140" s="194" t="s">
        <v>1</v>
      </c>
      <c r="F140" s="195" t="s">
        <v>415</v>
      </c>
      <c r="H140" s="196">
        <v>18.468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259</v>
      </c>
      <c r="AU140" s="194" t="s">
        <v>90</v>
      </c>
      <c r="AV140" s="14" t="s">
        <v>90</v>
      </c>
      <c r="AW140" s="14" t="s">
        <v>34</v>
      </c>
      <c r="AX140" s="14" t="s">
        <v>80</v>
      </c>
      <c r="AY140" s="194" t="s">
        <v>161</v>
      </c>
    </row>
    <row r="141" spans="2:51" s="14" customFormat="1" ht="12">
      <c r="B141" s="193"/>
      <c r="D141" s="186" t="s">
        <v>259</v>
      </c>
      <c r="E141" s="194" t="s">
        <v>1</v>
      </c>
      <c r="F141" s="195" t="s">
        <v>416</v>
      </c>
      <c r="H141" s="196">
        <v>5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259</v>
      </c>
      <c r="AU141" s="194" t="s">
        <v>90</v>
      </c>
      <c r="AV141" s="14" t="s">
        <v>90</v>
      </c>
      <c r="AW141" s="14" t="s">
        <v>34</v>
      </c>
      <c r="AX141" s="14" t="s">
        <v>80</v>
      </c>
      <c r="AY141" s="194" t="s">
        <v>161</v>
      </c>
    </row>
    <row r="142" spans="1:65" s="2" customFormat="1" ht="24" customHeight="1">
      <c r="A142" s="33"/>
      <c r="B142" s="166"/>
      <c r="C142" s="167" t="s">
        <v>191</v>
      </c>
      <c r="D142" s="167" t="s">
        <v>164</v>
      </c>
      <c r="E142" s="168" t="s">
        <v>417</v>
      </c>
      <c r="F142" s="169" t="s">
        <v>418</v>
      </c>
      <c r="G142" s="170" t="s">
        <v>285</v>
      </c>
      <c r="H142" s="171">
        <v>148.2</v>
      </c>
      <c r="I142" s="172"/>
      <c r="J142" s="173">
        <f>ROUND(I142*H142,2)</f>
        <v>0</v>
      </c>
      <c r="K142" s="169" t="s">
        <v>257</v>
      </c>
      <c r="L142" s="34"/>
      <c r="M142" s="174" t="s">
        <v>1</v>
      </c>
      <c r="N142" s="175" t="s">
        <v>45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0.6</v>
      </c>
      <c r="T142" s="177">
        <f>S142*H142</f>
        <v>88.91999999999999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180</v>
      </c>
      <c r="AT142" s="178" t="s">
        <v>164</v>
      </c>
      <c r="AU142" s="178" t="s">
        <v>90</v>
      </c>
      <c r="AY142" s="18" t="s">
        <v>161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88</v>
      </c>
      <c r="BK142" s="179">
        <f>ROUND(I142*H142,2)</f>
        <v>0</v>
      </c>
      <c r="BL142" s="18" t="s">
        <v>180</v>
      </c>
      <c r="BM142" s="178" t="s">
        <v>419</v>
      </c>
    </row>
    <row r="143" spans="1:65" s="2" customFormat="1" ht="24" customHeight="1">
      <c r="A143" s="33"/>
      <c r="B143" s="166"/>
      <c r="C143" s="167" t="s">
        <v>195</v>
      </c>
      <c r="D143" s="167" t="s">
        <v>164</v>
      </c>
      <c r="E143" s="168" t="s">
        <v>420</v>
      </c>
      <c r="F143" s="169" t="s">
        <v>421</v>
      </c>
      <c r="G143" s="170" t="s">
        <v>285</v>
      </c>
      <c r="H143" s="171">
        <v>51.3</v>
      </c>
      <c r="I143" s="172"/>
      <c r="J143" s="173">
        <f>ROUND(I143*H143,2)</f>
        <v>0</v>
      </c>
      <c r="K143" s="169" t="s">
        <v>1</v>
      </c>
      <c r="L143" s="34"/>
      <c r="M143" s="174" t="s">
        <v>1</v>
      </c>
      <c r="N143" s="175" t="s">
        <v>45</v>
      </c>
      <c r="O143" s="59"/>
      <c r="P143" s="176">
        <f>O143*H143</f>
        <v>0</v>
      </c>
      <c r="Q143" s="176">
        <v>0</v>
      </c>
      <c r="R143" s="176">
        <f>Q143*H143</f>
        <v>0</v>
      </c>
      <c r="S143" s="176">
        <v>0.00198</v>
      </c>
      <c r="T143" s="177">
        <f>S143*H143</f>
        <v>0.101574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180</v>
      </c>
      <c r="AT143" s="178" t="s">
        <v>164</v>
      </c>
      <c r="AU143" s="178" t="s">
        <v>90</v>
      </c>
      <c r="AY143" s="18" t="s">
        <v>161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88</v>
      </c>
      <c r="BK143" s="179">
        <f>ROUND(I143*H143,2)</f>
        <v>0</v>
      </c>
      <c r="BL143" s="18" t="s">
        <v>180</v>
      </c>
      <c r="BM143" s="178" t="s">
        <v>422</v>
      </c>
    </row>
    <row r="144" spans="2:51" s="14" customFormat="1" ht="12">
      <c r="B144" s="193"/>
      <c r="D144" s="186" t="s">
        <v>259</v>
      </c>
      <c r="E144" s="194" t="s">
        <v>1</v>
      </c>
      <c r="F144" s="195" t="s">
        <v>423</v>
      </c>
      <c r="H144" s="196">
        <v>51.3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259</v>
      </c>
      <c r="AU144" s="194" t="s">
        <v>90</v>
      </c>
      <c r="AV144" s="14" t="s">
        <v>90</v>
      </c>
      <c r="AW144" s="14" t="s">
        <v>34</v>
      </c>
      <c r="AX144" s="14" t="s">
        <v>88</v>
      </c>
      <c r="AY144" s="194" t="s">
        <v>161</v>
      </c>
    </row>
    <row r="145" spans="1:65" s="2" customFormat="1" ht="36" customHeight="1">
      <c r="A145" s="33"/>
      <c r="B145" s="166"/>
      <c r="C145" s="167" t="s">
        <v>199</v>
      </c>
      <c r="D145" s="167" t="s">
        <v>164</v>
      </c>
      <c r="E145" s="168" t="s">
        <v>424</v>
      </c>
      <c r="F145" s="169" t="s">
        <v>425</v>
      </c>
      <c r="G145" s="170" t="s">
        <v>285</v>
      </c>
      <c r="H145" s="171">
        <v>766</v>
      </c>
      <c r="I145" s="172"/>
      <c r="J145" s="173">
        <f>ROUND(I145*H145,2)</f>
        <v>0</v>
      </c>
      <c r="K145" s="169" t="s">
        <v>1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0.00278</v>
      </c>
      <c r="T145" s="177">
        <f>S145*H145</f>
        <v>2.12948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426</v>
      </c>
    </row>
    <row r="146" spans="2:63" s="12" customFormat="1" ht="22.9" customHeight="1">
      <c r="B146" s="153"/>
      <c r="D146" s="154" t="s">
        <v>79</v>
      </c>
      <c r="E146" s="164" t="s">
        <v>427</v>
      </c>
      <c r="F146" s="164" t="s">
        <v>428</v>
      </c>
      <c r="I146" s="156"/>
      <c r="J146" s="165">
        <f>BK146</f>
        <v>0</v>
      </c>
      <c r="L146" s="153"/>
      <c r="M146" s="158"/>
      <c r="N146" s="159"/>
      <c r="O146" s="159"/>
      <c r="P146" s="160">
        <f>SUM(P147:P150)</f>
        <v>0</v>
      </c>
      <c r="Q146" s="159"/>
      <c r="R146" s="160">
        <f>SUM(R147:R150)</f>
        <v>0</v>
      </c>
      <c r="S146" s="159"/>
      <c r="T146" s="161">
        <f>SUM(T147:T150)</f>
        <v>0</v>
      </c>
      <c r="AR146" s="154" t="s">
        <v>88</v>
      </c>
      <c r="AT146" s="162" t="s">
        <v>79</v>
      </c>
      <c r="AU146" s="162" t="s">
        <v>88</v>
      </c>
      <c r="AY146" s="154" t="s">
        <v>161</v>
      </c>
      <c r="BK146" s="163">
        <f>SUM(BK147:BK150)</f>
        <v>0</v>
      </c>
    </row>
    <row r="147" spans="1:65" s="2" customFormat="1" ht="24" customHeight="1">
      <c r="A147" s="33"/>
      <c r="B147" s="166"/>
      <c r="C147" s="167" t="s">
        <v>205</v>
      </c>
      <c r="D147" s="167" t="s">
        <v>164</v>
      </c>
      <c r="E147" s="168" t="s">
        <v>429</v>
      </c>
      <c r="F147" s="169" t="s">
        <v>430</v>
      </c>
      <c r="G147" s="170" t="s">
        <v>387</v>
      </c>
      <c r="H147" s="171">
        <v>2056.611</v>
      </c>
      <c r="I147" s="172"/>
      <c r="J147" s="173">
        <f>ROUND(I147*H147,2)</f>
        <v>0</v>
      </c>
      <c r="K147" s="169" t="s">
        <v>257</v>
      </c>
      <c r="L147" s="34"/>
      <c r="M147" s="174" t="s">
        <v>1</v>
      </c>
      <c r="N147" s="175" t="s">
        <v>45</v>
      </c>
      <c r="O147" s="59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180</v>
      </c>
      <c r="AT147" s="178" t="s">
        <v>164</v>
      </c>
      <c r="AU147" s="178" t="s">
        <v>90</v>
      </c>
      <c r="AY147" s="18" t="s">
        <v>161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88</v>
      </c>
      <c r="BK147" s="179">
        <f>ROUND(I147*H147,2)</f>
        <v>0</v>
      </c>
      <c r="BL147" s="18" t="s">
        <v>180</v>
      </c>
      <c r="BM147" s="178" t="s">
        <v>431</v>
      </c>
    </row>
    <row r="148" spans="1:65" s="2" customFormat="1" ht="24" customHeight="1">
      <c r="A148" s="33"/>
      <c r="B148" s="166"/>
      <c r="C148" s="167" t="s">
        <v>209</v>
      </c>
      <c r="D148" s="167" t="s">
        <v>164</v>
      </c>
      <c r="E148" s="168" t="s">
        <v>432</v>
      </c>
      <c r="F148" s="169" t="s">
        <v>433</v>
      </c>
      <c r="G148" s="170" t="s">
        <v>387</v>
      </c>
      <c r="H148" s="171">
        <v>32905.776</v>
      </c>
      <c r="I148" s="172"/>
      <c r="J148" s="173">
        <f>ROUND(I148*H148,2)</f>
        <v>0</v>
      </c>
      <c r="K148" s="169" t="s">
        <v>257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180</v>
      </c>
      <c r="AT148" s="178" t="s">
        <v>164</v>
      </c>
      <c r="AU148" s="178" t="s">
        <v>90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180</v>
      </c>
      <c r="BM148" s="178" t="s">
        <v>434</v>
      </c>
    </row>
    <row r="149" spans="2:51" s="14" customFormat="1" ht="12">
      <c r="B149" s="193"/>
      <c r="D149" s="186" t="s">
        <v>259</v>
      </c>
      <c r="F149" s="195" t="s">
        <v>435</v>
      </c>
      <c r="H149" s="196">
        <v>32905.776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259</v>
      </c>
      <c r="AU149" s="194" t="s">
        <v>90</v>
      </c>
      <c r="AV149" s="14" t="s">
        <v>90</v>
      </c>
      <c r="AW149" s="14" t="s">
        <v>3</v>
      </c>
      <c r="AX149" s="14" t="s">
        <v>88</v>
      </c>
      <c r="AY149" s="194" t="s">
        <v>161</v>
      </c>
    </row>
    <row r="150" spans="1:65" s="2" customFormat="1" ht="24" customHeight="1">
      <c r="A150" s="33"/>
      <c r="B150" s="166"/>
      <c r="C150" s="167" t="s">
        <v>213</v>
      </c>
      <c r="D150" s="167" t="s">
        <v>164</v>
      </c>
      <c r="E150" s="168" t="s">
        <v>436</v>
      </c>
      <c r="F150" s="169" t="s">
        <v>437</v>
      </c>
      <c r="G150" s="170" t="s">
        <v>387</v>
      </c>
      <c r="H150" s="171">
        <v>2056.611</v>
      </c>
      <c r="I150" s="172"/>
      <c r="J150" s="173">
        <f>ROUND(I150*H150,2)</f>
        <v>0</v>
      </c>
      <c r="K150" s="169" t="s">
        <v>257</v>
      </c>
      <c r="L150" s="34"/>
      <c r="M150" s="180" t="s">
        <v>1</v>
      </c>
      <c r="N150" s="181" t="s">
        <v>45</v>
      </c>
      <c r="O150" s="182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180</v>
      </c>
      <c r="AT150" s="178" t="s">
        <v>164</v>
      </c>
      <c r="AU150" s="178" t="s">
        <v>90</v>
      </c>
      <c r="AY150" s="18" t="s">
        <v>161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88</v>
      </c>
      <c r="BK150" s="179">
        <f>ROUND(I150*H150,2)</f>
        <v>0</v>
      </c>
      <c r="BL150" s="18" t="s">
        <v>180</v>
      </c>
      <c r="BM150" s="178" t="s">
        <v>438</v>
      </c>
    </row>
    <row r="151" spans="1:31" s="2" customFormat="1" ht="6.95" customHeight="1">
      <c r="A151" s="33"/>
      <c r="B151" s="48"/>
      <c r="C151" s="49"/>
      <c r="D151" s="49"/>
      <c r="E151" s="49"/>
      <c r="F151" s="49"/>
      <c r="G151" s="49"/>
      <c r="H151" s="49"/>
      <c r="I151" s="126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23:K15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111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ht="12.75" hidden="1">
      <c r="B8" s="21"/>
      <c r="D8" s="28" t="s">
        <v>130</v>
      </c>
      <c r="L8" s="21"/>
    </row>
    <row r="9" spans="2:12" s="1" customFormat="1" ht="16.5" customHeight="1" hidden="1">
      <c r="B9" s="21"/>
      <c r="E9" s="310" t="s">
        <v>246</v>
      </c>
      <c r="F9" s="270"/>
      <c r="G9" s="270"/>
      <c r="H9" s="270"/>
      <c r="I9" s="99"/>
      <c r="L9" s="21"/>
    </row>
    <row r="10" spans="2:12" s="1" customFormat="1" ht="12" customHeight="1" hidden="1">
      <c r="B10" s="21"/>
      <c r="D10" s="28" t="s">
        <v>247</v>
      </c>
      <c r="I10" s="99"/>
      <c r="L10" s="21"/>
    </row>
    <row r="11" spans="1:31" s="2" customFormat="1" ht="16.5" customHeight="1" hidden="1">
      <c r="A11" s="33"/>
      <c r="B11" s="34"/>
      <c r="C11" s="33"/>
      <c r="D11" s="33"/>
      <c r="E11" s="313" t="s">
        <v>439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440</v>
      </c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 hidden="1">
      <c r="A13" s="33"/>
      <c r="B13" s="34"/>
      <c r="C13" s="33"/>
      <c r="D13" s="33"/>
      <c r="E13" s="277" t="s">
        <v>441</v>
      </c>
      <c r="F13" s="309"/>
      <c r="G13" s="309"/>
      <c r="H13" s="309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hidden="1">
      <c r="A14" s="33"/>
      <c r="B14" s="34"/>
      <c r="C14" s="33"/>
      <c r="D14" s="33"/>
      <c r="E14" s="33"/>
      <c r="F14" s="33"/>
      <c r="G14" s="33"/>
      <c r="H14" s="33"/>
      <c r="I14" s="102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 hidden="1">
      <c r="A15" s="33"/>
      <c r="B15" s="34"/>
      <c r="C15" s="33"/>
      <c r="D15" s="28" t="s">
        <v>18</v>
      </c>
      <c r="E15" s="33"/>
      <c r="F15" s="26" t="s">
        <v>1</v>
      </c>
      <c r="G15" s="33"/>
      <c r="H15" s="33"/>
      <c r="I15" s="103" t="s">
        <v>19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20</v>
      </c>
      <c r="E16" s="33"/>
      <c r="F16" s="26" t="s">
        <v>21</v>
      </c>
      <c r="G16" s="33"/>
      <c r="H16" s="33"/>
      <c r="I16" s="103" t="s">
        <v>22</v>
      </c>
      <c r="J16" s="56" t="str">
        <f>'Rekapitulace stavby'!AN8</f>
        <v>25. 10. 2019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 hidden="1">
      <c r="A17" s="33"/>
      <c r="B17" s="34"/>
      <c r="C17" s="33"/>
      <c r="D17" s="33"/>
      <c r="E17" s="33"/>
      <c r="F17" s="33"/>
      <c r="G17" s="33"/>
      <c r="H17" s="33"/>
      <c r="I17" s="102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 hidden="1">
      <c r="A18" s="33"/>
      <c r="B18" s="34"/>
      <c r="C18" s="33"/>
      <c r="D18" s="28" t="s">
        <v>24</v>
      </c>
      <c r="E18" s="33"/>
      <c r="F18" s="33"/>
      <c r="G18" s="33"/>
      <c r="H18" s="33"/>
      <c r="I18" s="103" t="s">
        <v>25</v>
      </c>
      <c r="J18" s="26" t="s">
        <v>26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 hidden="1">
      <c r="A19" s="33"/>
      <c r="B19" s="34"/>
      <c r="C19" s="33"/>
      <c r="D19" s="33"/>
      <c r="E19" s="26" t="s">
        <v>27</v>
      </c>
      <c r="F19" s="33"/>
      <c r="G19" s="33"/>
      <c r="H19" s="33"/>
      <c r="I19" s="103" t="s">
        <v>28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 hidden="1">
      <c r="A20" s="33"/>
      <c r="B20" s="34"/>
      <c r="C20" s="33"/>
      <c r="D20" s="33"/>
      <c r="E20" s="33"/>
      <c r="F20" s="33"/>
      <c r="G20" s="33"/>
      <c r="H20" s="33"/>
      <c r="I20" s="102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 hidden="1">
      <c r="A21" s="33"/>
      <c r="B21" s="34"/>
      <c r="C21" s="33"/>
      <c r="D21" s="28" t="s">
        <v>29</v>
      </c>
      <c r="E21" s="33"/>
      <c r="F21" s="33"/>
      <c r="G21" s="33"/>
      <c r="H21" s="33"/>
      <c r="I21" s="103" t="s">
        <v>25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 hidden="1">
      <c r="A22" s="33"/>
      <c r="B22" s="34"/>
      <c r="C22" s="33"/>
      <c r="D22" s="33"/>
      <c r="E22" s="312" t="str">
        <f>'Rekapitulace stavby'!E14</f>
        <v>Vyplň údaj</v>
      </c>
      <c r="F22" s="280"/>
      <c r="G22" s="280"/>
      <c r="H22" s="280"/>
      <c r="I22" s="103" t="s">
        <v>28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 hidden="1">
      <c r="A23" s="33"/>
      <c r="B23" s="34"/>
      <c r="C23" s="33"/>
      <c r="D23" s="33"/>
      <c r="E23" s="33"/>
      <c r="F23" s="33"/>
      <c r="G23" s="33"/>
      <c r="H23" s="33"/>
      <c r="I23" s="102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 hidden="1">
      <c r="A24" s="33"/>
      <c r="B24" s="34"/>
      <c r="C24" s="33"/>
      <c r="D24" s="28" t="s">
        <v>31</v>
      </c>
      <c r="E24" s="33"/>
      <c r="F24" s="33"/>
      <c r="G24" s="33"/>
      <c r="H24" s="33"/>
      <c r="I24" s="103" t="s">
        <v>25</v>
      </c>
      <c r="J24" s="26" t="s">
        <v>32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 hidden="1">
      <c r="A25" s="33"/>
      <c r="B25" s="34"/>
      <c r="C25" s="33"/>
      <c r="D25" s="33"/>
      <c r="E25" s="26" t="s">
        <v>33</v>
      </c>
      <c r="F25" s="33"/>
      <c r="G25" s="33"/>
      <c r="H25" s="33"/>
      <c r="I25" s="103" t="s">
        <v>28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 hidden="1">
      <c r="A26" s="33"/>
      <c r="B26" s="34"/>
      <c r="C26" s="33"/>
      <c r="D26" s="33"/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 hidden="1">
      <c r="A27" s="33"/>
      <c r="B27" s="34"/>
      <c r="C27" s="33"/>
      <c r="D27" s="28" t="s">
        <v>35</v>
      </c>
      <c r="E27" s="33"/>
      <c r="F27" s="33"/>
      <c r="G27" s="33"/>
      <c r="H27" s="33"/>
      <c r="I27" s="103" t="s">
        <v>25</v>
      </c>
      <c r="J27" s="26" t="s">
        <v>36</v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 hidden="1">
      <c r="A28" s="33"/>
      <c r="B28" s="34"/>
      <c r="C28" s="33"/>
      <c r="D28" s="33"/>
      <c r="E28" s="26" t="s">
        <v>37</v>
      </c>
      <c r="F28" s="33"/>
      <c r="G28" s="33"/>
      <c r="H28" s="33"/>
      <c r="I28" s="103" t="s">
        <v>28</v>
      </c>
      <c r="J28" s="26" t="s">
        <v>1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33"/>
      <c r="E29" s="33"/>
      <c r="F29" s="33"/>
      <c r="G29" s="33"/>
      <c r="H29" s="33"/>
      <c r="I29" s="102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 hidden="1">
      <c r="A30" s="33"/>
      <c r="B30" s="34"/>
      <c r="C30" s="33"/>
      <c r="D30" s="28" t="s">
        <v>38</v>
      </c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 hidden="1">
      <c r="A31" s="104"/>
      <c r="B31" s="105"/>
      <c r="C31" s="104"/>
      <c r="D31" s="104"/>
      <c r="E31" s="284" t="s">
        <v>1</v>
      </c>
      <c r="F31" s="284"/>
      <c r="G31" s="284"/>
      <c r="H31" s="284"/>
      <c r="I31" s="106"/>
      <c r="J31" s="104"/>
      <c r="K31" s="104"/>
      <c r="L31" s="107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 hidden="1">
      <c r="A32" s="33"/>
      <c r="B32" s="34"/>
      <c r="C32" s="33"/>
      <c r="D32" s="33"/>
      <c r="E32" s="33"/>
      <c r="F32" s="33"/>
      <c r="G32" s="33"/>
      <c r="H32" s="33"/>
      <c r="I32" s="102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 hidden="1">
      <c r="A34" s="33"/>
      <c r="B34" s="34"/>
      <c r="C34" s="33"/>
      <c r="D34" s="109" t="s">
        <v>40</v>
      </c>
      <c r="E34" s="33"/>
      <c r="F34" s="33"/>
      <c r="G34" s="33"/>
      <c r="H34" s="33"/>
      <c r="I34" s="102"/>
      <c r="J34" s="72">
        <f>ROUND(J138,2)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 hidden="1">
      <c r="A35" s="33"/>
      <c r="B35" s="34"/>
      <c r="C35" s="33"/>
      <c r="D35" s="67"/>
      <c r="E35" s="67"/>
      <c r="F35" s="67"/>
      <c r="G35" s="67"/>
      <c r="H35" s="67"/>
      <c r="I35" s="108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33"/>
      <c r="F36" s="37" t="s">
        <v>42</v>
      </c>
      <c r="G36" s="33"/>
      <c r="H36" s="33"/>
      <c r="I36" s="110" t="s">
        <v>41</v>
      </c>
      <c r="J36" s="37" t="s">
        <v>43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111" t="s">
        <v>44</v>
      </c>
      <c r="E37" s="28" t="s">
        <v>45</v>
      </c>
      <c r="F37" s="112">
        <f>ROUND((SUM(BE138:BE248)),2)</f>
        <v>0</v>
      </c>
      <c r="G37" s="33"/>
      <c r="H37" s="33"/>
      <c r="I37" s="113">
        <v>0.21</v>
      </c>
      <c r="J37" s="112">
        <f>ROUND(((SUM(BE138:BE248))*I37),2)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12">
        <f>ROUND((SUM(BF138:BF248)),2)</f>
        <v>0</v>
      </c>
      <c r="G38" s="33"/>
      <c r="H38" s="33"/>
      <c r="I38" s="113">
        <v>0.15</v>
      </c>
      <c r="J38" s="112">
        <f>ROUND(((SUM(BF138:BF248))*I38),2)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12">
        <f>ROUND((SUM(BG138:BG248)),2)</f>
        <v>0</v>
      </c>
      <c r="G39" s="33"/>
      <c r="H39" s="33"/>
      <c r="I39" s="113">
        <v>0.21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48</v>
      </c>
      <c r="F40" s="112">
        <f>ROUND((SUM(BH138:BH248)),2)</f>
        <v>0</v>
      </c>
      <c r="G40" s="33"/>
      <c r="H40" s="33"/>
      <c r="I40" s="113">
        <v>0.15</v>
      </c>
      <c r="J40" s="112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49</v>
      </c>
      <c r="F41" s="112">
        <f>ROUND((SUM(BI138:BI248)),2)</f>
        <v>0</v>
      </c>
      <c r="G41" s="33"/>
      <c r="H41" s="33"/>
      <c r="I41" s="113">
        <v>0</v>
      </c>
      <c r="J41" s="112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 hidden="1">
      <c r="A43" s="33"/>
      <c r="B43" s="34"/>
      <c r="C43" s="114"/>
      <c r="D43" s="115" t="s">
        <v>50</v>
      </c>
      <c r="E43" s="61"/>
      <c r="F43" s="61"/>
      <c r="G43" s="116" t="s">
        <v>51</v>
      </c>
      <c r="H43" s="117" t="s">
        <v>52</v>
      </c>
      <c r="I43" s="118"/>
      <c r="J43" s="119">
        <f>SUM(J34:J41)</f>
        <v>0</v>
      </c>
      <c r="K43" s="120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 hidden="1">
      <c r="A44" s="33"/>
      <c r="B44" s="34"/>
      <c r="C44" s="33"/>
      <c r="D44" s="33"/>
      <c r="E44" s="33"/>
      <c r="F44" s="33"/>
      <c r="G44" s="33"/>
      <c r="H44" s="33"/>
      <c r="I44" s="102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2:12" s="1" customFormat="1" ht="16.5" customHeight="1">
      <c r="B87" s="21"/>
      <c r="E87" s="310" t="s">
        <v>246</v>
      </c>
      <c r="F87" s="270"/>
      <c r="G87" s="270"/>
      <c r="H87" s="270"/>
      <c r="I87" s="99"/>
      <c r="L87" s="21"/>
    </row>
    <row r="88" spans="2:12" s="1" customFormat="1" ht="12" customHeight="1">
      <c r="B88" s="21"/>
      <c r="C88" s="28" t="s">
        <v>247</v>
      </c>
      <c r="I88" s="99"/>
      <c r="L88" s="21"/>
    </row>
    <row r="89" spans="1:31" s="2" customFormat="1" ht="16.5" customHeight="1">
      <c r="A89" s="33"/>
      <c r="B89" s="34"/>
      <c r="C89" s="33"/>
      <c r="D89" s="33"/>
      <c r="E89" s="313" t="s">
        <v>439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440</v>
      </c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7" t="str">
        <f>E13</f>
        <v>01/6/1 - Přeložka závlahového vodovodu</v>
      </c>
      <c r="F91" s="309"/>
      <c r="G91" s="309"/>
      <c r="H91" s="309"/>
      <c r="I91" s="102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20</v>
      </c>
      <c r="D93" s="33"/>
      <c r="E93" s="33"/>
      <c r="F93" s="26" t="str">
        <f>F16</f>
        <v>nám. Přemyslovců 163, 288 28</v>
      </c>
      <c r="G93" s="33"/>
      <c r="H93" s="33"/>
      <c r="I93" s="103" t="s">
        <v>22</v>
      </c>
      <c r="J93" s="56" t="str">
        <f>IF(J16="","",J16)</f>
        <v>25. 10. 2019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102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7.95" customHeight="1">
      <c r="A95" s="33"/>
      <c r="B95" s="34"/>
      <c r="C95" s="28" t="s">
        <v>24</v>
      </c>
      <c r="D95" s="33"/>
      <c r="E95" s="33"/>
      <c r="F95" s="26" t="str">
        <f>E19</f>
        <v>Město Nymburk</v>
      </c>
      <c r="G95" s="33"/>
      <c r="H95" s="33"/>
      <c r="I95" s="103" t="s">
        <v>31</v>
      </c>
      <c r="J95" s="31" t="str">
        <f>E25</f>
        <v>TaK Architects s.r.o.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7.95" customHeight="1">
      <c r="A96" s="33"/>
      <c r="B96" s="34"/>
      <c r="C96" s="28" t="s">
        <v>29</v>
      </c>
      <c r="D96" s="33"/>
      <c r="E96" s="33"/>
      <c r="F96" s="26" t="str">
        <f>IF(E22="","",E22)</f>
        <v>Vyplň údaj</v>
      </c>
      <c r="G96" s="33"/>
      <c r="H96" s="33"/>
      <c r="I96" s="103" t="s">
        <v>35</v>
      </c>
      <c r="J96" s="31" t="str">
        <f>E28</f>
        <v>NASTA Group, s.r.o.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29.25" customHeight="1">
      <c r="A98" s="33"/>
      <c r="B98" s="34"/>
      <c r="C98" s="128" t="s">
        <v>134</v>
      </c>
      <c r="D98" s="114"/>
      <c r="E98" s="114"/>
      <c r="F98" s="114"/>
      <c r="G98" s="114"/>
      <c r="H98" s="114"/>
      <c r="I98" s="129"/>
      <c r="J98" s="130" t="s">
        <v>135</v>
      </c>
      <c r="K98" s="114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102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31" t="s">
        <v>136</v>
      </c>
      <c r="D100" s="33"/>
      <c r="E100" s="33"/>
      <c r="F100" s="33"/>
      <c r="G100" s="33"/>
      <c r="H100" s="33"/>
      <c r="I100" s="102"/>
      <c r="J100" s="72">
        <f>J138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137</v>
      </c>
    </row>
    <row r="101" spans="2:12" s="9" customFormat="1" ht="24.95" customHeight="1">
      <c r="B101" s="132"/>
      <c r="D101" s="133" t="s">
        <v>249</v>
      </c>
      <c r="E101" s="134"/>
      <c r="F101" s="134"/>
      <c r="G101" s="134"/>
      <c r="H101" s="134"/>
      <c r="I101" s="135"/>
      <c r="J101" s="136">
        <f>J139</f>
        <v>0</v>
      </c>
      <c r="L101" s="132"/>
    </row>
    <row r="102" spans="2:12" s="10" customFormat="1" ht="19.9" customHeight="1">
      <c r="B102" s="137"/>
      <c r="D102" s="138" t="s">
        <v>250</v>
      </c>
      <c r="E102" s="139"/>
      <c r="F102" s="139"/>
      <c r="G102" s="139"/>
      <c r="H102" s="139"/>
      <c r="I102" s="140"/>
      <c r="J102" s="141">
        <f>J140</f>
        <v>0</v>
      </c>
      <c r="L102" s="137"/>
    </row>
    <row r="103" spans="2:12" s="10" customFormat="1" ht="19.9" customHeight="1">
      <c r="B103" s="137"/>
      <c r="D103" s="138" t="s">
        <v>442</v>
      </c>
      <c r="E103" s="139"/>
      <c r="F103" s="139"/>
      <c r="G103" s="139"/>
      <c r="H103" s="139"/>
      <c r="I103" s="140"/>
      <c r="J103" s="141">
        <f>J174</f>
        <v>0</v>
      </c>
      <c r="L103" s="137"/>
    </row>
    <row r="104" spans="2:12" s="10" customFormat="1" ht="19.9" customHeight="1">
      <c r="B104" s="137"/>
      <c r="D104" s="138" t="s">
        <v>443</v>
      </c>
      <c r="E104" s="139"/>
      <c r="F104" s="139"/>
      <c r="G104" s="139"/>
      <c r="H104" s="139"/>
      <c r="I104" s="140"/>
      <c r="J104" s="141">
        <f>J180</f>
        <v>0</v>
      </c>
      <c r="L104" s="137"/>
    </row>
    <row r="105" spans="2:12" s="10" customFormat="1" ht="19.9" customHeight="1">
      <c r="B105" s="137"/>
      <c r="D105" s="138" t="s">
        <v>444</v>
      </c>
      <c r="E105" s="139"/>
      <c r="F105" s="139"/>
      <c r="G105" s="139"/>
      <c r="H105" s="139"/>
      <c r="I105" s="140"/>
      <c r="J105" s="141">
        <f>J182</f>
        <v>0</v>
      </c>
      <c r="L105" s="137"/>
    </row>
    <row r="106" spans="2:12" s="10" customFormat="1" ht="19.9" customHeight="1">
      <c r="B106" s="137"/>
      <c r="D106" s="138" t="s">
        <v>445</v>
      </c>
      <c r="E106" s="139"/>
      <c r="F106" s="139"/>
      <c r="G106" s="139"/>
      <c r="H106" s="139"/>
      <c r="I106" s="140"/>
      <c r="J106" s="141">
        <f>J193</f>
        <v>0</v>
      </c>
      <c r="L106" s="137"/>
    </row>
    <row r="107" spans="2:12" s="10" customFormat="1" ht="19.9" customHeight="1">
      <c r="B107" s="137"/>
      <c r="D107" s="138" t="s">
        <v>446</v>
      </c>
      <c r="E107" s="139"/>
      <c r="F107" s="139"/>
      <c r="G107" s="139"/>
      <c r="H107" s="139"/>
      <c r="I107" s="140"/>
      <c r="J107" s="141">
        <f>J202</f>
        <v>0</v>
      </c>
      <c r="L107" s="137"/>
    </row>
    <row r="108" spans="2:12" s="10" customFormat="1" ht="19.9" customHeight="1">
      <c r="B108" s="137"/>
      <c r="D108" s="138" t="s">
        <v>277</v>
      </c>
      <c r="E108" s="139"/>
      <c r="F108" s="139"/>
      <c r="G108" s="139"/>
      <c r="H108" s="139"/>
      <c r="I108" s="140"/>
      <c r="J108" s="141">
        <f>J216</f>
        <v>0</v>
      </c>
      <c r="L108" s="137"/>
    </row>
    <row r="109" spans="2:12" s="10" customFormat="1" ht="19.9" customHeight="1">
      <c r="B109" s="137"/>
      <c r="D109" s="138" t="s">
        <v>390</v>
      </c>
      <c r="E109" s="139"/>
      <c r="F109" s="139"/>
      <c r="G109" s="139"/>
      <c r="H109" s="139"/>
      <c r="I109" s="140"/>
      <c r="J109" s="141">
        <f>J221</f>
        <v>0</v>
      </c>
      <c r="L109" s="137"/>
    </row>
    <row r="110" spans="2:12" s="10" customFormat="1" ht="19.9" customHeight="1">
      <c r="B110" s="137"/>
      <c r="D110" s="138" t="s">
        <v>281</v>
      </c>
      <c r="E110" s="139"/>
      <c r="F110" s="139"/>
      <c r="G110" s="139"/>
      <c r="H110" s="139"/>
      <c r="I110" s="140"/>
      <c r="J110" s="141">
        <f>J226</f>
        <v>0</v>
      </c>
      <c r="L110" s="137"/>
    </row>
    <row r="111" spans="2:12" s="9" customFormat="1" ht="24.95" customHeight="1">
      <c r="B111" s="132"/>
      <c r="D111" s="133" t="s">
        <v>447</v>
      </c>
      <c r="E111" s="134"/>
      <c r="F111" s="134"/>
      <c r="G111" s="134"/>
      <c r="H111" s="134"/>
      <c r="I111" s="135"/>
      <c r="J111" s="136">
        <f>J228</f>
        <v>0</v>
      </c>
      <c r="L111" s="132"/>
    </row>
    <row r="112" spans="2:12" s="10" customFormat="1" ht="19.9" customHeight="1">
      <c r="B112" s="137"/>
      <c r="D112" s="138" t="s">
        <v>448</v>
      </c>
      <c r="E112" s="139"/>
      <c r="F112" s="139"/>
      <c r="G112" s="139"/>
      <c r="H112" s="139"/>
      <c r="I112" s="140"/>
      <c r="J112" s="141">
        <f>J229</f>
        <v>0</v>
      </c>
      <c r="L112" s="137"/>
    </row>
    <row r="113" spans="2:12" s="9" customFormat="1" ht="24.95" customHeight="1">
      <c r="B113" s="132"/>
      <c r="D113" s="133" t="s">
        <v>449</v>
      </c>
      <c r="E113" s="134"/>
      <c r="F113" s="134"/>
      <c r="G113" s="134"/>
      <c r="H113" s="134"/>
      <c r="I113" s="135"/>
      <c r="J113" s="136">
        <f>J231</f>
        <v>0</v>
      </c>
      <c r="L113" s="132"/>
    </row>
    <row r="114" spans="2:12" s="9" customFormat="1" ht="24.95" customHeight="1">
      <c r="B114" s="132"/>
      <c r="D114" s="133" t="s">
        <v>138</v>
      </c>
      <c r="E114" s="134"/>
      <c r="F114" s="134"/>
      <c r="G114" s="134"/>
      <c r="H114" s="134"/>
      <c r="I114" s="135"/>
      <c r="J114" s="136">
        <f>J242</f>
        <v>0</v>
      </c>
      <c r="L114" s="132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126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127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146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310" t="str">
        <f>E7</f>
        <v>Realizace sportovišť ZŠ Letců R.A.F. - ÚPRAVA AREÁLU- ETAPA 1</v>
      </c>
      <c r="F124" s="311"/>
      <c r="G124" s="311"/>
      <c r="H124" s="311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1"/>
      <c r="C125" s="28" t="s">
        <v>130</v>
      </c>
      <c r="I125" s="99"/>
      <c r="L125" s="21"/>
    </row>
    <row r="126" spans="2:12" s="1" customFormat="1" ht="16.5" customHeight="1">
      <c r="B126" s="21"/>
      <c r="E126" s="310" t="s">
        <v>246</v>
      </c>
      <c r="F126" s="270"/>
      <c r="G126" s="270"/>
      <c r="H126" s="270"/>
      <c r="I126" s="99"/>
      <c r="L126" s="21"/>
    </row>
    <row r="127" spans="2:12" s="1" customFormat="1" ht="12" customHeight="1">
      <c r="B127" s="21"/>
      <c r="C127" s="28" t="s">
        <v>247</v>
      </c>
      <c r="I127" s="99"/>
      <c r="L127" s="21"/>
    </row>
    <row r="128" spans="1:31" s="2" customFormat="1" ht="16.5" customHeight="1">
      <c r="A128" s="33"/>
      <c r="B128" s="34"/>
      <c r="C128" s="33"/>
      <c r="D128" s="33"/>
      <c r="E128" s="313" t="s">
        <v>439</v>
      </c>
      <c r="F128" s="309"/>
      <c r="G128" s="309"/>
      <c r="H128" s="309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440</v>
      </c>
      <c r="D129" s="33"/>
      <c r="E129" s="33"/>
      <c r="F129" s="33"/>
      <c r="G129" s="33"/>
      <c r="H129" s="33"/>
      <c r="I129" s="102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6.5" customHeight="1">
      <c r="A130" s="33"/>
      <c r="B130" s="34"/>
      <c r="C130" s="33"/>
      <c r="D130" s="33"/>
      <c r="E130" s="277" t="str">
        <f>E13</f>
        <v>01/6/1 - Přeložka závlahového vodovodu</v>
      </c>
      <c r="F130" s="309"/>
      <c r="G130" s="309"/>
      <c r="H130" s="309"/>
      <c r="I130" s="10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2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20</v>
      </c>
      <c r="D132" s="33"/>
      <c r="E132" s="33"/>
      <c r="F132" s="26" t="str">
        <f>F16</f>
        <v>nám. Přemyslovců 163, 288 28</v>
      </c>
      <c r="G132" s="33"/>
      <c r="H132" s="33"/>
      <c r="I132" s="103" t="s">
        <v>22</v>
      </c>
      <c r="J132" s="56" t="str">
        <f>IF(J16="","",J16)</f>
        <v>25. 10. 2019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102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7.95" customHeight="1">
      <c r="A134" s="33"/>
      <c r="B134" s="34"/>
      <c r="C134" s="28" t="s">
        <v>24</v>
      </c>
      <c r="D134" s="33"/>
      <c r="E134" s="33"/>
      <c r="F134" s="26" t="str">
        <f>E19</f>
        <v>Město Nymburk</v>
      </c>
      <c r="G134" s="33"/>
      <c r="H134" s="33"/>
      <c r="I134" s="103" t="s">
        <v>31</v>
      </c>
      <c r="J134" s="31" t="str">
        <f>E25</f>
        <v>TaK Architects s.r.o.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27.95" customHeight="1">
      <c r="A135" s="33"/>
      <c r="B135" s="34"/>
      <c r="C135" s="28" t="s">
        <v>29</v>
      </c>
      <c r="D135" s="33"/>
      <c r="E135" s="33"/>
      <c r="F135" s="26" t="str">
        <f>IF(E22="","",E22)</f>
        <v>Vyplň údaj</v>
      </c>
      <c r="G135" s="33"/>
      <c r="H135" s="33"/>
      <c r="I135" s="103" t="s">
        <v>35</v>
      </c>
      <c r="J135" s="31" t="str">
        <f>E28</f>
        <v>NASTA Group, s.r.o.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0.35" customHeight="1">
      <c r="A136" s="33"/>
      <c r="B136" s="34"/>
      <c r="C136" s="33"/>
      <c r="D136" s="33"/>
      <c r="E136" s="33"/>
      <c r="F136" s="33"/>
      <c r="G136" s="33"/>
      <c r="H136" s="33"/>
      <c r="I136" s="102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11" customFormat="1" ht="29.25" customHeight="1">
      <c r="A137" s="142"/>
      <c r="B137" s="143"/>
      <c r="C137" s="144" t="s">
        <v>147</v>
      </c>
      <c r="D137" s="145" t="s">
        <v>65</v>
      </c>
      <c r="E137" s="145" t="s">
        <v>61</v>
      </c>
      <c r="F137" s="145" t="s">
        <v>62</v>
      </c>
      <c r="G137" s="145" t="s">
        <v>148</v>
      </c>
      <c r="H137" s="145" t="s">
        <v>149</v>
      </c>
      <c r="I137" s="146" t="s">
        <v>150</v>
      </c>
      <c r="J137" s="145" t="s">
        <v>135</v>
      </c>
      <c r="K137" s="147" t="s">
        <v>151</v>
      </c>
      <c r="L137" s="148"/>
      <c r="M137" s="63" t="s">
        <v>1</v>
      </c>
      <c r="N137" s="64" t="s">
        <v>44</v>
      </c>
      <c r="O137" s="64" t="s">
        <v>152</v>
      </c>
      <c r="P137" s="64" t="s">
        <v>153</v>
      </c>
      <c r="Q137" s="64" t="s">
        <v>154</v>
      </c>
      <c r="R137" s="64" t="s">
        <v>155</v>
      </c>
      <c r="S137" s="64" t="s">
        <v>156</v>
      </c>
      <c r="T137" s="65" t="s">
        <v>157</v>
      </c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</row>
    <row r="138" spans="1:63" s="2" customFormat="1" ht="22.9" customHeight="1">
      <c r="A138" s="33"/>
      <c r="B138" s="34"/>
      <c r="C138" s="70" t="s">
        <v>158</v>
      </c>
      <c r="D138" s="33"/>
      <c r="E138" s="33"/>
      <c r="F138" s="33"/>
      <c r="G138" s="33"/>
      <c r="H138" s="33"/>
      <c r="I138" s="102"/>
      <c r="J138" s="149">
        <f>BK138</f>
        <v>0</v>
      </c>
      <c r="K138" s="33"/>
      <c r="L138" s="34"/>
      <c r="M138" s="66"/>
      <c r="N138" s="57"/>
      <c r="O138" s="67"/>
      <c r="P138" s="150">
        <f>P139+P228+P231+P242</f>
        <v>0</v>
      </c>
      <c r="Q138" s="67"/>
      <c r="R138" s="150">
        <f>R139+R228+R231+R242</f>
        <v>0</v>
      </c>
      <c r="S138" s="67"/>
      <c r="T138" s="151">
        <f>T139+T228+T231+T242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79</v>
      </c>
      <c r="AU138" s="18" t="s">
        <v>137</v>
      </c>
      <c r="BK138" s="152">
        <f>BK139+BK228+BK231+BK242</f>
        <v>0</v>
      </c>
    </row>
    <row r="139" spans="2:63" s="12" customFormat="1" ht="25.9" customHeight="1">
      <c r="B139" s="153"/>
      <c r="D139" s="154" t="s">
        <v>79</v>
      </c>
      <c r="E139" s="155" t="s">
        <v>251</v>
      </c>
      <c r="F139" s="155" t="s">
        <v>252</v>
      </c>
      <c r="I139" s="156"/>
      <c r="J139" s="157">
        <f>BK139</f>
        <v>0</v>
      </c>
      <c r="L139" s="153"/>
      <c r="M139" s="158"/>
      <c r="N139" s="159"/>
      <c r="O139" s="159"/>
      <c r="P139" s="160">
        <f>P140+P174+P180+P182+P193+P202+P216+P221+P226</f>
        <v>0</v>
      </c>
      <c r="Q139" s="159"/>
      <c r="R139" s="160">
        <f>R140+R174+R180+R182+R193+R202+R216+R221+R226</f>
        <v>0</v>
      </c>
      <c r="S139" s="159"/>
      <c r="T139" s="161">
        <f>T140+T174+T180+T182+T193+T202+T216+T221+T226</f>
        <v>0</v>
      </c>
      <c r="AR139" s="154" t="s">
        <v>88</v>
      </c>
      <c r="AT139" s="162" t="s">
        <v>79</v>
      </c>
      <c r="AU139" s="162" t="s">
        <v>80</v>
      </c>
      <c r="AY139" s="154" t="s">
        <v>161</v>
      </c>
      <c r="BK139" s="163">
        <f>BK140+BK174+BK180+BK182+BK193+BK202+BK216+BK221+BK226</f>
        <v>0</v>
      </c>
    </row>
    <row r="140" spans="2:63" s="12" customFormat="1" ht="22.9" customHeight="1">
      <c r="B140" s="153"/>
      <c r="D140" s="154" t="s">
        <v>79</v>
      </c>
      <c r="E140" s="164" t="s">
        <v>88</v>
      </c>
      <c r="F140" s="164" t="s">
        <v>253</v>
      </c>
      <c r="I140" s="156"/>
      <c r="J140" s="165">
        <f>BK140</f>
        <v>0</v>
      </c>
      <c r="L140" s="153"/>
      <c r="M140" s="158"/>
      <c r="N140" s="159"/>
      <c r="O140" s="159"/>
      <c r="P140" s="160">
        <f>SUM(P141:P173)</f>
        <v>0</v>
      </c>
      <c r="Q140" s="159"/>
      <c r="R140" s="160">
        <f>SUM(R141:R173)</f>
        <v>0</v>
      </c>
      <c r="S140" s="159"/>
      <c r="T140" s="161">
        <f>SUM(T141:T173)</f>
        <v>0</v>
      </c>
      <c r="AR140" s="154" t="s">
        <v>88</v>
      </c>
      <c r="AT140" s="162" t="s">
        <v>79</v>
      </c>
      <c r="AU140" s="162" t="s">
        <v>88</v>
      </c>
      <c r="AY140" s="154" t="s">
        <v>161</v>
      </c>
      <c r="BK140" s="163">
        <f>SUM(BK141:BK173)</f>
        <v>0</v>
      </c>
    </row>
    <row r="141" spans="1:65" s="2" customFormat="1" ht="24" customHeight="1">
      <c r="A141" s="33"/>
      <c r="B141" s="166"/>
      <c r="C141" s="167" t="s">
        <v>88</v>
      </c>
      <c r="D141" s="167" t="s">
        <v>164</v>
      </c>
      <c r="E141" s="168" t="s">
        <v>450</v>
      </c>
      <c r="F141" s="169" t="s">
        <v>451</v>
      </c>
      <c r="G141" s="170" t="s">
        <v>271</v>
      </c>
      <c r="H141" s="171">
        <v>39.36</v>
      </c>
      <c r="I141" s="172"/>
      <c r="J141" s="173">
        <f>ROUND(I141*H141,2)</f>
        <v>0</v>
      </c>
      <c r="K141" s="169" t="s">
        <v>257</v>
      </c>
      <c r="L141" s="34"/>
      <c r="M141" s="174" t="s">
        <v>1</v>
      </c>
      <c r="N141" s="175" t="s">
        <v>45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180</v>
      </c>
      <c r="AT141" s="178" t="s">
        <v>164</v>
      </c>
      <c r="AU141" s="178" t="s">
        <v>90</v>
      </c>
      <c r="AY141" s="18" t="s">
        <v>161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88</v>
      </c>
      <c r="BK141" s="179">
        <f>ROUND(I141*H141,2)</f>
        <v>0</v>
      </c>
      <c r="BL141" s="18" t="s">
        <v>180</v>
      </c>
      <c r="BM141" s="178" t="s">
        <v>90</v>
      </c>
    </row>
    <row r="142" spans="2:51" s="14" customFormat="1" ht="12">
      <c r="B142" s="193"/>
      <c r="D142" s="186" t="s">
        <v>259</v>
      </c>
      <c r="E142" s="194" t="s">
        <v>1</v>
      </c>
      <c r="F142" s="195" t="s">
        <v>452</v>
      </c>
      <c r="H142" s="196">
        <v>39.36</v>
      </c>
      <c r="I142" s="197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4" t="s">
        <v>259</v>
      </c>
      <c r="AU142" s="194" t="s">
        <v>90</v>
      </c>
      <c r="AV142" s="14" t="s">
        <v>90</v>
      </c>
      <c r="AW142" s="14" t="s">
        <v>34</v>
      </c>
      <c r="AX142" s="14" t="s">
        <v>80</v>
      </c>
      <c r="AY142" s="194" t="s">
        <v>161</v>
      </c>
    </row>
    <row r="143" spans="2:51" s="15" customFormat="1" ht="12">
      <c r="B143" s="217"/>
      <c r="D143" s="186" t="s">
        <v>259</v>
      </c>
      <c r="E143" s="218" t="s">
        <v>1</v>
      </c>
      <c r="F143" s="219" t="s">
        <v>453</v>
      </c>
      <c r="H143" s="220">
        <v>39.36</v>
      </c>
      <c r="I143" s="221"/>
      <c r="L143" s="217"/>
      <c r="M143" s="222"/>
      <c r="N143" s="223"/>
      <c r="O143" s="223"/>
      <c r="P143" s="223"/>
      <c r="Q143" s="223"/>
      <c r="R143" s="223"/>
      <c r="S143" s="223"/>
      <c r="T143" s="224"/>
      <c r="AT143" s="218" t="s">
        <v>259</v>
      </c>
      <c r="AU143" s="218" t="s">
        <v>90</v>
      </c>
      <c r="AV143" s="15" t="s">
        <v>180</v>
      </c>
      <c r="AW143" s="15" t="s">
        <v>34</v>
      </c>
      <c r="AX143" s="15" t="s">
        <v>88</v>
      </c>
      <c r="AY143" s="218" t="s">
        <v>161</v>
      </c>
    </row>
    <row r="144" spans="1:65" s="2" customFormat="1" ht="24" customHeight="1">
      <c r="A144" s="33"/>
      <c r="B144" s="166"/>
      <c r="C144" s="167" t="s">
        <v>90</v>
      </c>
      <c r="D144" s="167" t="s">
        <v>164</v>
      </c>
      <c r="E144" s="168" t="s">
        <v>454</v>
      </c>
      <c r="F144" s="169" t="s">
        <v>455</v>
      </c>
      <c r="G144" s="170" t="s">
        <v>271</v>
      </c>
      <c r="H144" s="171">
        <v>39.36</v>
      </c>
      <c r="I144" s="172"/>
      <c r="J144" s="173">
        <f>ROUND(I144*H144,2)</f>
        <v>0</v>
      </c>
      <c r="K144" s="169" t="s">
        <v>257</v>
      </c>
      <c r="L144" s="34"/>
      <c r="M144" s="174" t="s">
        <v>1</v>
      </c>
      <c r="N144" s="175" t="s">
        <v>45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180</v>
      </c>
      <c r="AT144" s="178" t="s">
        <v>164</v>
      </c>
      <c r="AU144" s="178" t="s">
        <v>90</v>
      </c>
      <c r="AY144" s="18" t="s">
        <v>161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88</v>
      </c>
      <c r="BK144" s="179">
        <f>ROUND(I144*H144,2)</f>
        <v>0</v>
      </c>
      <c r="BL144" s="18" t="s">
        <v>180</v>
      </c>
      <c r="BM144" s="178" t="s">
        <v>180</v>
      </c>
    </row>
    <row r="145" spans="1:65" s="2" customFormat="1" ht="24" customHeight="1">
      <c r="A145" s="33"/>
      <c r="B145" s="166"/>
      <c r="C145" s="167" t="s">
        <v>110</v>
      </c>
      <c r="D145" s="167" t="s">
        <v>164</v>
      </c>
      <c r="E145" s="168" t="s">
        <v>456</v>
      </c>
      <c r="F145" s="169" t="s">
        <v>457</v>
      </c>
      <c r="G145" s="170" t="s">
        <v>271</v>
      </c>
      <c r="H145" s="171">
        <v>39.36</v>
      </c>
      <c r="I145" s="172"/>
      <c r="J145" s="173">
        <f>ROUND(I145*H145,2)</f>
        <v>0</v>
      </c>
      <c r="K145" s="169" t="s">
        <v>257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187</v>
      </c>
    </row>
    <row r="146" spans="2:51" s="14" customFormat="1" ht="12">
      <c r="B146" s="193"/>
      <c r="D146" s="186" t="s">
        <v>259</v>
      </c>
      <c r="E146" s="194" t="s">
        <v>1</v>
      </c>
      <c r="F146" s="195" t="s">
        <v>452</v>
      </c>
      <c r="H146" s="196">
        <v>39.36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259</v>
      </c>
      <c r="AU146" s="194" t="s">
        <v>90</v>
      </c>
      <c r="AV146" s="14" t="s">
        <v>90</v>
      </c>
      <c r="AW146" s="14" t="s">
        <v>34</v>
      </c>
      <c r="AX146" s="14" t="s">
        <v>80</v>
      </c>
      <c r="AY146" s="194" t="s">
        <v>161</v>
      </c>
    </row>
    <row r="147" spans="2:51" s="15" customFormat="1" ht="12">
      <c r="B147" s="217"/>
      <c r="D147" s="186" t="s">
        <v>259</v>
      </c>
      <c r="E147" s="218" t="s">
        <v>1</v>
      </c>
      <c r="F147" s="219" t="s">
        <v>453</v>
      </c>
      <c r="H147" s="220">
        <v>39.36</v>
      </c>
      <c r="I147" s="221"/>
      <c r="L147" s="217"/>
      <c r="M147" s="222"/>
      <c r="N147" s="223"/>
      <c r="O147" s="223"/>
      <c r="P147" s="223"/>
      <c r="Q147" s="223"/>
      <c r="R147" s="223"/>
      <c r="S147" s="223"/>
      <c r="T147" s="224"/>
      <c r="AT147" s="218" t="s">
        <v>259</v>
      </c>
      <c r="AU147" s="218" t="s">
        <v>90</v>
      </c>
      <c r="AV147" s="15" t="s">
        <v>180</v>
      </c>
      <c r="AW147" s="15" t="s">
        <v>34</v>
      </c>
      <c r="AX147" s="15" t="s">
        <v>88</v>
      </c>
      <c r="AY147" s="218" t="s">
        <v>161</v>
      </c>
    </row>
    <row r="148" spans="1:65" s="2" customFormat="1" ht="24" customHeight="1">
      <c r="A148" s="33"/>
      <c r="B148" s="166"/>
      <c r="C148" s="167" t="s">
        <v>180</v>
      </c>
      <c r="D148" s="167" t="s">
        <v>164</v>
      </c>
      <c r="E148" s="168" t="s">
        <v>458</v>
      </c>
      <c r="F148" s="169" t="s">
        <v>459</v>
      </c>
      <c r="G148" s="170" t="s">
        <v>460</v>
      </c>
      <c r="H148" s="171">
        <v>24</v>
      </c>
      <c r="I148" s="172"/>
      <c r="J148" s="173">
        <f>ROUND(I148*H148,2)</f>
        <v>0</v>
      </c>
      <c r="K148" s="169" t="s">
        <v>257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180</v>
      </c>
      <c r="AT148" s="178" t="s">
        <v>164</v>
      </c>
      <c r="AU148" s="178" t="s">
        <v>90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180</v>
      </c>
      <c r="BM148" s="178" t="s">
        <v>195</v>
      </c>
    </row>
    <row r="149" spans="1:65" s="2" customFormat="1" ht="24" customHeight="1">
      <c r="A149" s="33"/>
      <c r="B149" s="166"/>
      <c r="C149" s="167" t="s">
        <v>160</v>
      </c>
      <c r="D149" s="167" t="s">
        <v>164</v>
      </c>
      <c r="E149" s="168" t="s">
        <v>461</v>
      </c>
      <c r="F149" s="169" t="s">
        <v>462</v>
      </c>
      <c r="G149" s="170" t="s">
        <v>256</v>
      </c>
      <c r="H149" s="171">
        <v>286.542</v>
      </c>
      <c r="I149" s="172"/>
      <c r="J149" s="173">
        <f>ROUND(I149*H149,2)</f>
        <v>0</v>
      </c>
      <c r="K149" s="169" t="s">
        <v>257</v>
      </c>
      <c r="L149" s="34"/>
      <c r="M149" s="174" t="s">
        <v>1</v>
      </c>
      <c r="N149" s="175" t="s">
        <v>45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180</v>
      </c>
      <c r="AT149" s="178" t="s">
        <v>164</v>
      </c>
      <c r="AU149" s="178" t="s">
        <v>90</v>
      </c>
      <c r="AY149" s="18" t="s">
        <v>161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88</v>
      </c>
      <c r="BK149" s="179">
        <f>ROUND(I149*H149,2)</f>
        <v>0</v>
      </c>
      <c r="BL149" s="18" t="s">
        <v>180</v>
      </c>
      <c r="BM149" s="178" t="s">
        <v>205</v>
      </c>
    </row>
    <row r="150" spans="2:51" s="13" customFormat="1" ht="22.5">
      <c r="B150" s="185"/>
      <c r="D150" s="186" t="s">
        <v>259</v>
      </c>
      <c r="E150" s="187" t="s">
        <v>1</v>
      </c>
      <c r="F150" s="188" t="s">
        <v>463</v>
      </c>
      <c r="H150" s="187" t="s">
        <v>1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7" t="s">
        <v>259</v>
      </c>
      <c r="AU150" s="187" t="s">
        <v>90</v>
      </c>
      <c r="AV150" s="13" t="s">
        <v>88</v>
      </c>
      <c r="AW150" s="13" t="s">
        <v>34</v>
      </c>
      <c r="AX150" s="13" t="s">
        <v>80</v>
      </c>
      <c r="AY150" s="187" t="s">
        <v>161</v>
      </c>
    </row>
    <row r="151" spans="2:51" s="13" customFormat="1" ht="33.75">
      <c r="B151" s="185"/>
      <c r="D151" s="186" t="s">
        <v>259</v>
      </c>
      <c r="E151" s="187" t="s">
        <v>1</v>
      </c>
      <c r="F151" s="188" t="s">
        <v>464</v>
      </c>
      <c r="H151" s="187" t="s">
        <v>1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7" t="s">
        <v>259</v>
      </c>
      <c r="AU151" s="187" t="s">
        <v>90</v>
      </c>
      <c r="AV151" s="13" t="s">
        <v>88</v>
      </c>
      <c r="AW151" s="13" t="s">
        <v>34</v>
      </c>
      <c r="AX151" s="13" t="s">
        <v>80</v>
      </c>
      <c r="AY151" s="187" t="s">
        <v>161</v>
      </c>
    </row>
    <row r="152" spans="2:51" s="14" customFormat="1" ht="12">
      <c r="B152" s="193"/>
      <c r="D152" s="186" t="s">
        <v>259</v>
      </c>
      <c r="E152" s="194" t="s">
        <v>1</v>
      </c>
      <c r="F152" s="195" t="s">
        <v>465</v>
      </c>
      <c r="H152" s="196">
        <v>57.6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259</v>
      </c>
      <c r="AU152" s="194" t="s">
        <v>90</v>
      </c>
      <c r="AV152" s="14" t="s">
        <v>90</v>
      </c>
      <c r="AW152" s="14" t="s">
        <v>34</v>
      </c>
      <c r="AX152" s="14" t="s">
        <v>80</v>
      </c>
      <c r="AY152" s="194" t="s">
        <v>161</v>
      </c>
    </row>
    <row r="153" spans="2:51" s="16" customFormat="1" ht="12">
      <c r="B153" s="225"/>
      <c r="D153" s="186" t="s">
        <v>259</v>
      </c>
      <c r="E153" s="226" t="s">
        <v>1</v>
      </c>
      <c r="F153" s="227" t="s">
        <v>466</v>
      </c>
      <c r="H153" s="228">
        <v>57.6</v>
      </c>
      <c r="I153" s="229"/>
      <c r="L153" s="225"/>
      <c r="M153" s="230"/>
      <c r="N153" s="231"/>
      <c r="O153" s="231"/>
      <c r="P153" s="231"/>
      <c r="Q153" s="231"/>
      <c r="R153" s="231"/>
      <c r="S153" s="231"/>
      <c r="T153" s="232"/>
      <c r="AT153" s="226" t="s">
        <v>259</v>
      </c>
      <c r="AU153" s="226" t="s">
        <v>90</v>
      </c>
      <c r="AV153" s="16" t="s">
        <v>110</v>
      </c>
      <c r="AW153" s="16" t="s">
        <v>34</v>
      </c>
      <c r="AX153" s="16" t="s">
        <v>80</v>
      </c>
      <c r="AY153" s="226" t="s">
        <v>161</v>
      </c>
    </row>
    <row r="154" spans="2:51" s="13" customFormat="1" ht="12">
      <c r="B154" s="185"/>
      <c r="D154" s="186" t="s">
        <v>259</v>
      </c>
      <c r="E154" s="187" t="s">
        <v>1</v>
      </c>
      <c r="F154" s="188" t="s">
        <v>467</v>
      </c>
      <c r="H154" s="187" t="s">
        <v>1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7" t="s">
        <v>259</v>
      </c>
      <c r="AU154" s="187" t="s">
        <v>90</v>
      </c>
      <c r="AV154" s="13" t="s">
        <v>88</v>
      </c>
      <c r="AW154" s="13" t="s">
        <v>34</v>
      </c>
      <c r="AX154" s="13" t="s">
        <v>80</v>
      </c>
      <c r="AY154" s="187" t="s">
        <v>161</v>
      </c>
    </row>
    <row r="155" spans="2:51" s="13" customFormat="1" ht="22.5">
      <c r="B155" s="185"/>
      <c r="D155" s="186" t="s">
        <v>259</v>
      </c>
      <c r="E155" s="187" t="s">
        <v>1</v>
      </c>
      <c r="F155" s="188" t="s">
        <v>468</v>
      </c>
      <c r="H155" s="187" t="s">
        <v>1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7" t="s">
        <v>259</v>
      </c>
      <c r="AU155" s="187" t="s">
        <v>90</v>
      </c>
      <c r="AV155" s="13" t="s">
        <v>88</v>
      </c>
      <c r="AW155" s="13" t="s">
        <v>34</v>
      </c>
      <c r="AX155" s="13" t="s">
        <v>80</v>
      </c>
      <c r="AY155" s="187" t="s">
        <v>161</v>
      </c>
    </row>
    <row r="156" spans="2:51" s="14" customFormat="1" ht="12">
      <c r="B156" s="193"/>
      <c r="D156" s="186" t="s">
        <v>259</v>
      </c>
      <c r="E156" s="194" t="s">
        <v>1</v>
      </c>
      <c r="F156" s="195" t="s">
        <v>469</v>
      </c>
      <c r="H156" s="196">
        <v>228.942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4" t="s">
        <v>259</v>
      </c>
      <c r="AU156" s="194" t="s">
        <v>90</v>
      </c>
      <c r="AV156" s="14" t="s">
        <v>90</v>
      </c>
      <c r="AW156" s="14" t="s">
        <v>34</v>
      </c>
      <c r="AX156" s="14" t="s">
        <v>80</v>
      </c>
      <c r="AY156" s="194" t="s">
        <v>161</v>
      </c>
    </row>
    <row r="157" spans="2:51" s="16" customFormat="1" ht="12">
      <c r="B157" s="225"/>
      <c r="D157" s="186" t="s">
        <v>259</v>
      </c>
      <c r="E157" s="226" t="s">
        <v>1</v>
      </c>
      <c r="F157" s="227" t="s">
        <v>466</v>
      </c>
      <c r="H157" s="228">
        <v>228.942</v>
      </c>
      <c r="I157" s="229"/>
      <c r="L157" s="225"/>
      <c r="M157" s="230"/>
      <c r="N157" s="231"/>
      <c r="O157" s="231"/>
      <c r="P157" s="231"/>
      <c r="Q157" s="231"/>
      <c r="R157" s="231"/>
      <c r="S157" s="231"/>
      <c r="T157" s="232"/>
      <c r="AT157" s="226" t="s">
        <v>259</v>
      </c>
      <c r="AU157" s="226" t="s">
        <v>90</v>
      </c>
      <c r="AV157" s="16" t="s">
        <v>110</v>
      </c>
      <c r="AW157" s="16" t="s">
        <v>34</v>
      </c>
      <c r="AX157" s="16" t="s">
        <v>80</v>
      </c>
      <c r="AY157" s="226" t="s">
        <v>161</v>
      </c>
    </row>
    <row r="158" spans="2:51" s="15" customFormat="1" ht="12">
      <c r="B158" s="217"/>
      <c r="D158" s="186" t="s">
        <v>259</v>
      </c>
      <c r="E158" s="218" t="s">
        <v>1</v>
      </c>
      <c r="F158" s="219" t="s">
        <v>453</v>
      </c>
      <c r="H158" s="220">
        <v>286.54200000000003</v>
      </c>
      <c r="I158" s="221"/>
      <c r="L158" s="217"/>
      <c r="M158" s="222"/>
      <c r="N158" s="223"/>
      <c r="O158" s="223"/>
      <c r="P158" s="223"/>
      <c r="Q158" s="223"/>
      <c r="R158" s="223"/>
      <c r="S158" s="223"/>
      <c r="T158" s="224"/>
      <c r="AT158" s="218" t="s">
        <v>259</v>
      </c>
      <c r="AU158" s="218" t="s">
        <v>90</v>
      </c>
      <c r="AV158" s="15" t="s">
        <v>180</v>
      </c>
      <c r="AW158" s="15" t="s">
        <v>34</v>
      </c>
      <c r="AX158" s="15" t="s">
        <v>88</v>
      </c>
      <c r="AY158" s="218" t="s">
        <v>161</v>
      </c>
    </row>
    <row r="159" spans="1:65" s="2" customFormat="1" ht="24" customHeight="1">
      <c r="A159" s="33"/>
      <c r="B159" s="166"/>
      <c r="C159" s="167" t="s">
        <v>187</v>
      </c>
      <c r="D159" s="167" t="s">
        <v>164</v>
      </c>
      <c r="E159" s="168" t="s">
        <v>470</v>
      </c>
      <c r="F159" s="169" t="s">
        <v>471</v>
      </c>
      <c r="G159" s="170" t="s">
        <v>256</v>
      </c>
      <c r="H159" s="171">
        <v>286.542</v>
      </c>
      <c r="I159" s="172"/>
      <c r="J159" s="173">
        <f>ROUND(I159*H159,2)</f>
        <v>0</v>
      </c>
      <c r="K159" s="169" t="s">
        <v>257</v>
      </c>
      <c r="L159" s="34"/>
      <c r="M159" s="174" t="s">
        <v>1</v>
      </c>
      <c r="N159" s="175" t="s">
        <v>45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180</v>
      </c>
      <c r="AT159" s="178" t="s">
        <v>164</v>
      </c>
      <c r="AU159" s="178" t="s">
        <v>90</v>
      </c>
      <c r="AY159" s="18" t="s">
        <v>161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88</v>
      </c>
      <c r="BK159" s="179">
        <f>ROUND(I159*H159,2)</f>
        <v>0</v>
      </c>
      <c r="BL159" s="18" t="s">
        <v>180</v>
      </c>
      <c r="BM159" s="178" t="s">
        <v>213</v>
      </c>
    </row>
    <row r="160" spans="1:65" s="2" customFormat="1" ht="16.5" customHeight="1">
      <c r="A160" s="33"/>
      <c r="B160" s="166"/>
      <c r="C160" s="167" t="s">
        <v>191</v>
      </c>
      <c r="D160" s="167" t="s">
        <v>164</v>
      </c>
      <c r="E160" s="168" t="s">
        <v>472</v>
      </c>
      <c r="F160" s="169" t="s">
        <v>473</v>
      </c>
      <c r="G160" s="170" t="s">
        <v>271</v>
      </c>
      <c r="H160" s="171">
        <v>763.14</v>
      </c>
      <c r="I160" s="172"/>
      <c r="J160" s="173">
        <f>ROUND(I160*H160,2)</f>
        <v>0</v>
      </c>
      <c r="K160" s="169" t="s">
        <v>257</v>
      </c>
      <c r="L160" s="34"/>
      <c r="M160" s="174" t="s">
        <v>1</v>
      </c>
      <c r="N160" s="175" t="s">
        <v>45</v>
      </c>
      <c r="O160" s="59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180</v>
      </c>
      <c r="AT160" s="178" t="s">
        <v>164</v>
      </c>
      <c r="AU160" s="178" t="s">
        <v>90</v>
      </c>
      <c r="AY160" s="18" t="s">
        <v>161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88</v>
      </c>
      <c r="BK160" s="179">
        <f>ROUND(I160*H160,2)</f>
        <v>0</v>
      </c>
      <c r="BL160" s="18" t="s">
        <v>180</v>
      </c>
      <c r="BM160" s="178" t="s">
        <v>223</v>
      </c>
    </row>
    <row r="161" spans="2:51" s="14" customFormat="1" ht="22.5">
      <c r="B161" s="193"/>
      <c r="D161" s="186" t="s">
        <v>259</v>
      </c>
      <c r="E161" s="194" t="s">
        <v>1</v>
      </c>
      <c r="F161" s="195" t="s">
        <v>474</v>
      </c>
      <c r="H161" s="196">
        <v>763.14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259</v>
      </c>
      <c r="AU161" s="194" t="s">
        <v>90</v>
      </c>
      <c r="AV161" s="14" t="s">
        <v>90</v>
      </c>
      <c r="AW161" s="14" t="s">
        <v>34</v>
      </c>
      <c r="AX161" s="14" t="s">
        <v>80</v>
      </c>
      <c r="AY161" s="194" t="s">
        <v>161</v>
      </c>
    </row>
    <row r="162" spans="2:51" s="15" customFormat="1" ht="12">
      <c r="B162" s="217"/>
      <c r="D162" s="186" t="s">
        <v>259</v>
      </c>
      <c r="E162" s="218" t="s">
        <v>1</v>
      </c>
      <c r="F162" s="219" t="s">
        <v>453</v>
      </c>
      <c r="H162" s="220">
        <v>763.14</v>
      </c>
      <c r="I162" s="221"/>
      <c r="L162" s="217"/>
      <c r="M162" s="222"/>
      <c r="N162" s="223"/>
      <c r="O162" s="223"/>
      <c r="P162" s="223"/>
      <c r="Q162" s="223"/>
      <c r="R162" s="223"/>
      <c r="S162" s="223"/>
      <c r="T162" s="224"/>
      <c r="AT162" s="218" t="s">
        <v>259</v>
      </c>
      <c r="AU162" s="218" t="s">
        <v>90</v>
      </c>
      <c r="AV162" s="15" t="s">
        <v>180</v>
      </c>
      <c r="AW162" s="15" t="s">
        <v>34</v>
      </c>
      <c r="AX162" s="15" t="s">
        <v>88</v>
      </c>
      <c r="AY162" s="218" t="s">
        <v>161</v>
      </c>
    </row>
    <row r="163" spans="1:65" s="2" customFormat="1" ht="24" customHeight="1">
      <c r="A163" s="33"/>
      <c r="B163" s="166"/>
      <c r="C163" s="167" t="s">
        <v>195</v>
      </c>
      <c r="D163" s="167" t="s">
        <v>164</v>
      </c>
      <c r="E163" s="168" t="s">
        <v>475</v>
      </c>
      <c r="F163" s="169" t="s">
        <v>476</v>
      </c>
      <c r="G163" s="170" t="s">
        <v>271</v>
      </c>
      <c r="H163" s="171">
        <v>763.14</v>
      </c>
      <c r="I163" s="172"/>
      <c r="J163" s="173">
        <f>ROUND(I163*H163,2)</f>
        <v>0</v>
      </c>
      <c r="K163" s="169" t="s">
        <v>257</v>
      </c>
      <c r="L163" s="34"/>
      <c r="M163" s="174" t="s">
        <v>1</v>
      </c>
      <c r="N163" s="175" t="s">
        <v>45</v>
      </c>
      <c r="O163" s="59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180</v>
      </c>
      <c r="AT163" s="178" t="s">
        <v>164</v>
      </c>
      <c r="AU163" s="178" t="s">
        <v>90</v>
      </c>
      <c r="AY163" s="18" t="s">
        <v>161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88</v>
      </c>
      <c r="BK163" s="179">
        <f>ROUND(I163*H163,2)</f>
        <v>0</v>
      </c>
      <c r="BL163" s="18" t="s">
        <v>180</v>
      </c>
      <c r="BM163" s="178" t="s">
        <v>230</v>
      </c>
    </row>
    <row r="164" spans="1:65" s="2" customFormat="1" ht="24" customHeight="1">
      <c r="A164" s="33"/>
      <c r="B164" s="166"/>
      <c r="C164" s="167" t="s">
        <v>199</v>
      </c>
      <c r="D164" s="167" t="s">
        <v>164</v>
      </c>
      <c r="E164" s="168" t="s">
        <v>477</v>
      </c>
      <c r="F164" s="169" t="s">
        <v>478</v>
      </c>
      <c r="G164" s="170" t="s">
        <v>256</v>
      </c>
      <c r="H164" s="171">
        <v>286.542</v>
      </c>
      <c r="I164" s="172"/>
      <c r="J164" s="173">
        <f>ROUND(I164*H164,2)</f>
        <v>0</v>
      </c>
      <c r="K164" s="169" t="s">
        <v>257</v>
      </c>
      <c r="L164" s="34"/>
      <c r="M164" s="174" t="s">
        <v>1</v>
      </c>
      <c r="N164" s="175" t="s">
        <v>45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180</v>
      </c>
      <c r="AT164" s="178" t="s">
        <v>164</v>
      </c>
      <c r="AU164" s="178" t="s">
        <v>90</v>
      </c>
      <c r="AY164" s="18" t="s">
        <v>161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88</v>
      </c>
      <c r="BK164" s="179">
        <f>ROUND(I164*H164,2)</f>
        <v>0</v>
      </c>
      <c r="BL164" s="18" t="s">
        <v>180</v>
      </c>
      <c r="BM164" s="178" t="s">
        <v>242</v>
      </c>
    </row>
    <row r="165" spans="1:65" s="2" customFormat="1" ht="24" customHeight="1">
      <c r="A165" s="33"/>
      <c r="B165" s="166"/>
      <c r="C165" s="167" t="s">
        <v>205</v>
      </c>
      <c r="D165" s="167" t="s">
        <v>164</v>
      </c>
      <c r="E165" s="168" t="s">
        <v>263</v>
      </c>
      <c r="F165" s="169" t="s">
        <v>264</v>
      </c>
      <c r="G165" s="170" t="s">
        <v>256</v>
      </c>
      <c r="H165" s="171">
        <v>286.542</v>
      </c>
      <c r="I165" s="172"/>
      <c r="J165" s="173">
        <f>ROUND(I165*H165,2)</f>
        <v>0</v>
      </c>
      <c r="K165" s="169" t="s">
        <v>257</v>
      </c>
      <c r="L165" s="34"/>
      <c r="M165" s="174" t="s">
        <v>1</v>
      </c>
      <c r="N165" s="175" t="s">
        <v>45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180</v>
      </c>
      <c r="AT165" s="178" t="s">
        <v>164</v>
      </c>
      <c r="AU165" s="178" t="s">
        <v>90</v>
      </c>
      <c r="AY165" s="18" t="s">
        <v>161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88</v>
      </c>
      <c r="BK165" s="179">
        <f>ROUND(I165*H165,2)</f>
        <v>0</v>
      </c>
      <c r="BL165" s="18" t="s">
        <v>180</v>
      </c>
      <c r="BM165" s="178" t="s">
        <v>349</v>
      </c>
    </row>
    <row r="166" spans="2:51" s="14" customFormat="1" ht="12">
      <c r="B166" s="193"/>
      <c r="D166" s="186" t="s">
        <v>259</v>
      </c>
      <c r="E166" s="194" t="s">
        <v>1</v>
      </c>
      <c r="F166" s="195" t="s">
        <v>479</v>
      </c>
      <c r="H166" s="196">
        <v>286.542</v>
      </c>
      <c r="I166" s="197"/>
      <c r="L166" s="193"/>
      <c r="M166" s="198"/>
      <c r="N166" s="199"/>
      <c r="O166" s="199"/>
      <c r="P166" s="199"/>
      <c r="Q166" s="199"/>
      <c r="R166" s="199"/>
      <c r="S166" s="199"/>
      <c r="T166" s="200"/>
      <c r="AT166" s="194" t="s">
        <v>259</v>
      </c>
      <c r="AU166" s="194" t="s">
        <v>90</v>
      </c>
      <c r="AV166" s="14" t="s">
        <v>90</v>
      </c>
      <c r="AW166" s="14" t="s">
        <v>34</v>
      </c>
      <c r="AX166" s="14" t="s">
        <v>80</v>
      </c>
      <c r="AY166" s="194" t="s">
        <v>161</v>
      </c>
    </row>
    <row r="167" spans="2:51" s="15" customFormat="1" ht="12">
      <c r="B167" s="217"/>
      <c r="D167" s="186" t="s">
        <v>259</v>
      </c>
      <c r="E167" s="218" t="s">
        <v>1</v>
      </c>
      <c r="F167" s="219" t="s">
        <v>453</v>
      </c>
      <c r="H167" s="220">
        <v>286.542</v>
      </c>
      <c r="I167" s="221"/>
      <c r="L167" s="217"/>
      <c r="M167" s="222"/>
      <c r="N167" s="223"/>
      <c r="O167" s="223"/>
      <c r="P167" s="223"/>
      <c r="Q167" s="223"/>
      <c r="R167" s="223"/>
      <c r="S167" s="223"/>
      <c r="T167" s="224"/>
      <c r="AT167" s="218" t="s">
        <v>259</v>
      </c>
      <c r="AU167" s="218" t="s">
        <v>90</v>
      </c>
      <c r="AV167" s="15" t="s">
        <v>180</v>
      </c>
      <c r="AW167" s="15" t="s">
        <v>34</v>
      </c>
      <c r="AX167" s="15" t="s">
        <v>88</v>
      </c>
      <c r="AY167" s="218" t="s">
        <v>161</v>
      </c>
    </row>
    <row r="168" spans="1:65" s="2" customFormat="1" ht="24" customHeight="1">
      <c r="A168" s="33"/>
      <c r="B168" s="166"/>
      <c r="C168" s="167" t="s">
        <v>209</v>
      </c>
      <c r="D168" s="167" t="s">
        <v>164</v>
      </c>
      <c r="E168" s="168" t="s">
        <v>480</v>
      </c>
      <c r="F168" s="169" t="s">
        <v>481</v>
      </c>
      <c r="G168" s="170" t="s">
        <v>256</v>
      </c>
      <c r="H168" s="171">
        <v>128.7</v>
      </c>
      <c r="I168" s="172"/>
      <c r="J168" s="173">
        <f>ROUND(I168*H168,2)</f>
        <v>0</v>
      </c>
      <c r="K168" s="169" t="s">
        <v>257</v>
      </c>
      <c r="L168" s="34"/>
      <c r="M168" s="174" t="s">
        <v>1</v>
      </c>
      <c r="N168" s="175" t="s">
        <v>45</v>
      </c>
      <c r="O168" s="59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180</v>
      </c>
      <c r="AT168" s="178" t="s">
        <v>164</v>
      </c>
      <c r="AU168" s="178" t="s">
        <v>90</v>
      </c>
      <c r="AY168" s="18" t="s">
        <v>161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88</v>
      </c>
      <c r="BK168" s="179">
        <f>ROUND(I168*H168,2)</f>
        <v>0</v>
      </c>
      <c r="BL168" s="18" t="s">
        <v>180</v>
      </c>
      <c r="BM168" s="178" t="s">
        <v>355</v>
      </c>
    </row>
    <row r="169" spans="1:65" s="2" customFormat="1" ht="16.5" customHeight="1">
      <c r="A169" s="33"/>
      <c r="B169" s="166"/>
      <c r="C169" s="167" t="s">
        <v>213</v>
      </c>
      <c r="D169" s="167" t="s">
        <v>164</v>
      </c>
      <c r="E169" s="168" t="s">
        <v>482</v>
      </c>
      <c r="F169" s="169" t="s">
        <v>483</v>
      </c>
      <c r="G169" s="170" t="s">
        <v>256</v>
      </c>
      <c r="H169" s="171">
        <v>128.7</v>
      </c>
      <c r="I169" s="172"/>
      <c r="J169" s="173">
        <f>ROUND(I169*H169,2)</f>
        <v>0</v>
      </c>
      <c r="K169" s="169" t="s">
        <v>257</v>
      </c>
      <c r="L169" s="34"/>
      <c r="M169" s="174" t="s">
        <v>1</v>
      </c>
      <c r="N169" s="175" t="s">
        <v>45</v>
      </c>
      <c r="O169" s="59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180</v>
      </c>
      <c r="AT169" s="178" t="s">
        <v>164</v>
      </c>
      <c r="AU169" s="178" t="s">
        <v>90</v>
      </c>
      <c r="AY169" s="18" t="s">
        <v>161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88</v>
      </c>
      <c r="BK169" s="179">
        <f>ROUND(I169*H169,2)</f>
        <v>0</v>
      </c>
      <c r="BL169" s="18" t="s">
        <v>180</v>
      </c>
      <c r="BM169" s="178" t="s">
        <v>366</v>
      </c>
    </row>
    <row r="170" spans="1:65" s="2" customFormat="1" ht="24" customHeight="1">
      <c r="A170" s="33"/>
      <c r="B170" s="166"/>
      <c r="C170" s="167" t="s">
        <v>217</v>
      </c>
      <c r="D170" s="167" t="s">
        <v>164</v>
      </c>
      <c r="E170" s="168" t="s">
        <v>484</v>
      </c>
      <c r="F170" s="169" t="s">
        <v>485</v>
      </c>
      <c r="G170" s="170" t="s">
        <v>387</v>
      </c>
      <c r="H170" s="171">
        <v>231.66</v>
      </c>
      <c r="I170" s="172"/>
      <c r="J170" s="173">
        <f>ROUND(I170*H170,2)</f>
        <v>0</v>
      </c>
      <c r="K170" s="169" t="s">
        <v>257</v>
      </c>
      <c r="L170" s="34"/>
      <c r="M170" s="174" t="s">
        <v>1</v>
      </c>
      <c r="N170" s="175" t="s">
        <v>45</v>
      </c>
      <c r="O170" s="59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180</v>
      </c>
      <c r="AT170" s="178" t="s">
        <v>164</v>
      </c>
      <c r="AU170" s="178" t="s">
        <v>90</v>
      </c>
      <c r="AY170" s="18" t="s">
        <v>161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88</v>
      </c>
      <c r="BK170" s="179">
        <f>ROUND(I170*H170,2)</f>
        <v>0</v>
      </c>
      <c r="BL170" s="18" t="s">
        <v>180</v>
      </c>
      <c r="BM170" s="178" t="s">
        <v>374</v>
      </c>
    </row>
    <row r="171" spans="2:51" s="14" customFormat="1" ht="12">
      <c r="B171" s="193"/>
      <c r="D171" s="186" t="s">
        <v>259</v>
      </c>
      <c r="E171" s="194" t="s">
        <v>1</v>
      </c>
      <c r="F171" s="195" t="s">
        <v>486</v>
      </c>
      <c r="H171" s="196">
        <v>231.66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259</v>
      </c>
      <c r="AU171" s="194" t="s">
        <v>90</v>
      </c>
      <c r="AV171" s="14" t="s">
        <v>90</v>
      </c>
      <c r="AW171" s="14" t="s">
        <v>34</v>
      </c>
      <c r="AX171" s="14" t="s">
        <v>80</v>
      </c>
      <c r="AY171" s="194" t="s">
        <v>161</v>
      </c>
    </row>
    <row r="172" spans="2:51" s="15" customFormat="1" ht="12">
      <c r="B172" s="217"/>
      <c r="D172" s="186" t="s">
        <v>259</v>
      </c>
      <c r="E172" s="218" t="s">
        <v>1</v>
      </c>
      <c r="F172" s="219" t="s">
        <v>453</v>
      </c>
      <c r="H172" s="220">
        <v>231.66</v>
      </c>
      <c r="I172" s="221"/>
      <c r="L172" s="217"/>
      <c r="M172" s="222"/>
      <c r="N172" s="223"/>
      <c r="O172" s="223"/>
      <c r="P172" s="223"/>
      <c r="Q172" s="223"/>
      <c r="R172" s="223"/>
      <c r="S172" s="223"/>
      <c r="T172" s="224"/>
      <c r="AT172" s="218" t="s">
        <v>259</v>
      </c>
      <c r="AU172" s="218" t="s">
        <v>90</v>
      </c>
      <c r="AV172" s="15" t="s">
        <v>180</v>
      </c>
      <c r="AW172" s="15" t="s">
        <v>34</v>
      </c>
      <c r="AX172" s="15" t="s">
        <v>88</v>
      </c>
      <c r="AY172" s="218" t="s">
        <v>161</v>
      </c>
    </row>
    <row r="173" spans="1:65" s="2" customFormat="1" ht="24" customHeight="1">
      <c r="A173" s="33"/>
      <c r="B173" s="166"/>
      <c r="C173" s="167" t="s">
        <v>223</v>
      </c>
      <c r="D173" s="167" t="s">
        <v>164</v>
      </c>
      <c r="E173" s="168" t="s">
        <v>487</v>
      </c>
      <c r="F173" s="169" t="s">
        <v>488</v>
      </c>
      <c r="G173" s="170" t="s">
        <v>256</v>
      </c>
      <c r="H173" s="171">
        <v>215.442</v>
      </c>
      <c r="I173" s="172"/>
      <c r="J173" s="173">
        <f>ROUND(I173*H173,2)</f>
        <v>0</v>
      </c>
      <c r="K173" s="169" t="s">
        <v>257</v>
      </c>
      <c r="L173" s="34"/>
      <c r="M173" s="174" t="s">
        <v>1</v>
      </c>
      <c r="N173" s="175" t="s">
        <v>45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180</v>
      </c>
      <c r="AT173" s="178" t="s">
        <v>164</v>
      </c>
      <c r="AU173" s="178" t="s">
        <v>90</v>
      </c>
      <c r="AY173" s="18" t="s">
        <v>161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88</v>
      </c>
      <c r="BK173" s="179">
        <f>ROUND(I173*H173,2)</f>
        <v>0</v>
      </c>
      <c r="BL173" s="18" t="s">
        <v>180</v>
      </c>
      <c r="BM173" s="178" t="s">
        <v>384</v>
      </c>
    </row>
    <row r="174" spans="2:63" s="12" customFormat="1" ht="22.9" customHeight="1">
      <c r="B174" s="153"/>
      <c r="D174" s="154" t="s">
        <v>79</v>
      </c>
      <c r="E174" s="164" t="s">
        <v>90</v>
      </c>
      <c r="F174" s="164" t="s">
        <v>489</v>
      </c>
      <c r="I174" s="156"/>
      <c r="J174" s="165">
        <f>BK174</f>
        <v>0</v>
      </c>
      <c r="L174" s="153"/>
      <c r="M174" s="158"/>
      <c r="N174" s="159"/>
      <c r="O174" s="159"/>
      <c r="P174" s="160">
        <f>SUM(P175:P179)</f>
        <v>0</v>
      </c>
      <c r="Q174" s="159"/>
      <c r="R174" s="160">
        <f>SUM(R175:R179)</f>
        <v>0</v>
      </c>
      <c r="S174" s="159"/>
      <c r="T174" s="161">
        <f>SUM(T175:T179)</f>
        <v>0</v>
      </c>
      <c r="AR174" s="154" t="s">
        <v>88</v>
      </c>
      <c r="AT174" s="162" t="s">
        <v>79</v>
      </c>
      <c r="AU174" s="162" t="s">
        <v>88</v>
      </c>
      <c r="AY174" s="154" t="s">
        <v>161</v>
      </c>
      <c r="BK174" s="163">
        <f>SUM(BK175:BK179)</f>
        <v>0</v>
      </c>
    </row>
    <row r="175" spans="1:65" s="2" customFormat="1" ht="24" customHeight="1">
      <c r="A175" s="33"/>
      <c r="B175" s="166"/>
      <c r="C175" s="167" t="s">
        <v>8</v>
      </c>
      <c r="D175" s="167" t="s">
        <v>164</v>
      </c>
      <c r="E175" s="168" t="s">
        <v>490</v>
      </c>
      <c r="F175" s="169" t="s">
        <v>491</v>
      </c>
      <c r="G175" s="170" t="s">
        <v>285</v>
      </c>
      <c r="H175" s="171">
        <v>5</v>
      </c>
      <c r="I175" s="172"/>
      <c r="J175" s="173">
        <f>ROUND(I175*H175,2)</f>
        <v>0</v>
      </c>
      <c r="K175" s="169" t="s">
        <v>257</v>
      </c>
      <c r="L175" s="34"/>
      <c r="M175" s="174" t="s">
        <v>1</v>
      </c>
      <c r="N175" s="175" t="s">
        <v>45</v>
      </c>
      <c r="O175" s="59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180</v>
      </c>
      <c r="AT175" s="178" t="s">
        <v>164</v>
      </c>
      <c r="AU175" s="178" t="s">
        <v>90</v>
      </c>
      <c r="AY175" s="18" t="s">
        <v>161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88</v>
      </c>
      <c r="BK175" s="179">
        <f>ROUND(I175*H175,2)</f>
        <v>0</v>
      </c>
      <c r="BL175" s="18" t="s">
        <v>180</v>
      </c>
      <c r="BM175" s="178" t="s">
        <v>492</v>
      </c>
    </row>
    <row r="176" spans="2:51" s="14" customFormat="1" ht="12">
      <c r="B176" s="193"/>
      <c r="D176" s="186" t="s">
        <v>259</v>
      </c>
      <c r="E176" s="194" t="s">
        <v>1</v>
      </c>
      <c r="F176" s="195" t="s">
        <v>493</v>
      </c>
      <c r="H176" s="196">
        <v>5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259</v>
      </c>
      <c r="AU176" s="194" t="s">
        <v>90</v>
      </c>
      <c r="AV176" s="14" t="s">
        <v>90</v>
      </c>
      <c r="AW176" s="14" t="s">
        <v>34</v>
      </c>
      <c r="AX176" s="14" t="s">
        <v>80</v>
      </c>
      <c r="AY176" s="194" t="s">
        <v>161</v>
      </c>
    </row>
    <row r="177" spans="2:51" s="15" customFormat="1" ht="12">
      <c r="B177" s="217"/>
      <c r="D177" s="186" t="s">
        <v>259</v>
      </c>
      <c r="E177" s="218" t="s">
        <v>1</v>
      </c>
      <c r="F177" s="219" t="s">
        <v>453</v>
      </c>
      <c r="H177" s="220">
        <v>5</v>
      </c>
      <c r="I177" s="221"/>
      <c r="L177" s="217"/>
      <c r="M177" s="222"/>
      <c r="N177" s="223"/>
      <c r="O177" s="223"/>
      <c r="P177" s="223"/>
      <c r="Q177" s="223"/>
      <c r="R177" s="223"/>
      <c r="S177" s="223"/>
      <c r="T177" s="224"/>
      <c r="AT177" s="218" t="s">
        <v>259</v>
      </c>
      <c r="AU177" s="218" t="s">
        <v>90</v>
      </c>
      <c r="AV177" s="15" t="s">
        <v>180</v>
      </c>
      <c r="AW177" s="15" t="s">
        <v>34</v>
      </c>
      <c r="AX177" s="15" t="s">
        <v>88</v>
      </c>
      <c r="AY177" s="218" t="s">
        <v>161</v>
      </c>
    </row>
    <row r="178" spans="1:65" s="2" customFormat="1" ht="24" customHeight="1">
      <c r="A178" s="33"/>
      <c r="B178" s="166"/>
      <c r="C178" s="167" t="s">
        <v>230</v>
      </c>
      <c r="D178" s="167" t="s">
        <v>164</v>
      </c>
      <c r="E178" s="168" t="s">
        <v>494</v>
      </c>
      <c r="F178" s="169" t="s">
        <v>495</v>
      </c>
      <c r="G178" s="170" t="s">
        <v>285</v>
      </c>
      <c r="H178" s="171">
        <v>5</v>
      </c>
      <c r="I178" s="172"/>
      <c r="J178" s="173">
        <f>ROUND(I178*H178,2)</f>
        <v>0</v>
      </c>
      <c r="K178" s="169" t="s">
        <v>1</v>
      </c>
      <c r="L178" s="34"/>
      <c r="M178" s="174" t="s">
        <v>1</v>
      </c>
      <c r="N178" s="175" t="s">
        <v>45</v>
      </c>
      <c r="O178" s="59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8" t="s">
        <v>180</v>
      </c>
      <c r="AT178" s="178" t="s">
        <v>164</v>
      </c>
      <c r="AU178" s="178" t="s">
        <v>90</v>
      </c>
      <c r="AY178" s="18" t="s">
        <v>161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88</v>
      </c>
      <c r="BK178" s="179">
        <f>ROUND(I178*H178,2)</f>
        <v>0</v>
      </c>
      <c r="BL178" s="18" t="s">
        <v>180</v>
      </c>
      <c r="BM178" s="178" t="s">
        <v>496</v>
      </c>
    </row>
    <row r="179" spans="1:65" s="2" customFormat="1" ht="36" customHeight="1">
      <c r="A179" s="33"/>
      <c r="B179" s="166"/>
      <c r="C179" s="167" t="s">
        <v>236</v>
      </c>
      <c r="D179" s="167" t="s">
        <v>164</v>
      </c>
      <c r="E179" s="168" t="s">
        <v>497</v>
      </c>
      <c r="F179" s="169" t="s">
        <v>498</v>
      </c>
      <c r="G179" s="170" t="s">
        <v>499</v>
      </c>
      <c r="H179" s="171">
        <v>1</v>
      </c>
      <c r="I179" s="172"/>
      <c r="J179" s="173">
        <f>ROUND(I179*H179,2)</f>
        <v>0</v>
      </c>
      <c r="K179" s="169" t="s">
        <v>1</v>
      </c>
      <c r="L179" s="34"/>
      <c r="M179" s="174" t="s">
        <v>1</v>
      </c>
      <c r="N179" s="175" t="s">
        <v>45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180</v>
      </c>
      <c r="AT179" s="178" t="s">
        <v>164</v>
      </c>
      <c r="AU179" s="178" t="s">
        <v>90</v>
      </c>
      <c r="AY179" s="18" t="s">
        <v>161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88</v>
      </c>
      <c r="BK179" s="179">
        <f>ROUND(I179*H179,2)</f>
        <v>0</v>
      </c>
      <c r="BL179" s="18" t="s">
        <v>180</v>
      </c>
      <c r="BM179" s="178" t="s">
        <v>500</v>
      </c>
    </row>
    <row r="180" spans="2:63" s="12" customFormat="1" ht="22.9" customHeight="1">
      <c r="B180" s="153"/>
      <c r="D180" s="154" t="s">
        <v>79</v>
      </c>
      <c r="E180" s="164" t="s">
        <v>110</v>
      </c>
      <c r="F180" s="164" t="s">
        <v>501</v>
      </c>
      <c r="I180" s="156"/>
      <c r="J180" s="165">
        <f>BK180</f>
        <v>0</v>
      </c>
      <c r="L180" s="153"/>
      <c r="M180" s="158"/>
      <c r="N180" s="159"/>
      <c r="O180" s="159"/>
      <c r="P180" s="160">
        <f>P181</f>
        <v>0</v>
      </c>
      <c r="Q180" s="159"/>
      <c r="R180" s="160">
        <f>R181</f>
        <v>0</v>
      </c>
      <c r="S180" s="159"/>
      <c r="T180" s="161">
        <f>T181</f>
        <v>0</v>
      </c>
      <c r="AR180" s="154" t="s">
        <v>88</v>
      </c>
      <c r="AT180" s="162" t="s">
        <v>79</v>
      </c>
      <c r="AU180" s="162" t="s">
        <v>88</v>
      </c>
      <c r="AY180" s="154" t="s">
        <v>161</v>
      </c>
      <c r="BK180" s="163">
        <f>BK181</f>
        <v>0</v>
      </c>
    </row>
    <row r="181" spans="1:65" s="2" customFormat="1" ht="16.5" customHeight="1">
      <c r="A181" s="33"/>
      <c r="B181" s="166"/>
      <c r="C181" s="167" t="s">
        <v>242</v>
      </c>
      <c r="D181" s="167" t="s">
        <v>164</v>
      </c>
      <c r="E181" s="168" t="s">
        <v>502</v>
      </c>
      <c r="F181" s="169" t="s">
        <v>503</v>
      </c>
      <c r="G181" s="170" t="s">
        <v>292</v>
      </c>
      <c r="H181" s="171">
        <v>2</v>
      </c>
      <c r="I181" s="172"/>
      <c r="J181" s="173">
        <f>ROUND(I181*H181,2)</f>
        <v>0</v>
      </c>
      <c r="K181" s="169" t="s">
        <v>257</v>
      </c>
      <c r="L181" s="34"/>
      <c r="M181" s="174" t="s">
        <v>1</v>
      </c>
      <c r="N181" s="175" t="s">
        <v>45</v>
      </c>
      <c r="O181" s="59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180</v>
      </c>
      <c r="AT181" s="178" t="s">
        <v>164</v>
      </c>
      <c r="AU181" s="178" t="s">
        <v>90</v>
      </c>
      <c r="AY181" s="18" t="s">
        <v>161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88</v>
      </c>
      <c r="BK181" s="179">
        <f>ROUND(I181*H181,2)</f>
        <v>0</v>
      </c>
      <c r="BL181" s="18" t="s">
        <v>180</v>
      </c>
      <c r="BM181" s="178" t="s">
        <v>504</v>
      </c>
    </row>
    <row r="182" spans="2:63" s="12" customFormat="1" ht="22.9" customHeight="1">
      <c r="B182" s="153"/>
      <c r="D182" s="154" t="s">
        <v>79</v>
      </c>
      <c r="E182" s="164" t="s">
        <v>180</v>
      </c>
      <c r="F182" s="164" t="s">
        <v>505</v>
      </c>
      <c r="I182" s="156"/>
      <c r="J182" s="165">
        <f>BK182</f>
        <v>0</v>
      </c>
      <c r="L182" s="153"/>
      <c r="M182" s="158"/>
      <c r="N182" s="159"/>
      <c r="O182" s="159"/>
      <c r="P182" s="160">
        <f>SUM(P183:P192)</f>
        <v>0</v>
      </c>
      <c r="Q182" s="159"/>
      <c r="R182" s="160">
        <f>SUM(R183:R192)</f>
        <v>0</v>
      </c>
      <c r="S182" s="159"/>
      <c r="T182" s="161">
        <f>SUM(T183:T192)</f>
        <v>0</v>
      </c>
      <c r="AR182" s="154" t="s">
        <v>88</v>
      </c>
      <c r="AT182" s="162" t="s">
        <v>79</v>
      </c>
      <c r="AU182" s="162" t="s">
        <v>88</v>
      </c>
      <c r="AY182" s="154" t="s">
        <v>161</v>
      </c>
      <c r="BK182" s="163">
        <f>SUM(BK183:BK192)</f>
        <v>0</v>
      </c>
    </row>
    <row r="183" spans="1:65" s="2" customFormat="1" ht="16.5" customHeight="1">
      <c r="A183" s="33"/>
      <c r="B183" s="166"/>
      <c r="C183" s="167" t="s">
        <v>343</v>
      </c>
      <c r="D183" s="167" t="s">
        <v>164</v>
      </c>
      <c r="E183" s="168" t="s">
        <v>506</v>
      </c>
      <c r="F183" s="169" t="s">
        <v>507</v>
      </c>
      <c r="G183" s="170" t="s">
        <v>256</v>
      </c>
      <c r="H183" s="171">
        <v>76.788</v>
      </c>
      <c r="I183" s="172"/>
      <c r="J183" s="173">
        <f>ROUND(I183*H183,2)</f>
        <v>0</v>
      </c>
      <c r="K183" s="169" t="s">
        <v>257</v>
      </c>
      <c r="L183" s="34"/>
      <c r="M183" s="174" t="s">
        <v>1</v>
      </c>
      <c r="N183" s="175" t="s">
        <v>45</v>
      </c>
      <c r="O183" s="59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180</v>
      </c>
      <c r="AT183" s="178" t="s">
        <v>164</v>
      </c>
      <c r="AU183" s="178" t="s">
        <v>90</v>
      </c>
      <c r="AY183" s="18" t="s">
        <v>161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88</v>
      </c>
      <c r="BK183" s="179">
        <f>ROUND(I183*H183,2)</f>
        <v>0</v>
      </c>
      <c r="BL183" s="18" t="s">
        <v>180</v>
      </c>
      <c r="BM183" s="178" t="s">
        <v>508</v>
      </c>
    </row>
    <row r="184" spans="2:51" s="13" customFormat="1" ht="12">
      <c r="B184" s="185"/>
      <c r="D184" s="186" t="s">
        <v>259</v>
      </c>
      <c r="E184" s="187" t="s">
        <v>1</v>
      </c>
      <c r="F184" s="188" t="s">
        <v>509</v>
      </c>
      <c r="H184" s="187" t="s">
        <v>1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7" t="s">
        <v>259</v>
      </c>
      <c r="AU184" s="187" t="s">
        <v>90</v>
      </c>
      <c r="AV184" s="13" t="s">
        <v>88</v>
      </c>
      <c r="AW184" s="13" t="s">
        <v>34</v>
      </c>
      <c r="AX184" s="13" t="s">
        <v>80</v>
      </c>
      <c r="AY184" s="187" t="s">
        <v>161</v>
      </c>
    </row>
    <row r="185" spans="2:51" s="14" customFormat="1" ht="12">
      <c r="B185" s="193"/>
      <c r="D185" s="186" t="s">
        <v>259</v>
      </c>
      <c r="E185" s="194" t="s">
        <v>1</v>
      </c>
      <c r="F185" s="195" t="s">
        <v>510</v>
      </c>
      <c r="H185" s="196">
        <v>15.642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259</v>
      </c>
      <c r="AU185" s="194" t="s">
        <v>90</v>
      </c>
      <c r="AV185" s="14" t="s">
        <v>90</v>
      </c>
      <c r="AW185" s="14" t="s">
        <v>34</v>
      </c>
      <c r="AX185" s="14" t="s">
        <v>80</v>
      </c>
      <c r="AY185" s="194" t="s">
        <v>161</v>
      </c>
    </row>
    <row r="186" spans="2:51" s="13" customFormat="1" ht="33.75">
      <c r="B186" s="185"/>
      <c r="D186" s="186" t="s">
        <v>259</v>
      </c>
      <c r="E186" s="187" t="s">
        <v>1</v>
      </c>
      <c r="F186" s="188" t="s">
        <v>511</v>
      </c>
      <c r="H186" s="187" t="s">
        <v>1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259</v>
      </c>
      <c r="AU186" s="187" t="s">
        <v>90</v>
      </c>
      <c r="AV186" s="13" t="s">
        <v>88</v>
      </c>
      <c r="AW186" s="13" t="s">
        <v>34</v>
      </c>
      <c r="AX186" s="13" t="s">
        <v>80</v>
      </c>
      <c r="AY186" s="187" t="s">
        <v>161</v>
      </c>
    </row>
    <row r="187" spans="2:51" s="14" customFormat="1" ht="12">
      <c r="B187" s="193"/>
      <c r="D187" s="186" t="s">
        <v>259</v>
      </c>
      <c r="E187" s="194" t="s">
        <v>1</v>
      </c>
      <c r="F187" s="195" t="s">
        <v>512</v>
      </c>
      <c r="H187" s="196">
        <v>46.926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259</v>
      </c>
      <c r="AU187" s="194" t="s">
        <v>90</v>
      </c>
      <c r="AV187" s="14" t="s">
        <v>90</v>
      </c>
      <c r="AW187" s="14" t="s">
        <v>34</v>
      </c>
      <c r="AX187" s="14" t="s">
        <v>80</v>
      </c>
      <c r="AY187" s="194" t="s">
        <v>161</v>
      </c>
    </row>
    <row r="188" spans="2:51" s="16" customFormat="1" ht="12">
      <c r="B188" s="225"/>
      <c r="D188" s="186" t="s">
        <v>259</v>
      </c>
      <c r="E188" s="226" t="s">
        <v>1</v>
      </c>
      <c r="F188" s="227" t="s">
        <v>466</v>
      </c>
      <c r="H188" s="228">
        <v>62.568</v>
      </c>
      <c r="I188" s="229"/>
      <c r="L188" s="225"/>
      <c r="M188" s="230"/>
      <c r="N188" s="231"/>
      <c r="O188" s="231"/>
      <c r="P188" s="231"/>
      <c r="Q188" s="231"/>
      <c r="R188" s="231"/>
      <c r="S188" s="231"/>
      <c r="T188" s="232"/>
      <c r="AT188" s="226" t="s">
        <v>259</v>
      </c>
      <c r="AU188" s="226" t="s">
        <v>90</v>
      </c>
      <c r="AV188" s="16" t="s">
        <v>110</v>
      </c>
      <c r="AW188" s="16" t="s">
        <v>34</v>
      </c>
      <c r="AX188" s="16" t="s">
        <v>80</v>
      </c>
      <c r="AY188" s="226" t="s">
        <v>161</v>
      </c>
    </row>
    <row r="189" spans="2:51" s="13" customFormat="1" ht="33.75">
      <c r="B189" s="185"/>
      <c r="D189" s="186" t="s">
        <v>259</v>
      </c>
      <c r="E189" s="187" t="s">
        <v>1</v>
      </c>
      <c r="F189" s="188" t="s">
        <v>513</v>
      </c>
      <c r="H189" s="187" t="s">
        <v>1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7" t="s">
        <v>259</v>
      </c>
      <c r="AU189" s="187" t="s">
        <v>90</v>
      </c>
      <c r="AV189" s="13" t="s">
        <v>88</v>
      </c>
      <c r="AW189" s="13" t="s">
        <v>34</v>
      </c>
      <c r="AX189" s="13" t="s">
        <v>80</v>
      </c>
      <c r="AY189" s="187" t="s">
        <v>161</v>
      </c>
    </row>
    <row r="190" spans="2:51" s="14" customFormat="1" ht="12">
      <c r="B190" s="193"/>
      <c r="D190" s="186" t="s">
        <v>259</v>
      </c>
      <c r="E190" s="194" t="s">
        <v>1</v>
      </c>
      <c r="F190" s="195" t="s">
        <v>514</v>
      </c>
      <c r="H190" s="196">
        <v>14.22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4" t="s">
        <v>259</v>
      </c>
      <c r="AU190" s="194" t="s">
        <v>90</v>
      </c>
      <c r="AV190" s="14" t="s">
        <v>90</v>
      </c>
      <c r="AW190" s="14" t="s">
        <v>34</v>
      </c>
      <c r="AX190" s="14" t="s">
        <v>80</v>
      </c>
      <c r="AY190" s="194" t="s">
        <v>161</v>
      </c>
    </row>
    <row r="191" spans="2:51" s="16" customFormat="1" ht="12">
      <c r="B191" s="225"/>
      <c r="D191" s="186" t="s">
        <v>259</v>
      </c>
      <c r="E191" s="226" t="s">
        <v>1</v>
      </c>
      <c r="F191" s="227" t="s">
        <v>466</v>
      </c>
      <c r="H191" s="228">
        <v>14.22</v>
      </c>
      <c r="I191" s="229"/>
      <c r="L191" s="225"/>
      <c r="M191" s="230"/>
      <c r="N191" s="231"/>
      <c r="O191" s="231"/>
      <c r="P191" s="231"/>
      <c r="Q191" s="231"/>
      <c r="R191" s="231"/>
      <c r="S191" s="231"/>
      <c r="T191" s="232"/>
      <c r="AT191" s="226" t="s">
        <v>259</v>
      </c>
      <c r="AU191" s="226" t="s">
        <v>90</v>
      </c>
      <c r="AV191" s="16" t="s">
        <v>110</v>
      </c>
      <c r="AW191" s="16" t="s">
        <v>34</v>
      </c>
      <c r="AX191" s="16" t="s">
        <v>80</v>
      </c>
      <c r="AY191" s="226" t="s">
        <v>161</v>
      </c>
    </row>
    <row r="192" spans="2:51" s="15" customFormat="1" ht="12">
      <c r="B192" s="217"/>
      <c r="D192" s="186" t="s">
        <v>259</v>
      </c>
      <c r="E192" s="218" t="s">
        <v>1</v>
      </c>
      <c r="F192" s="219" t="s">
        <v>453</v>
      </c>
      <c r="H192" s="220">
        <v>76.788</v>
      </c>
      <c r="I192" s="221"/>
      <c r="L192" s="217"/>
      <c r="M192" s="222"/>
      <c r="N192" s="223"/>
      <c r="O192" s="223"/>
      <c r="P192" s="223"/>
      <c r="Q192" s="223"/>
      <c r="R192" s="223"/>
      <c r="S192" s="223"/>
      <c r="T192" s="224"/>
      <c r="AT192" s="218" t="s">
        <v>259</v>
      </c>
      <c r="AU192" s="218" t="s">
        <v>90</v>
      </c>
      <c r="AV192" s="15" t="s">
        <v>180</v>
      </c>
      <c r="AW192" s="15" t="s">
        <v>34</v>
      </c>
      <c r="AX192" s="15" t="s">
        <v>88</v>
      </c>
      <c r="AY192" s="218" t="s">
        <v>161</v>
      </c>
    </row>
    <row r="193" spans="2:63" s="12" customFormat="1" ht="22.9" customHeight="1">
      <c r="B193" s="153"/>
      <c r="D193" s="154" t="s">
        <v>79</v>
      </c>
      <c r="E193" s="164" t="s">
        <v>160</v>
      </c>
      <c r="F193" s="164" t="s">
        <v>515</v>
      </c>
      <c r="I193" s="156"/>
      <c r="J193" s="165">
        <f>BK193</f>
        <v>0</v>
      </c>
      <c r="L193" s="153"/>
      <c r="M193" s="158"/>
      <c r="N193" s="159"/>
      <c r="O193" s="159"/>
      <c r="P193" s="160">
        <f>SUM(P194:P201)</f>
        <v>0</v>
      </c>
      <c r="Q193" s="159"/>
      <c r="R193" s="160">
        <f>SUM(R194:R201)</f>
        <v>0</v>
      </c>
      <c r="S193" s="159"/>
      <c r="T193" s="161">
        <f>SUM(T194:T201)</f>
        <v>0</v>
      </c>
      <c r="AR193" s="154" t="s">
        <v>88</v>
      </c>
      <c r="AT193" s="162" t="s">
        <v>79</v>
      </c>
      <c r="AU193" s="162" t="s">
        <v>88</v>
      </c>
      <c r="AY193" s="154" t="s">
        <v>161</v>
      </c>
      <c r="BK193" s="163">
        <f>SUM(BK194:BK201)</f>
        <v>0</v>
      </c>
    </row>
    <row r="194" spans="1:65" s="2" customFormat="1" ht="24" customHeight="1">
      <c r="A194" s="33"/>
      <c r="B194" s="166"/>
      <c r="C194" s="167" t="s">
        <v>349</v>
      </c>
      <c r="D194" s="167" t="s">
        <v>164</v>
      </c>
      <c r="E194" s="168" t="s">
        <v>516</v>
      </c>
      <c r="F194" s="169" t="s">
        <v>517</v>
      </c>
      <c r="G194" s="170" t="s">
        <v>271</v>
      </c>
      <c r="H194" s="171">
        <v>39.36</v>
      </c>
      <c r="I194" s="172"/>
      <c r="J194" s="173">
        <f>ROUND(I194*H194,2)</f>
        <v>0</v>
      </c>
      <c r="K194" s="169" t="s">
        <v>257</v>
      </c>
      <c r="L194" s="34"/>
      <c r="M194" s="174" t="s">
        <v>1</v>
      </c>
      <c r="N194" s="175" t="s">
        <v>45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180</v>
      </c>
      <c r="AT194" s="178" t="s">
        <v>164</v>
      </c>
      <c r="AU194" s="178" t="s">
        <v>90</v>
      </c>
      <c r="AY194" s="18" t="s">
        <v>161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88</v>
      </c>
      <c r="BK194" s="179">
        <f>ROUND(I194*H194,2)</f>
        <v>0</v>
      </c>
      <c r="BL194" s="18" t="s">
        <v>180</v>
      </c>
      <c r="BM194" s="178" t="s">
        <v>518</v>
      </c>
    </row>
    <row r="195" spans="2:51" s="14" customFormat="1" ht="12">
      <c r="B195" s="193"/>
      <c r="D195" s="186" t="s">
        <v>259</v>
      </c>
      <c r="E195" s="194" t="s">
        <v>1</v>
      </c>
      <c r="F195" s="195" t="s">
        <v>452</v>
      </c>
      <c r="H195" s="196">
        <v>39.36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259</v>
      </c>
      <c r="AU195" s="194" t="s">
        <v>90</v>
      </c>
      <c r="AV195" s="14" t="s">
        <v>90</v>
      </c>
      <c r="AW195" s="14" t="s">
        <v>34</v>
      </c>
      <c r="AX195" s="14" t="s">
        <v>80</v>
      </c>
      <c r="AY195" s="194" t="s">
        <v>161</v>
      </c>
    </row>
    <row r="196" spans="2:51" s="15" customFormat="1" ht="12">
      <c r="B196" s="217"/>
      <c r="D196" s="186" t="s">
        <v>259</v>
      </c>
      <c r="E196" s="218" t="s">
        <v>1</v>
      </c>
      <c r="F196" s="219" t="s">
        <v>453</v>
      </c>
      <c r="H196" s="220">
        <v>39.36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18" t="s">
        <v>259</v>
      </c>
      <c r="AU196" s="218" t="s">
        <v>90</v>
      </c>
      <c r="AV196" s="15" t="s">
        <v>180</v>
      </c>
      <c r="AW196" s="15" t="s">
        <v>34</v>
      </c>
      <c r="AX196" s="15" t="s">
        <v>88</v>
      </c>
      <c r="AY196" s="218" t="s">
        <v>161</v>
      </c>
    </row>
    <row r="197" spans="1:65" s="2" customFormat="1" ht="24" customHeight="1">
      <c r="A197" s="33"/>
      <c r="B197" s="166"/>
      <c r="C197" s="167" t="s">
        <v>7</v>
      </c>
      <c r="D197" s="167" t="s">
        <v>164</v>
      </c>
      <c r="E197" s="168" t="s">
        <v>519</v>
      </c>
      <c r="F197" s="169" t="s">
        <v>520</v>
      </c>
      <c r="G197" s="170" t="s">
        <v>271</v>
      </c>
      <c r="H197" s="171">
        <v>39.36</v>
      </c>
      <c r="I197" s="172"/>
      <c r="J197" s="173">
        <f>ROUND(I197*H197,2)</f>
        <v>0</v>
      </c>
      <c r="K197" s="169" t="s">
        <v>257</v>
      </c>
      <c r="L197" s="34"/>
      <c r="M197" s="174" t="s">
        <v>1</v>
      </c>
      <c r="N197" s="175" t="s">
        <v>45</v>
      </c>
      <c r="O197" s="59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8" t="s">
        <v>180</v>
      </c>
      <c r="AT197" s="178" t="s">
        <v>164</v>
      </c>
      <c r="AU197" s="178" t="s">
        <v>90</v>
      </c>
      <c r="AY197" s="18" t="s">
        <v>161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88</v>
      </c>
      <c r="BK197" s="179">
        <f>ROUND(I197*H197,2)</f>
        <v>0</v>
      </c>
      <c r="BL197" s="18" t="s">
        <v>180</v>
      </c>
      <c r="BM197" s="178" t="s">
        <v>521</v>
      </c>
    </row>
    <row r="198" spans="1:65" s="2" customFormat="1" ht="24" customHeight="1">
      <c r="A198" s="33"/>
      <c r="B198" s="166"/>
      <c r="C198" s="167" t="s">
        <v>355</v>
      </c>
      <c r="D198" s="167" t="s">
        <v>164</v>
      </c>
      <c r="E198" s="168" t="s">
        <v>522</v>
      </c>
      <c r="F198" s="169" t="s">
        <v>523</v>
      </c>
      <c r="G198" s="170" t="s">
        <v>271</v>
      </c>
      <c r="H198" s="171">
        <v>39.36</v>
      </c>
      <c r="I198" s="172"/>
      <c r="J198" s="173">
        <f>ROUND(I198*H198,2)</f>
        <v>0</v>
      </c>
      <c r="K198" s="169" t="s">
        <v>257</v>
      </c>
      <c r="L198" s="34"/>
      <c r="M198" s="174" t="s">
        <v>1</v>
      </c>
      <c r="N198" s="175" t="s">
        <v>45</v>
      </c>
      <c r="O198" s="59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180</v>
      </c>
      <c r="AT198" s="178" t="s">
        <v>164</v>
      </c>
      <c r="AU198" s="178" t="s">
        <v>90</v>
      </c>
      <c r="AY198" s="18" t="s">
        <v>161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88</v>
      </c>
      <c r="BK198" s="179">
        <f>ROUND(I198*H198,2)</f>
        <v>0</v>
      </c>
      <c r="BL198" s="18" t="s">
        <v>180</v>
      </c>
      <c r="BM198" s="178" t="s">
        <v>524</v>
      </c>
    </row>
    <row r="199" spans="2:51" s="14" customFormat="1" ht="12">
      <c r="B199" s="193"/>
      <c r="D199" s="186" t="s">
        <v>259</v>
      </c>
      <c r="E199" s="194" t="s">
        <v>1</v>
      </c>
      <c r="F199" s="195" t="s">
        <v>452</v>
      </c>
      <c r="H199" s="196">
        <v>39.36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259</v>
      </c>
      <c r="AU199" s="194" t="s">
        <v>90</v>
      </c>
      <c r="AV199" s="14" t="s">
        <v>90</v>
      </c>
      <c r="AW199" s="14" t="s">
        <v>34</v>
      </c>
      <c r="AX199" s="14" t="s">
        <v>80</v>
      </c>
      <c r="AY199" s="194" t="s">
        <v>161</v>
      </c>
    </row>
    <row r="200" spans="2:51" s="15" customFormat="1" ht="12">
      <c r="B200" s="217"/>
      <c r="D200" s="186" t="s">
        <v>259</v>
      </c>
      <c r="E200" s="218" t="s">
        <v>1</v>
      </c>
      <c r="F200" s="219" t="s">
        <v>453</v>
      </c>
      <c r="H200" s="220">
        <v>39.36</v>
      </c>
      <c r="I200" s="221"/>
      <c r="L200" s="217"/>
      <c r="M200" s="222"/>
      <c r="N200" s="223"/>
      <c r="O200" s="223"/>
      <c r="P200" s="223"/>
      <c r="Q200" s="223"/>
      <c r="R200" s="223"/>
      <c r="S200" s="223"/>
      <c r="T200" s="224"/>
      <c r="AT200" s="218" t="s">
        <v>259</v>
      </c>
      <c r="AU200" s="218" t="s">
        <v>90</v>
      </c>
      <c r="AV200" s="15" t="s">
        <v>180</v>
      </c>
      <c r="AW200" s="15" t="s">
        <v>34</v>
      </c>
      <c r="AX200" s="15" t="s">
        <v>88</v>
      </c>
      <c r="AY200" s="218" t="s">
        <v>161</v>
      </c>
    </row>
    <row r="201" spans="1:65" s="2" customFormat="1" ht="24" customHeight="1">
      <c r="A201" s="33"/>
      <c r="B201" s="166"/>
      <c r="C201" s="167" t="s">
        <v>360</v>
      </c>
      <c r="D201" s="167" t="s">
        <v>164</v>
      </c>
      <c r="E201" s="168" t="s">
        <v>525</v>
      </c>
      <c r="F201" s="169" t="s">
        <v>526</v>
      </c>
      <c r="G201" s="170" t="s">
        <v>271</v>
      </c>
      <c r="H201" s="171">
        <v>39.36</v>
      </c>
      <c r="I201" s="172"/>
      <c r="J201" s="173">
        <f>ROUND(I201*H201,2)</f>
        <v>0</v>
      </c>
      <c r="K201" s="169" t="s">
        <v>257</v>
      </c>
      <c r="L201" s="34"/>
      <c r="M201" s="174" t="s">
        <v>1</v>
      </c>
      <c r="N201" s="175" t="s">
        <v>45</v>
      </c>
      <c r="O201" s="59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180</v>
      </c>
      <c r="AT201" s="178" t="s">
        <v>164</v>
      </c>
      <c r="AU201" s="178" t="s">
        <v>90</v>
      </c>
      <c r="AY201" s="18" t="s">
        <v>161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88</v>
      </c>
      <c r="BK201" s="179">
        <f>ROUND(I201*H201,2)</f>
        <v>0</v>
      </c>
      <c r="BL201" s="18" t="s">
        <v>180</v>
      </c>
      <c r="BM201" s="178" t="s">
        <v>527</v>
      </c>
    </row>
    <row r="202" spans="2:63" s="12" customFormat="1" ht="22.9" customHeight="1">
      <c r="B202" s="153"/>
      <c r="D202" s="154" t="s">
        <v>79</v>
      </c>
      <c r="E202" s="164" t="s">
        <v>195</v>
      </c>
      <c r="F202" s="164" t="s">
        <v>528</v>
      </c>
      <c r="I202" s="156"/>
      <c r="J202" s="165">
        <f>BK202</f>
        <v>0</v>
      </c>
      <c r="L202" s="153"/>
      <c r="M202" s="158"/>
      <c r="N202" s="159"/>
      <c r="O202" s="159"/>
      <c r="P202" s="160">
        <f>SUM(P203:P215)</f>
        <v>0</v>
      </c>
      <c r="Q202" s="159"/>
      <c r="R202" s="160">
        <f>SUM(R203:R215)</f>
        <v>0</v>
      </c>
      <c r="S202" s="159"/>
      <c r="T202" s="161">
        <f>SUM(T203:T215)</f>
        <v>0</v>
      </c>
      <c r="AR202" s="154" t="s">
        <v>88</v>
      </c>
      <c r="AT202" s="162" t="s">
        <v>79</v>
      </c>
      <c r="AU202" s="162" t="s">
        <v>88</v>
      </c>
      <c r="AY202" s="154" t="s">
        <v>161</v>
      </c>
      <c r="BK202" s="163">
        <f>SUM(BK203:BK215)</f>
        <v>0</v>
      </c>
    </row>
    <row r="203" spans="1:65" s="2" customFormat="1" ht="24" customHeight="1">
      <c r="A203" s="33"/>
      <c r="B203" s="166"/>
      <c r="C203" s="167" t="s">
        <v>366</v>
      </c>
      <c r="D203" s="167" t="s">
        <v>164</v>
      </c>
      <c r="E203" s="168" t="s">
        <v>529</v>
      </c>
      <c r="F203" s="169" t="s">
        <v>530</v>
      </c>
      <c r="G203" s="170" t="s">
        <v>285</v>
      </c>
      <c r="H203" s="171">
        <v>237</v>
      </c>
      <c r="I203" s="172"/>
      <c r="J203" s="173">
        <f>ROUND(I203*H203,2)</f>
        <v>0</v>
      </c>
      <c r="K203" s="169" t="s">
        <v>257</v>
      </c>
      <c r="L203" s="34"/>
      <c r="M203" s="174" t="s">
        <v>1</v>
      </c>
      <c r="N203" s="175" t="s">
        <v>45</v>
      </c>
      <c r="O203" s="59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8" t="s">
        <v>180</v>
      </c>
      <c r="AT203" s="178" t="s">
        <v>164</v>
      </c>
      <c r="AU203" s="178" t="s">
        <v>90</v>
      </c>
      <c r="AY203" s="18" t="s">
        <v>161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88</v>
      </c>
      <c r="BK203" s="179">
        <f>ROUND(I203*H203,2)</f>
        <v>0</v>
      </c>
      <c r="BL203" s="18" t="s">
        <v>180</v>
      </c>
      <c r="BM203" s="178" t="s">
        <v>531</v>
      </c>
    </row>
    <row r="204" spans="1:47" s="2" customFormat="1" ht="29.25">
      <c r="A204" s="33"/>
      <c r="B204" s="34"/>
      <c r="C204" s="33"/>
      <c r="D204" s="186" t="s">
        <v>287</v>
      </c>
      <c r="E204" s="33"/>
      <c r="F204" s="204" t="s">
        <v>532</v>
      </c>
      <c r="G204" s="33"/>
      <c r="H204" s="33"/>
      <c r="I204" s="102"/>
      <c r="J204" s="33"/>
      <c r="K204" s="33"/>
      <c r="L204" s="34"/>
      <c r="M204" s="205"/>
      <c r="N204" s="206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287</v>
      </c>
      <c r="AU204" s="18" t="s">
        <v>90</v>
      </c>
    </row>
    <row r="205" spans="2:51" s="14" customFormat="1" ht="12">
      <c r="B205" s="193"/>
      <c r="D205" s="186" t="s">
        <v>259</v>
      </c>
      <c r="E205" s="194" t="s">
        <v>1</v>
      </c>
      <c r="F205" s="195" t="s">
        <v>533</v>
      </c>
      <c r="H205" s="196">
        <v>237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259</v>
      </c>
      <c r="AU205" s="194" t="s">
        <v>90</v>
      </c>
      <c r="AV205" s="14" t="s">
        <v>90</v>
      </c>
      <c r="AW205" s="14" t="s">
        <v>34</v>
      </c>
      <c r="AX205" s="14" t="s">
        <v>80</v>
      </c>
      <c r="AY205" s="194" t="s">
        <v>161</v>
      </c>
    </row>
    <row r="206" spans="2:51" s="15" customFormat="1" ht="12">
      <c r="B206" s="217"/>
      <c r="D206" s="186" t="s">
        <v>259</v>
      </c>
      <c r="E206" s="218" t="s">
        <v>1</v>
      </c>
      <c r="F206" s="219" t="s">
        <v>453</v>
      </c>
      <c r="H206" s="220">
        <v>237</v>
      </c>
      <c r="I206" s="221"/>
      <c r="L206" s="217"/>
      <c r="M206" s="222"/>
      <c r="N206" s="223"/>
      <c r="O206" s="223"/>
      <c r="P206" s="223"/>
      <c r="Q206" s="223"/>
      <c r="R206" s="223"/>
      <c r="S206" s="223"/>
      <c r="T206" s="224"/>
      <c r="AT206" s="218" t="s">
        <v>259</v>
      </c>
      <c r="AU206" s="218" t="s">
        <v>90</v>
      </c>
      <c r="AV206" s="15" t="s">
        <v>180</v>
      </c>
      <c r="AW206" s="15" t="s">
        <v>34</v>
      </c>
      <c r="AX206" s="15" t="s">
        <v>88</v>
      </c>
      <c r="AY206" s="218" t="s">
        <v>161</v>
      </c>
    </row>
    <row r="207" spans="1:65" s="2" customFormat="1" ht="24" customHeight="1">
      <c r="A207" s="33"/>
      <c r="B207" s="166"/>
      <c r="C207" s="207" t="s">
        <v>369</v>
      </c>
      <c r="D207" s="207" t="s">
        <v>289</v>
      </c>
      <c r="E207" s="208" t="s">
        <v>534</v>
      </c>
      <c r="F207" s="209" t="s">
        <v>535</v>
      </c>
      <c r="G207" s="210" t="s">
        <v>285</v>
      </c>
      <c r="H207" s="211">
        <v>260.7</v>
      </c>
      <c r="I207" s="212"/>
      <c r="J207" s="213">
        <f>ROUND(I207*H207,2)</f>
        <v>0</v>
      </c>
      <c r="K207" s="209" t="s">
        <v>257</v>
      </c>
      <c r="L207" s="214"/>
      <c r="M207" s="215" t="s">
        <v>1</v>
      </c>
      <c r="N207" s="216" t="s">
        <v>45</v>
      </c>
      <c r="O207" s="59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195</v>
      </c>
      <c r="AT207" s="178" t="s">
        <v>289</v>
      </c>
      <c r="AU207" s="178" t="s">
        <v>90</v>
      </c>
      <c r="AY207" s="18" t="s">
        <v>161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88</v>
      </c>
      <c r="BK207" s="179">
        <f>ROUND(I207*H207,2)</f>
        <v>0</v>
      </c>
      <c r="BL207" s="18" t="s">
        <v>180</v>
      </c>
      <c r="BM207" s="178" t="s">
        <v>536</v>
      </c>
    </row>
    <row r="208" spans="1:65" s="2" customFormat="1" ht="16.5" customHeight="1">
      <c r="A208" s="33"/>
      <c r="B208" s="166"/>
      <c r="C208" s="207" t="s">
        <v>374</v>
      </c>
      <c r="D208" s="207" t="s">
        <v>289</v>
      </c>
      <c r="E208" s="208" t="s">
        <v>537</v>
      </c>
      <c r="F208" s="209" t="s">
        <v>538</v>
      </c>
      <c r="G208" s="210" t="s">
        <v>539</v>
      </c>
      <c r="H208" s="211">
        <v>1</v>
      </c>
      <c r="I208" s="212"/>
      <c r="J208" s="213">
        <f>ROUND(I208*H208,2)</f>
        <v>0</v>
      </c>
      <c r="K208" s="209" t="s">
        <v>1</v>
      </c>
      <c r="L208" s="214"/>
      <c r="M208" s="215" t="s">
        <v>1</v>
      </c>
      <c r="N208" s="216" t="s">
        <v>45</v>
      </c>
      <c r="O208" s="59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195</v>
      </c>
      <c r="AT208" s="178" t="s">
        <v>289</v>
      </c>
      <c r="AU208" s="178" t="s">
        <v>90</v>
      </c>
      <c r="AY208" s="18" t="s">
        <v>161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88</v>
      </c>
      <c r="BK208" s="179">
        <f>ROUND(I208*H208,2)</f>
        <v>0</v>
      </c>
      <c r="BL208" s="18" t="s">
        <v>180</v>
      </c>
      <c r="BM208" s="178" t="s">
        <v>540</v>
      </c>
    </row>
    <row r="209" spans="2:51" s="14" customFormat="1" ht="12">
      <c r="B209" s="193"/>
      <c r="D209" s="186" t="s">
        <v>259</v>
      </c>
      <c r="E209" s="194" t="s">
        <v>1</v>
      </c>
      <c r="F209" s="195" t="s">
        <v>88</v>
      </c>
      <c r="H209" s="196">
        <v>1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259</v>
      </c>
      <c r="AU209" s="194" t="s">
        <v>90</v>
      </c>
      <c r="AV209" s="14" t="s">
        <v>90</v>
      </c>
      <c r="AW209" s="14" t="s">
        <v>34</v>
      </c>
      <c r="AX209" s="14" t="s">
        <v>80</v>
      </c>
      <c r="AY209" s="194" t="s">
        <v>161</v>
      </c>
    </row>
    <row r="210" spans="2:51" s="15" customFormat="1" ht="12">
      <c r="B210" s="217"/>
      <c r="D210" s="186" t="s">
        <v>259</v>
      </c>
      <c r="E210" s="218" t="s">
        <v>1</v>
      </c>
      <c r="F210" s="219" t="s">
        <v>453</v>
      </c>
      <c r="H210" s="220">
        <v>1</v>
      </c>
      <c r="I210" s="221"/>
      <c r="L210" s="217"/>
      <c r="M210" s="222"/>
      <c r="N210" s="223"/>
      <c r="O210" s="223"/>
      <c r="P210" s="223"/>
      <c r="Q210" s="223"/>
      <c r="R210" s="223"/>
      <c r="S210" s="223"/>
      <c r="T210" s="224"/>
      <c r="AT210" s="218" t="s">
        <v>259</v>
      </c>
      <c r="AU210" s="218" t="s">
        <v>90</v>
      </c>
      <c r="AV210" s="15" t="s">
        <v>180</v>
      </c>
      <c r="AW210" s="15" t="s">
        <v>34</v>
      </c>
      <c r="AX210" s="15" t="s">
        <v>88</v>
      </c>
      <c r="AY210" s="218" t="s">
        <v>161</v>
      </c>
    </row>
    <row r="211" spans="1:65" s="2" customFormat="1" ht="16.5" customHeight="1">
      <c r="A211" s="33"/>
      <c r="B211" s="166"/>
      <c r="C211" s="167" t="s">
        <v>378</v>
      </c>
      <c r="D211" s="167" t="s">
        <v>164</v>
      </c>
      <c r="E211" s="168" t="s">
        <v>541</v>
      </c>
      <c r="F211" s="169" t="s">
        <v>542</v>
      </c>
      <c r="G211" s="170" t="s">
        <v>292</v>
      </c>
      <c r="H211" s="171">
        <v>8</v>
      </c>
      <c r="I211" s="172"/>
      <c r="J211" s="173">
        <f>ROUND(I211*H211,2)</f>
        <v>0</v>
      </c>
      <c r="K211" s="169" t="s">
        <v>257</v>
      </c>
      <c r="L211" s="34"/>
      <c r="M211" s="174" t="s">
        <v>1</v>
      </c>
      <c r="N211" s="175" t="s">
        <v>45</v>
      </c>
      <c r="O211" s="59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180</v>
      </c>
      <c r="AT211" s="178" t="s">
        <v>164</v>
      </c>
      <c r="AU211" s="178" t="s">
        <v>90</v>
      </c>
      <c r="AY211" s="18" t="s">
        <v>161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88</v>
      </c>
      <c r="BK211" s="179">
        <f>ROUND(I211*H211,2)</f>
        <v>0</v>
      </c>
      <c r="BL211" s="18" t="s">
        <v>180</v>
      </c>
      <c r="BM211" s="178" t="s">
        <v>543</v>
      </c>
    </row>
    <row r="212" spans="1:65" s="2" customFormat="1" ht="16.5" customHeight="1">
      <c r="A212" s="33"/>
      <c r="B212" s="166"/>
      <c r="C212" s="207" t="s">
        <v>384</v>
      </c>
      <c r="D212" s="207" t="s">
        <v>289</v>
      </c>
      <c r="E212" s="208" t="s">
        <v>544</v>
      </c>
      <c r="F212" s="209" t="s">
        <v>545</v>
      </c>
      <c r="G212" s="210" t="s">
        <v>292</v>
      </c>
      <c r="H212" s="211">
        <v>8</v>
      </c>
      <c r="I212" s="212"/>
      <c r="J212" s="213">
        <f>ROUND(I212*H212,2)</f>
        <v>0</v>
      </c>
      <c r="K212" s="209" t="s">
        <v>1</v>
      </c>
      <c r="L212" s="214"/>
      <c r="M212" s="215" t="s">
        <v>1</v>
      </c>
      <c r="N212" s="216" t="s">
        <v>45</v>
      </c>
      <c r="O212" s="59"/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8" t="s">
        <v>195</v>
      </c>
      <c r="AT212" s="178" t="s">
        <v>289</v>
      </c>
      <c r="AU212" s="178" t="s">
        <v>90</v>
      </c>
      <c r="AY212" s="18" t="s">
        <v>161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8" t="s">
        <v>88</v>
      </c>
      <c r="BK212" s="179">
        <f>ROUND(I212*H212,2)</f>
        <v>0</v>
      </c>
      <c r="BL212" s="18" t="s">
        <v>180</v>
      </c>
      <c r="BM212" s="178" t="s">
        <v>546</v>
      </c>
    </row>
    <row r="213" spans="1:47" s="2" customFormat="1" ht="58.5">
      <c r="A213" s="33"/>
      <c r="B213" s="34"/>
      <c r="C213" s="33"/>
      <c r="D213" s="186" t="s">
        <v>287</v>
      </c>
      <c r="E213" s="33"/>
      <c r="F213" s="204" t="s">
        <v>547</v>
      </c>
      <c r="G213" s="33"/>
      <c r="H213" s="33"/>
      <c r="I213" s="102"/>
      <c r="J213" s="33"/>
      <c r="K213" s="33"/>
      <c r="L213" s="34"/>
      <c r="M213" s="205"/>
      <c r="N213" s="206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287</v>
      </c>
      <c r="AU213" s="18" t="s">
        <v>90</v>
      </c>
    </row>
    <row r="214" spans="1:65" s="2" customFormat="1" ht="16.5" customHeight="1">
      <c r="A214" s="33"/>
      <c r="B214" s="166"/>
      <c r="C214" s="167" t="s">
        <v>548</v>
      </c>
      <c r="D214" s="167" t="s">
        <v>164</v>
      </c>
      <c r="E214" s="168" t="s">
        <v>549</v>
      </c>
      <c r="F214" s="169" t="s">
        <v>550</v>
      </c>
      <c r="G214" s="170" t="s">
        <v>292</v>
      </c>
      <c r="H214" s="171">
        <v>8</v>
      </c>
      <c r="I214" s="172"/>
      <c r="J214" s="173">
        <f>ROUND(I214*H214,2)</f>
        <v>0</v>
      </c>
      <c r="K214" s="169" t="s">
        <v>257</v>
      </c>
      <c r="L214" s="34"/>
      <c r="M214" s="174" t="s">
        <v>1</v>
      </c>
      <c r="N214" s="175" t="s">
        <v>45</v>
      </c>
      <c r="O214" s="59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180</v>
      </c>
      <c r="AT214" s="178" t="s">
        <v>164</v>
      </c>
      <c r="AU214" s="178" t="s">
        <v>90</v>
      </c>
      <c r="AY214" s="18" t="s">
        <v>161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88</v>
      </c>
      <c r="BK214" s="179">
        <f>ROUND(I214*H214,2)</f>
        <v>0</v>
      </c>
      <c r="BL214" s="18" t="s">
        <v>180</v>
      </c>
      <c r="BM214" s="178" t="s">
        <v>551</v>
      </c>
    </row>
    <row r="215" spans="1:65" s="2" customFormat="1" ht="16.5" customHeight="1">
      <c r="A215" s="33"/>
      <c r="B215" s="166"/>
      <c r="C215" s="207" t="s">
        <v>492</v>
      </c>
      <c r="D215" s="207" t="s">
        <v>289</v>
      </c>
      <c r="E215" s="208" t="s">
        <v>552</v>
      </c>
      <c r="F215" s="209" t="s">
        <v>553</v>
      </c>
      <c r="G215" s="210" t="s">
        <v>292</v>
      </c>
      <c r="H215" s="211">
        <v>8</v>
      </c>
      <c r="I215" s="212"/>
      <c r="J215" s="213">
        <f>ROUND(I215*H215,2)</f>
        <v>0</v>
      </c>
      <c r="K215" s="209" t="s">
        <v>1</v>
      </c>
      <c r="L215" s="214"/>
      <c r="M215" s="215" t="s">
        <v>1</v>
      </c>
      <c r="N215" s="216" t="s">
        <v>45</v>
      </c>
      <c r="O215" s="59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195</v>
      </c>
      <c r="AT215" s="178" t="s">
        <v>289</v>
      </c>
      <c r="AU215" s="178" t="s">
        <v>90</v>
      </c>
      <c r="AY215" s="18" t="s">
        <v>161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88</v>
      </c>
      <c r="BK215" s="179">
        <f>ROUND(I215*H215,2)</f>
        <v>0</v>
      </c>
      <c r="BL215" s="18" t="s">
        <v>180</v>
      </c>
      <c r="BM215" s="178" t="s">
        <v>554</v>
      </c>
    </row>
    <row r="216" spans="2:63" s="12" customFormat="1" ht="22.9" customHeight="1">
      <c r="B216" s="153"/>
      <c r="D216" s="154" t="s">
        <v>79</v>
      </c>
      <c r="E216" s="164" t="s">
        <v>199</v>
      </c>
      <c r="F216" s="164" t="s">
        <v>282</v>
      </c>
      <c r="I216" s="156"/>
      <c r="J216" s="165">
        <f>BK216</f>
        <v>0</v>
      </c>
      <c r="L216" s="153"/>
      <c r="M216" s="158"/>
      <c r="N216" s="159"/>
      <c r="O216" s="159"/>
      <c r="P216" s="160">
        <f>SUM(P217:P220)</f>
        <v>0</v>
      </c>
      <c r="Q216" s="159"/>
      <c r="R216" s="160">
        <f>SUM(R217:R220)</f>
        <v>0</v>
      </c>
      <c r="S216" s="159"/>
      <c r="T216" s="161">
        <f>SUM(T217:T220)</f>
        <v>0</v>
      </c>
      <c r="AR216" s="154" t="s">
        <v>88</v>
      </c>
      <c r="AT216" s="162" t="s">
        <v>79</v>
      </c>
      <c r="AU216" s="162" t="s">
        <v>88</v>
      </c>
      <c r="AY216" s="154" t="s">
        <v>161</v>
      </c>
      <c r="BK216" s="163">
        <f>SUM(BK217:BK220)</f>
        <v>0</v>
      </c>
    </row>
    <row r="217" spans="1:65" s="2" customFormat="1" ht="16.5" customHeight="1">
      <c r="A217" s="33"/>
      <c r="B217" s="166"/>
      <c r="C217" s="167" t="s">
        <v>555</v>
      </c>
      <c r="D217" s="167" t="s">
        <v>164</v>
      </c>
      <c r="E217" s="168" t="s">
        <v>556</v>
      </c>
      <c r="F217" s="169" t="s">
        <v>557</v>
      </c>
      <c r="G217" s="170" t="s">
        <v>285</v>
      </c>
      <c r="H217" s="171">
        <v>68</v>
      </c>
      <c r="I217" s="172"/>
      <c r="J217" s="173">
        <f>ROUND(I217*H217,2)</f>
        <v>0</v>
      </c>
      <c r="K217" s="169" t="s">
        <v>257</v>
      </c>
      <c r="L217" s="34"/>
      <c r="M217" s="174" t="s">
        <v>1</v>
      </c>
      <c r="N217" s="175" t="s">
        <v>45</v>
      </c>
      <c r="O217" s="59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180</v>
      </c>
      <c r="AT217" s="178" t="s">
        <v>164</v>
      </c>
      <c r="AU217" s="178" t="s">
        <v>90</v>
      </c>
      <c r="AY217" s="18" t="s">
        <v>161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88</v>
      </c>
      <c r="BK217" s="179">
        <f>ROUND(I217*H217,2)</f>
        <v>0</v>
      </c>
      <c r="BL217" s="18" t="s">
        <v>180</v>
      </c>
      <c r="BM217" s="178" t="s">
        <v>558</v>
      </c>
    </row>
    <row r="218" spans="2:51" s="14" customFormat="1" ht="12">
      <c r="B218" s="193"/>
      <c r="D218" s="186" t="s">
        <v>259</v>
      </c>
      <c r="E218" s="194" t="s">
        <v>1</v>
      </c>
      <c r="F218" s="195" t="s">
        <v>559</v>
      </c>
      <c r="H218" s="196">
        <v>68</v>
      </c>
      <c r="I218" s="197"/>
      <c r="L218" s="193"/>
      <c r="M218" s="198"/>
      <c r="N218" s="199"/>
      <c r="O218" s="199"/>
      <c r="P218" s="199"/>
      <c r="Q218" s="199"/>
      <c r="R218" s="199"/>
      <c r="S218" s="199"/>
      <c r="T218" s="200"/>
      <c r="AT218" s="194" t="s">
        <v>259</v>
      </c>
      <c r="AU218" s="194" t="s">
        <v>90</v>
      </c>
      <c r="AV218" s="14" t="s">
        <v>90</v>
      </c>
      <c r="AW218" s="14" t="s">
        <v>34</v>
      </c>
      <c r="AX218" s="14" t="s">
        <v>80</v>
      </c>
      <c r="AY218" s="194" t="s">
        <v>161</v>
      </c>
    </row>
    <row r="219" spans="2:51" s="15" customFormat="1" ht="12">
      <c r="B219" s="217"/>
      <c r="D219" s="186" t="s">
        <v>259</v>
      </c>
      <c r="E219" s="218" t="s">
        <v>1</v>
      </c>
      <c r="F219" s="219" t="s">
        <v>453</v>
      </c>
      <c r="H219" s="220">
        <v>68</v>
      </c>
      <c r="I219" s="221"/>
      <c r="L219" s="217"/>
      <c r="M219" s="222"/>
      <c r="N219" s="223"/>
      <c r="O219" s="223"/>
      <c r="P219" s="223"/>
      <c r="Q219" s="223"/>
      <c r="R219" s="223"/>
      <c r="S219" s="223"/>
      <c r="T219" s="224"/>
      <c r="AT219" s="218" t="s">
        <v>259</v>
      </c>
      <c r="AU219" s="218" t="s">
        <v>90</v>
      </c>
      <c r="AV219" s="15" t="s">
        <v>180</v>
      </c>
      <c r="AW219" s="15" t="s">
        <v>34</v>
      </c>
      <c r="AX219" s="15" t="s">
        <v>88</v>
      </c>
      <c r="AY219" s="218" t="s">
        <v>161</v>
      </c>
    </row>
    <row r="220" spans="1:65" s="2" customFormat="1" ht="24" customHeight="1">
      <c r="A220" s="33"/>
      <c r="B220" s="166"/>
      <c r="C220" s="167" t="s">
        <v>496</v>
      </c>
      <c r="D220" s="167" t="s">
        <v>164</v>
      </c>
      <c r="E220" s="168" t="s">
        <v>560</v>
      </c>
      <c r="F220" s="169" t="s">
        <v>561</v>
      </c>
      <c r="G220" s="170" t="s">
        <v>292</v>
      </c>
      <c r="H220" s="171">
        <v>2</v>
      </c>
      <c r="I220" s="172"/>
      <c r="J220" s="173">
        <f>ROUND(I220*H220,2)</f>
        <v>0</v>
      </c>
      <c r="K220" s="169" t="s">
        <v>257</v>
      </c>
      <c r="L220" s="34"/>
      <c r="M220" s="174" t="s">
        <v>1</v>
      </c>
      <c r="N220" s="175" t="s">
        <v>45</v>
      </c>
      <c r="O220" s="59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180</v>
      </c>
      <c r="AT220" s="178" t="s">
        <v>164</v>
      </c>
      <c r="AU220" s="178" t="s">
        <v>90</v>
      </c>
      <c r="AY220" s="18" t="s">
        <v>161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88</v>
      </c>
      <c r="BK220" s="179">
        <f>ROUND(I220*H220,2)</f>
        <v>0</v>
      </c>
      <c r="BL220" s="18" t="s">
        <v>180</v>
      </c>
      <c r="BM220" s="178" t="s">
        <v>562</v>
      </c>
    </row>
    <row r="221" spans="2:63" s="12" customFormat="1" ht="22.9" customHeight="1">
      <c r="B221" s="153"/>
      <c r="D221" s="154" t="s">
        <v>79</v>
      </c>
      <c r="E221" s="164" t="s">
        <v>427</v>
      </c>
      <c r="F221" s="164" t="s">
        <v>428</v>
      </c>
      <c r="I221" s="156"/>
      <c r="J221" s="165">
        <f>BK221</f>
        <v>0</v>
      </c>
      <c r="L221" s="153"/>
      <c r="M221" s="158"/>
      <c r="N221" s="159"/>
      <c r="O221" s="159"/>
      <c r="P221" s="160">
        <f>SUM(P222:P225)</f>
        <v>0</v>
      </c>
      <c r="Q221" s="159"/>
      <c r="R221" s="160">
        <f>SUM(R222:R225)</f>
        <v>0</v>
      </c>
      <c r="S221" s="159"/>
      <c r="T221" s="161">
        <f>SUM(T222:T225)</f>
        <v>0</v>
      </c>
      <c r="AR221" s="154" t="s">
        <v>88</v>
      </c>
      <c r="AT221" s="162" t="s">
        <v>79</v>
      </c>
      <c r="AU221" s="162" t="s">
        <v>88</v>
      </c>
      <c r="AY221" s="154" t="s">
        <v>161</v>
      </c>
      <c r="BK221" s="163">
        <f>SUM(BK222:BK225)</f>
        <v>0</v>
      </c>
    </row>
    <row r="222" spans="1:65" s="2" customFormat="1" ht="24" customHeight="1">
      <c r="A222" s="33"/>
      <c r="B222" s="166"/>
      <c r="C222" s="167" t="s">
        <v>563</v>
      </c>
      <c r="D222" s="167" t="s">
        <v>164</v>
      </c>
      <c r="E222" s="168" t="s">
        <v>564</v>
      </c>
      <c r="F222" s="169" t="s">
        <v>565</v>
      </c>
      <c r="G222" s="170" t="s">
        <v>387</v>
      </c>
      <c r="H222" s="171">
        <v>33.489</v>
      </c>
      <c r="I222" s="172"/>
      <c r="J222" s="173">
        <f>ROUND(I222*H222,2)</f>
        <v>0</v>
      </c>
      <c r="K222" s="169" t="s">
        <v>257</v>
      </c>
      <c r="L222" s="34"/>
      <c r="M222" s="174" t="s">
        <v>1</v>
      </c>
      <c r="N222" s="175" t="s">
        <v>45</v>
      </c>
      <c r="O222" s="59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8" t="s">
        <v>180</v>
      </c>
      <c r="AT222" s="178" t="s">
        <v>164</v>
      </c>
      <c r="AU222" s="178" t="s">
        <v>90</v>
      </c>
      <c r="AY222" s="18" t="s">
        <v>161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88</v>
      </c>
      <c r="BK222" s="179">
        <f>ROUND(I222*H222,2)</f>
        <v>0</v>
      </c>
      <c r="BL222" s="18" t="s">
        <v>180</v>
      </c>
      <c r="BM222" s="178" t="s">
        <v>566</v>
      </c>
    </row>
    <row r="223" spans="1:65" s="2" customFormat="1" ht="24" customHeight="1">
      <c r="A223" s="33"/>
      <c r="B223" s="166"/>
      <c r="C223" s="167" t="s">
        <v>500</v>
      </c>
      <c r="D223" s="167" t="s">
        <v>164</v>
      </c>
      <c r="E223" s="168" t="s">
        <v>429</v>
      </c>
      <c r="F223" s="169" t="s">
        <v>430</v>
      </c>
      <c r="G223" s="170" t="s">
        <v>387</v>
      </c>
      <c r="H223" s="171">
        <v>33.489</v>
      </c>
      <c r="I223" s="172"/>
      <c r="J223" s="173">
        <f>ROUND(I223*H223,2)</f>
        <v>0</v>
      </c>
      <c r="K223" s="169" t="s">
        <v>257</v>
      </c>
      <c r="L223" s="34"/>
      <c r="M223" s="174" t="s">
        <v>1</v>
      </c>
      <c r="N223" s="175" t="s">
        <v>45</v>
      </c>
      <c r="O223" s="59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180</v>
      </c>
      <c r="AT223" s="178" t="s">
        <v>164</v>
      </c>
      <c r="AU223" s="178" t="s">
        <v>90</v>
      </c>
      <c r="AY223" s="18" t="s">
        <v>161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88</v>
      </c>
      <c r="BK223" s="179">
        <f>ROUND(I223*H223,2)</f>
        <v>0</v>
      </c>
      <c r="BL223" s="18" t="s">
        <v>180</v>
      </c>
      <c r="BM223" s="178" t="s">
        <v>567</v>
      </c>
    </row>
    <row r="224" spans="1:65" s="2" customFormat="1" ht="24" customHeight="1">
      <c r="A224" s="33"/>
      <c r="B224" s="166"/>
      <c r="C224" s="167" t="s">
        <v>568</v>
      </c>
      <c r="D224" s="167" t="s">
        <v>164</v>
      </c>
      <c r="E224" s="168" t="s">
        <v>432</v>
      </c>
      <c r="F224" s="169" t="s">
        <v>433</v>
      </c>
      <c r="G224" s="170" t="s">
        <v>387</v>
      </c>
      <c r="H224" s="171">
        <v>33.489</v>
      </c>
      <c r="I224" s="172"/>
      <c r="J224" s="173">
        <f>ROUND(I224*H224,2)</f>
        <v>0</v>
      </c>
      <c r="K224" s="169" t="s">
        <v>257</v>
      </c>
      <c r="L224" s="34"/>
      <c r="M224" s="174" t="s">
        <v>1</v>
      </c>
      <c r="N224" s="175" t="s">
        <v>45</v>
      </c>
      <c r="O224" s="59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8" t="s">
        <v>180</v>
      </c>
      <c r="AT224" s="178" t="s">
        <v>164</v>
      </c>
      <c r="AU224" s="178" t="s">
        <v>90</v>
      </c>
      <c r="AY224" s="18" t="s">
        <v>161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88</v>
      </c>
      <c r="BK224" s="179">
        <f>ROUND(I224*H224,2)</f>
        <v>0</v>
      </c>
      <c r="BL224" s="18" t="s">
        <v>180</v>
      </c>
      <c r="BM224" s="178" t="s">
        <v>569</v>
      </c>
    </row>
    <row r="225" spans="1:65" s="2" customFormat="1" ht="24" customHeight="1">
      <c r="A225" s="33"/>
      <c r="B225" s="166"/>
      <c r="C225" s="167" t="s">
        <v>504</v>
      </c>
      <c r="D225" s="167" t="s">
        <v>164</v>
      </c>
      <c r="E225" s="168" t="s">
        <v>436</v>
      </c>
      <c r="F225" s="169" t="s">
        <v>437</v>
      </c>
      <c r="G225" s="170" t="s">
        <v>387</v>
      </c>
      <c r="H225" s="171">
        <v>33.489</v>
      </c>
      <c r="I225" s="172"/>
      <c r="J225" s="173">
        <f>ROUND(I225*H225,2)</f>
        <v>0</v>
      </c>
      <c r="K225" s="169" t="s">
        <v>257</v>
      </c>
      <c r="L225" s="34"/>
      <c r="M225" s="174" t="s">
        <v>1</v>
      </c>
      <c r="N225" s="175" t="s">
        <v>45</v>
      </c>
      <c r="O225" s="59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8" t="s">
        <v>180</v>
      </c>
      <c r="AT225" s="178" t="s">
        <v>164</v>
      </c>
      <c r="AU225" s="178" t="s">
        <v>90</v>
      </c>
      <c r="AY225" s="18" t="s">
        <v>161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88</v>
      </c>
      <c r="BK225" s="179">
        <f>ROUND(I225*H225,2)</f>
        <v>0</v>
      </c>
      <c r="BL225" s="18" t="s">
        <v>180</v>
      </c>
      <c r="BM225" s="178" t="s">
        <v>570</v>
      </c>
    </row>
    <row r="226" spans="2:63" s="12" customFormat="1" ht="22.9" customHeight="1">
      <c r="B226" s="153"/>
      <c r="D226" s="154" t="s">
        <v>79</v>
      </c>
      <c r="E226" s="164" t="s">
        <v>382</v>
      </c>
      <c r="F226" s="164" t="s">
        <v>383</v>
      </c>
      <c r="I226" s="156"/>
      <c r="J226" s="165">
        <f>BK226</f>
        <v>0</v>
      </c>
      <c r="L226" s="153"/>
      <c r="M226" s="158"/>
      <c r="N226" s="159"/>
      <c r="O226" s="159"/>
      <c r="P226" s="160">
        <f>P227</f>
        <v>0</v>
      </c>
      <c r="Q226" s="159"/>
      <c r="R226" s="160">
        <f>R227</f>
        <v>0</v>
      </c>
      <c r="S226" s="159"/>
      <c r="T226" s="161">
        <f>T227</f>
        <v>0</v>
      </c>
      <c r="AR226" s="154" t="s">
        <v>88</v>
      </c>
      <c r="AT226" s="162" t="s">
        <v>79</v>
      </c>
      <c r="AU226" s="162" t="s">
        <v>88</v>
      </c>
      <c r="AY226" s="154" t="s">
        <v>161</v>
      </c>
      <c r="BK226" s="163">
        <f>BK227</f>
        <v>0</v>
      </c>
    </row>
    <row r="227" spans="1:65" s="2" customFormat="1" ht="24" customHeight="1">
      <c r="A227" s="33"/>
      <c r="B227" s="166"/>
      <c r="C227" s="167" t="s">
        <v>571</v>
      </c>
      <c r="D227" s="167" t="s">
        <v>164</v>
      </c>
      <c r="E227" s="168" t="s">
        <v>572</v>
      </c>
      <c r="F227" s="169" t="s">
        <v>573</v>
      </c>
      <c r="G227" s="170" t="s">
        <v>387</v>
      </c>
      <c r="H227" s="171">
        <v>187.059</v>
      </c>
      <c r="I227" s="172"/>
      <c r="J227" s="173">
        <f>ROUND(I227*H227,2)</f>
        <v>0</v>
      </c>
      <c r="K227" s="169" t="s">
        <v>257</v>
      </c>
      <c r="L227" s="34"/>
      <c r="M227" s="174" t="s">
        <v>1</v>
      </c>
      <c r="N227" s="175" t="s">
        <v>45</v>
      </c>
      <c r="O227" s="59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8" t="s">
        <v>180</v>
      </c>
      <c r="AT227" s="178" t="s">
        <v>164</v>
      </c>
      <c r="AU227" s="178" t="s">
        <v>90</v>
      </c>
      <c r="AY227" s="18" t="s">
        <v>161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8" t="s">
        <v>88</v>
      </c>
      <c r="BK227" s="179">
        <f>ROUND(I227*H227,2)</f>
        <v>0</v>
      </c>
      <c r="BL227" s="18" t="s">
        <v>180</v>
      </c>
      <c r="BM227" s="178" t="s">
        <v>574</v>
      </c>
    </row>
    <row r="228" spans="2:63" s="12" customFormat="1" ht="25.9" customHeight="1">
      <c r="B228" s="153"/>
      <c r="D228" s="154" t="s">
        <v>79</v>
      </c>
      <c r="E228" s="155" t="s">
        <v>575</v>
      </c>
      <c r="F228" s="155" t="s">
        <v>576</v>
      </c>
      <c r="I228" s="156"/>
      <c r="J228" s="157">
        <f>BK228</f>
        <v>0</v>
      </c>
      <c r="L228" s="153"/>
      <c r="M228" s="158"/>
      <c r="N228" s="159"/>
      <c r="O228" s="159"/>
      <c r="P228" s="160">
        <f>P229</f>
        <v>0</v>
      </c>
      <c r="Q228" s="159"/>
      <c r="R228" s="160">
        <f>R229</f>
        <v>0</v>
      </c>
      <c r="S228" s="159"/>
      <c r="T228" s="161">
        <f>T229</f>
        <v>0</v>
      </c>
      <c r="AR228" s="154" t="s">
        <v>90</v>
      </c>
      <c r="AT228" s="162" t="s">
        <v>79</v>
      </c>
      <c r="AU228" s="162" t="s">
        <v>80</v>
      </c>
      <c r="AY228" s="154" t="s">
        <v>161</v>
      </c>
      <c r="BK228" s="163">
        <f>BK229</f>
        <v>0</v>
      </c>
    </row>
    <row r="229" spans="2:63" s="12" customFormat="1" ht="22.9" customHeight="1">
      <c r="B229" s="153"/>
      <c r="D229" s="154" t="s">
        <v>79</v>
      </c>
      <c r="E229" s="164" t="s">
        <v>577</v>
      </c>
      <c r="F229" s="164" t="s">
        <v>578</v>
      </c>
      <c r="I229" s="156"/>
      <c r="J229" s="165">
        <f>BK229</f>
        <v>0</v>
      </c>
      <c r="L229" s="153"/>
      <c r="M229" s="158"/>
      <c r="N229" s="159"/>
      <c r="O229" s="159"/>
      <c r="P229" s="160">
        <f>P230</f>
        <v>0</v>
      </c>
      <c r="Q229" s="159"/>
      <c r="R229" s="160">
        <f>R230</f>
        <v>0</v>
      </c>
      <c r="S229" s="159"/>
      <c r="T229" s="161">
        <f>T230</f>
        <v>0</v>
      </c>
      <c r="AR229" s="154" t="s">
        <v>90</v>
      </c>
      <c r="AT229" s="162" t="s">
        <v>79</v>
      </c>
      <c r="AU229" s="162" t="s">
        <v>88</v>
      </c>
      <c r="AY229" s="154" t="s">
        <v>161</v>
      </c>
      <c r="BK229" s="163">
        <f>BK230</f>
        <v>0</v>
      </c>
    </row>
    <row r="230" spans="1:65" s="2" customFormat="1" ht="16.5" customHeight="1">
      <c r="A230" s="33"/>
      <c r="B230" s="166"/>
      <c r="C230" s="167" t="s">
        <v>508</v>
      </c>
      <c r="D230" s="167" t="s">
        <v>164</v>
      </c>
      <c r="E230" s="168" t="s">
        <v>579</v>
      </c>
      <c r="F230" s="169" t="s">
        <v>580</v>
      </c>
      <c r="G230" s="170" t="s">
        <v>285</v>
      </c>
      <c r="H230" s="171">
        <v>160</v>
      </c>
      <c r="I230" s="172"/>
      <c r="J230" s="173">
        <f>ROUND(I230*H230,2)</f>
        <v>0</v>
      </c>
      <c r="K230" s="169" t="s">
        <v>257</v>
      </c>
      <c r="L230" s="34"/>
      <c r="M230" s="174" t="s">
        <v>1</v>
      </c>
      <c r="N230" s="175" t="s">
        <v>45</v>
      </c>
      <c r="O230" s="59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230</v>
      </c>
      <c r="AT230" s="178" t="s">
        <v>164</v>
      </c>
      <c r="AU230" s="178" t="s">
        <v>90</v>
      </c>
      <c r="AY230" s="18" t="s">
        <v>161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88</v>
      </c>
      <c r="BK230" s="179">
        <f>ROUND(I230*H230,2)</f>
        <v>0</v>
      </c>
      <c r="BL230" s="18" t="s">
        <v>230</v>
      </c>
      <c r="BM230" s="178" t="s">
        <v>581</v>
      </c>
    </row>
    <row r="231" spans="2:63" s="12" customFormat="1" ht="25.9" customHeight="1">
      <c r="B231" s="153"/>
      <c r="D231" s="154" t="s">
        <v>79</v>
      </c>
      <c r="E231" s="155" t="s">
        <v>582</v>
      </c>
      <c r="F231" s="155" t="s">
        <v>583</v>
      </c>
      <c r="I231" s="156"/>
      <c r="J231" s="157">
        <f>BK231</f>
        <v>0</v>
      </c>
      <c r="L231" s="153"/>
      <c r="M231" s="158"/>
      <c r="N231" s="159"/>
      <c r="O231" s="159"/>
      <c r="P231" s="160">
        <f>SUM(P232:P241)</f>
        <v>0</v>
      </c>
      <c r="Q231" s="159"/>
      <c r="R231" s="160">
        <f>SUM(R232:R241)</f>
        <v>0</v>
      </c>
      <c r="S231" s="159"/>
      <c r="T231" s="161">
        <f>SUM(T232:T241)</f>
        <v>0</v>
      </c>
      <c r="AR231" s="154" t="s">
        <v>180</v>
      </c>
      <c r="AT231" s="162" t="s">
        <v>79</v>
      </c>
      <c r="AU231" s="162" t="s">
        <v>80</v>
      </c>
      <c r="AY231" s="154" t="s">
        <v>161</v>
      </c>
      <c r="BK231" s="163">
        <f>SUM(BK232:BK241)</f>
        <v>0</v>
      </c>
    </row>
    <row r="232" spans="1:65" s="2" customFormat="1" ht="16.5" customHeight="1">
      <c r="A232" s="33"/>
      <c r="B232" s="166"/>
      <c r="C232" s="167" t="s">
        <v>584</v>
      </c>
      <c r="D232" s="167" t="s">
        <v>164</v>
      </c>
      <c r="E232" s="168" t="s">
        <v>585</v>
      </c>
      <c r="F232" s="169" t="s">
        <v>586</v>
      </c>
      <c r="G232" s="170" t="s">
        <v>460</v>
      </c>
      <c r="H232" s="171">
        <v>20</v>
      </c>
      <c r="I232" s="172"/>
      <c r="J232" s="173">
        <f>ROUND(I232*H232,2)</f>
        <v>0</v>
      </c>
      <c r="K232" s="169" t="s">
        <v>257</v>
      </c>
      <c r="L232" s="34"/>
      <c r="M232" s="174" t="s">
        <v>1</v>
      </c>
      <c r="N232" s="175" t="s">
        <v>45</v>
      </c>
      <c r="O232" s="59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587</v>
      </c>
      <c r="AT232" s="178" t="s">
        <v>164</v>
      </c>
      <c r="AU232" s="178" t="s">
        <v>88</v>
      </c>
      <c r="AY232" s="18" t="s">
        <v>161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8" t="s">
        <v>88</v>
      </c>
      <c r="BK232" s="179">
        <f>ROUND(I232*H232,2)</f>
        <v>0</v>
      </c>
      <c r="BL232" s="18" t="s">
        <v>587</v>
      </c>
      <c r="BM232" s="178" t="s">
        <v>588</v>
      </c>
    </row>
    <row r="233" spans="2:51" s="14" customFormat="1" ht="12">
      <c r="B233" s="193"/>
      <c r="D233" s="186" t="s">
        <v>259</v>
      </c>
      <c r="E233" s="194" t="s">
        <v>1</v>
      </c>
      <c r="F233" s="195" t="s">
        <v>589</v>
      </c>
      <c r="H233" s="196">
        <v>20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259</v>
      </c>
      <c r="AU233" s="194" t="s">
        <v>88</v>
      </c>
      <c r="AV233" s="14" t="s">
        <v>90</v>
      </c>
      <c r="AW233" s="14" t="s">
        <v>34</v>
      </c>
      <c r="AX233" s="14" t="s">
        <v>80</v>
      </c>
      <c r="AY233" s="194" t="s">
        <v>161</v>
      </c>
    </row>
    <row r="234" spans="2:51" s="15" customFormat="1" ht="12">
      <c r="B234" s="217"/>
      <c r="D234" s="186" t="s">
        <v>259</v>
      </c>
      <c r="E234" s="218" t="s">
        <v>1</v>
      </c>
      <c r="F234" s="219" t="s">
        <v>453</v>
      </c>
      <c r="H234" s="220">
        <v>20</v>
      </c>
      <c r="I234" s="221"/>
      <c r="L234" s="217"/>
      <c r="M234" s="222"/>
      <c r="N234" s="223"/>
      <c r="O234" s="223"/>
      <c r="P234" s="223"/>
      <c r="Q234" s="223"/>
      <c r="R234" s="223"/>
      <c r="S234" s="223"/>
      <c r="T234" s="224"/>
      <c r="AT234" s="218" t="s">
        <v>259</v>
      </c>
      <c r="AU234" s="218" t="s">
        <v>88</v>
      </c>
      <c r="AV234" s="15" t="s">
        <v>180</v>
      </c>
      <c r="AW234" s="15" t="s">
        <v>34</v>
      </c>
      <c r="AX234" s="15" t="s">
        <v>88</v>
      </c>
      <c r="AY234" s="218" t="s">
        <v>161</v>
      </c>
    </row>
    <row r="235" spans="1:65" s="2" customFormat="1" ht="16.5" customHeight="1">
      <c r="A235" s="33"/>
      <c r="B235" s="166"/>
      <c r="C235" s="167" t="s">
        <v>518</v>
      </c>
      <c r="D235" s="167" t="s">
        <v>164</v>
      </c>
      <c r="E235" s="168" t="s">
        <v>590</v>
      </c>
      <c r="F235" s="169" t="s">
        <v>591</v>
      </c>
      <c r="G235" s="170" t="s">
        <v>460</v>
      </c>
      <c r="H235" s="171">
        <v>40</v>
      </c>
      <c r="I235" s="172"/>
      <c r="J235" s="173">
        <f>ROUND(I235*H235,2)</f>
        <v>0</v>
      </c>
      <c r="K235" s="169" t="s">
        <v>257</v>
      </c>
      <c r="L235" s="34"/>
      <c r="M235" s="174" t="s">
        <v>1</v>
      </c>
      <c r="N235" s="175" t="s">
        <v>45</v>
      </c>
      <c r="O235" s="59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587</v>
      </c>
      <c r="AT235" s="178" t="s">
        <v>164</v>
      </c>
      <c r="AU235" s="178" t="s">
        <v>88</v>
      </c>
      <c r="AY235" s="18" t="s">
        <v>161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88</v>
      </c>
      <c r="BK235" s="179">
        <f>ROUND(I235*H235,2)</f>
        <v>0</v>
      </c>
      <c r="BL235" s="18" t="s">
        <v>587</v>
      </c>
      <c r="BM235" s="178" t="s">
        <v>592</v>
      </c>
    </row>
    <row r="236" spans="2:51" s="14" customFormat="1" ht="12">
      <c r="B236" s="193"/>
      <c r="D236" s="186" t="s">
        <v>259</v>
      </c>
      <c r="E236" s="194" t="s">
        <v>1</v>
      </c>
      <c r="F236" s="195" t="s">
        <v>593</v>
      </c>
      <c r="H236" s="196">
        <v>30</v>
      </c>
      <c r="I236" s="197"/>
      <c r="L236" s="193"/>
      <c r="M236" s="198"/>
      <c r="N236" s="199"/>
      <c r="O236" s="199"/>
      <c r="P236" s="199"/>
      <c r="Q236" s="199"/>
      <c r="R236" s="199"/>
      <c r="S236" s="199"/>
      <c r="T236" s="200"/>
      <c r="AT236" s="194" t="s">
        <v>259</v>
      </c>
      <c r="AU236" s="194" t="s">
        <v>88</v>
      </c>
      <c r="AV236" s="14" t="s">
        <v>90</v>
      </c>
      <c r="AW236" s="14" t="s">
        <v>34</v>
      </c>
      <c r="AX236" s="14" t="s">
        <v>80</v>
      </c>
      <c r="AY236" s="194" t="s">
        <v>161</v>
      </c>
    </row>
    <row r="237" spans="2:51" s="14" customFormat="1" ht="12">
      <c r="B237" s="193"/>
      <c r="D237" s="186" t="s">
        <v>259</v>
      </c>
      <c r="E237" s="194" t="s">
        <v>1</v>
      </c>
      <c r="F237" s="195" t="s">
        <v>594</v>
      </c>
      <c r="H237" s="196">
        <v>10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259</v>
      </c>
      <c r="AU237" s="194" t="s">
        <v>88</v>
      </c>
      <c r="AV237" s="14" t="s">
        <v>90</v>
      </c>
      <c r="AW237" s="14" t="s">
        <v>34</v>
      </c>
      <c r="AX237" s="14" t="s">
        <v>80</v>
      </c>
      <c r="AY237" s="194" t="s">
        <v>161</v>
      </c>
    </row>
    <row r="238" spans="2:51" s="15" customFormat="1" ht="12">
      <c r="B238" s="217"/>
      <c r="D238" s="186" t="s">
        <v>259</v>
      </c>
      <c r="E238" s="218" t="s">
        <v>1</v>
      </c>
      <c r="F238" s="219" t="s">
        <v>453</v>
      </c>
      <c r="H238" s="220">
        <v>40</v>
      </c>
      <c r="I238" s="221"/>
      <c r="L238" s="217"/>
      <c r="M238" s="222"/>
      <c r="N238" s="223"/>
      <c r="O238" s="223"/>
      <c r="P238" s="223"/>
      <c r="Q238" s="223"/>
      <c r="R238" s="223"/>
      <c r="S238" s="223"/>
      <c r="T238" s="224"/>
      <c r="AT238" s="218" t="s">
        <v>259</v>
      </c>
      <c r="AU238" s="218" t="s">
        <v>88</v>
      </c>
      <c r="AV238" s="15" t="s">
        <v>180</v>
      </c>
      <c r="AW238" s="15" t="s">
        <v>34</v>
      </c>
      <c r="AX238" s="15" t="s">
        <v>88</v>
      </c>
      <c r="AY238" s="218" t="s">
        <v>161</v>
      </c>
    </row>
    <row r="239" spans="1:65" s="2" customFormat="1" ht="16.5" customHeight="1">
      <c r="A239" s="33"/>
      <c r="B239" s="166"/>
      <c r="C239" s="167" t="s">
        <v>595</v>
      </c>
      <c r="D239" s="167" t="s">
        <v>164</v>
      </c>
      <c r="E239" s="168" t="s">
        <v>596</v>
      </c>
      <c r="F239" s="169" t="s">
        <v>597</v>
      </c>
      <c r="G239" s="170" t="s">
        <v>460</v>
      </c>
      <c r="H239" s="171">
        <v>30</v>
      </c>
      <c r="I239" s="172"/>
      <c r="J239" s="173">
        <f>ROUND(I239*H239,2)</f>
        <v>0</v>
      </c>
      <c r="K239" s="169" t="s">
        <v>257</v>
      </c>
      <c r="L239" s="34"/>
      <c r="M239" s="174" t="s">
        <v>1</v>
      </c>
      <c r="N239" s="175" t="s">
        <v>45</v>
      </c>
      <c r="O239" s="59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587</v>
      </c>
      <c r="AT239" s="178" t="s">
        <v>164</v>
      </c>
      <c r="AU239" s="178" t="s">
        <v>88</v>
      </c>
      <c r="AY239" s="18" t="s">
        <v>161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88</v>
      </c>
      <c r="BK239" s="179">
        <f>ROUND(I239*H239,2)</f>
        <v>0</v>
      </c>
      <c r="BL239" s="18" t="s">
        <v>587</v>
      </c>
      <c r="BM239" s="178" t="s">
        <v>598</v>
      </c>
    </row>
    <row r="240" spans="2:51" s="14" customFormat="1" ht="12">
      <c r="B240" s="193"/>
      <c r="D240" s="186" t="s">
        <v>259</v>
      </c>
      <c r="E240" s="194" t="s">
        <v>1</v>
      </c>
      <c r="F240" s="195" t="s">
        <v>599</v>
      </c>
      <c r="H240" s="196">
        <v>30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259</v>
      </c>
      <c r="AU240" s="194" t="s">
        <v>88</v>
      </c>
      <c r="AV240" s="14" t="s">
        <v>90</v>
      </c>
      <c r="AW240" s="14" t="s">
        <v>34</v>
      </c>
      <c r="AX240" s="14" t="s">
        <v>80</v>
      </c>
      <c r="AY240" s="194" t="s">
        <v>161</v>
      </c>
    </row>
    <row r="241" spans="2:51" s="15" customFormat="1" ht="12">
      <c r="B241" s="217"/>
      <c r="D241" s="186" t="s">
        <v>259</v>
      </c>
      <c r="E241" s="218" t="s">
        <v>1</v>
      </c>
      <c r="F241" s="219" t="s">
        <v>453</v>
      </c>
      <c r="H241" s="220">
        <v>30</v>
      </c>
      <c r="I241" s="221"/>
      <c r="L241" s="217"/>
      <c r="M241" s="222"/>
      <c r="N241" s="223"/>
      <c r="O241" s="223"/>
      <c r="P241" s="223"/>
      <c r="Q241" s="223"/>
      <c r="R241" s="223"/>
      <c r="S241" s="223"/>
      <c r="T241" s="224"/>
      <c r="AT241" s="218" t="s">
        <v>259</v>
      </c>
      <c r="AU241" s="218" t="s">
        <v>88</v>
      </c>
      <c r="AV241" s="15" t="s">
        <v>180</v>
      </c>
      <c r="AW241" s="15" t="s">
        <v>34</v>
      </c>
      <c r="AX241" s="15" t="s">
        <v>88</v>
      </c>
      <c r="AY241" s="218" t="s">
        <v>161</v>
      </c>
    </row>
    <row r="242" spans="2:63" s="12" customFormat="1" ht="25.9" customHeight="1">
      <c r="B242" s="153"/>
      <c r="D242" s="154" t="s">
        <v>79</v>
      </c>
      <c r="E242" s="155" t="s">
        <v>159</v>
      </c>
      <c r="F242" s="155" t="s">
        <v>86</v>
      </c>
      <c r="I242" s="156"/>
      <c r="J242" s="157">
        <f>BK242</f>
        <v>0</v>
      </c>
      <c r="L242" s="153"/>
      <c r="M242" s="158"/>
      <c r="N242" s="159"/>
      <c r="O242" s="159"/>
      <c r="P242" s="160">
        <f>SUM(P243:P248)</f>
        <v>0</v>
      </c>
      <c r="Q242" s="159"/>
      <c r="R242" s="160">
        <f>SUM(R243:R248)</f>
        <v>0</v>
      </c>
      <c r="S242" s="159"/>
      <c r="T242" s="161">
        <f>SUM(T243:T248)</f>
        <v>0</v>
      </c>
      <c r="AR242" s="154" t="s">
        <v>160</v>
      </c>
      <c r="AT242" s="162" t="s">
        <v>79</v>
      </c>
      <c r="AU242" s="162" t="s">
        <v>80</v>
      </c>
      <c r="AY242" s="154" t="s">
        <v>161</v>
      </c>
      <c r="BK242" s="163">
        <f>SUM(BK243:BK248)</f>
        <v>0</v>
      </c>
    </row>
    <row r="243" spans="1:65" s="2" customFormat="1" ht="16.5" customHeight="1">
      <c r="A243" s="33"/>
      <c r="B243" s="166"/>
      <c r="C243" s="167" t="s">
        <v>521</v>
      </c>
      <c r="D243" s="167" t="s">
        <v>164</v>
      </c>
      <c r="E243" s="168" t="s">
        <v>600</v>
      </c>
      <c r="F243" s="169" t="s">
        <v>601</v>
      </c>
      <c r="G243" s="170" t="s">
        <v>167</v>
      </c>
      <c r="H243" s="171">
        <v>1</v>
      </c>
      <c r="I243" s="172"/>
      <c r="J243" s="173">
        <f>ROUND(I243*H243,2)</f>
        <v>0</v>
      </c>
      <c r="K243" s="169" t="s">
        <v>257</v>
      </c>
      <c r="L243" s="34"/>
      <c r="M243" s="174" t="s">
        <v>1</v>
      </c>
      <c r="N243" s="175" t="s">
        <v>45</v>
      </c>
      <c r="O243" s="59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180</v>
      </c>
      <c r="AT243" s="178" t="s">
        <v>164</v>
      </c>
      <c r="AU243" s="178" t="s">
        <v>88</v>
      </c>
      <c r="AY243" s="18" t="s">
        <v>161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88</v>
      </c>
      <c r="BK243" s="179">
        <f>ROUND(I243*H243,2)</f>
        <v>0</v>
      </c>
      <c r="BL243" s="18" t="s">
        <v>180</v>
      </c>
      <c r="BM243" s="178" t="s">
        <v>602</v>
      </c>
    </row>
    <row r="244" spans="1:47" s="2" customFormat="1" ht="48.75">
      <c r="A244" s="33"/>
      <c r="B244" s="34"/>
      <c r="C244" s="33"/>
      <c r="D244" s="186" t="s">
        <v>287</v>
      </c>
      <c r="E244" s="33"/>
      <c r="F244" s="204" t="s">
        <v>603</v>
      </c>
      <c r="G244" s="33"/>
      <c r="H244" s="33"/>
      <c r="I244" s="102"/>
      <c r="J244" s="33"/>
      <c r="K244" s="33"/>
      <c r="L244" s="34"/>
      <c r="M244" s="205"/>
      <c r="N244" s="206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287</v>
      </c>
      <c r="AU244" s="18" t="s">
        <v>88</v>
      </c>
    </row>
    <row r="245" spans="1:65" s="2" customFormat="1" ht="16.5" customHeight="1">
      <c r="A245" s="33"/>
      <c r="B245" s="166"/>
      <c r="C245" s="167" t="s">
        <v>604</v>
      </c>
      <c r="D245" s="167" t="s">
        <v>164</v>
      </c>
      <c r="E245" s="168" t="s">
        <v>605</v>
      </c>
      <c r="F245" s="169" t="s">
        <v>606</v>
      </c>
      <c r="G245" s="170" t="s">
        <v>167</v>
      </c>
      <c r="H245" s="171">
        <v>1</v>
      </c>
      <c r="I245" s="172"/>
      <c r="J245" s="173">
        <f>ROUND(I245*H245,2)</f>
        <v>0</v>
      </c>
      <c r="K245" s="169" t="s">
        <v>257</v>
      </c>
      <c r="L245" s="34"/>
      <c r="M245" s="174" t="s">
        <v>1</v>
      </c>
      <c r="N245" s="175" t="s">
        <v>45</v>
      </c>
      <c r="O245" s="59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180</v>
      </c>
      <c r="AT245" s="178" t="s">
        <v>164</v>
      </c>
      <c r="AU245" s="178" t="s">
        <v>88</v>
      </c>
      <c r="AY245" s="18" t="s">
        <v>161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88</v>
      </c>
      <c r="BK245" s="179">
        <f>ROUND(I245*H245,2)</f>
        <v>0</v>
      </c>
      <c r="BL245" s="18" t="s">
        <v>180</v>
      </c>
      <c r="BM245" s="178" t="s">
        <v>607</v>
      </c>
    </row>
    <row r="246" spans="1:65" s="2" customFormat="1" ht="16.5" customHeight="1">
      <c r="A246" s="33"/>
      <c r="B246" s="166"/>
      <c r="C246" s="167" t="s">
        <v>524</v>
      </c>
      <c r="D246" s="167" t="s">
        <v>164</v>
      </c>
      <c r="E246" s="168" t="s">
        <v>608</v>
      </c>
      <c r="F246" s="169" t="s">
        <v>609</v>
      </c>
      <c r="G246" s="170" t="s">
        <v>167</v>
      </c>
      <c r="H246" s="171">
        <v>1</v>
      </c>
      <c r="I246" s="172"/>
      <c r="J246" s="173">
        <f>ROUND(I246*H246,2)</f>
        <v>0</v>
      </c>
      <c r="K246" s="169" t="s">
        <v>257</v>
      </c>
      <c r="L246" s="34"/>
      <c r="M246" s="174" t="s">
        <v>1</v>
      </c>
      <c r="N246" s="175" t="s">
        <v>45</v>
      </c>
      <c r="O246" s="59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180</v>
      </c>
      <c r="AT246" s="178" t="s">
        <v>164</v>
      </c>
      <c r="AU246" s="178" t="s">
        <v>88</v>
      </c>
      <c r="AY246" s="18" t="s">
        <v>161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88</v>
      </c>
      <c r="BK246" s="179">
        <f>ROUND(I246*H246,2)</f>
        <v>0</v>
      </c>
      <c r="BL246" s="18" t="s">
        <v>180</v>
      </c>
      <c r="BM246" s="178" t="s">
        <v>610</v>
      </c>
    </row>
    <row r="247" spans="1:65" s="2" customFormat="1" ht="16.5" customHeight="1">
      <c r="A247" s="33"/>
      <c r="B247" s="166"/>
      <c r="C247" s="167" t="s">
        <v>611</v>
      </c>
      <c r="D247" s="167" t="s">
        <v>164</v>
      </c>
      <c r="E247" s="168" t="s">
        <v>612</v>
      </c>
      <c r="F247" s="169" t="s">
        <v>179</v>
      </c>
      <c r="G247" s="170" t="s">
        <v>167</v>
      </c>
      <c r="H247" s="171">
        <v>1</v>
      </c>
      <c r="I247" s="172"/>
      <c r="J247" s="173">
        <f>ROUND(I247*H247,2)</f>
        <v>0</v>
      </c>
      <c r="K247" s="169" t="s">
        <v>257</v>
      </c>
      <c r="L247" s="34"/>
      <c r="M247" s="174" t="s">
        <v>1</v>
      </c>
      <c r="N247" s="175" t="s">
        <v>45</v>
      </c>
      <c r="O247" s="59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8" t="s">
        <v>180</v>
      </c>
      <c r="AT247" s="178" t="s">
        <v>164</v>
      </c>
      <c r="AU247" s="178" t="s">
        <v>88</v>
      </c>
      <c r="AY247" s="18" t="s">
        <v>161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88</v>
      </c>
      <c r="BK247" s="179">
        <f>ROUND(I247*H247,2)</f>
        <v>0</v>
      </c>
      <c r="BL247" s="18" t="s">
        <v>180</v>
      </c>
      <c r="BM247" s="178" t="s">
        <v>613</v>
      </c>
    </row>
    <row r="248" spans="1:65" s="2" customFormat="1" ht="16.5" customHeight="1">
      <c r="A248" s="33"/>
      <c r="B248" s="166"/>
      <c r="C248" s="167" t="s">
        <v>527</v>
      </c>
      <c r="D248" s="167" t="s">
        <v>164</v>
      </c>
      <c r="E248" s="168" t="s">
        <v>614</v>
      </c>
      <c r="F248" s="169" t="s">
        <v>241</v>
      </c>
      <c r="G248" s="170" t="s">
        <v>167</v>
      </c>
      <c r="H248" s="171">
        <v>1</v>
      </c>
      <c r="I248" s="172"/>
      <c r="J248" s="173">
        <f>ROUND(I248*H248,2)</f>
        <v>0</v>
      </c>
      <c r="K248" s="169" t="s">
        <v>257</v>
      </c>
      <c r="L248" s="34"/>
      <c r="M248" s="180" t="s">
        <v>1</v>
      </c>
      <c r="N248" s="181" t="s">
        <v>45</v>
      </c>
      <c r="O248" s="182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8" t="s">
        <v>180</v>
      </c>
      <c r="AT248" s="178" t="s">
        <v>164</v>
      </c>
      <c r="AU248" s="178" t="s">
        <v>88</v>
      </c>
      <c r="AY248" s="18" t="s">
        <v>161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8" t="s">
        <v>88</v>
      </c>
      <c r="BK248" s="179">
        <f>ROUND(I248*H248,2)</f>
        <v>0</v>
      </c>
      <c r="BL248" s="18" t="s">
        <v>180</v>
      </c>
      <c r="BM248" s="178" t="s">
        <v>615</v>
      </c>
    </row>
    <row r="249" spans="1:31" s="2" customFormat="1" ht="6.95" customHeight="1">
      <c r="A249" s="33"/>
      <c r="B249" s="48"/>
      <c r="C249" s="49"/>
      <c r="D249" s="49"/>
      <c r="E249" s="49"/>
      <c r="F249" s="49"/>
      <c r="G249" s="49"/>
      <c r="H249" s="49"/>
      <c r="I249" s="126"/>
      <c r="J249" s="49"/>
      <c r="K249" s="49"/>
      <c r="L249" s="34"/>
      <c r="M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</sheetData>
  <autoFilter ref="C137:K248"/>
  <mergeCells count="15">
    <mergeCell ref="E124:H124"/>
    <mergeCell ref="E128:H128"/>
    <mergeCell ref="E126:H126"/>
    <mergeCell ref="E130:H13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114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ht="12.75" hidden="1">
      <c r="B8" s="21"/>
      <c r="D8" s="28" t="s">
        <v>130</v>
      </c>
      <c r="L8" s="21"/>
    </row>
    <row r="9" spans="2:12" s="1" customFormat="1" ht="16.5" customHeight="1" hidden="1">
      <c r="B9" s="21"/>
      <c r="E9" s="310" t="s">
        <v>246</v>
      </c>
      <c r="F9" s="270"/>
      <c r="G9" s="270"/>
      <c r="H9" s="270"/>
      <c r="I9" s="99"/>
      <c r="L9" s="21"/>
    </row>
    <row r="10" spans="2:12" s="1" customFormat="1" ht="12" customHeight="1" hidden="1">
      <c r="B10" s="21"/>
      <c r="D10" s="28" t="s">
        <v>247</v>
      </c>
      <c r="I10" s="99"/>
      <c r="L10" s="21"/>
    </row>
    <row r="11" spans="1:31" s="2" customFormat="1" ht="16.5" customHeight="1" hidden="1">
      <c r="A11" s="33"/>
      <c r="B11" s="34"/>
      <c r="C11" s="33"/>
      <c r="D11" s="33"/>
      <c r="E11" s="313" t="s">
        <v>439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440</v>
      </c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 hidden="1">
      <c r="A13" s="33"/>
      <c r="B13" s="34"/>
      <c r="C13" s="33"/>
      <c r="D13" s="33"/>
      <c r="E13" s="277" t="s">
        <v>616</v>
      </c>
      <c r="F13" s="309"/>
      <c r="G13" s="309"/>
      <c r="H13" s="309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hidden="1">
      <c r="A14" s="33"/>
      <c r="B14" s="34"/>
      <c r="C14" s="33"/>
      <c r="D14" s="33"/>
      <c r="E14" s="33"/>
      <c r="F14" s="33"/>
      <c r="G14" s="33"/>
      <c r="H14" s="33"/>
      <c r="I14" s="102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 hidden="1">
      <c r="A15" s="33"/>
      <c r="B15" s="34"/>
      <c r="C15" s="33"/>
      <c r="D15" s="28" t="s">
        <v>18</v>
      </c>
      <c r="E15" s="33"/>
      <c r="F15" s="26" t="s">
        <v>1</v>
      </c>
      <c r="G15" s="33"/>
      <c r="H15" s="33"/>
      <c r="I15" s="103" t="s">
        <v>19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20</v>
      </c>
      <c r="E16" s="33"/>
      <c r="F16" s="26" t="s">
        <v>21</v>
      </c>
      <c r="G16" s="33"/>
      <c r="H16" s="33"/>
      <c r="I16" s="103" t="s">
        <v>22</v>
      </c>
      <c r="J16" s="56" t="str">
        <f>'Rekapitulace stavby'!AN8</f>
        <v>25. 10. 2019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 hidden="1">
      <c r="A17" s="33"/>
      <c r="B17" s="34"/>
      <c r="C17" s="33"/>
      <c r="D17" s="33"/>
      <c r="E17" s="33"/>
      <c r="F17" s="33"/>
      <c r="G17" s="33"/>
      <c r="H17" s="33"/>
      <c r="I17" s="102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 hidden="1">
      <c r="A18" s="33"/>
      <c r="B18" s="34"/>
      <c r="C18" s="33"/>
      <c r="D18" s="28" t="s">
        <v>24</v>
      </c>
      <c r="E18" s="33"/>
      <c r="F18" s="33"/>
      <c r="G18" s="33"/>
      <c r="H18" s="33"/>
      <c r="I18" s="103" t="s">
        <v>25</v>
      </c>
      <c r="J18" s="26" t="s">
        <v>26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 hidden="1">
      <c r="A19" s="33"/>
      <c r="B19" s="34"/>
      <c r="C19" s="33"/>
      <c r="D19" s="33"/>
      <c r="E19" s="26" t="s">
        <v>27</v>
      </c>
      <c r="F19" s="33"/>
      <c r="G19" s="33"/>
      <c r="H19" s="33"/>
      <c r="I19" s="103" t="s">
        <v>28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 hidden="1">
      <c r="A20" s="33"/>
      <c r="B20" s="34"/>
      <c r="C20" s="33"/>
      <c r="D20" s="33"/>
      <c r="E20" s="33"/>
      <c r="F20" s="33"/>
      <c r="G20" s="33"/>
      <c r="H20" s="33"/>
      <c r="I20" s="102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 hidden="1">
      <c r="A21" s="33"/>
      <c r="B21" s="34"/>
      <c r="C21" s="33"/>
      <c r="D21" s="28" t="s">
        <v>29</v>
      </c>
      <c r="E21" s="33"/>
      <c r="F21" s="33"/>
      <c r="G21" s="33"/>
      <c r="H21" s="33"/>
      <c r="I21" s="103" t="s">
        <v>25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 hidden="1">
      <c r="A22" s="33"/>
      <c r="B22" s="34"/>
      <c r="C22" s="33"/>
      <c r="D22" s="33"/>
      <c r="E22" s="312" t="str">
        <f>'Rekapitulace stavby'!E14</f>
        <v>Vyplň údaj</v>
      </c>
      <c r="F22" s="280"/>
      <c r="G22" s="280"/>
      <c r="H22" s="280"/>
      <c r="I22" s="103" t="s">
        <v>28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 hidden="1">
      <c r="A23" s="33"/>
      <c r="B23" s="34"/>
      <c r="C23" s="33"/>
      <c r="D23" s="33"/>
      <c r="E23" s="33"/>
      <c r="F23" s="33"/>
      <c r="G23" s="33"/>
      <c r="H23" s="33"/>
      <c r="I23" s="102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 hidden="1">
      <c r="A24" s="33"/>
      <c r="B24" s="34"/>
      <c r="C24" s="33"/>
      <c r="D24" s="28" t="s">
        <v>31</v>
      </c>
      <c r="E24" s="33"/>
      <c r="F24" s="33"/>
      <c r="G24" s="33"/>
      <c r="H24" s="33"/>
      <c r="I24" s="103" t="s">
        <v>25</v>
      </c>
      <c r="J24" s="26" t="s">
        <v>32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 hidden="1">
      <c r="A25" s="33"/>
      <c r="B25" s="34"/>
      <c r="C25" s="33"/>
      <c r="D25" s="33"/>
      <c r="E25" s="26" t="s">
        <v>33</v>
      </c>
      <c r="F25" s="33"/>
      <c r="G25" s="33"/>
      <c r="H25" s="33"/>
      <c r="I25" s="103" t="s">
        <v>28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 hidden="1">
      <c r="A26" s="33"/>
      <c r="B26" s="34"/>
      <c r="C26" s="33"/>
      <c r="D26" s="33"/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 hidden="1">
      <c r="A27" s="33"/>
      <c r="B27" s="34"/>
      <c r="C27" s="33"/>
      <c r="D27" s="28" t="s">
        <v>35</v>
      </c>
      <c r="E27" s="33"/>
      <c r="F27" s="33"/>
      <c r="G27" s="33"/>
      <c r="H27" s="33"/>
      <c r="I27" s="103" t="s">
        <v>25</v>
      </c>
      <c r="J27" s="26" t="s">
        <v>36</v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 hidden="1">
      <c r="A28" s="33"/>
      <c r="B28" s="34"/>
      <c r="C28" s="33"/>
      <c r="D28" s="33"/>
      <c r="E28" s="26" t="s">
        <v>37</v>
      </c>
      <c r="F28" s="33"/>
      <c r="G28" s="33"/>
      <c r="H28" s="33"/>
      <c r="I28" s="103" t="s">
        <v>28</v>
      </c>
      <c r="J28" s="26" t="s">
        <v>1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33"/>
      <c r="E29" s="33"/>
      <c r="F29" s="33"/>
      <c r="G29" s="33"/>
      <c r="H29" s="33"/>
      <c r="I29" s="102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 hidden="1">
      <c r="A30" s="33"/>
      <c r="B30" s="34"/>
      <c r="C30" s="33"/>
      <c r="D30" s="28" t="s">
        <v>38</v>
      </c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 hidden="1">
      <c r="A31" s="104"/>
      <c r="B31" s="105"/>
      <c r="C31" s="104"/>
      <c r="D31" s="104"/>
      <c r="E31" s="284" t="s">
        <v>1</v>
      </c>
      <c r="F31" s="284"/>
      <c r="G31" s="284"/>
      <c r="H31" s="284"/>
      <c r="I31" s="106"/>
      <c r="J31" s="104"/>
      <c r="K31" s="104"/>
      <c r="L31" s="107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 hidden="1">
      <c r="A32" s="33"/>
      <c r="B32" s="34"/>
      <c r="C32" s="33"/>
      <c r="D32" s="33"/>
      <c r="E32" s="33"/>
      <c r="F32" s="33"/>
      <c r="G32" s="33"/>
      <c r="H32" s="33"/>
      <c r="I32" s="102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 hidden="1">
      <c r="A34" s="33"/>
      <c r="B34" s="34"/>
      <c r="C34" s="33"/>
      <c r="D34" s="109" t="s">
        <v>40</v>
      </c>
      <c r="E34" s="33"/>
      <c r="F34" s="33"/>
      <c r="G34" s="33"/>
      <c r="H34" s="33"/>
      <c r="I34" s="102"/>
      <c r="J34" s="72">
        <f>ROUND(J132,2)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 hidden="1">
      <c r="A35" s="33"/>
      <c r="B35" s="34"/>
      <c r="C35" s="33"/>
      <c r="D35" s="67"/>
      <c r="E35" s="67"/>
      <c r="F35" s="67"/>
      <c r="G35" s="67"/>
      <c r="H35" s="67"/>
      <c r="I35" s="108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33"/>
      <c r="F36" s="37" t="s">
        <v>42</v>
      </c>
      <c r="G36" s="33"/>
      <c r="H36" s="33"/>
      <c r="I36" s="110" t="s">
        <v>41</v>
      </c>
      <c r="J36" s="37" t="s">
        <v>43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111" t="s">
        <v>44</v>
      </c>
      <c r="E37" s="28" t="s">
        <v>45</v>
      </c>
      <c r="F37" s="112">
        <f>ROUND((SUM(BE132:BE319)),2)</f>
        <v>0</v>
      </c>
      <c r="G37" s="33"/>
      <c r="H37" s="33"/>
      <c r="I37" s="113">
        <v>0.21</v>
      </c>
      <c r="J37" s="112">
        <f>ROUND(((SUM(BE132:BE319))*I37),2)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12">
        <f>ROUND((SUM(BF132:BF319)),2)</f>
        <v>0</v>
      </c>
      <c r="G38" s="33"/>
      <c r="H38" s="33"/>
      <c r="I38" s="113">
        <v>0.15</v>
      </c>
      <c r="J38" s="112">
        <f>ROUND(((SUM(BF132:BF319))*I38),2)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12">
        <f>ROUND((SUM(BG132:BG319)),2)</f>
        <v>0</v>
      </c>
      <c r="G39" s="33"/>
      <c r="H39" s="33"/>
      <c r="I39" s="113">
        <v>0.21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48</v>
      </c>
      <c r="F40" s="112">
        <f>ROUND((SUM(BH132:BH319)),2)</f>
        <v>0</v>
      </c>
      <c r="G40" s="33"/>
      <c r="H40" s="33"/>
      <c r="I40" s="113">
        <v>0.15</v>
      </c>
      <c r="J40" s="112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49</v>
      </c>
      <c r="F41" s="112">
        <f>ROUND((SUM(BI132:BI319)),2)</f>
        <v>0</v>
      </c>
      <c r="G41" s="33"/>
      <c r="H41" s="33"/>
      <c r="I41" s="113">
        <v>0</v>
      </c>
      <c r="J41" s="112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 hidden="1">
      <c r="A43" s="33"/>
      <c r="B43" s="34"/>
      <c r="C43" s="114"/>
      <c r="D43" s="115" t="s">
        <v>50</v>
      </c>
      <c r="E43" s="61"/>
      <c r="F43" s="61"/>
      <c r="G43" s="116" t="s">
        <v>51</v>
      </c>
      <c r="H43" s="117" t="s">
        <v>52</v>
      </c>
      <c r="I43" s="118"/>
      <c r="J43" s="119">
        <f>SUM(J34:J41)</f>
        <v>0</v>
      </c>
      <c r="K43" s="120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 hidden="1">
      <c r="A44" s="33"/>
      <c r="B44" s="34"/>
      <c r="C44" s="33"/>
      <c r="D44" s="33"/>
      <c r="E44" s="33"/>
      <c r="F44" s="33"/>
      <c r="G44" s="33"/>
      <c r="H44" s="33"/>
      <c r="I44" s="102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2:12" s="1" customFormat="1" ht="16.5" customHeight="1">
      <c r="B87" s="21"/>
      <c r="E87" s="310" t="s">
        <v>246</v>
      </c>
      <c r="F87" s="270"/>
      <c r="G87" s="270"/>
      <c r="H87" s="270"/>
      <c r="I87" s="99"/>
      <c r="L87" s="21"/>
    </row>
    <row r="88" spans="2:12" s="1" customFormat="1" ht="12" customHeight="1">
      <c r="B88" s="21"/>
      <c r="C88" s="28" t="s">
        <v>247</v>
      </c>
      <c r="I88" s="99"/>
      <c r="L88" s="21"/>
    </row>
    <row r="89" spans="1:31" s="2" customFormat="1" ht="16.5" customHeight="1">
      <c r="A89" s="33"/>
      <c r="B89" s="34"/>
      <c r="C89" s="33"/>
      <c r="D89" s="33"/>
      <c r="E89" s="313" t="s">
        <v>439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440</v>
      </c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7" t="str">
        <f>E13</f>
        <v>01/6/2 - Odvodnění areálu</v>
      </c>
      <c r="F91" s="309"/>
      <c r="G91" s="309"/>
      <c r="H91" s="309"/>
      <c r="I91" s="102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20</v>
      </c>
      <c r="D93" s="33"/>
      <c r="E93" s="33"/>
      <c r="F93" s="26" t="str">
        <f>F16</f>
        <v>nám. Přemyslovců 163, 288 28</v>
      </c>
      <c r="G93" s="33"/>
      <c r="H93" s="33"/>
      <c r="I93" s="103" t="s">
        <v>22</v>
      </c>
      <c r="J93" s="56" t="str">
        <f>IF(J16="","",J16)</f>
        <v>25. 10. 2019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102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7.95" customHeight="1">
      <c r="A95" s="33"/>
      <c r="B95" s="34"/>
      <c r="C95" s="28" t="s">
        <v>24</v>
      </c>
      <c r="D95" s="33"/>
      <c r="E95" s="33"/>
      <c r="F95" s="26" t="str">
        <f>E19</f>
        <v>Město Nymburk</v>
      </c>
      <c r="G95" s="33"/>
      <c r="H95" s="33"/>
      <c r="I95" s="103" t="s">
        <v>31</v>
      </c>
      <c r="J95" s="31" t="str">
        <f>E25</f>
        <v>TaK Architects s.r.o.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7.95" customHeight="1">
      <c r="A96" s="33"/>
      <c r="B96" s="34"/>
      <c r="C96" s="28" t="s">
        <v>29</v>
      </c>
      <c r="D96" s="33"/>
      <c r="E96" s="33"/>
      <c r="F96" s="26" t="str">
        <f>IF(E22="","",E22)</f>
        <v>Vyplň údaj</v>
      </c>
      <c r="G96" s="33"/>
      <c r="H96" s="33"/>
      <c r="I96" s="103" t="s">
        <v>35</v>
      </c>
      <c r="J96" s="31" t="str">
        <f>E28</f>
        <v>NASTA Group, s.r.o.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29.25" customHeight="1">
      <c r="A98" s="33"/>
      <c r="B98" s="34"/>
      <c r="C98" s="128" t="s">
        <v>134</v>
      </c>
      <c r="D98" s="114"/>
      <c r="E98" s="114"/>
      <c r="F98" s="114"/>
      <c r="G98" s="114"/>
      <c r="H98" s="114"/>
      <c r="I98" s="129"/>
      <c r="J98" s="130" t="s">
        <v>135</v>
      </c>
      <c r="K98" s="114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102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31" t="s">
        <v>136</v>
      </c>
      <c r="D100" s="33"/>
      <c r="E100" s="33"/>
      <c r="F100" s="33"/>
      <c r="G100" s="33"/>
      <c r="H100" s="33"/>
      <c r="I100" s="102"/>
      <c r="J100" s="72">
        <f>J132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137</v>
      </c>
    </row>
    <row r="101" spans="2:12" s="9" customFormat="1" ht="24.95" customHeight="1">
      <c r="B101" s="132"/>
      <c r="D101" s="133" t="s">
        <v>249</v>
      </c>
      <c r="E101" s="134"/>
      <c r="F101" s="134"/>
      <c r="G101" s="134"/>
      <c r="H101" s="134"/>
      <c r="I101" s="135"/>
      <c r="J101" s="136">
        <f>J133</f>
        <v>0</v>
      </c>
      <c r="L101" s="132"/>
    </row>
    <row r="102" spans="2:12" s="10" customFormat="1" ht="19.9" customHeight="1">
      <c r="B102" s="137"/>
      <c r="D102" s="138" t="s">
        <v>250</v>
      </c>
      <c r="E102" s="139"/>
      <c r="F102" s="139"/>
      <c r="G102" s="139"/>
      <c r="H102" s="139"/>
      <c r="I102" s="140"/>
      <c r="J102" s="141">
        <f>J134</f>
        <v>0</v>
      </c>
      <c r="L102" s="137"/>
    </row>
    <row r="103" spans="2:12" s="10" customFormat="1" ht="19.9" customHeight="1">
      <c r="B103" s="137"/>
      <c r="D103" s="138" t="s">
        <v>442</v>
      </c>
      <c r="E103" s="139"/>
      <c r="F103" s="139"/>
      <c r="G103" s="139"/>
      <c r="H103" s="139"/>
      <c r="I103" s="140"/>
      <c r="J103" s="141">
        <f>J241</f>
        <v>0</v>
      </c>
      <c r="L103" s="137"/>
    </row>
    <row r="104" spans="2:12" s="10" customFormat="1" ht="19.9" customHeight="1">
      <c r="B104" s="137"/>
      <c r="D104" s="138" t="s">
        <v>444</v>
      </c>
      <c r="E104" s="139"/>
      <c r="F104" s="139"/>
      <c r="G104" s="139"/>
      <c r="H104" s="139"/>
      <c r="I104" s="140"/>
      <c r="J104" s="141">
        <f>J262</f>
        <v>0</v>
      </c>
      <c r="L104" s="137"/>
    </row>
    <row r="105" spans="2:12" s="10" customFormat="1" ht="19.9" customHeight="1">
      <c r="B105" s="137"/>
      <c r="D105" s="138" t="s">
        <v>446</v>
      </c>
      <c r="E105" s="139"/>
      <c r="F105" s="139"/>
      <c r="G105" s="139"/>
      <c r="H105" s="139"/>
      <c r="I105" s="140"/>
      <c r="J105" s="141">
        <f>J271</f>
        <v>0</v>
      </c>
      <c r="L105" s="137"/>
    </row>
    <row r="106" spans="2:12" s="10" customFormat="1" ht="19.9" customHeight="1">
      <c r="B106" s="137"/>
      <c r="D106" s="138" t="s">
        <v>277</v>
      </c>
      <c r="E106" s="139"/>
      <c r="F106" s="139"/>
      <c r="G106" s="139"/>
      <c r="H106" s="139"/>
      <c r="I106" s="140"/>
      <c r="J106" s="141">
        <f>J306</f>
        <v>0</v>
      </c>
      <c r="L106" s="137"/>
    </row>
    <row r="107" spans="2:12" s="10" customFormat="1" ht="19.9" customHeight="1">
      <c r="B107" s="137"/>
      <c r="D107" s="138" t="s">
        <v>281</v>
      </c>
      <c r="E107" s="139"/>
      <c r="F107" s="139"/>
      <c r="G107" s="139"/>
      <c r="H107" s="139"/>
      <c r="I107" s="140"/>
      <c r="J107" s="141">
        <f>J316</f>
        <v>0</v>
      </c>
      <c r="L107" s="137"/>
    </row>
    <row r="108" spans="2:12" s="9" customFormat="1" ht="24.95" customHeight="1">
      <c r="B108" s="132"/>
      <c r="D108" s="133" t="s">
        <v>449</v>
      </c>
      <c r="E108" s="134"/>
      <c r="F108" s="134"/>
      <c r="G108" s="134"/>
      <c r="H108" s="134"/>
      <c r="I108" s="135"/>
      <c r="J108" s="136">
        <f>J318</f>
        <v>0</v>
      </c>
      <c r="L108" s="132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6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7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146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310" t="str">
        <f>E7</f>
        <v>Realizace sportovišť ZŠ Letců R.A.F. - ÚPRAVA AREÁLU- ETAPA 1</v>
      </c>
      <c r="F118" s="311"/>
      <c r="G118" s="311"/>
      <c r="H118" s="311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130</v>
      </c>
      <c r="I119" s="99"/>
      <c r="L119" s="21"/>
    </row>
    <row r="120" spans="2:12" s="1" customFormat="1" ht="16.5" customHeight="1">
      <c r="B120" s="21"/>
      <c r="E120" s="310" t="s">
        <v>246</v>
      </c>
      <c r="F120" s="270"/>
      <c r="G120" s="270"/>
      <c r="H120" s="270"/>
      <c r="I120" s="99"/>
      <c r="L120" s="21"/>
    </row>
    <row r="121" spans="2:12" s="1" customFormat="1" ht="12" customHeight="1">
      <c r="B121" s="21"/>
      <c r="C121" s="28" t="s">
        <v>247</v>
      </c>
      <c r="I121" s="99"/>
      <c r="L121" s="21"/>
    </row>
    <row r="122" spans="1:31" s="2" customFormat="1" ht="16.5" customHeight="1">
      <c r="A122" s="33"/>
      <c r="B122" s="34"/>
      <c r="C122" s="33"/>
      <c r="D122" s="33"/>
      <c r="E122" s="313" t="s">
        <v>439</v>
      </c>
      <c r="F122" s="309"/>
      <c r="G122" s="309"/>
      <c r="H122" s="309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440</v>
      </c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77" t="str">
        <f>E13</f>
        <v>01/6/2 - Odvodnění areálu</v>
      </c>
      <c r="F124" s="309"/>
      <c r="G124" s="309"/>
      <c r="H124" s="309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F16</f>
        <v>nám. Přemyslovců 163, 288 28</v>
      </c>
      <c r="G126" s="33"/>
      <c r="H126" s="33"/>
      <c r="I126" s="103" t="s">
        <v>22</v>
      </c>
      <c r="J126" s="56" t="str">
        <f>IF(J16="","",J16)</f>
        <v>25. 10. 2019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7.95" customHeight="1">
      <c r="A128" s="33"/>
      <c r="B128" s="34"/>
      <c r="C128" s="28" t="s">
        <v>24</v>
      </c>
      <c r="D128" s="33"/>
      <c r="E128" s="33"/>
      <c r="F128" s="26" t="str">
        <f>E19</f>
        <v>Město Nymburk</v>
      </c>
      <c r="G128" s="33"/>
      <c r="H128" s="33"/>
      <c r="I128" s="103" t="s">
        <v>31</v>
      </c>
      <c r="J128" s="31" t="str">
        <f>E25</f>
        <v>TaK Architects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29</v>
      </c>
      <c r="D129" s="33"/>
      <c r="E129" s="33"/>
      <c r="F129" s="26" t="str">
        <f>IF(E22="","",E22)</f>
        <v>Vyplň údaj</v>
      </c>
      <c r="G129" s="33"/>
      <c r="H129" s="33"/>
      <c r="I129" s="103" t="s">
        <v>35</v>
      </c>
      <c r="J129" s="31" t="str">
        <f>E28</f>
        <v>NASTA Group,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10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42"/>
      <c r="B131" s="143"/>
      <c r="C131" s="144" t="s">
        <v>147</v>
      </c>
      <c r="D131" s="145" t="s">
        <v>65</v>
      </c>
      <c r="E131" s="145" t="s">
        <v>61</v>
      </c>
      <c r="F131" s="145" t="s">
        <v>62</v>
      </c>
      <c r="G131" s="145" t="s">
        <v>148</v>
      </c>
      <c r="H131" s="145" t="s">
        <v>149</v>
      </c>
      <c r="I131" s="146" t="s">
        <v>150</v>
      </c>
      <c r="J131" s="145" t="s">
        <v>135</v>
      </c>
      <c r="K131" s="147" t="s">
        <v>151</v>
      </c>
      <c r="L131" s="148"/>
      <c r="M131" s="63" t="s">
        <v>1</v>
      </c>
      <c r="N131" s="64" t="s">
        <v>44</v>
      </c>
      <c r="O131" s="64" t="s">
        <v>152</v>
      </c>
      <c r="P131" s="64" t="s">
        <v>153</v>
      </c>
      <c r="Q131" s="64" t="s">
        <v>154</v>
      </c>
      <c r="R131" s="64" t="s">
        <v>155</v>
      </c>
      <c r="S131" s="64" t="s">
        <v>156</v>
      </c>
      <c r="T131" s="65" t="s">
        <v>157</v>
      </c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</row>
    <row r="132" spans="1:63" s="2" customFormat="1" ht="22.9" customHeight="1">
      <c r="A132" s="33"/>
      <c r="B132" s="34"/>
      <c r="C132" s="70" t="s">
        <v>158</v>
      </c>
      <c r="D132" s="33"/>
      <c r="E132" s="33"/>
      <c r="F132" s="33"/>
      <c r="G132" s="33"/>
      <c r="H132" s="33"/>
      <c r="I132" s="102"/>
      <c r="J132" s="149">
        <f>BK132</f>
        <v>0</v>
      </c>
      <c r="K132" s="33"/>
      <c r="L132" s="34"/>
      <c r="M132" s="66"/>
      <c r="N132" s="57"/>
      <c r="O132" s="67"/>
      <c r="P132" s="150">
        <f>P133+P318</f>
        <v>0</v>
      </c>
      <c r="Q132" s="67"/>
      <c r="R132" s="150">
        <f>R133+R318</f>
        <v>0</v>
      </c>
      <c r="S132" s="67"/>
      <c r="T132" s="151">
        <f>T133+T318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79</v>
      </c>
      <c r="AU132" s="18" t="s">
        <v>137</v>
      </c>
      <c r="BK132" s="152">
        <f>BK133+BK318</f>
        <v>0</v>
      </c>
    </row>
    <row r="133" spans="2:63" s="12" customFormat="1" ht="25.9" customHeight="1">
      <c r="B133" s="153"/>
      <c r="D133" s="154" t="s">
        <v>79</v>
      </c>
      <c r="E133" s="155" t="s">
        <v>251</v>
      </c>
      <c r="F133" s="155" t="s">
        <v>252</v>
      </c>
      <c r="I133" s="156"/>
      <c r="J133" s="157">
        <f>BK133</f>
        <v>0</v>
      </c>
      <c r="L133" s="153"/>
      <c r="M133" s="158"/>
      <c r="N133" s="159"/>
      <c r="O133" s="159"/>
      <c r="P133" s="160">
        <f>P134+P241+P262+P271+P306+P316</f>
        <v>0</v>
      </c>
      <c r="Q133" s="159"/>
      <c r="R133" s="160">
        <f>R134+R241+R262+R271+R306+R316</f>
        <v>0</v>
      </c>
      <c r="S133" s="159"/>
      <c r="T133" s="161">
        <f>T134+T241+T262+T271+T306+T316</f>
        <v>0</v>
      </c>
      <c r="AR133" s="154" t="s">
        <v>88</v>
      </c>
      <c r="AT133" s="162" t="s">
        <v>79</v>
      </c>
      <c r="AU133" s="162" t="s">
        <v>80</v>
      </c>
      <c r="AY133" s="154" t="s">
        <v>161</v>
      </c>
      <c r="BK133" s="163">
        <f>BK134+BK241+BK262+BK271+BK306+BK316</f>
        <v>0</v>
      </c>
    </row>
    <row r="134" spans="2:63" s="12" customFormat="1" ht="22.9" customHeight="1">
      <c r="B134" s="153"/>
      <c r="D134" s="154" t="s">
        <v>79</v>
      </c>
      <c r="E134" s="164" t="s">
        <v>88</v>
      </c>
      <c r="F134" s="164" t="s">
        <v>253</v>
      </c>
      <c r="I134" s="156"/>
      <c r="J134" s="165">
        <f>BK134</f>
        <v>0</v>
      </c>
      <c r="L134" s="153"/>
      <c r="M134" s="158"/>
      <c r="N134" s="159"/>
      <c r="O134" s="159"/>
      <c r="P134" s="160">
        <f>SUM(P135:P240)</f>
        <v>0</v>
      </c>
      <c r="Q134" s="159"/>
      <c r="R134" s="160">
        <f>SUM(R135:R240)</f>
        <v>0</v>
      </c>
      <c r="S134" s="159"/>
      <c r="T134" s="161">
        <f>SUM(T135:T240)</f>
        <v>0</v>
      </c>
      <c r="AR134" s="154" t="s">
        <v>88</v>
      </c>
      <c r="AT134" s="162" t="s">
        <v>79</v>
      </c>
      <c r="AU134" s="162" t="s">
        <v>88</v>
      </c>
      <c r="AY134" s="154" t="s">
        <v>161</v>
      </c>
      <c r="BK134" s="163">
        <f>SUM(BK135:BK240)</f>
        <v>0</v>
      </c>
    </row>
    <row r="135" spans="1:65" s="2" customFormat="1" ht="24" customHeight="1">
      <c r="A135" s="33"/>
      <c r="B135" s="166"/>
      <c r="C135" s="167" t="s">
        <v>88</v>
      </c>
      <c r="D135" s="167" t="s">
        <v>164</v>
      </c>
      <c r="E135" s="168" t="s">
        <v>617</v>
      </c>
      <c r="F135" s="169" t="s">
        <v>618</v>
      </c>
      <c r="G135" s="170" t="s">
        <v>256</v>
      </c>
      <c r="H135" s="171">
        <v>906.72</v>
      </c>
      <c r="I135" s="172"/>
      <c r="J135" s="173">
        <f>ROUND(I135*H135,2)</f>
        <v>0</v>
      </c>
      <c r="K135" s="169" t="s">
        <v>257</v>
      </c>
      <c r="L135" s="34"/>
      <c r="M135" s="174" t="s">
        <v>1</v>
      </c>
      <c r="N135" s="175" t="s">
        <v>45</v>
      </c>
      <c r="O135" s="59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180</v>
      </c>
      <c r="AT135" s="178" t="s">
        <v>164</v>
      </c>
      <c r="AU135" s="178" t="s">
        <v>90</v>
      </c>
      <c r="AY135" s="18" t="s">
        <v>161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88</v>
      </c>
      <c r="BK135" s="179">
        <f>ROUND(I135*H135,2)</f>
        <v>0</v>
      </c>
      <c r="BL135" s="18" t="s">
        <v>180</v>
      </c>
      <c r="BM135" s="178" t="s">
        <v>90</v>
      </c>
    </row>
    <row r="136" spans="1:65" s="2" customFormat="1" ht="24" customHeight="1">
      <c r="A136" s="33"/>
      <c r="B136" s="166"/>
      <c r="C136" s="167" t="s">
        <v>90</v>
      </c>
      <c r="D136" s="167" t="s">
        <v>164</v>
      </c>
      <c r="E136" s="168" t="s">
        <v>619</v>
      </c>
      <c r="F136" s="169" t="s">
        <v>620</v>
      </c>
      <c r="G136" s="170" t="s">
        <v>256</v>
      </c>
      <c r="H136" s="171">
        <v>906.72</v>
      </c>
      <c r="I136" s="172"/>
      <c r="J136" s="173">
        <f>ROUND(I136*H136,2)</f>
        <v>0</v>
      </c>
      <c r="K136" s="169" t="s">
        <v>257</v>
      </c>
      <c r="L136" s="34"/>
      <c r="M136" s="174" t="s">
        <v>1</v>
      </c>
      <c r="N136" s="175" t="s">
        <v>45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180</v>
      </c>
      <c r="AT136" s="178" t="s">
        <v>164</v>
      </c>
      <c r="AU136" s="178" t="s">
        <v>90</v>
      </c>
      <c r="AY136" s="18" t="s">
        <v>161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88</v>
      </c>
      <c r="BK136" s="179">
        <f>ROUND(I136*H136,2)</f>
        <v>0</v>
      </c>
      <c r="BL136" s="18" t="s">
        <v>180</v>
      </c>
      <c r="BM136" s="178" t="s">
        <v>180</v>
      </c>
    </row>
    <row r="137" spans="1:65" s="2" customFormat="1" ht="24" customHeight="1">
      <c r="A137" s="33"/>
      <c r="B137" s="166"/>
      <c r="C137" s="167" t="s">
        <v>110</v>
      </c>
      <c r="D137" s="167" t="s">
        <v>164</v>
      </c>
      <c r="E137" s="168" t="s">
        <v>461</v>
      </c>
      <c r="F137" s="169" t="s">
        <v>462</v>
      </c>
      <c r="G137" s="170" t="s">
        <v>256</v>
      </c>
      <c r="H137" s="171">
        <v>2759.111</v>
      </c>
      <c r="I137" s="172"/>
      <c r="J137" s="173">
        <f>ROUND(I137*H137,2)</f>
        <v>0</v>
      </c>
      <c r="K137" s="169" t="s">
        <v>257</v>
      </c>
      <c r="L137" s="34"/>
      <c r="M137" s="174" t="s">
        <v>1</v>
      </c>
      <c r="N137" s="175" t="s">
        <v>45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180</v>
      </c>
      <c r="AT137" s="178" t="s">
        <v>164</v>
      </c>
      <c r="AU137" s="178" t="s">
        <v>90</v>
      </c>
      <c r="AY137" s="18" t="s">
        <v>161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88</v>
      </c>
      <c r="BK137" s="179">
        <f>ROUND(I137*H137,2)</f>
        <v>0</v>
      </c>
      <c r="BL137" s="18" t="s">
        <v>180</v>
      </c>
      <c r="BM137" s="178" t="s">
        <v>187</v>
      </c>
    </row>
    <row r="138" spans="2:51" s="13" customFormat="1" ht="12">
      <c r="B138" s="185"/>
      <c r="D138" s="186" t="s">
        <v>259</v>
      </c>
      <c r="E138" s="187" t="s">
        <v>1</v>
      </c>
      <c r="F138" s="188" t="s">
        <v>621</v>
      </c>
      <c r="H138" s="187" t="s">
        <v>1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7" t="s">
        <v>259</v>
      </c>
      <c r="AU138" s="187" t="s">
        <v>90</v>
      </c>
      <c r="AV138" s="13" t="s">
        <v>88</v>
      </c>
      <c r="AW138" s="13" t="s">
        <v>34</v>
      </c>
      <c r="AX138" s="13" t="s">
        <v>80</v>
      </c>
      <c r="AY138" s="187" t="s">
        <v>161</v>
      </c>
    </row>
    <row r="139" spans="2:51" s="13" customFormat="1" ht="12">
      <c r="B139" s="185"/>
      <c r="D139" s="186" t="s">
        <v>259</v>
      </c>
      <c r="E139" s="187" t="s">
        <v>1</v>
      </c>
      <c r="F139" s="188" t="s">
        <v>622</v>
      </c>
      <c r="H139" s="187" t="s">
        <v>1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7" t="s">
        <v>259</v>
      </c>
      <c r="AU139" s="187" t="s">
        <v>90</v>
      </c>
      <c r="AV139" s="13" t="s">
        <v>88</v>
      </c>
      <c r="AW139" s="13" t="s">
        <v>34</v>
      </c>
      <c r="AX139" s="13" t="s">
        <v>80</v>
      </c>
      <c r="AY139" s="187" t="s">
        <v>161</v>
      </c>
    </row>
    <row r="140" spans="2:51" s="13" customFormat="1" ht="12">
      <c r="B140" s="185"/>
      <c r="D140" s="186" t="s">
        <v>259</v>
      </c>
      <c r="E140" s="187" t="s">
        <v>1</v>
      </c>
      <c r="F140" s="188" t="s">
        <v>623</v>
      </c>
      <c r="H140" s="187" t="s">
        <v>1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7" t="s">
        <v>259</v>
      </c>
      <c r="AU140" s="187" t="s">
        <v>90</v>
      </c>
      <c r="AV140" s="13" t="s">
        <v>88</v>
      </c>
      <c r="AW140" s="13" t="s">
        <v>34</v>
      </c>
      <c r="AX140" s="13" t="s">
        <v>80</v>
      </c>
      <c r="AY140" s="187" t="s">
        <v>161</v>
      </c>
    </row>
    <row r="141" spans="2:51" s="14" customFormat="1" ht="12">
      <c r="B141" s="193"/>
      <c r="D141" s="186" t="s">
        <v>259</v>
      </c>
      <c r="E141" s="194" t="s">
        <v>1</v>
      </c>
      <c r="F141" s="195" t="s">
        <v>624</v>
      </c>
      <c r="H141" s="196">
        <v>56.628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259</v>
      </c>
      <c r="AU141" s="194" t="s">
        <v>90</v>
      </c>
      <c r="AV141" s="14" t="s">
        <v>90</v>
      </c>
      <c r="AW141" s="14" t="s">
        <v>34</v>
      </c>
      <c r="AX141" s="14" t="s">
        <v>80</v>
      </c>
      <c r="AY141" s="194" t="s">
        <v>161</v>
      </c>
    </row>
    <row r="142" spans="2:51" s="13" customFormat="1" ht="12">
      <c r="B142" s="185"/>
      <c r="D142" s="186" t="s">
        <v>259</v>
      </c>
      <c r="E142" s="187" t="s">
        <v>1</v>
      </c>
      <c r="F142" s="188" t="s">
        <v>625</v>
      </c>
      <c r="H142" s="187" t="s">
        <v>1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259</v>
      </c>
      <c r="AU142" s="187" t="s">
        <v>90</v>
      </c>
      <c r="AV142" s="13" t="s">
        <v>88</v>
      </c>
      <c r="AW142" s="13" t="s">
        <v>34</v>
      </c>
      <c r="AX142" s="13" t="s">
        <v>80</v>
      </c>
      <c r="AY142" s="187" t="s">
        <v>161</v>
      </c>
    </row>
    <row r="143" spans="2:51" s="14" customFormat="1" ht="12">
      <c r="B143" s="193"/>
      <c r="D143" s="186" t="s">
        <v>259</v>
      </c>
      <c r="E143" s="194" t="s">
        <v>1</v>
      </c>
      <c r="F143" s="195" t="s">
        <v>626</v>
      </c>
      <c r="H143" s="196">
        <v>2.16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259</v>
      </c>
      <c r="AU143" s="194" t="s">
        <v>90</v>
      </c>
      <c r="AV143" s="14" t="s">
        <v>90</v>
      </c>
      <c r="AW143" s="14" t="s">
        <v>34</v>
      </c>
      <c r="AX143" s="14" t="s">
        <v>80</v>
      </c>
      <c r="AY143" s="194" t="s">
        <v>161</v>
      </c>
    </row>
    <row r="144" spans="2:51" s="14" customFormat="1" ht="12">
      <c r="B144" s="193"/>
      <c r="D144" s="186" t="s">
        <v>259</v>
      </c>
      <c r="E144" s="194" t="s">
        <v>1</v>
      </c>
      <c r="F144" s="195" t="s">
        <v>627</v>
      </c>
      <c r="H144" s="196">
        <v>1.872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259</v>
      </c>
      <c r="AU144" s="194" t="s">
        <v>90</v>
      </c>
      <c r="AV144" s="14" t="s">
        <v>90</v>
      </c>
      <c r="AW144" s="14" t="s">
        <v>34</v>
      </c>
      <c r="AX144" s="14" t="s">
        <v>80</v>
      </c>
      <c r="AY144" s="194" t="s">
        <v>161</v>
      </c>
    </row>
    <row r="145" spans="2:51" s="14" customFormat="1" ht="12">
      <c r="B145" s="193"/>
      <c r="D145" s="186" t="s">
        <v>259</v>
      </c>
      <c r="E145" s="194" t="s">
        <v>1</v>
      </c>
      <c r="F145" s="195" t="s">
        <v>628</v>
      </c>
      <c r="H145" s="196">
        <v>53.82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259</v>
      </c>
      <c r="AU145" s="194" t="s">
        <v>90</v>
      </c>
      <c r="AV145" s="14" t="s">
        <v>90</v>
      </c>
      <c r="AW145" s="14" t="s">
        <v>34</v>
      </c>
      <c r="AX145" s="14" t="s">
        <v>80</v>
      </c>
      <c r="AY145" s="194" t="s">
        <v>161</v>
      </c>
    </row>
    <row r="146" spans="2:51" s="13" customFormat="1" ht="12">
      <c r="B146" s="185"/>
      <c r="D146" s="186" t="s">
        <v>259</v>
      </c>
      <c r="E146" s="187" t="s">
        <v>1</v>
      </c>
      <c r="F146" s="188" t="s">
        <v>629</v>
      </c>
      <c r="H146" s="187" t="s">
        <v>1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259</v>
      </c>
      <c r="AU146" s="187" t="s">
        <v>90</v>
      </c>
      <c r="AV146" s="13" t="s">
        <v>88</v>
      </c>
      <c r="AW146" s="13" t="s">
        <v>34</v>
      </c>
      <c r="AX146" s="13" t="s">
        <v>80</v>
      </c>
      <c r="AY146" s="187" t="s">
        <v>161</v>
      </c>
    </row>
    <row r="147" spans="2:51" s="13" customFormat="1" ht="12">
      <c r="B147" s="185"/>
      <c r="D147" s="186" t="s">
        <v>259</v>
      </c>
      <c r="E147" s="187" t="s">
        <v>1</v>
      </c>
      <c r="F147" s="188" t="s">
        <v>630</v>
      </c>
      <c r="H147" s="187" t="s">
        <v>1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7" t="s">
        <v>259</v>
      </c>
      <c r="AU147" s="187" t="s">
        <v>90</v>
      </c>
      <c r="AV147" s="13" t="s">
        <v>88</v>
      </c>
      <c r="AW147" s="13" t="s">
        <v>34</v>
      </c>
      <c r="AX147" s="13" t="s">
        <v>80</v>
      </c>
      <c r="AY147" s="187" t="s">
        <v>161</v>
      </c>
    </row>
    <row r="148" spans="2:51" s="13" customFormat="1" ht="12">
      <c r="B148" s="185"/>
      <c r="D148" s="186" t="s">
        <v>259</v>
      </c>
      <c r="E148" s="187" t="s">
        <v>1</v>
      </c>
      <c r="F148" s="188" t="s">
        <v>631</v>
      </c>
      <c r="H148" s="187" t="s">
        <v>1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259</v>
      </c>
      <c r="AU148" s="187" t="s">
        <v>90</v>
      </c>
      <c r="AV148" s="13" t="s">
        <v>88</v>
      </c>
      <c r="AW148" s="13" t="s">
        <v>34</v>
      </c>
      <c r="AX148" s="13" t="s">
        <v>80</v>
      </c>
      <c r="AY148" s="187" t="s">
        <v>161</v>
      </c>
    </row>
    <row r="149" spans="2:51" s="13" customFormat="1" ht="12">
      <c r="B149" s="185"/>
      <c r="D149" s="186" t="s">
        <v>259</v>
      </c>
      <c r="E149" s="187" t="s">
        <v>1</v>
      </c>
      <c r="F149" s="188" t="s">
        <v>632</v>
      </c>
      <c r="H149" s="187" t="s">
        <v>1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7" t="s">
        <v>259</v>
      </c>
      <c r="AU149" s="187" t="s">
        <v>90</v>
      </c>
      <c r="AV149" s="13" t="s">
        <v>88</v>
      </c>
      <c r="AW149" s="13" t="s">
        <v>34</v>
      </c>
      <c r="AX149" s="13" t="s">
        <v>80</v>
      </c>
      <c r="AY149" s="187" t="s">
        <v>161</v>
      </c>
    </row>
    <row r="150" spans="2:51" s="14" customFormat="1" ht="12">
      <c r="B150" s="193"/>
      <c r="D150" s="186" t="s">
        <v>259</v>
      </c>
      <c r="E150" s="194" t="s">
        <v>1</v>
      </c>
      <c r="F150" s="195" t="s">
        <v>633</v>
      </c>
      <c r="H150" s="196">
        <v>2.16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4" t="s">
        <v>259</v>
      </c>
      <c r="AU150" s="194" t="s">
        <v>90</v>
      </c>
      <c r="AV150" s="14" t="s">
        <v>90</v>
      </c>
      <c r="AW150" s="14" t="s">
        <v>34</v>
      </c>
      <c r="AX150" s="14" t="s">
        <v>80</v>
      </c>
      <c r="AY150" s="194" t="s">
        <v>161</v>
      </c>
    </row>
    <row r="151" spans="2:51" s="14" customFormat="1" ht="12">
      <c r="B151" s="193"/>
      <c r="D151" s="186" t="s">
        <v>259</v>
      </c>
      <c r="E151" s="194" t="s">
        <v>1</v>
      </c>
      <c r="F151" s="195" t="s">
        <v>634</v>
      </c>
      <c r="H151" s="196">
        <v>1.872</v>
      </c>
      <c r="I151" s="197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4" t="s">
        <v>259</v>
      </c>
      <c r="AU151" s="194" t="s">
        <v>90</v>
      </c>
      <c r="AV151" s="14" t="s">
        <v>90</v>
      </c>
      <c r="AW151" s="14" t="s">
        <v>34</v>
      </c>
      <c r="AX151" s="14" t="s">
        <v>80</v>
      </c>
      <c r="AY151" s="194" t="s">
        <v>161</v>
      </c>
    </row>
    <row r="152" spans="2:51" s="14" customFormat="1" ht="12">
      <c r="B152" s="193"/>
      <c r="D152" s="186" t="s">
        <v>259</v>
      </c>
      <c r="E152" s="194" t="s">
        <v>1</v>
      </c>
      <c r="F152" s="195" t="s">
        <v>628</v>
      </c>
      <c r="H152" s="196">
        <v>53.82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259</v>
      </c>
      <c r="AU152" s="194" t="s">
        <v>90</v>
      </c>
      <c r="AV152" s="14" t="s">
        <v>90</v>
      </c>
      <c r="AW152" s="14" t="s">
        <v>34</v>
      </c>
      <c r="AX152" s="14" t="s">
        <v>80</v>
      </c>
      <c r="AY152" s="194" t="s">
        <v>161</v>
      </c>
    </row>
    <row r="153" spans="2:51" s="13" customFormat="1" ht="12">
      <c r="B153" s="185"/>
      <c r="D153" s="186" t="s">
        <v>259</v>
      </c>
      <c r="E153" s="187" t="s">
        <v>1</v>
      </c>
      <c r="F153" s="188" t="s">
        <v>635</v>
      </c>
      <c r="H153" s="187" t="s">
        <v>1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7" t="s">
        <v>259</v>
      </c>
      <c r="AU153" s="187" t="s">
        <v>90</v>
      </c>
      <c r="AV153" s="13" t="s">
        <v>88</v>
      </c>
      <c r="AW153" s="13" t="s">
        <v>34</v>
      </c>
      <c r="AX153" s="13" t="s">
        <v>80</v>
      </c>
      <c r="AY153" s="187" t="s">
        <v>161</v>
      </c>
    </row>
    <row r="154" spans="2:51" s="14" customFormat="1" ht="12">
      <c r="B154" s="193"/>
      <c r="D154" s="186" t="s">
        <v>259</v>
      </c>
      <c r="E154" s="194" t="s">
        <v>1</v>
      </c>
      <c r="F154" s="195" t="s">
        <v>636</v>
      </c>
      <c r="H154" s="196">
        <v>2.16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259</v>
      </c>
      <c r="AU154" s="194" t="s">
        <v>90</v>
      </c>
      <c r="AV154" s="14" t="s">
        <v>90</v>
      </c>
      <c r="AW154" s="14" t="s">
        <v>34</v>
      </c>
      <c r="AX154" s="14" t="s">
        <v>80</v>
      </c>
      <c r="AY154" s="194" t="s">
        <v>161</v>
      </c>
    </row>
    <row r="155" spans="2:51" s="16" customFormat="1" ht="12">
      <c r="B155" s="225"/>
      <c r="D155" s="186" t="s">
        <v>259</v>
      </c>
      <c r="E155" s="226" t="s">
        <v>1</v>
      </c>
      <c r="F155" s="227" t="s">
        <v>466</v>
      </c>
      <c r="H155" s="228">
        <v>174.492</v>
      </c>
      <c r="I155" s="229"/>
      <c r="L155" s="225"/>
      <c r="M155" s="230"/>
      <c r="N155" s="231"/>
      <c r="O155" s="231"/>
      <c r="P155" s="231"/>
      <c r="Q155" s="231"/>
      <c r="R155" s="231"/>
      <c r="S155" s="231"/>
      <c r="T155" s="232"/>
      <c r="AT155" s="226" t="s">
        <v>259</v>
      </c>
      <c r="AU155" s="226" t="s">
        <v>90</v>
      </c>
      <c r="AV155" s="16" t="s">
        <v>110</v>
      </c>
      <c r="AW155" s="16" t="s">
        <v>34</v>
      </c>
      <c r="AX155" s="16" t="s">
        <v>80</v>
      </c>
      <c r="AY155" s="226" t="s">
        <v>161</v>
      </c>
    </row>
    <row r="156" spans="2:51" s="13" customFormat="1" ht="33.75">
      <c r="B156" s="185"/>
      <c r="D156" s="186" t="s">
        <v>259</v>
      </c>
      <c r="E156" s="187" t="s">
        <v>1</v>
      </c>
      <c r="F156" s="188" t="s">
        <v>637</v>
      </c>
      <c r="H156" s="187" t="s">
        <v>1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259</v>
      </c>
      <c r="AU156" s="187" t="s">
        <v>90</v>
      </c>
      <c r="AV156" s="13" t="s">
        <v>88</v>
      </c>
      <c r="AW156" s="13" t="s">
        <v>34</v>
      </c>
      <c r="AX156" s="13" t="s">
        <v>80</v>
      </c>
      <c r="AY156" s="187" t="s">
        <v>161</v>
      </c>
    </row>
    <row r="157" spans="2:51" s="13" customFormat="1" ht="12">
      <c r="B157" s="185"/>
      <c r="D157" s="186" t="s">
        <v>259</v>
      </c>
      <c r="E157" s="187" t="s">
        <v>1</v>
      </c>
      <c r="F157" s="188" t="s">
        <v>638</v>
      </c>
      <c r="H157" s="187" t="s">
        <v>1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7" t="s">
        <v>259</v>
      </c>
      <c r="AU157" s="187" t="s">
        <v>90</v>
      </c>
      <c r="AV157" s="13" t="s">
        <v>88</v>
      </c>
      <c r="AW157" s="13" t="s">
        <v>34</v>
      </c>
      <c r="AX157" s="13" t="s">
        <v>80</v>
      </c>
      <c r="AY157" s="187" t="s">
        <v>161</v>
      </c>
    </row>
    <row r="158" spans="2:51" s="14" customFormat="1" ht="12">
      <c r="B158" s="193"/>
      <c r="D158" s="186" t="s">
        <v>259</v>
      </c>
      <c r="E158" s="194" t="s">
        <v>1</v>
      </c>
      <c r="F158" s="195" t="s">
        <v>639</v>
      </c>
      <c r="H158" s="196">
        <v>18.492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194" t="s">
        <v>259</v>
      </c>
      <c r="AU158" s="194" t="s">
        <v>90</v>
      </c>
      <c r="AV158" s="14" t="s">
        <v>90</v>
      </c>
      <c r="AW158" s="14" t="s">
        <v>34</v>
      </c>
      <c r="AX158" s="14" t="s">
        <v>80</v>
      </c>
      <c r="AY158" s="194" t="s">
        <v>161</v>
      </c>
    </row>
    <row r="159" spans="2:51" s="13" customFormat="1" ht="12">
      <c r="B159" s="185"/>
      <c r="D159" s="186" t="s">
        <v>259</v>
      </c>
      <c r="E159" s="187" t="s">
        <v>1</v>
      </c>
      <c r="F159" s="188" t="s">
        <v>640</v>
      </c>
      <c r="H159" s="187" t="s">
        <v>1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7" t="s">
        <v>259</v>
      </c>
      <c r="AU159" s="187" t="s">
        <v>90</v>
      </c>
      <c r="AV159" s="13" t="s">
        <v>88</v>
      </c>
      <c r="AW159" s="13" t="s">
        <v>34</v>
      </c>
      <c r="AX159" s="13" t="s">
        <v>80</v>
      </c>
      <c r="AY159" s="187" t="s">
        <v>161</v>
      </c>
    </row>
    <row r="160" spans="2:51" s="14" customFormat="1" ht="12">
      <c r="B160" s="193"/>
      <c r="D160" s="186" t="s">
        <v>259</v>
      </c>
      <c r="E160" s="194" t="s">
        <v>1</v>
      </c>
      <c r="F160" s="195" t="s">
        <v>641</v>
      </c>
      <c r="H160" s="196">
        <v>2518.128</v>
      </c>
      <c r="I160" s="197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4" t="s">
        <v>259</v>
      </c>
      <c r="AU160" s="194" t="s">
        <v>90</v>
      </c>
      <c r="AV160" s="14" t="s">
        <v>90</v>
      </c>
      <c r="AW160" s="14" t="s">
        <v>34</v>
      </c>
      <c r="AX160" s="14" t="s">
        <v>80</v>
      </c>
      <c r="AY160" s="194" t="s">
        <v>161</v>
      </c>
    </row>
    <row r="161" spans="2:51" s="13" customFormat="1" ht="12">
      <c r="B161" s="185"/>
      <c r="D161" s="186" t="s">
        <v>259</v>
      </c>
      <c r="E161" s="187" t="s">
        <v>1</v>
      </c>
      <c r="F161" s="188" t="s">
        <v>642</v>
      </c>
      <c r="H161" s="187" t="s">
        <v>1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7" t="s">
        <v>259</v>
      </c>
      <c r="AU161" s="187" t="s">
        <v>90</v>
      </c>
      <c r="AV161" s="13" t="s">
        <v>88</v>
      </c>
      <c r="AW161" s="13" t="s">
        <v>34</v>
      </c>
      <c r="AX161" s="13" t="s">
        <v>80</v>
      </c>
      <c r="AY161" s="187" t="s">
        <v>161</v>
      </c>
    </row>
    <row r="162" spans="2:51" s="14" customFormat="1" ht="12">
      <c r="B162" s="193"/>
      <c r="D162" s="186" t="s">
        <v>259</v>
      </c>
      <c r="E162" s="194" t="s">
        <v>1</v>
      </c>
      <c r="F162" s="195" t="s">
        <v>643</v>
      </c>
      <c r="H162" s="196">
        <v>7.799</v>
      </c>
      <c r="I162" s="197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4" t="s">
        <v>259</v>
      </c>
      <c r="AU162" s="194" t="s">
        <v>90</v>
      </c>
      <c r="AV162" s="14" t="s">
        <v>90</v>
      </c>
      <c r="AW162" s="14" t="s">
        <v>34</v>
      </c>
      <c r="AX162" s="14" t="s">
        <v>80</v>
      </c>
      <c r="AY162" s="194" t="s">
        <v>161</v>
      </c>
    </row>
    <row r="163" spans="2:51" s="13" customFormat="1" ht="12">
      <c r="B163" s="185"/>
      <c r="D163" s="186" t="s">
        <v>259</v>
      </c>
      <c r="E163" s="187" t="s">
        <v>1</v>
      </c>
      <c r="F163" s="188" t="s">
        <v>644</v>
      </c>
      <c r="H163" s="187" t="s">
        <v>1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7" t="s">
        <v>259</v>
      </c>
      <c r="AU163" s="187" t="s">
        <v>90</v>
      </c>
      <c r="AV163" s="13" t="s">
        <v>88</v>
      </c>
      <c r="AW163" s="13" t="s">
        <v>34</v>
      </c>
      <c r="AX163" s="13" t="s">
        <v>80</v>
      </c>
      <c r="AY163" s="187" t="s">
        <v>161</v>
      </c>
    </row>
    <row r="164" spans="2:51" s="14" customFormat="1" ht="12">
      <c r="B164" s="193"/>
      <c r="D164" s="186" t="s">
        <v>259</v>
      </c>
      <c r="E164" s="194" t="s">
        <v>1</v>
      </c>
      <c r="F164" s="195" t="s">
        <v>645</v>
      </c>
      <c r="H164" s="196">
        <v>21.6</v>
      </c>
      <c r="I164" s="197"/>
      <c r="L164" s="193"/>
      <c r="M164" s="198"/>
      <c r="N164" s="199"/>
      <c r="O164" s="199"/>
      <c r="P164" s="199"/>
      <c r="Q164" s="199"/>
      <c r="R164" s="199"/>
      <c r="S164" s="199"/>
      <c r="T164" s="200"/>
      <c r="AT164" s="194" t="s">
        <v>259</v>
      </c>
      <c r="AU164" s="194" t="s">
        <v>90</v>
      </c>
      <c r="AV164" s="14" t="s">
        <v>90</v>
      </c>
      <c r="AW164" s="14" t="s">
        <v>34</v>
      </c>
      <c r="AX164" s="14" t="s">
        <v>80</v>
      </c>
      <c r="AY164" s="194" t="s">
        <v>161</v>
      </c>
    </row>
    <row r="165" spans="2:51" s="16" customFormat="1" ht="12">
      <c r="B165" s="225"/>
      <c r="D165" s="186" t="s">
        <v>259</v>
      </c>
      <c r="E165" s="226" t="s">
        <v>1</v>
      </c>
      <c r="F165" s="227" t="s">
        <v>466</v>
      </c>
      <c r="H165" s="228">
        <v>2566.019</v>
      </c>
      <c r="I165" s="229"/>
      <c r="L165" s="225"/>
      <c r="M165" s="230"/>
      <c r="N165" s="231"/>
      <c r="O165" s="231"/>
      <c r="P165" s="231"/>
      <c r="Q165" s="231"/>
      <c r="R165" s="231"/>
      <c r="S165" s="231"/>
      <c r="T165" s="232"/>
      <c r="AT165" s="226" t="s">
        <v>259</v>
      </c>
      <c r="AU165" s="226" t="s">
        <v>90</v>
      </c>
      <c r="AV165" s="16" t="s">
        <v>110</v>
      </c>
      <c r="AW165" s="16" t="s">
        <v>34</v>
      </c>
      <c r="AX165" s="16" t="s">
        <v>80</v>
      </c>
      <c r="AY165" s="226" t="s">
        <v>161</v>
      </c>
    </row>
    <row r="166" spans="2:51" s="13" customFormat="1" ht="12">
      <c r="B166" s="185"/>
      <c r="D166" s="186" t="s">
        <v>259</v>
      </c>
      <c r="E166" s="187" t="s">
        <v>1</v>
      </c>
      <c r="F166" s="188" t="s">
        <v>646</v>
      </c>
      <c r="H166" s="187" t="s">
        <v>1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7" t="s">
        <v>259</v>
      </c>
      <c r="AU166" s="187" t="s">
        <v>90</v>
      </c>
      <c r="AV166" s="13" t="s">
        <v>88</v>
      </c>
      <c r="AW166" s="13" t="s">
        <v>34</v>
      </c>
      <c r="AX166" s="13" t="s">
        <v>80</v>
      </c>
      <c r="AY166" s="187" t="s">
        <v>161</v>
      </c>
    </row>
    <row r="167" spans="2:51" s="14" customFormat="1" ht="12">
      <c r="B167" s="193"/>
      <c r="D167" s="186" t="s">
        <v>259</v>
      </c>
      <c r="E167" s="194" t="s">
        <v>1</v>
      </c>
      <c r="F167" s="195" t="s">
        <v>647</v>
      </c>
      <c r="H167" s="196">
        <v>18.6</v>
      </c>
      <c r="I167" s="197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4" t="s">
        <v>259</v>
      </c>
      <c r="AU167" s="194" t="s">
        <v>90</v>
      </c>
      <c r="AV167" s="14" t="s">
        <v>90</v>
      </c>
      <c r="AW167" s="14" t="s">
        <v>34</v>
      </c>
      <c r="AX167" s="14" t="s">
        <v>80</v>
      </c>
      <c r="AY167" s="194" t="s">
        <v>161</v>
      </c>
    </row>
    <row r="168" spans="2:51" s="16" customFormat="1" ht="12">
      <c r="B168" s="225"/>
      <c r="D168" s="186" t="s">
        <v>259</v>
      </c>
      <c r="E168" s="226" t="s">
        <v>1</v>
      </c>
      <c r="F168" s="227" t="s">
        <v>466</v>
      </c>
      <c r="H168" s="228">
        <v>18.6</v>
      </c>
      <c r="I168" s="229"/>
      <c r="L168" s="225"/>
      <c r="M168" s="230"/>
      <c r="N168" s="231"/>
      <c r="O168" s="231"/>
      <c r="P168" s="231"/>
      <c r="Q168" s="231"/>
      <c r="R168" s="231"/>
      <c r="S168" s="231"/>
      <c r="T168" s="232"/>
      <c r="AT168" s="226" t="s">
        <v>259</v>
      </c>
      <c r="AU168" s="226" t="s">
        <v>90</v>
      </c>
      <c r="AV168" s="16" t="s">
        <v>110</v>
      </c>
      <c r="AW168" s="16" t="s">
        <v>34</v>
      </c>
      <c r="AX168" s="16" t="s">
        <v>80</v>
      </c>
      <c r="AY168" s="226" t="s">
        <v>161</v>
      </c>
    </row>
    <row r="169" spans="2:51" s="15" customFormat="1" ht="12">
      <c r="B169" s="217"/>
      <c r="D169" s="186" t="s">
        <v>259</v>
      </c>
      <c r="E169" s="218" t="s">
        <v>1</v>
      </c>
      <c r="F169" s="219" t="s">
        <v>453</v>
      </c>
      <c r="H169" s="220">
        <v>2759.111</v>
      </c>
      <c r="I169" s="221"/>
      <c r="L169" s="217"/>
      <c r="M169" s="222"/>
      <c r="N169" s="223"/>
      <c r="O169" s="223"/>
      <c r="P169" s="223"/>
      <c r="Q169" s="223"/>
      <c r="R169" s="223"/>
      <c r="S169" s="223"/>
      <c r="T169" s="224"/>
      <c r="AT169" s="218" t="s">
        <v>259</v>
      </c>
      <c r="AU169" s="218" t="s">
        <v>90</v>
      </c>
      <c r="AV169" s="15" t="s">
        <v>180</v>
      </c>
      <c r="AW169" s="15" t="s">
        <v>34</v>
      </c>
      <c r="AX169" s="15" t="s">
        <v>88</v>
      </c>
      <c r="AY169" s="218" t="s">
        <v>161</v>
      </c>
    </row>
    <row r="170" spans="1:65" s="2" customFormat="1" ht="24" customHeight="1">
      <c r="A170" s="33"/>
      <c r="B170" s="166"/>
      <c r="C170" s="167" t="s">
        <v>180</v>
      </c>
      <c r="D170" s="167" t="s">
        <v>164</v>
      </c>
      <c r="E170" s="168" t="s">
        <v>470</v>
      </c>
      <c r="F170" s="169" t="s">
        <v>471</v>
      </c>
      <c r="G170" s="170" t="s">
        <v>256</v>
      </c>
      <c r="H170" s="171">
        <v>2758.111</v>
      </c>
      <c r="I170" s="172"/>
      <c r="J170" s="173">
        <f>ROUND(I170*H170,2)</f>
        <v>0</v>
      </c>
      <c r="K170" s="169" t="s">
        <v>257</v>
      </c>
      <c r="L170" s="34"/>
      <c r="M170" s="174" t="s">
        <v>1</v>
      </c>
      <c r="N170" s="175" t="s">
        <v>45</v>
      </c>
      <c r="O170" s="59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180</v>
      </c>
      <c r="AT170" s="178" t="s">
        <v>164</v>
      </c>
      <c r="AU170" s="178" t="s">
        <v>90</v>
      </c>
      <c r="AY170" s="18" t="s">
        <v>161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88</v>
      </c>
      <c r="BK170" s="179">
        <f>ROUND(I170*H170,2)</f>
        <v>0</v>
      </c>
      <c r="BL170" s="18" t="s">
        <v>180</v>
      </c>
      <c r="BM170" s="178" t="s">
        <v>195</v>
      </c>
    </row>
    <row r="171" spans="1:65" s="2" customFormat="1" ht="16.5" customHeight="1">
      <c r="A171" s="33"/>
      <c r="B171" s="166"/>
      <c r="C171" s="167" t="s">
        <v>160</v>
      </c>
      <c r="D171" s="167" t="s">
        <v>164</v>
      </c>
      <c r="E171" s="168" t="s">
        <v>472</v>
      </c>
      <c r="F171" s="169" t="s">
        <v>473</v>
      </c>
      <c r="G171" s="170" t="s">
        <v>271</v>
      </c>
      <c r="H171" s="171">
        <v>3405.254</v>
      </c>
      <c r="I171" s="172"/>
      <c r="J171" s="173">
        <f>ROUND(I171*H171,2)</f>
        <v>0</v>
      </c>
      <c r="K171" s="169" t="s">
        <v>257</v>
      </c>
      <c r="L171" s="34"/>
      <c r="M171" s="174" t="s">
        <v>1</v>
      </c>
      <c r="N171" s="175" t="s">
        <v>45</v>
      </c>
      <c r="O171" s="59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180</v>
      </c>
      <c r="AT171" s="178" t="s">
        <v>164</v>
      </c>
      <c r="AU171" s="178" t="s">
        <v>90</v>
      </c>
      <c r="AY171" s="18" t="s">
        <v>161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88</v>
      </c>
      <c r="BK171" s="179">
        <f>ROUND(I171*H171,2)</f>
        <v>0</v>
      </c>
      <c r="BL171" s="18" t="s">
        <v>180</v>
      </c>
      <c r="BM171" s="178" t="s">
        <v>205</v>
      </c>
    </row>
    <row r="172" spans="2:51" s="13" customFormat="1" ht="12">
      <c r="B172" s="185"/>
      <c r="D172" s="186" t="s">
        <v>259</v>
      </c>
      <c r="E172" s="187" t="s">
        <v>1</v>
      </c>
      <c r="F172" s="188" t="s">
        <v>648</v>
      </c>
      <c r="H172" s="187" t="s">
        <v>1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7" t="s">
        <v>259</v>
      </c>
      <c r="AU172" s="187" t="s">
        <v>90</v>
      </c>
      <c r="AV172" s="13" t="s">
        <v>88</v>
      </c>
      <c r="AW172" s="13" t="s">
        <v>34</v>
      </c>
      <c r="AX172" s="13" t="s">
        <v>80</v>
      </c>
      <c r="AY172" s="187" t="s">
        <v>161</v>
      </c>
    </row>
    <row r="173" spans="2:51" s="13" customFormat="1" ht="12">
      <c r="B173" s="185"/>
      <c r="D173" s="186" t="s">
        <v>259</v>
      </c>
      <c r="E173" s="187" t="s">
        <v>1</v>
      </c>
      <c r="F173" s="188" t="s">
        <v>649</v>
      </c>
      <c r="H173" s="187" t="s">
        <v>1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7" t="s">
        <v>259</v>
      </c>
      <c r="AU173" s="187" t="s">
        <v>90</v>
      </c>
      <c r="AV173" s="13" t="s">
        <v>88</v>
      </c>
      <c r="AW173" s="13" t="s">
        <v>34</v>
      </c>
      <c r="AX173" s="13" t="s">
        <v>80</v>
      </c>
      <c r="AY173" s="187" t="s">
        <v>161</v>
      </c>
    </row>
    <row r="174" spans="2:51" s="13" customFormat="1" ht="12">
      <c r="B174" s="185"/>
      <c r="D174" s="186" t="s">
        <v>259</v>
      </c>
      <c r="E174" s="187" t="s">
        <v>1</v>
      </c>
      <c r="F174" s="188" t="s">
        <v>650</v>
      </c>
      <c r="H174" s="187" t="s">
        <v>1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7" t="s">
        <v>259</v>
      </c>
      <c r="AU174" s="187" t="s">
        <v>90</v>
      </c>
      <c r="AV174" s="13" t="s">
        <v>88</v>
      </c>
      <c r="AW174" s="13" t="s">
        <v>34</v>
      </c>
      <c r="AX174" s="13" t="s">
        <v>80</v>
      </c>
      <c r="AY174" s="187" t="s">
        <v>161</v>
      </c>
    </row>
    <row r="175" spans="2:51" s="14" customFormat="1" ht="12">
      <c r="B175" s="193"/>
      <c r="D175" s="186" t="s">
        <v>259</v>
      </c>
      <c r="E175" s="194" t="s">
        <v>1</v>
      </c>
      <c r="F175" s="195" t="s">
        <v>651</v>
      </c>
      <c r="H175" s="196">
        <v>62.92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259</v>
      </c>
      <c r="AU175" s="194" t="s">
        <v>90</v>
      </c>
      <c r="AV175" s="14" t="s">
        <v>90</v>
      </c>
      <c r="AW175" s="14" t="s">
        <v>34</v>
      </c>
      <c r="AX175" s="14" t="s">
        <v>80</v>
      </c>
      <c r="AY175" s="194" t="s">
        <v>161</v>
      </c>
    </row>
    <row r="176" spans="2:51" s="13" customFormat="1" ht="12">
      <c r="B176" s="185"/>
      <c r="D176" s="186" t="s">
        <v>259</v>
      </c>
      <c r="E176" s="187" t="s">
        <v>1</v>
      </c>
      <c r="F176" s="188" t="s">
        <v>652</v>
      </c>
      <c r="H176" s="187" t="s">
        <v>1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7" t="s">
        <v>259</v>
      </c>
      <c r="AU176" s="187" t="s">
        <v>90</v>
      </c>
      <c r="AV176" s="13" t="s">
        <v>88</v>
      </c>
      <c r="AW176" s="13" t="s">
        <v>34</v>
      </c>
      <c r="AX176" s="13" t="s">
        <v>80</v>
      </c>
      <c r="AY176" s="187" t="s">
        <v>161</v>
      </c>
    </row>
    <row r="177" spans="2:51" s="14" customFormat="1" ht="12">
      <c r="B177" s="193"/>
      <c r="D177" s="186" t="s">
        <v>259</v>
      </c>
      <c r="E177" s="194" t="s">
        <v>1</v>
      </c>
      <c r="F177" s="195" t="s">
        <v>653</v>
      </c>
      <c r="H177" s="196">
        <v>7.2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259</v>
      </c>
      <c r="AU177" s="194" t="s">
        <v>90</v>
      </c>
      <c r="AV177" s="14" t="s">
        <v>90</v>
      </c>
      <c r="AW177" s="14" t="s">
        <v>34</v>
      </c>
      <c r="AX177" s="14" t="s">
        <v>80</v>
      </c>
      <c r="AY177" s="194" t="s">
        <v>161</v>
      </c>
    </row>
    <row r="178" spans="2:51" s="14" customFormat="1" ht="12">
      <c r="B178" s="193"/>
      <c r="D178" s="186" t="s">
        <v>259</v>
      </c>
      <c r="E178" s="194" t="s">
        <v>1</v>
      </c>
      <c r="F178" s="195" t="s">
        <v>654</v>
      </c>
      <c r="H178" s="196">
        <v>6.24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259</v>
      </c>
      <c r="AU178" s="194" t="s">
        <v>90</v>
      </c>
      <c r="AV178" s="14" t="s">
        <v>90</v>
      </c>
      <c r="AW178" s="14" t="s">
        <v>34</v>
      </c>
      <c r="AX178" s="14" t="s">
        <v>80</v>
      </c>
      <c r="AY178" s="194" t="s">
        <v>161</v>
      </c>
    </row>
    <row r="179" spans="2:51" s="14" customFormat="1" ht="12">
      <c r="B179" s="193"/>
      <c r="D179" s="186" t="s">
        <v>259</v>
      </c>
      <c r="E179" s="194" t="s">
        <v>1</v>
      </c>
      <c r="F179" s="195" t="s">
        <v>655</v>
      </c>
      <c r="H179" s="196">
        <v>89.7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259</v>
      </c>
      <c r="AU179" s="194" t="s">
        <v>90</v>
      </c>
      <c r="AV179" s="14" t="s">
        <v>90</v>
      </c>
      <c r="AW179" s="14" t="s">
        <v>34</v>
      </c>
      <c r="AX179" s="14" t="s">
        <v>80</v>
      </c>
      <c r="AY179" s="194" t="s">
        <v>161</v>
      </c>
    </row>
    <row r="180" spans="2:51" s="13" customFormat="1" ht="12">
      <c r="B180" s="185"/>
      <c r="D180" s="186" t="s">
        <v>259</v>
      </c>
      <c r="E180" s="187" t="s">
        <v>1</v>
      </c>
      <c r="F180" s="188" t="s">
        <v>656</v>
      </c>
      <c r="H180" s="187" t="s">
        <v>1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7" t="s">
        <v>259</v>
      </c>
      <c r="AU180" s="187" t="s">
        <v>90</v>
      </c>
      <c r="AV180" s="13" t="s">
        <v>88</v>
      </c>
      <c r="AW180" s="13" t="s">
        <v>34</v>
      </c>
      <c r="AX180" s="13" t="s">
        <v>80</v>
      </c>
      <c r="AY180" s="187" t="s">
        <v>161</v>
      </c>
    </row>
    <row r="181" spans="2:51" s="13" customFormat="1" ht="12">
      <c r="B181" s="185"/>
      <c r="D181" s="186" t="s">
        <v>259</v>
      </c>
      <c r="E181" s="187" t="s">
        <v>1</v>
      </c>
      <c r="F181" s="188" t="s">
        <v>657</v>
      </c>
      <c r="H181" s="187" t="s">
        <v>1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7" t="s">
        <v>259</v>
      </c>
      <c r="AU181" s="187" t="s">
        <v>90</v>
      </c>
      <c r="AV181" s="13" t="s">
        <v>88</v>
      </c>
      <c r="AW181" s="13" t="s">
        <v>34</v>
      </c>
      <c r="AX181" s="13" t="s">
        <v>80</v>
      </c>
      <c r="AY181" s="187" t="s">
        <v>161</v>
      </c>
    </row>
    <row r="182" spans="2:51" s="13" customFormat="1" ht="12">
      <c r="B182" s="185"/>
      <c r="D182" s="186" t="s">
        <v>259</v>
      </c>
      <c r="E182" s="187" t="s">
        <v>1</v>
      </c>
      <c r="F182" s="188" t="s">
        <v>658</v>
      </c>
      <c r="H182" s="187" t="s">
        <v>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7" t="s">
        <v>259</v>
      </c>
      <c r="AU182" s="187" t="s">
        <v>90</v>
      </c>
      <c r="AV182" s="13" t="s">
        <v>88</v>
      </c>
      <c r="AW182" s="13" t="s">
        <v>34</v>
      </c>
      <c r="AX182" s="13" t="s">
        <v>80</v>
      </c>
      <c r="AY182" s="187" t="s">
        <v>161</v>
      </c>
    </row>
    <row r="183" spans="2:51" s="13" customFormat="1" ht="12">
      <c r="B183" s="185"/>
      <c r="D183" s="186" t="s">
        <v>259</v>
      </c>
      <c r="E183" s="187" t="s">
        <v>1</v>
      </c>
      <c r="F183" s="188" t="s">
        <v>659</v>
      </c>
      <c r="H183" s="187" t="s">
        <v>1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7" t="s">
        <v>259</v>
      </c>
      <c r="AU183" s="187" t="s">
        <v>90</v>
      </c>
      <c r="AV183" s="13" t="s">
        <v>88</v>
      </c>
      <c r="AW183" s="13" t="s">
        <v>34</v>
      </c>
      <c r="AX183" s="13" t="s">
        <v>80</v>
      </c>
      <c r="AY183" s="187" t="s">
        <v>161</v>
      </c>
    </row>
    <row r="184" spans="2:51" s="14" customFormat="1" ht="12">
      <c r="B184" s="193"/>
      <c r="D184" s="186" t="s">
        <v>259</v>
      </c>
      <c r="E184" s="194" t="s">
        <v>1</v>
      </c>
      <c r="F184" s="195" t="s">
        <v>660</v>
      </c>
      <c r="H184" s="196">
        <v>7.2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259</v>
      </c>
      <c r="AU184" s="194" t="s">
        <v>90</v>
      </c>
      <c r="AV184" s="14" t="s">
        <v>90</v>
      </c>
      <c r="AW184" s="14" t="s">
        <v>34</v>
      </c>
      <c r="AX184" s="14" t="s">
        <v>80</v>
      </c>
      <c r="AY184" s="194" t="s">
        <v>161</v>
      </c>
    </row>
    <row r="185" spans="2:51" s="14" customFormat="1" ht="12">
      <c r="B185" s="193"/>
      <c r="D185" s="186" t="s">
        <v>259</v>
      </c>
      <c r="E185" s="194" t="s">
        <v>1</v>
      </c>
      <c r="F185" s="195" t="s">
        <v>661</v>
      </c>
      <c r="H185" s="196">
        <v>6.24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259</v>
      </c>
      <c r="AU185" s="194" t="s">
        <v>90</v>
      </c>
      <c r="AV185" s="14" t="s">
        <v>90</v>
      </c>
      <c r="AW185" s="14" t="s">
        <v>34</v>
      </c>
      <c r="AX185" s="14" t="s">
        <v>80</v>
      </c>
      <c r="AY185" s="194" t="s">
        <v>161</v>
      </c>
    </row>
    <row r="186" spans="2:51" s="14" customFormat="1" ht="12">
      <c r="B186" s="193"/>
      <c r="D186" s="186" t="s">
        <v>259</v>
      </c>
      <c r="E186" s="194" t="s">
        <v>1</v>
      </c>
      <c r="F186" s="195" t="s">
        <v>655</v>
      </c>
      <c r="H186" s="196">
        <v>89.7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259</v>
      </c>
      <c r="AU186" s="194" t="s">
        <v>90</v>
      </c>
      <c r="AV186" s="14" t="s">
        <v>90</v>
      </c>
      <c r="AW186" s="14" t="s">
        <v>34</v>
      </c>
      <c r="AX186" s="14" t="s">
        <v>80</v>
      </c>
      <c r="AY186" s="194" t="s">
        <v>161</v>
      </c>
    </row>
    <row r="187" spans="2:51" s="13" customFormat="1" ht="12">
      <c r="B187" s="185"/>
      <c r="D187" s="186" t="s">
        <v>259</v>
      </c>
      <c r="E187" s="187" t="s">
        <v>1</v>
      </c>
      <c r="F187" s="188" t="s">
        <v>662</v>
      </c>
      <c r="H187" s="187" t="s">
        <v>1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7" t="s">
        <v>259</v>
      </c>
      <c r="AU187" s="187" t="s">
        <v>90</v>
      </c>
      <c r="AV187" s="13" t="s">
        <v>88</v>
      </c>
      <c r="AW187" s="13" t="s">
        <v>34</v>
      </c>
      <c r="AX187" s="13" t="s">
        <v>80</v>
      </c>
      <c r="AY187" s="187" t="s">
        <v>161</v>
      </c>
    </row>
    <row r="188" spans="2:51" s="14" customFormat="1" ht="12">
      <c r="B188" s="193"/>
      <c r="D188" s="186" t="s">
        <v>259</v>
      </c>
      <c r="E188" s="194" t="s">
        <v>1</v>
      </c>
      <c r="F188" s="195" t="s">
        <v>663</v>
      </c>
      <c r="H188" s="196">
        <v>7.2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259</v>
      </c>
      <c r="AU188" s="194" t="s">
        <v>90</v>
      </c>
      <c r="AV188" s="14" t="s">
        <v>90</v>
      </c>
      <c r="AW188" s="14" t="s">
        <v>34</v>
      </c>
      <c r="AX188" s="14" t="s">
        <v>80</v>
      </c>
      <c r="AY188" s="194" t="s">
        <v>161</v>
      </c>
    </row>
    <row r="189" spans="2:51" s="13" customFormat="1" ht="33.75">
      <c r="B189" s="185"/>
      <c r="D189" s="186" t="s">
        <v>259</v>
      </c>
      <c r="E189" s="187" t="s">
        <v>1</v>
      </c>
      <c r="F189" s="188" t="s">
        <v>637</v>
      </c>
      <c r="H189" s="187" t="s">
        <v>1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7" t="s">
        <v>259</v>
      </c>
      <c r="AU189" s="187" t="s">
        <v>90</v>
      </c>
      <c r="AV189" s="13" t="s">
        <v>88</v>
      </c>
      <c r="AW189" s="13" t="s">
        <v>34</v>
      </c>
      <c r="AX189" s="13" t="s">
        <v>80</v>
      </c>
      <c r="AY189" s="187" t="s">
        <v>161</v>
      </c>
    </row>
    <row r="190" spans="2:51" s="13" customFormat="1" ht="12">
      <c r="B190" s="185"/>
      <c r="D190" s="186" t="s">
        <v>259</v>
      </c>
      <c r="E190" s="187" t="s">
        <v>1</v>
      </c>
      <c r="F190" s="188" t="s">
        <v>638</v>
      </c>
      <c r="H190" s="187" t="s">
        <v>1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7" t="s">
        <v>259</v>
      </c>
      <c r="AU190" s="187" t="s">
        <v>90</v>
      </c>
      <c r="AV190" s="13" t="s">
        <v>88</v>
      </c>
      <c r="AW190" s="13" t="s">
        <v>34</v>
      </c>
      <c r="AX190" s="13" t="s">
        <v>80</v>
      </c>
      <c r="AY190" s="187" t="s">
        <v>161</v>
      </c>
    </row>
    <row r="191" spans="2:51" s="14" customFormat="1" ht="12">
      <c r="B191" s="193"/>
      <c r="D191" s="186" t="s">
        <v>259</v>
      </c>
      <c r="E191" s="194" t="s">
        <v>1</v>
      </c>
      <c r="F191" s="195" t="s">
        <v>664</v>
      </c>
      <c r="H191" s="196">
        <v>9.38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259</v>
      </c>
      <c r="AU191" s="194" t="s">
        <v>90</v>
      </c>
      <c r="AV191" s="14" t="s">
        <v>90</v>
      </c>
      <c r="AW191" s="14" t="s">
        <v>34</v>
      </c>
      <c r="AX191" s="14" t="s">
        <v>80</v>
      </c>
      <c r="AY191" s="194" t="s">
        <v>161</v>
      </c>
    </row>
    <row r="192" spans="2:51" s="13" customFormat="1" ht="12">
      <c r="B192" s="185"/>
      <c r="D192" s="186" t="s">
        <v>259</v>
      </c>
      <c r="E192" s="187" t="s">
        <v>1</v>
      </c>
      <c r="F192" s="188" t="s">
        <v>640</v>
      </c>
      <c r="H192" s="187" t="s">
        <v>1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259</v>
      </c>
      <c r="AU192" s="187" t="s">
        <v>90</v>
      </c>
      <c r="AV192" s="13" t="s">
        <v>88</v>
      </c>
      <c r="AW192" s="13" t="s">
        <v>34</v>
      </c>
      <c r="AX192" s="13" t="s">
        <v>80</v>
      </c>
      <c r="AY192" s="187" t="s">
        <v>161</v>
      </c>
    </row>
    <row r="193" spans="2:51" s="14" customFormat="1" ht="12">
      <c r="B193" s="193"/>
      <c r="D193" s="186" t="s">
        <v>259</v>
      </c>
      <c r="E193" s="194" t="s">
        <v>1</v>
      </c>
      <c r="F193" s="195" t="s">
        <v>665</v>
      </c>
      <c r="H193" s="196">
        <v>3070.476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259</v>
      </c>
      <c r="AU193" s="194" t="s">
        <v>90</v>
      </c>
      <c r="AV193" s="14" t="s">
        <v>90</v>
      </c>
      <c r="AW193" s="14" t="s">
        <v>34</v>
      </c>
      <c r="AX193" s="14" t="s">
        <v>80</v>
      </c>
      <c r="AY193" s="194" t="s">
        <v>161</v>
      </c>
    </row>
    <row r="194" spans="2:51" s="13" customFormat="1" ht="12">
      <c r="B194" s="185"/>
      <c r="D194" s="186" t="s">
        <v>259</v>
      </c>
      <c r="E194" s="187" t="s">
        <v>1</v>
      </c>
      <c r="F194" s="188" t="s">
        <v>642</v>
      </c>
      <c r="H194" s="187" t="s">
        <v>1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259</v>
      </c>
      <c r="AU194" s="187" t="s">
        <v>90</v>
      </c>
      <c r="AV194" s="13" t="s">
        <v>88</v>
      </c>
      <c r="AW194" s="13" t="s">
        <v>34</v>
      </c>
      <c r="AX194" s="13" t="s">
        <v>80</v>
      </c>
      <c r="AY194" s="187" t="s">
        <v>161</v>
      </c>
    </row>
    <row r="195" spans="2:51" s="14" customFormat="1" ht="12">
      <c r="B195" s="193"/>
      <c r="D195" s="186" t="s">
        <v>259</v>
      </c>
      <c r="E195" s="194" t="s">
        <v>1</v>
      </c>
      <c r="F195" s="195" t="s">
        <v>666</v>
      </c>
      <c r="H195" s="196">
        <v>12.998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259</v>
      </c>
      <c r="AU195" s="194" t="s">
        <v>90</v>
      </c>
      <c r="AV195" s="14" t="s">
        <v>90</v>
      </c>
      <c r="AW195" s="14" t="s">
        <v>34</v>
      </c>
      <c r="AX195" s="14" t="s">
        <v>80</v>
      </c>
      <c r="AY195" s="194" t="s">
        <v>161</v>
      </c>
    </row>
    <row r="196" spans="2:51" s="13" customFormat="1" ht="12">
      <c r="B196" s="185"/>
      <c r="D196" s="186" t="s">
        <v>259</v>
      </c>
      <c r="E196" s="187" t="s">
        <v>1</v>
      </c>
      <c r="F196" s="188" t="s">
        <v>644</v>
      </c>
      <c r="H196" s="187" t="s">
        <v>1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7" t="s">
        <v>259</v>
      </c>
      <c r="AU196" s="187" t="s">
        <v>90</v>
      </c>
      <c r="AV196" s="13" t="s">
        <v>88</v>
      </c>
      <c r="AW196" s="13" t="s">
        <v>34</v>
      </c>
      <c r="AX196" s="13" t="s">
        <v>80</v>
      </c>
      <c r="AY196" s="187" t="s">
        <v>161</v>
      </c>
    </row>
    <row r="197" spans="2:51" s="14" customFormat="1" ht="12">
      <c r="B197" s="193"/>
      <c r="D197" s="186" t="s">
        <v>259</v>
      </c>
      <c r="E197" s="194" t="s">
        <v>1</v>
      </c>
      <c r="F197" s="195" t="s">
        <v>667</v>
      </c>
      <c r="H197" s="196">
        <v>36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259</v>
      </c>
      <c r="AU197" s="194" t="s">
        <v>90</v>
      </c>
      <c r="AV197" s="14" t="s">
        <v>90</v>
      </c>
      <c r="AW197" s="14" t="s">
        <v>34</v>
      </c>
      <c r="AX197" s="14" t="s">
        <v>80</v>
      </c>
      <c r="AY197" s="194" t="s">
        <v>161</v>
      </c>
    </row>
    <row r="198" spans="2:51" s="15" customFormat="1" ht="12">
      <c r="B198" s="217"/>
      <c r="D198" s="186" t="s">
        <v>259</v>
      </c>
      <c r="E198" s="218" t="s">
        <v>1</v>
      </c>
      <c r="F198" s="219" t="s">
        <v>453</v>
      </c>
      <c r="H198" s="220">
        <v>3405.254</v>
      </c>
      <c r="I198" s="221"/>
      <c r="L198" s="217"/>
      <c r="M198" s="222"/>
      <c r="N198" s="223"/>
      <c r="O198" s="223"/>
      <c r="P198" s="223"/>
      <c r="Q198" s="223"/>
      <c r="R198" s="223"/>
      <c r="S198" s="223"/>
      <c r="T198" s="224"/>
      <c r="AT198" s="218" t="s">
        <v>259</v>
      </c>
      <c r="AU198" s="218" t="s">
        <v>90</v>
      </c>
      <c r="AV198" s="15" t="s">
        <v>180</v>
      </c>
      <c r="AW198" s="15" t="s">
        <v>34</v>
      </c>
      <c r="AX198" s="15" t="s">
        <v>88</v>
      </c>
      <c r="AY198" s="218" t="s">
        <v>161</v>
      </c>
    </row>
    <row r="199" spans="1:65" s="2" customFormat="1" ht="24" customHeight="1">
      <c r="A199" s="33"/>
      <c r="B199" s="166"/>
      <c r="C199" s="167" t="s">
        <v>187</v>
      </c>
      <c r="D199" s="167" t="s">
        <v>164</v>
      </c>
      <c r="E199" s="168" t="s">
        <v>475</v>
      </c>
      <c r="F199" s="169" t="s">
        <v>476</v>
      </c>
      <c r="G199" s="170" t="s">
        <v>271</v>
      </c>
      <c r="H199" s="171">
        <v>3405.254</v>
      </c>
      <c r="I199" s="172"/>
      <c r="J199" s="173">
        <f>ROUND(I199*H199,2)</f>
        <v>0</v>
      </c>
      <c r="K199" s="169" t="s">
        <v>257</v>
      </c>
      <c r="L199" s="34"/>
      <c r="M199" s="174" t="s">
        <v>1</v>
      </c>
      <c r="N199" s="175" t="s">
        <v>45</v>
      </c>
      <c r="O199" s="59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180</v>
      </c>
      <c r="AT199" s="178" t="s">
        <v>164</v>
      </c>
      <c r="AU199" s="178" t="s">
        <v>90</v>
      </c>
      <c r="AY199" s="18" t="s">
        <v>161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88</v>
      </c>
      <c r="BK199" s="179">
        <f>ROUND(I199*H199,2)</f>
        <v>0</v>
      </c>
      <c r="BL199" s="18" t="s">
        <v>180</v>
      </c>
      <c r="BM199" s="178" t="s">
        <v>213</v>
      </c>
    </row>
    <row r="200" spans="1:65" s="2" customFormat="1" ht="16.5" customHeight="1">
      <c r="A200" s="33"/>
      <c r="B200" s="166"/>
      <c r="C200" s="167" t="s">
        <v>191</v>
      </c>
      <c r="D200" s="167" t="s">
        <v>164</v>
      </c>
      <c r="E200" s="168" t="s">
        <v>668</v>
      </c>
      <c r="F200" s="169" t="s">
        <v>669</v>
      </c>
      <c r="G200" s="170" t="s">
        <v>271</v>
      </c>
      <c r="H200" s="171">
        <v>19.2</v>
      </c>
      <c r="I200" s="172"/>
      <c r="J200" s="173">
        <f>ROUND(I200*H200,2)</f>
        <v>0</v>
      </c>
      <c r="K200" s="169" t="s">
        <v>257</v>
      </c>
      <c r="L200" s="34"/>
      <c r="M200" s="174" t="s">
        <v>1</v>
      </c>
      <c r="N200" s="175" t="s">
        <v>45</v>
      </c>
      <c r="O200" s="59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180</v>
      </c>
      <c r="AT200" s="178" t="s">
        <v>164</v>
      </c>
      <c r="AU200" s="178" t="s">
        <v>90</v>
      </c>
      <c r="AY200" s="18" t="s">
        <v>161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88</v>
      </c>
      <c r="BK200" s="179">
        <f>ROUND(I200*H200,2)</f>
        <v>0</v>
      </c>
      <c r="BL200" s="18" t="s">
        <v>180</v>
      </c>
      <c r="BM200" s="178" t="s">
        <v>223</v>
      </c>
    </row>
    <row r="201" spans="1:47" s="2" customFormat="1" ht="19.5">
      <c r="A201" s="33"/>
      <c r="B201" s="34"/>
      <c r="C201" s="33"/>
      <c r="D201" s="186" t="s">
        <v>287</v>
      </c>
      <c r="E201" s="33"/>
      <c r="F201" s="204" t="s">
        <v>670</v>
      </c>
      <c r="G201" s="33"/>
      <c r="H201" s="33"/>
      <c r="I201" s="102"/>
      <c r="J201" s="33"/>
      <c r="K201" s="33"/>
      <c r="L201" s="34"/>
      <c r="M201" s="205"/>
      <c r="N201" s="206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287</v>
      </c>
      <c r="AU201" s="18" t="s">
        <v>90</v>
      </c>
    </row>
    <row r="202" spans="2:51" s="14" customFormat="1" ht="12">
      <c r="B202" s="193"/>
      <c r="D202" s="186" t="s">
        <v>259</v>
      </c>
      <c r="E202" s="194" t="s">
        <v>1</v>
      </c>
      <c r="F202" s="195" t="s">
        <v>671</v>
      </c>
      <c r="H202" s="196">
        <v>19.2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259</v>
      </c>
      <c r="AU202" s="194" t="s">
        <v>90</v>
      </c>
      <c r="AV202" s="14" t="s">
        <v>90</v>
      </c>
      <c r="AW202" s="14" t="s">
        <v>34</v>
      </c>
      <c r="AX202" s="14" t="s">
        <v>80</v>
      </c>
      <c r="AY202" s="194" t="s">
        <v>161</v>
      </c>
    </row>
    <row r="203" spans="2:51" s="15" customFormat="1" ht="12">
      <c r="B203" s="217"/>
      <c r="D203" s="186" t="s">
        <v>259</v>
      </c>
      <c r="E203" s="218" t="s">
        <v>1</v>
      </c>
      <c r="F203" s="219" t="s">
        <v>453</v>
      </c>
      <c r="H203" s="220">
        <v>19.2</v>
      </c>
      <c r="I203" s="221"/>
      <c r="L203" s="217"/>
      <c r="M203" s="222"/>
      <c r="N203" s="223"/>
      <c r="O203" s="223"/>
      <c r="P203" s="223"/>
      <c r="Q203" s="223"/>
      <c r="R203" s="223"/>
      <c r="S203" s="223"/>
      <c r="T203" s="224"/>
      <c r="AT203" s="218" t="s">
        <v>259</v>
      </c>
      <c r="AU203" s="218" t="s">
        <v>90</v>
      </c>
      <c r="AV203" s="15" t="s">
        <v>180</v>
      </c>
      <c r="AW203" s="15" t="s">
        <v>34</v>
      </c>
      <c r="AX203" s="15" t="s">
        <v>88</v>
      </c>
      <c r="AY203" s="218" t="s">
        <v>161</v>
      </c>
    </row>
    <row r="204" spans="1:65" s="2" customFormat="1" ht="16.5" customHeight="1">
      <c r="A204" s="33"/>
      <c r="B204" s="166"/>
      <c r="C204" s="167" t="s">
        <v>195</v>
      </c>
      <c r="D204" s="167" t="s">
        <v>164</v>
      </c>
      <c r="E204" s="168" t="s">
        <v>672</v>
      </c>
      <c r="F204" s="169" t="s">
        <v>673</v>
      </c>
      <c r="G204" s="170" t="s">
        <v>271</v>
      </c>
      <c r="H204" s="171">
        <v>19.2</v>
      </c>
      <c r="I204" s="172"/>
      <c r="J204" s="173">
        <f>ROUND(I204*H204,2)</f>
        <v>0</v>
      </c>
      <c r="K204" s="169" t="s">
        <v>257</v>
      </c>
      <c r="L204" s="34"/>
      <c r="M204" s="174" t="s">
        <v>1</v>
      </c>
      <c r="N204" s="175" t="s">
        <v>45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180</v>
      </c>
      <c r="AT204" s="178" t="s">
        <v>164</v>
      </c>
      <c r="AU204" s="178" t="s">
        <v>90</v>
      </c>
      <c r="AY204" s="18" t="s">
        <v>161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88</v>
      </c>
      <c r="BK204" s="179">
        <f>ROUND(I204*H204,2)</f>
        <v>0</v>
      </c>
      <c r="BL204" s="18" t="s">
        <v>180</v>
      </c>
      <c r="BM204" s="178" t="s">
        <v>230</v>
      </c>
    </row>
    <row r="205" spans="1:47" s="2" customFormat="1" ht="19.5">
      <c r="A205" s="33"/>
      <c r="B205" s="34"/>
      <c r="C205" s="33"/>
      <c r="D205" s="186" t="s">
        <v>287</v>
      </c>
      <c r="E205" s="33"/>
      <c r="F205" s="204" t="s">
        <v>670</v>
      </c>
      <c r="G205" s="33"/>
      <c r="H205" s="33"/>
      <c r="I205" s="102"/>
      <c r="J205" s="33"/>
      <c r="K205" s="33"/>
      <c r="L205" s="34"/>
      <c r="M205" s="205"/>
      <c r="N205" s="206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287</v>
      </c>
      <c r="AU205" s="18" t="s">
        <v>90</v>
      </c>
    </row>
    <row r="206" spans="1:65" s="2" customFormat="1" ht="24" customHeight="1">
      <c r="A206" s="33"/>
      <c r="B206" s="166"/>
      <c r="C206" s="167" t="s">
        <v>199</v>
      </c>
      <c r="D206" s="167" t="s">
        <v>164</v>
      </c>
      <c r="E206" s="168" t="s">
        <v>477</v>
      </c>
      <c r="F206" s="169" t="s">
        <v>478</v>
      </c>
      <c r="G206" s="170" t="s">
        <v>256</v>
      </c>
      <c r="H206" s="171">
        <v>3778.84</v>
      </c>
      <c r="I206" s="172"/>
      <c r="J206" s="173">
        <f>ROUND(I206*H206,2)</f>
        <v>0</v>
      </c>
      <c r="K206" s="169" t="s">
        <v>257</v>
      </c>
      <c r="L206" s="34"/>
      <c r="M206" s="174" t="s">
        <v>1</v>
      </c>
      <c r="N206" s="175" t="s">
        <v>45</v>
      </c>
      <c r="O206" s="59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180</v>
      </c>
      <c r="AT206" s="178" t="s">
        <v>164</v>
      </c>
      <c r="AU206" s="178" t="s">
        <v>90</v>
      </c>
      <c r="AY206" s="18" t="s">
        <v>161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88</v>
      </c>
      <c r="BK206" s="179">
        <f>ROUND(I206*H206,2)</f>
        <v>0</v>
      </c>
      <c r="BL206" s="18" t="s">
        <v>180</v>
      </c>
      <c r="BM206" s="178" t="s">
        <v>242</v>
      </c>
    </row>
    <row r="207" spans="1:65" s="2" customFormat="1" ht="24" customHeight="1">
      <c r="A207" s="33"/>
      <c r="B207" s="166"/>
      <c r="C207" s="167" t="s">
        <v>205</v>
      </c>
      <c r="D207" s="167" t="s">
        <v>164</v>
      </c>
      <c r="E207" s="168" t="s">
        <v>263</v>
      </c>
      <c r="F207" s="169" t="s">
        <v>264</v>
      </c>
      <c r="G207" s="170" t="s">
        <v>256</v>
      </c>
      <c r="H207" s="171">
        <v>3778.84</v>
      </c>
      <c r="I207" s="172"/>
      <c r="J207" s="173">
        <f>ROUND(I207*H207,2)</f>
        <v>0</v>
      </c>
      <c r="K207" s="169" t="s">
        <v>257</v>
      </c>
      <c r="L207" s="34"/>
      <c r="M207" s="174" t="s">
        <v>1</v>
      </c>
      <c r="N207" s="175" t="s">
        <v>45</v>
      </c>
      <c r="O207" s="59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180</v>
      </c>
      <c r="AT207" s="178" t="s">
        <v>164</v>
      </c>
      <c r="AU207" s="178" t="s">
        <v>90</v>
      </c>
      <c r="AY207" s="18" t="s">
        <v>161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88</v>
      </c>
      <c r="BK207" s="179">
        <f>ROUND(I207*H207,2)</f>
        <v>0</v>
      </c>
      <c r="BL207" s="18" t="s">
        <v>180</v>
      </c>
      <c r="BM207" s="178" t="s">
        <v>349</v>
      </c>
    </row>
    <row r="208" spans="1:65" s="2" customFormat="1" ht="24" customHeight="1">
      <c r="A208" s="33"/>
      <c r="B208" s="166"/>
      <c r="C208" s="167" t="s">
        <v>209</v>
      </c>
      <c r="D208" s="167" t="s">
        <v>164</v>
      </c>
      <c r="E208" s="168" t="s">
        <v>480</v>
      </c>
      <c r="F208" s="169" t="s">
        <v>481</v>
      </c>
      <c r="G208" s="170" t="s">
        <v>256</v>
      </c>
      <c r="H208" s="171">
        <v>1889.62</v>
      </c>
      <c r="I208" s="172"/>
      <c r="J208" s="173">
        <f>ROUND(I208*H208,2)</f>
        <v>0</v>
      </c>
      <c r="K208" s="169" t="s">
        <v>257</v>
      </c>
      <c r="L208" s="34"/>
      <c r="M208" s="174" t="s">
        <v>1</v>
      </c>
      <c r="N208" s="175" t="s">
        <v>45</v>
      </c>
      <c r="O208" s="59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180</v>
      </c>
      <c r="AT208" s="178" t="s">
        <v>164</v>
      </c>
      <c r="AU208" s="178" t="s">
        <v>90</v>
      </c>
      <c r="AY208" s="18" t="s">
        <v>161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88</v>
      </c>
      <c r="BK208" s="179">
        <f>ROUND(I208*H208,2)</f>
        <v>0</v>
      </c>
      <c r="BL208" s="18" t="s">
        <v>180</v>
      </c>
      <c r="BM208" s="178" t="s">
        <v>355</v>
      </c>
    </row>
    <row r="209" spans="2:51" s="14" customFormat="1" ht="12">
      <c r="B209" s="193"/>
      <c r="D209" s="186" t="s">
        <v>259</v>
      </c>
      <c r="E209" s="194" t="s">
        <v>1</v>
      </c>
      <c r="F209" s="195" t="s">
        <v>674</v>
      </c>
      <c r="H209" s="196">
        <v>1889.62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259</v>
      </c>
      <c r="AU209" s="194" t="s">
        <v>90</v>
      </c>
      <c r="AV209" s="14" t="s">
        <v>90</v>
      </c>
      <c r="AW209" s="14" t="s">
        <v>34</v>
      </c>
      <c r="AX209" s="14" t="s">
        <v>80</v>
      </c>
      <c r="AY209" s="194" t="s">
        <v>161</v>
      </c>
    </row>
    <row r="210" spans="2:51" s="15" customFormat="1" ht="12">
      <c r="B210" s="217"/>
      <c r="D210" s="186" t="s">
        <v>259</v>
      </c>
      <c r="E210" s="218" t="s">
        <v>1</v>
      </c>
      <c r="F210" s="219" t="s">
        <v>453</v>
      </c>
      <c r="H210" s="220">
        <v>1889.62</v>
      </c>
      <c r="I210" s="221"/>
      <c r="L210" s="217"/>
      <c r="M210" s="222"/>
      <c r="N210" s="223"/>
      <c r="O210" s="223"/>
      <c r="P210" s="223"/>
      <c r="Q210" s="223"/>
      <c r="R210" s="223"/>
      <c r="S210" s="223"/>
      <c r="T210" s="224"/>
      <c r="AT210" s="218" t="s">
        <v>259</v>
      </c>
      <c r="AU210" s="218" t="s">
        <v>90</v>
      </c>
      <c r="AV210" s="15" t="s">
        <v>180</v>
      </c>
      <c r="AW210" s="15" t="s">
        <v>34</v>
      </c>
      <c r="AX210" s="15" t="s">
        <v>88</v>
      </c>
      <c r="AY210" s="218" t="s">
        <v>161</v>
      </c>
    </row>
    <row r="211" spans="1:65" s="2" customFormat="1" ht="16.5" customHeight="1">
      <c r="A211" s="33"/>
      <c r="B211" s="166"/>
      <c r="C211" s="167" t="s">
        <v>213</v>
      </c>
      <c r="D211" s="167" t="s">
        <v>164</v>
      </c>
      <c r="E211" s="168" t="s">
        <v>482</v>
      </c>
      <c r="F211" s="169" t="s">
        <v>483</v>
      </c>
      <c r="G211" s="170" t="s">
        <v>256</v>
      </c>
      <c r="H211" s="171">
        <v>1889.62</v>
      </c>
      <c r="I211" s="172"/>
      <c r="J211" s="173">
        <f>ROUND(I211*H211,2)</f>
        <v>0</v>
      </c>
      <c r="K211" s="169" t="s">
        <v>257</v>
      </c>
      <c r="L211" s="34"/>
      <c r="M211" s="174" t="s">
        <v>1</v>
      </c>
      <c r="N211" s="175" t="s">
        <v>45</v>
      </c>
      <c r="O211" s="59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180</v>
      </c>
      <c r="AT211" s="178" t="s">
        <v>164</v>
      </c>
      <c r="AU211" s="178" t="s">
        <v>90</v>
      </c>
      <c r="AY211" s="18" t="s">
        <v>161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88</v>
      </c>
      <c r="BK211" s="179">
        <f>ROUND(I211*H211,2)</f>
        <v>0</v>
      </c>
      <c r="BL211" s="18" t="s">
        <v>180</v>
      </c>
      <c r="BM211" s="178" t="s">
        <v>366</v>
      </c>
    </row>
    <row r="212" spans="1:65" s="2" customFormat="1" ht="24" customHeight="1">
      <c r="A212" s="33"/>
      <c r="B212" s="166"/>
      <c r="C212" s="167" t="s">
        <v>217</v>
      </c>
      <c r="D212" s="167" t="s">
        <v>164</v>
      </c>
      <c r="E212" s="168" t="s">
        <v>484</v>
      </c>
      <c r="F212" s="169" t="s">
        <v>485</v>
      </c>
      <c r="G212" s="170" t="s">
        <v>387</v>
      </c>
      <c r="H212" s="171">
        <v>3401.316</v>
      </c>
      <c r="I212" s="172"/>
      <c r="J212" s="173">
        <f>ROUND(I212*H212,2)</f>
        <v>0</v>
      </c>
      <c r="K212" s="169" t="s">
        <v>257</v>
      </c>
      <c r="L212" s="34"/>
      <c r="M212" s="174" t="s">
        <v>1</v>
      </c>
      <c r="N212" s="175" t="s">
        <v>45</v>
      </c>
      <c r="O212" s="59"/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8" t="s">
        <v>180</v>
      </c>
      <c r="AT212" s="178" t="s">
        <v>164</v>
      </c>
      <c r="AU212" s="178" t="s">
        <v>90</v>
      </c>
      <c r="AY212" s="18" t="s">
        <v>161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8" t="s">
        <v>88</v>
      </c>
      <c r="BK212" s="179">
        <f>ROUND(I212*H212,2)</f>
        <v>0</v>
      </c>
      <c r="BL212" s="18" t="s">
        <v>180</v>
      </c>
      <c r="BM212" s="178" t="s">
        <v>374</v>
      </c>
    </row>
    <row r="213" spans="1:65" s="2" customFormat="1" ht="24" customHeight="1">
      <c r="A213" s="33"/>
      <c r="B213" s="166"/>
      <c r="C213" s="167" t="s">
        <v>223</v>
      </c>
      <c r="D213" s="167" t="s">
        <v>164</v>
      </c>
      <c r="E213" s="168" t="s">
        <v>487</v>
      </c>
      <c r="F213" s="169" t="s">
        <v>488</v>
      </c>
      <c r="G213" s="170" t="s">
        <v>256</v>
      </c>
      <c r="H213" s="171">
        <v>1394.901</v>
      </c>
      <c r="I213" s="172"/>
      <c r="J213" s="173">
        <f>ROUND(I213*H213,2)</f>
        <v>0</v>
      </c>
      <c r="K213" s="169" t="s">
        <v>257</v>
      </c>
      <c r="L213" s="34"/>
      <c r="M213" s="174" t="s">
        <v>1</v>
      </c>
      <c r="N213" s="175" t="s">
        <v>45</v>
      </c>
      <c r="O213" s="59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180</v>
      </c>
      <c r="AT213" s="178" t="s">
        <v>164</v>
      </c>
      <c r="AU213" s="178" t="s">
        <v>90</v>
      </c>
      <c r="AY213" s="18" t="s">
        <v>161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88</v>
      </c>
      <c r="BK213" s="179">
        <f>ROUND(I213*H213,2)</f>
        <v>0</v>
      </c>
      <c r="BL213" s="18" t="s">
        <v>180</v>
      </c>
      <c r="BM213" s="178" t="s">
        <v>384</v>
      </c>
    </row>
    <row r="214" spans="2:51" s="13" customFormat="1" ht="12">
      <c r="B214" s="185"/>
      <c r="D214" s="186" t="s">
        <v>259</v>
      </c>
      <c r="E214" s="187" t="s">
        <v>1</v>
      </c>
      <c r="F214" s="188" t="s">
        <v>675</v>
      </c>
      <c r="H214" s="187" t="s">
        <v>1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259</v>
      </c>
      <c r="AU214" s="187" t="s">
        <v>90</v>
      </c>
      <c r="AV214" s="13" t="s">
        <v>88</v>
      </c>
      <c r="AW214" s="13" t="s">
        <v>34</v>
      </c>
      <c r="AX214" s="13" t="s">
        <v>80</v>
      </c>
      <c r="AY214" s="187" t="s">
        <v>161</v>
      </c>
    </row>
    <row r="215" spans="2:51" s="13" customFormat="1" ht="12">
      <c r="B215" s="185"/>
      <c r="D215" s="186" t="s">
        <v>259</v>
      </c>
      <c r="E215" s="187" t="s">
        <v>1</v>
      </c>
      <c r="F215" s="188" t="s">
        <v>676</v>
      </c>
      <c r="H215" s="187" t="s">
        <v>1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7" t="s">
        <v>259</v>
      </c>
      <c r="AU215" s="187" t="s">
        <v>90</v>
      </c>
      <c r="AV215" s="13" t="s">
        <v>88</v>
      </c>
      <c r="AW215" s="13" t="s">
        <v>34</v>
      </c>
      <c r="AX215" s="13" t="s">
        <v>80</v>
      </c>
      <c r="AY215" s="187" t="s">
        <v>161</v>
      </c>
    </row>
    <row r="216" spans="2:51" s="13" customFormat="1" ht="12">
      <c r="B216" s="185"/>
      <c r="D216" s="186" t="s">
        <v>259</v>
      </c>
      <c r="E216" s="187" t="s">
        <v>1</v>
      </c>
      <c r="F216" s="188" t="s">
        <v>677</v>
      </c>
      <c r="H216" s="187" t="s">
        <v>1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7" t="s">
        <v>259</v>
      </c>
      <c r="AU216" s="187" t="s">
        <v>90</v>
      </c>
      <c r="AV216" s="13" t="s">
        <v>88</v>
      </c>
      <c r="AW216" s="13" t="s">
        <v>34</v>
      </c>
      <c r="AX216" s="13" t="s">
        <v>80</v>
      </c>
      <c r="AY216" s="187" t="s">
        <v>161</v>
      </c>
    </row>
    <row r="217" spans="2:51" s="14" customFormat="1" ht="12">
      <c r="B217" s="193"/>
      <c r="D217" s="186" t="s">
        <v>259</v>
      </c>
      <c r="E217" s="194" t="s">
        <v>1</v>
      </c>
      <c r="F217" s="195" t="s">
        <v>678</v>
      </c>
      <c r="H217" s="196">
        <v>1.44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259</v>
      </c>
      <c r="AU217" s="194" t="s">
        <v>90</v>
      </c>
      <c r="AV217" s="14" t="s">
        <v>90</v>
      </c>
      <c r="AW217" s="14" t="s">
        <v>34</v>
      </c>
      <c r="AX217" s="14" t="s">
        <v>80</v>
      </c>
      <c r="AY217" s="194" t="s">
        <v>161</v>
      </c>
    </row>
    <row r="218" spans="2:51" s="14" customFormat="1" ht="12">
      <c r="B218" s="193"/>
      <c r="D218" s="186" t="s">
        <v>259</v>
      </c>
      <c r="E218" s="194" t="s">
        <v>1</v>
      </c>
      <c r="F218" s="195" t="s">
        <v>679</v>
      </c>
      <c r="H218" s="196">
        <v>1.248</v>
      </c>
      <c r="I218" s="197"/>
      <c r="L218" s="193"/>
      <c r="M218" s="198"/>
      <c r="N218" s="199"/>
      <c r="O218" s="199"/>
      <c r="P218" s="199"/>
      <c r="Q218" s="199"/>
      <c r="R218" s="199"/>
      <c r="S218" s="199"/>
      <c r="T218" s="200"/>
      <c r="AT218" s="194" t="s">
        <v>259</v>
      </c>
      <c r="AU218" s="194" t="s">
        <v>90</v>
      </c>
      <c r="AV218" s="14" t="s">
        <v>90</v>
      </c>
      <c r="AW218" s="14" t="s">
        <v>34</v>
      </c>
      <c r="AX218" s="14" t="s">
        <v>80</v>
      </c>
      <c r="AY218" s="194" t="s">
        <v>161</v>
      </c>
    </row>
    <row r="219" spans="2:51" s="13" customFormat="1" ht="12">
      <c r="B219" s="185"/>
      <c r="D219" s="186" t="s">
        <v>259</v>
      </c>
      <c r="E219" s="187" t="s">
        <v>1</v>
      </c>
      <c r="F219" s="188" t="s">
        <v>680</v>
      </c>
      <c r="H219" s="187" t="s">
        <v>1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7" t="s">
        <v>259</v>
      </c>
      <c r="AU219" s="187" t="s">
        <v>90</v>
      </c>
      <c r="AV219" s="13" t="s">
        <v>88</v>
      </c>
      <c r="AW219" s="13" t="s">
        <v>34</v>
      </c>
      <c r="AX219" s="13" t="s">
        <v>80</v>
      </c>
      <c r="AY219" s="187" t="s">
        <v>161</v>
      </c>
    </row>
    <row r="220" spans="2:51" s="14" customFormat="1" ht="12">
      <c r="B220" s="193"/>
      <c r="D220" s="186" t="s">
        <v>259</v>
      </c>
      <c r="E220" s="194" t="s">
        <v>1</v>
      </c>
      <c r="F220" s="195" t="s">
        <v>681</v>
      </c>
      <c r="H220" s="196">
        <v>1.44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259</v>
      </c>
      <c r="AU220" s="194" t="s">
        <v>90</v>
      </c>
      <c r="AV220" s="14" t="s">
        <v>90</v>
      </c>
      <c r="AW220" s="14" t="s">
        <v>34</v>
      </c>
      <c r="AX220" s="14" t="s">
        <v>80</v>
      </c>
      <c r="AY220" s="194" t="s">
        <v>161</v>
      </c>
    </row>
    <row r="221" spans="2:51" s="14" customFormat="1" ht="12">
      <c r="B221" s="193"/>
      <c r="D221" s="186" t="s">
        <v>259</v>
      </c>
      <c r="E221" s="194" t="s">
        <v>1</v>
      </c>
      <c r="F221" s="195" t="s">
        <v>682</v>
      </c>
      <c r="H221" s="196">
        <v>1.248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259</v>
      </c>
      <c r="AU221" s="194" t="s">
        <v>90</v>
      </c>
      <c r="AV221" s="14" t="s">
        <v>90</v>
      </c>
      <c r="AW221" s="14" t="s">
        <v>34</v>
      </c>
      <c r="AX221" s="14" t="s">
        <v>80</v>
      </c>
      <c r="AY221" s="194" t="s">
        <v>161</v>
      </c>
    </row>
    <row r="222" spans="2:51" s="14" customFormat="1" ht="12">
      <c r="B222" s="193"/>
      <c r="D222" s="186" t="s">
        <v>259</v>
      </c>
      <c r="E222" s="194" t="s">
        <v>1</v>
      </c>
      <c r="F222" s="195" t="s">
        <v>683</v>
      </c>
      <c r="H222" s="196">
        <v>1.44</v>
      </c>
      <c r="I222" s="197"/>
      <c r="L222" s="193"/>
      <c r="M222" s="198"/>
      <c r="N222" s="199"/>
      <c r="O222" s="199"/>
      <c r="P222" s="199"/>
      <c r="Q222" s="199"/>
      <c r="R222" s="199"/>
      <c r="S222" s="199"/>
      <c r="T222" s="200"/>
      <c r="AT222" s="194" t="s">
        <v>259</v>
      </c>
      <c r="AU222" s="194" t="s">
        <v>90</v>
      </c>
      <c r="AV222" s="14" t="s">
        <v>90</v>
      </c>
      <c r="AW222" s="14" t="s">
        <v>34</v>
      </c>
      <c r="AX222" s="14" t="s">
        <v>80</v>
      </c>
      <c r="AY222" s="194" t="s">
        <v>161</v>
      </c>
    </row>
    <row r="223" spans="2:51" s="13" customFormat="1" ht="12">
      <c r="B223" s="185"/>
      <c r="D223" s="186" t="s">
        <v>259</v>
      </c>
      <c r="E223" s="187" t="s">
        <v>1</v>
      </c>
      <c r="F223" s="188" t="s">
        <v>684</v>
      </c>
      <c r="H223" s="187" t="s">
        <v>1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7" t="s">
        <v>259</v>
      </c>
      <c r="AU223" s="187" t="s">
        <v>90</v>
      </c>
      <c r="AV223" s="13" t="s">
        <v>88</v>
      </c>
      <c r="AW223" s="13" t="s">
        <v>34</v>
      </c>
      <c r="AX223" s="13" t="s">
        <v>80</v>
      </c>
      <c r="AY223" s="187" t="s">
        <v>161</v>
      </c>
    </row>
    <row r="224" spans="2:51" s="14" customFormat="1" ht="22.5">
      <c r="B224" s="193"/>
      <c r="D224" s="186" t="s">
        <v>259</v>
      </c>
      <c r="E224" s="194" t="s">
        <v>1</v>
      </c>
      <c r="F224" s="195" t="s">
        <v>685</v>
      </c>
      <c r="H224" s="196">
        <v>8.541</v>
      </c>
      <c r="I224" s="197"/>
      <c r="L224" s="193"/>
      <c r="M224" s="198"/>
      <c r="N224" s="199"/>
      <c r="O224" s="199"/>
      <c r="P224" s="199"/>
      <c r="Q224" s="199"/>
      <c r="R224" s="199"/>
      <c r="S224" s="199"/>
      <c r="T224" s="200"/>
      <c r="AT224" s="194" t="s">
        <v>259</v>
      </c>
      <c r="AU224" s="194" t="s">
        <v>90</v>
      </c>
      <c r="AV224" s="14" t="s">
        <v>90</v>
      </c>
      <c r="AW224" s="14" t="s">
        <v>34</v>
      </c>
      <c r="AX224" s="14" t="s">
        <v>80</v>
      </c>
      <c r="AY224" s="194" t="s">
        <v>161</v>
      </c>
    </row>
    <row r="225" spans="2:51" s="14" customFormat="1" ht="12">
      <c r="B225" s="193"/>
      <c r="D225" s="186" t="s">
        <v>259</v>
      </c>
      <c r="E225" s="194" t="s">
        <v>1</v>
      </c>
      <c r="F225" s="195" t="s">
        <v>686</v>
      </c>
      <c r="H225" s="196">
        <v>31.98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259</v>
      </c>
      <c r="AU225" s="194" t="s">
        <v>90</v>
      </c>
      <c r="AV225" s="14" t="s">
        <v>90</v>
      </c>
      <c r="AW225" s="14" t="s">
        <v>34</v>
      </c>
      <c r="AX225" s="14" t="s">
        <v>80</v>
      </c>
      <c r="AY225" s="194" t="s">
        <v>161</v>
      </c>
    </row>
    <row r="226" spans="2:51" s="13" customFormat="1" ht="12">
      <c r="B226" s="185"/>
      <c r="D226" s="186" t="s">
        <v>259</v>
      </c>
      <c r="E226" s="187" t="s">
        <v>1</v>
      </c>
      <c r="F226" s="188" t="s">
        <v>687</v>
      </c>
      <c r="H226" s="187" t="s">
        <v>1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259</v>
      </c>
      <c r="AU226" s="187" t="s">
        <v>90</v>
      </c>
      <c r="AV226" s="13" t="s">
        <v>88</v>
      </c>
      <c r="AW226" s="13" t="s">
        <v>34</v>
      </c>
      <c r="AX226" s="13" t="s">
        <v>80</v>
      </c>
      <c r="AY226" s="187" t="s">
        <v>161</v>
      </c>
    </row>
    <row r="227" spans="2:51" s="14" customFormat="1" ht="12">
      <c r="B227" s="193"/>
      <c r="D227" s="186" t="s">
        <v>259</v>
      </c>
      <c r="E227" s="194" t="s">
        <v>1</v>
      </c>
      <c r="F227" s="195" t="s">
        <v>686</v>
      </c>
      <c r="H227" s="196">
        <v>31.98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259</v>
      </c>
      <c r="AU227" s="194" t="s">
        <v>90</v>
      </c>
      <c r="AV227" s="14" t="s">
        <v>90</v>
      </c>
      <c r="AW227" s="14" t="s">
        <v>34</v>
      </c>
      <c r="AX227" s="14" t="s">
        <v>80</v>
      </c>
      <c r="AY227" s="194" t="s">
        <v>161</v>
      </c>
    </row>
    <row r="228" spans="2:51" s="14" customFormat="1" ht="12">
      <c r="B228" s="193"/>
      <c r="D228" s="186" t="s">
        <v>259</v>
      </c>
      <c r="E228" s="194" t="s">
        <v>1</v>
      </c>
      <c r="F228" s="195" t="s">
        <v>688</v>
      </c>
      <c r="H228" s="196">
        <v>10.764</v>
      </c>
      <c r="I228" s="197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4" t="s">
        <v>259</v>
      </c>
      <c r="AU228" s="194" t="s">
        <v>90</v>
      </c>
      <c r="AV228" s="14" t="s">
        <v>90</v>
      </c>
      <c r="AW228" s="14" t="s">
        <v>34</v>
      </c>
      <c r="AX228" s="14" t="s">
        <v>80</v>
      </c>
      <c r="AY228" s="194" t="s">
        <v>161</v>
      </c>
    </row>
    <row r="229" spans="2:51" s="13" customFormat="1" ht="12">
      <c r="B229" s="185"/>
      <c r="D229" s="186" t="s">
        <v>259</v>
      </c>
      <c r="E229" s="187" t="s">
        <v>1</v>
      </c>
      <c r="F229" s="188" t="s">
        <v>640</v>
      </c>
      <c r="H229" s="187" t="s">
        <v>1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7" t="s">
        <v>259</v>
      </c>
      <c r="AU229" s="187" t="s">
        <v>90</v>
      </c>
      <c r="AV229" s="13" t="s">
        <v>88</v>
      </c>
      <c r="AW229" s="13" t="s">
        <v>34</v>
      </c>
      <c r="AX229" s="13" t="s">
        <v>80</v>
      </c>
      <c r="AY229" s="187" t="s">
        <v>161</v>
      </c>
    </row>
    <row r="230" spans="2:51" s="14" customFormat="1" ht="22.5">
      <c r="B230" s="193"/>
      <c r="D230" s="186" t="s">
        <v>259</v>
      </c>
      <c r="E230" s="194" t="s">
        <v>1</v>
      </c>
      <c r="F230" s="195" t="s">
        <v>689</v>
      </c>
      <c r="H230" s="196">
        <v>1154.866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259</v>
      </c>
      <c r="AU230" s="194" t="s">
        <v>90</v>
      </c>
      <c r="AV230" s="14" t="s">
        <v>90</v>
      </c>
      <c r="AW230" s="14" t="s">
        <v>34</v>
      </c>
      <c r="AX230" s="14" t="s">
        <v>80</v>
      </c>
      <c r="AY230" s="194" t="s">
        <v>161</v>
      </c>
    </row>
    <row r="231" spans="2:51" s="13" customFormat="1" ht="12">
      <c r="B231" s="185"/>
      <c r="D231" s="186" t="s">
        <v>259</v>
      </c>
      <c r="E231" s="187" t="s">
        <v>1</v>
      </c>
      <c r="F231" s="188" t="s">
        <v>642</v>
      </c>
      <c r="H231" s="187" t="s">
        <v>1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7" t="s">
        <v>259</v>
      </c>
      <c r="AU231" s="187" t="s">
        <v>90</v>
      </c>
      <c r="AV231" s="13" t="s">
        <v>88</v>
      </c>
      <c r="AW231" s="13" t="s">
        <v>34</v>
      </c>
      <c r="AX231" s="13" t="s">
        <v>80</v>
      </c>
      <c r="AY231" s="187" t="s">
        <v>161</v>
      </c>
    </row>
    <row r="232" spans="2:51" s="14" customFormat="1" ht="22.5">
      <c r="B232" s="193"/>
      <c r="D232" s="186" t="s">
        <v>259</v>
      </c>
      <c r="E232" s="194" t="s">
        <v>1</v>
      </c>
      <c r="F232" s="195" t="s">
        <v>690</v>
      </c>
      <c r="H232" s="196">
        <v>4.598</v>
      </c>
      <c r="I232" s="197"/>
      <c r="L232" s="193"/>
      <c r="M232" s="198"/>
      <c r="N232" s="199"/>
      <c r="O232" s="199"/>
      <c r="P232" s="199"/>
      <c r="Q232" s="199"/>
      <c r="R232" s="199"/>
      <c r="S232" s="199"/>
      <c r="T232" s="200"/>
      <c r="AT232" s="194" t="s">
        <v>259</v>
      </c>
      <c r="AU232" s="194" t="s">
        <v>90</v>
      </c>
      <c r="AV232" s="14" t="s">
        <v>90</v>
      </c>
      <c r="AW232" s="14" t="s">
        <v>34</v>
      </c>
      <c r="AX232" s="14" t="s">
        <v>80</v>
      </c>
      <c r="AY232" s="194" t="s">
        <v>161</v>
      </c>
    </row>
    <row r="233" spans="2:51" s="13" customFormat="1" ht="12">
      <c r="B233" s="185"/>
      <c r="D233" s="186" t="s">
        <v>259</v>
      </c>
      <c r="E233" s="187" t="s">
        <v>1</v>
      </c>
      <c r="F233" s="188" t="s">
        <v>644</v>
      </c>
      <c r="H233" s="187" t="s">
        <v>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7" t="s">
        <v>259</v>
      </c>
      <c r="AU233" s="187" t="s">
        <v>90</v>
      </c>
      <c r="AV233" s="13" t="s">
        <v>88</v>
      </c>
      <c r="AW233" s="13" t="s">
        <v>34</v>
      </c>
      <c r="AX233" s="13" t="s">
        <v>80</v>
      </c>
      <c r="AY233" s="187" t="s">
        <v>161</v>
      </c>
    </row>
    <row r="234" spans="2:51" s="14" customFormat="1" ht="12">
      <c r="B234" s="193"/>
      <c r="D234" s="186" t="s">
        <v>259</v>
      </c>
      <c r="E234" s="194" t="s">
        <v>1</v>
      </c>
      <c r="F234" s="195" t="s">
        <v>691</v>
      </c>
      <c r="H234" s="196">
        <v>9.216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259</v>
      </c>
      <c r="AU234" s="194" t="s">
        <v>90</v>
      </c>
      <c r="AV234" s="14" t="s">
        <v>90</v>
      </c>
      <c r="AW234" s="14" t="s">
        <v>34</v>
      </c>
      <c r="AX234" s="14" t="s">
        <v>80</v>
      </c>
      <c r="AY234" s="194" t="s">
        <v>161</v>
      </c>
    </row>
    <row r="235" spans="2:51" s="13" customFormat="1" ht="33.75">
      <c r="B235" s="185"/>
      <c r="D235" s="186" t="s">
        <v>259</v>
      </c>
      <c r="E235" s="187" t="s">
        <v>1</v>
      </c>
      <c r="F235" s="188" t="s">
        <v>692</v>
      </c>
      <c r="H235" s="187" t="s">
        <v>1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7" t="s">
        <v>259</v>
      </c>
      <c r="AU235" s="187" t="s">
        <v>90</v>
      </c>
      <c r="AV235" s="13" t="s">
        <v>88</v>
      </c>
      <c r="AW235" s="13" t="s">
        <v>34</v>
      </c>
      <c r="AX235" s="13" t="s">
        <v>80</v>
      </c>
      <c r="AY235" s="187" t="s">
        <v>161</v>
      </c>
    </row>
    <row r="236" spans="2:51" s="14" customFormat="1" ht="12">
      <c r="B236" s="193"/>
      <c r="D236" s="186" t="s">
        <v>259</v>
      </c>
      <c r="E236" s="194" t="s">
        <v>1</v>
      </c>
      <c r="F236" s="195" t="s">
        <v>693</v>
      </c>
      <c r="H236" s="196">
        <v>112.14</v>
      </c>
      <c r="I236" s="197"/>
      <c r="L236" s="193"/>
      <c r="M236" s="198"/>
      <c r="N236" s="199"/>
      <c r="O236" s="199"/>
      <c r="P236" s="199"/>
      <c r="Q236" s="199"/>
      <c r="R236" s="199"/>
      <c r="S236" s="199"/>
      <c r="T236" s="200"/>
      <c r="AT236" s="194" t="s">
        <v>259</v>
      </c>
      <c r="AU236" s="194" t="s">
        <v>90</v>
      </c>
      <c r="AV236" s="14" t="s">
        <v>90</v>
      </c>
      <c r="AW236" s="14" t="s">
        <v>34</v>
      </c>
      <c r="AX236" s="14" t="s">
        <v>80</v>
      </c>
      <c r="AY236" s="194" t="s">
        <v>161</v>
      </c>
    </row>
    <row r="237" spans="2:51" s="16" customFormat="1" ht="12">
      <c r="B237" s="225"/>
      <c r="D237" s="186" t="s">
        <v>259</v>
      </c>
      <c r="E237" s="226" t="s">
        <v>1</v>
      </c>
      <c r="F237" s="227" t="s">
        <v>466</v>
      </c>
      <c r="H237" s="228">
        <v>1370.901</v>
      </c>
      <c r="I237" s="229"/>
      <c r="L237" s="225"/>
      <c r="M237" s="230"/>
      <c r="N237" s="231"/>
      <c r="O237" s="231"/>
      <c r="P237" s="231"/>
      <c r="Q237" s="231"/>
      <c r="R237" s="231"/>
      <c r="S237" s="231"/>
      <c r="T237" s="232"/>
      <c r="AT237" s="226" t="s">
        <v>259</v>
      </c>
      <c r="AU237" s="226" t="s">
        <v>90</v>
      </c>
      <c r="AV237" s="16" t="s">
        <v>110</v>
      </c>
      <c r="AW237" s="16" t="s">
        <v>34</v>
      </c>
      <c r="AX237" s="16" t="s">
        <v>80</v>
      </c>
      <c r="AY237" s="226" t="s">
        <v>161</v>
      </c>
    </row>
    <row r="238" spans="2:51" s="13" customFormat="1" ht="12">
      <c r="B238" s="185"/>
      <c r="D238" s="186" t="s">
        <v>259</v>
      </c>
      <c r="E238" s="187" t="s">
        <v>1</v>
      </c>
      <c r="F238" s="188" t="s">
        <v>694</v>
      </c>
      <c r="H238" s="187" t="s">
        <v>1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259</v>
      </c>
      <c r="AU238" s="187" t="s">
        <v>90</v>
      </c>
      <c r="AV238" s="13" t="s">
        <v>88</v>
      </c>
      <c r="AW238" s="13" t="s">
        <v>34</v>
      </c>
      <c r="AX238" s="13" t="s">
        <v>80</v>
      </c>
      <c r="AY238" s="187" t="s">
        <v>161</v>
      </c>
    </row>
    <row r="239" spans="2:51" s="14" customFormat="1" ht="12">
      <c r="B239" s="193"/>
      <c r="D239" s="186" t="s">
        <v>259</v>
      </c>
      <c r="E239" s="194" t="s">
        <v>1</v>
      </c>
      <c r="F239" s="195" t="s">
        <v>695</v>
      </c>
      <c r="H239" s="196">
        <v>24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259</v>
      </c>
      <c r="AU239" s="194" t="s">
        <v>90</v>
      </c>
      <c r="AV239" s="14" t="s">
        <v>90</v>
      </c>
      <c r="AW239" s="14" t="s">
        <v>34</v>
      </c>
      <c r="AX239" s="14" t="s">
        <v>80</v>
      </c>
      <c r="AY239" s="194" t="s">
        <v>161</v>
      </c>
    </row>
    <row r="240" spans="2:51" s="15" customFormat="1" ht="12">
      <c r="B240" s="217"/>
      <c r="D240" s="186" t="s">
        <v>259</v>
      </c>
      <c r="E240" s="218" t="s">
        <v>1</v>
      </c>
      <c r="F240" s="219" t="s">
        <v>453</v>
      </c>
      <c r="H240" s="220">
        <v>1394.901</v>
      </c>
      <c r="I240" s="221"/>
      <c r="L240" s="217"/>
      <c r="M240" s="222"/>
      <c r="N240" s="223"/>
      <c r="O240" s="223"/>
      <c r="P240" s="223"/>
      <c r="Q240" s="223"/>
      <c r="R240" s="223"/>
      <c r="S240" s="223"/>
      <c r="T240" s="224"/>
      <c r="AT240" s="218" t="s">
        <v>259</v>
      </c>
      <c r="AU240" s="218" t="s">
        <v>90</v>
      </c>
      <c r="AV240" s="15" t="s">
        <v>180</v>
      </c>
      <c r="AW240" s="15" t="s">
        <v>34</v>
      </c>
      <c r="AX240" s="15" t="s">
        <v>88</v>
      </c>
      <c r="AY240" s="218" t="s">
        <v>161</v>
      </c>
    </row>
    <row r="241" spans="2:63" s="12" customFormat="1" ht="22.9" customHeight="1">
      <c r="B241" s="153"/>
      <c r="D241" s="154" t="s">
        <v>79</v>
      </c>
      <c r="E241" s="164" t="s">
        <v>90</v>
      </c>
      <c r="F241" s="164" t="s">
        <v>489</v>
      </c>
      <c r="I241" s="156"/>
      <c r="J241" s="165">
        <f>BK241</f>
        <v>0</v>
      </c>
      <c r="L241" s="153"/>
      <c r="M241" s="158"/>
      <c r="N241" s="159"/>
      <c r="O241" s="159"/>
      <c r="P241" s="160">
        <f>SUM(P242:P261)</f>
        <v>0</v>
      </c>
      <c r="Q241" s="159"/>
      <c r="R241" s="160">
        <f>SUM(R242:R261)</f>
        <v>0</v>
      </c>
      <c r="S241" s="159"/>
      <c r="T241" s="161">
        <f>SUM(T242:T261)</f>
        <v>0</v>
      </c>
      <c r="AR241" s="154" t="s">
        <v>88</v>
      </c>
      <c r="AT241" s="162" t="s">
        <v>79</v>
      </c>
      <c r="AU241" s="162" t="s">
        <v>88</v>
      </c>
      <c r="AY241" s="154" t="s">
        <v>161</v>
      </c>
      <c r="BK241" s="163">
        <f>SUM(BK242:BK261)</f>
        <v>0</v>
      </c>
    </row>
    <row r="242" spans="1:65" s="2" customFormat="1" ht="24" customHeight="1">
      <c r="A242" s="33"/>
      <c r="B242" s="166"/>
      <c r="C242" s="167" t="s">
        <v>8</v>
      </c>
      <c r="D242" s="167" t="s">
        <v>164</v>
      </c>
      <c r="E242" s="168" t="s">
        <v>696</v>
      </c>
      <c r="F242" s="169" t="s">
        <v>697</v>
      </c>
      <c r="G242" s="170" t="s">
        <v>285</v>
      </c>
      <c r="H242" s="171">
        <v>2291.4</v>
      </c>
      <c r="I242" s="172"/>
      <c r="J242" s="173">
        <f>ROUND(I242*H242,2)</f>
        <v>0</v>
      </c>
      <c r="K242" s="169" t="s">
        <v>257</v>
      </c>
      <c r="L242" s="34"/>
      <c r="M242" s="174" t="s">
        <v>1</v>
      </c>
      <c r="N242" s="175" t="s">
        <v>45</v>
      </c>
      <c r="O242" s="59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180</v>
      </c>
      <c r="AT242" s="178" t="s">
        <v>164</v>
      </c>
      <c r="AU242" s="178" t="s">
        <v>90</v>
      </c>
      <c r="AY242" s="18" t="s">
        <v>161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88</v>
      </c>
      <c r="BK242" s="179">
        <f>ROUND(I242*H242,2)</f>
        <v>0</v>
      </c>
      <c r="BL242" s="18" t="s">
        <v>180</v>
      </c>
      <c r="BM242" s="178" t="s">
        <v>492</v>
      </c>
    </row>
    <row r="243" spans="1:47" s="2" customFormat="1" ht="29.25">
      <c r="A243" s="33"/>
      <c r="B243" s="34"/>
      <c r="C243" s="33"/>
      <c r="D243" s="186" t="s">
        <v>287</v>
      </c>
      <c r="E243" s="33"/>
      <c r="F243" s="204" t="s">
        <v>532</v>
      </c>
      <c r="G243" s="33"/>
      <c r="H243" s="33"/>
      <c r="I243" s="102"/>
      <c r="J243" s="33"/>
      <c r="K243" s="33"/>
      <c r="L243" s="34"/>
      <c r="M243" s="205"/>
      <c r="N243" s="206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287</v>
      </c>
      <c r="AU243" s="18" t="s">
        <v>90</v>
      </c>
    </row>
    <row r="244" spans="2:51" s="13" customFormat="1" ht="12">
      <c r="B244" s="185"/>
      <c r="D244" s="186" t="s">
        <v>259</v>
      </c>
      <c r="E244" s="187" t="s">
        <v>1</v>
      </c>
      <c r="F244" s="188" t="s">
        <v>698</v>
      </c>
      <c r="H244" s="187" t="s">
        <v>1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259</v>
      </c>
      <c r="AU244" s="187" t="s">
        <v>90</v>
      </c>
      <c r="AV244" s="13" t="s">
        <v>88</v>
      </c>
      <c r="AW244" s="13" t="s">
        <v>34</v>
      </c>
      <c r="AX244" s="13" t="s">
        <v>80</v>
      </c>
      <c r="AY244" s="187" t="s">
        <v>161</v>
      </c>
    </row>
    <row r="245" spans="2:51" s="14" customFormat="1" ht="12">
      <c r="B245" s="193"/>
      <c r="D245" s="186" t="s">
        <v>259</v>
      </c>
      <c r="E245" s="194" t="s">
        <v>1</v>
      </c>
      <c r="F245" s="195" t="s">
        <v>699</v>
      </c>
      <c r="H245" s="196">
        <v>2291.4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259</v>
      </c>
      <c r="AU245" s="194" t="s">
        <v>90</v>
      </c>
      <c r="AV245" s="14" t="s">
        <v>90</v>
      </c>
      <c r="AW245" s="14" t="s">
        <v>34</v>
      </c>
      <c r="AX245" s="14" t="s">
        <v>80</v>
      </c>
      <c r="AY245" s="194" t="s">
        <v>161</v>
      </c>
    </row>
    <row r="246" spans="2:51" s="15" customFormat="1" ht="12">
      <c r="B246" s="217"/>
      <c r="D246" s="186" t="s">
        <v>259</v>
      </c>
      <c r="E246" s="218" t="s">
        <v>1</v>
      </c>
      <c r="F246" s="219" t="s">
        <v>453</v>
      </c>
      <c r="H246" s="220">
        <v>2291.4</v>
      </c>
      <c r="I246" s="221"/>
      <c r="L246" s="217"/>
      <c r="M246" s="222"/>
      <c r="N246" s="223"/>
      <c r="O246" s="223"/>
      <c r="P246" s="223"/>
      <c r="Q246" s="223"/>
      <c r="R246" s="223"/>
      <c r="S246" s="223"/>
      <c r="T246" s="224"/>
      <c r="AT246" s="218" t="s">
        <v>259</v>
      </c>
      <c r="AU246" s="218" t="s">
        <v>90</v>
      </c>
      <c r="AV246" s="15" t="s">
        <v>180</v>
      </c>
      <c r="AW246" s="15" t="s">
        <v>34</v>
      </c>
      <c r="AX246" s="15" t="s">
        <v>88</v>
      </c>
      <c r="AY246" s="218" t="s">
        <v>161</v>
      </c>
    </row>
    <row r="247" spans="1:65" s="2" customFormat="1" ht="16.5" customHeight="1">
      <c r="A247" s="33"/>
      <c r="B247" s="166"/>
      <c r="C247" s="167" t="s">
        <v>230</v>
      </c>
      <c r="D247" s="167" t="s">
        <v>164</v>
      </c>
      <c r="E247" s="168" t="s">
        <v>700</v>
      </c>
      <c r="F247" s="169" t="s">
        <v>701</v>
      </c>
      <c r="G247" s="170" t="s">
        <v>285</v>
      </c>
      <c r="H247" s="171">
        <v>144.3</v>
      </c>
      <c r="I247" s="172"/>
      <c r="J247" s="173">
        <f>ROUND(I247*H247,2)</f>
        <v>0</v>
      </c>
      <c r="K247" s="169" t="s">
        <v>1</v>
      </c>
      <c r="L247" s="34"/>
      <c r="M247" s="174" t="s">
        <v>1</v>
      </c>
      <c r="N247" s="175" t="s">
        <v>45</v>
      </c>
      <c r="O247" s="59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8" t="s">
        <v>180</v>
      </c>
      <c r="AT247" s="178" t="s">
        <v>164</v>
      </c>
      <c r="AU247" s="178" t="s">
        <v>90</v>
      </c>
      <c r="AY247" s="18" t="s">
        <v>161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88</v>
      </c>
      <c r="BK247" s="179">
        <f>ROUND(I247*H247,2)</f>
        <v>0</v>
      </c>
      <c r="BL247" s="18" t="s">
        <v>180</v>
      </c>
      <c r="BM247" s="178" t="s">
        <v>496</v>
      </c>
    </row>
    <row r="248" spans="1:47" s="2" customFormat="1" ht="29.25">
      <c r="A248" s="33"/>
      <c r="B248" s="34"/>
      <c r="C248" s="33"/>
      <c r="D248" s="186" t="s">
        <v>287</v>
      </c>
      <c r="E248" s="33"/>
      <c r="F248" s="204" t="s">
        <v>532</v>
      </c>
      <c r="G248" s="33"/>
      <c r="H248" s="33"/>
      <c r="I248" s="102"/>
      <c r="J248" s="33"/>
      <c r="K248" s="33"/>
      <c r="L248" s="34"/>
      <c r="M248" s="205"/>
      <c r="N248" s="206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287</v>
      </c>
      <c r="AU248" s="18" t="s">
        <v>90</v>
      </c>
    </row>
    <row r="249" spans="2:51" s="14" customFormat="1" ht="12">
      <c r="B249" s="193"/>
      <c r="D249" s="186" t="s">
        <v>259</v>
      </c>
      <c r="E249" s="194" t="s">
        <v>1</v>
      </c>
      <c r="F249" s="195" t="s">
        <v>702</v>
      </c>
      <c r="H249" s="196">
        <v>144.3</v>
      </c>
      <c r="I249" s="197"/>
      <c r="L249" s="193"/>
      <c r="M249" s="198"/>
      <c r="N249" s="199"/>
      <c r="O249" s="199"/>
      <c r="P249" s="199"/>
      <c r="Q249" s="199"/>
      <c r="R249" s="199"/>
      <c r="S249" s="199"/>
      <c r="T249" s="200"/>
      <c r="AT249" s="194" t="s">
        <v>259</v>
      </c>
      <c r="AU249" s="194" t="s">
        <v>90</v>
      </c>
      <c r="AV249" s="14" t="s">
        <v>90</v>
      </c>
      <c r="AW249" s="14" t="s">
        <v>34</v>
      </c>
      <c r="AX249" s="14" t="s">
        <v>88</v>
      </c>
      <c r="AY249" s="194" t="s">
        <v>161</v>
      </c>
    </row>
    <row r="250" spans="1:65" s="2" customFormat="1" ht="16.5" customHeight="1">
      <c r="A250" s="33"/>
      <c r="B250" s="166"/>
      <c r="C250" s="167" t="s">
        <v>236</v>
      </c>
      <c r="D250" s="167" t="s">
        <v>164</v>
      </c>
      <c r="E250" s="168" t="s">
        <v>703</v>
      </c>
      <c r="F250" s="169" t="s">
        <v>704</v>
      </c>
      <c r="G250" s="170" t="s">
        <v>285</v>
      </c>
      <c r="H250" s="171">
        <v>2291.4</v>
      </c>
      <c r="I250" s="172"/>
      <c r="J250" s="173">
        <f>ROUND(I250*H250,2)</f>
        <v>0</v>
      </c>
      <c r="K250" s="169" t="s">
        <v>257</v>
      </c>
      <c r="L250" s="34"/>
      <c r="M250" s="174" t="s">
        <v>1</v>
      </c>
      <c r="N250" s="175" t="s">
        <v>45</v>
      </c>
      <c r="O250" s="59"/>
      <c r="P250" s="176">
        <f>O250*H250</f>
        <v>0</v>
      </c>
      <c r="Q250" s="176">
        <v>0</v>
      </c>
      <c r="R250" s="176">
        <f>Q250*H250</f>
        <v>0</v>
      </c>
      <c r="S250" s="176">
        <v>0</v>
      </c>
      <c r="T250" s="17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8" t="s">
        <v>180</v>
      </c>
      <c r="AT250" s="178" t="s">
        <v>164</v>
      </c>
      <c r="AU250" s="178" t="s">
        <v>90</v>
      </c>
      <c r="AY250" s="18" t="s">
        <v>161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8" t="s">
        <v>88</v>
      </c>
      <c r="BK250" s="179">
        <f>ROUND(I250*H250,2)</f>
        <v>0</v>
      </c>
      <c r="BL250" s="18" t="s">
        <v>180</v>
      </c>
      <c r="BM250" s="178" t="s">
        <v>500</v>
      </c>
    </row>
    <row r="251" spans="2:51" s="14" customFormat="1" ht="12">
      <c r="B251" s="193"/>
      <c r="D251" s="186" t="s">
        <v>259</v>
      </c>
      <c r="E251" s="194" t="s">
        <v>1</v>
      </c>
      <c r="F251" s="195" t="s">
        <v>705</v>
      </c>
      <c r="H251" s="196">
        <v>2291.4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259</v>
      </c>
      <c r="AU251" s="194" t="s">
        <v>90</v>
      </c>
      <c r="AV251" s="14" t="s">
        <v>90</v>
      </c>
      <c r="AW251" s="14" t="s">
        <v>34</v>
      </c>
      <c r="AX251" s="14" t="s">
        <v>88</v>
      </c>
      <c r="AY251" s="194" t="s">
        <v>161</v>
      </c>
    </row>
    <row r="252" spans="1:65" s="2" customFormat="1" ht="16.5" customHeight="1">
      <c r="A252" s="33"/>
      <c r="B252" s="166"/>
      <c r="C252" s="167" t="s">
        <v>242</v>
      </c>
      <c r="D252" s="167" t="s">
        <v>164</v>
      </c>
      <c r="E252" s="168" t="s">
        <v>706</v>
      </c>
      <c r="F252" s="169" t="s">
        <v>707</v>
      </c>
      <c r="G252" s="170" t="s">
        <v>285</v>
      </c>
      <c r="H252" s="171">
        <v>144.3</v>
      </c>
      <c r="I252" s="172"/>
      <c r="J252" s="173">
        <f>ROUND(I252*H252,2)</f>
        <v>0</v>
      </c>
      <c r="K252" s="169" t="s">
        <v>257</v>
      </c>
      <c r="L252" s="34"/>
      <c r="M252" s="174" t="s">
        <v>1</v>
      </c>
      <c r="N252" s="175" t="s">
        <v>45</v>
      </c>
      <c r="O252" s="59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180</v>
      </c>
      <c r="AT252" s="178" t="s">
        <v>164</v>
      </c>
      <c r="AU252" s="178" t="s">
        <v>90</v>
      </c>
      <c r="AY252" s="18" t="s">
        <v>161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8" t="s">
        <v>88</v>
      </c>
      <c r="BK252" s="179">
        <f>ROUND(I252*H252,2)</f>
        <v>0</v>
      </c>
      <c r="BL252" s="18" t="s">
        <v>180</v>
      </c>
      <c r="BM252" s="178" t="s">
        <v>504</v>
      </c>
    </row>
    <row r="253" spans="2:51" s="14" customFormat="1" ht="12">
      <c r="B253" s="193"/>
      <c r="D253" s="186" t="s">
        <v>259</v>
      </c>
      <c r="E253" s="194" t="s">
        <v>1</v>
      </c>
      <c r="F253" s="195" t="s">
        <v>708</v>
      </c>
      <c r="H253" s="196">
        <v>144.3</v>
      </c>
      <c r="I253" s="197"/>
      <c r="L253" s="193"/>
      <c r="M253" s="198"/>
      <c r="N253" s="199"/>
      <c r="O253" s="199"/>
      <c r="P253" s="199"/>
      <c r="Q253" s="199"/>
      <c r="R253" s="199"/>
      <c r="S253" s="199"/>
      <c r="T253" s="200"/>
      <c r="AT253" s="194" t="s">
        <v>259</v>
      </c>
      <c r="AU253" s="194" t="s">
        <v>90</v>
      </c>
      <c r="AV253" s="14" t="s">
        <v>90</v>
      </c>
      <c r="AW253" s="14" t="s">
        <v>34</v>
      </c>
      <c r="AX253" s="14" t="s">
        <v>88</v>
      </c>
      <c r="AY253" s="194" t="s">
        <v>161</v>
      </c>
    </row>
    <row r="254" spans="1:65" s="2" customFormat="1" ht="24" customHeight="1">
      <c r="A254" s="33"/>
      <c r="B254" s="166"/>
      <c r="C254" s="167" t="s">
        <v>343</v>
      </c>
      <c r="D254" s="167" t="s">
        <v>164</v>
      </c>
      <c r="E254" s="168" t="s">
        <v>709</v>
      </c>
      <c r="F254" s="169" t="s">
        <v>710</v>
      </c>
      <c r="G254" s="170" t="s">
        <v>271</v>
      </c>
      <c r="H254" s="171">
        <v>818.048</v>
      </c>
      <c r="I254" s="172"/>
      <c r="J254" s="173">
        <f>ROUND(I254*H254,2)</f>
        <v>0</v>
      </c>
      <c r="K254" s="169" t="s">
        <v>257</v>
      </c>
      <c r="L254" s="34"/>
      <c r="M254" s="174" t="s">
        <v>1</v>
      </c>
      <c r="N254" s="175" t="s">
        <v>45</v>
      </c>
      <c r="O254" s="59"/>
      <c r="P254" s="176">
        <f>O254*H254</f>
        <v>0</v>
      </c>
      <c r="Q254" s="176">
        <v>0</v>
      </c>
      <c r="R254" s="176">
        <f>Q254*H254</f>
        <v>0</v>
      </c>
      <c r="S254" s="176">
        <v>0</v>
      </c>
      <c r="T254" s="17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8" t="s">
        <v>180</v>
      </c>
      <c r="AT254" s="178" t="s">
        <v>164</v>
      </c>
      <c r="AU254" s="178" t="s">
        <v>90</v>
      </c>
      <c r="AY254" s="18" t="s">
        <v>161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18" t="s">
        <v>88</v>
      </c>
      <c r="BK254" s="179">
        <f>ROUND(I254*H254,2)</f>
        <v>0</v>
      </c>
      <c r="BL254" s="18" t="s">
        <v>180</v>
      </c>
      <c r="BM254" s="178" t="s">
        <v>508</v>
      </c>
    </row>
    <row r="255" spans="2:51" s="14" customFormat="1" ht="12">
      <c r="B255" s="193"/>
      <c r="D255" s="186" t="s">
        <v>259</v>
      </c>
      <c r="E255" s="194" t="s">
        <v>1</v>
      </c>
      <c r="F255" s="195" t="s">
        <v>711</v>
      </c>
      <c r="H255" s="196">
        <v>563.2</v>
      </c>
      <c r="I255" s="197"/>
      <c r="L255" s="193"/>
      <c r="M255" s="198"/>
      <c r="N255" s="199"/>
      <c r="O255" s="199"/>
      <c r="P255" s="199"/>
      <c r="Q255" s="199"/>
      <c r="R255" s="199"/>
      <c r="S255" s="199"/>
      <c r="T255" s="200"/>
      <c r="AT255" s="194" t="s">
        <v>259</v>
      </c>
      <c r="AU255" s="194" t="s">
        <v>90</v>
      </c>
      <c r="AV255" s="14" t="s">
        <v>90</v>
      </c>
      <c r="AW255" s="14" t="s">
        <v>34</v>
      </c>
      <c r="AX255" s="14" t="s">
        <v>80</v>
      </c>
      <c r="AY255" s="194" t="s">
        <v>161</v>
      </c>
    </row>
    <row r="256" spans="2:51" s="14" customFormat="1" ht="12">
      <c r="B256" s="193"/>
      <c r="D256" s="186" t="s">
        <v>259</v>
      </c>
      <c r="E256" s="194" t="s">
        <v>1</v>
      </c>
      <c r="F256" s="195" t="s">
        <v>712</v>
      </c>
      <c r="H256" s="196">
        <v>240.768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259</v>
      </c>
      <c r="AU256" s="194" t="s">
        <v>90</v>
      </c>
      <c r="AV256" s="14" t="s">
        <v>90</v>
      </c>
      <c r="AW256" s="14" t="s">
        <v>34</v>
      </c>
      <c r="AX256" s="14" t="s">
        <v>80</v>
      </c>
      <c r="AY256" s="194" t="s">
        <v>161</v>
      </c>
    </row>
    <row r="257" spans="2:51" s="14" customFormat="1" ht="12">
      <c r="B257" s="193"/>
      <c r="D257" s="186" t="s">
        <v>259</v>
      </c>
      <c r="E257" s="194" t="s">
        <v>1</v>
      </c>
      <c r="F257" s="195" t="s">
        <v>713</v>
      </c>
      <c r="H257" s="196">
        <v>14.08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259</v>
      </c>
      <c r="AU257" s="194" t="s">
        <v>90</v>
      </c>
      <c r="AV257" s="14" t="s">
        <v>90</v>
      </c>
      <c r="AW257" s="14" t="s">
        <v>34</v>
      </c>
      <c r="AX257" s="14" t="s">
        <v>80</v>
      </c>
      <c r="AY257" s="194" t="s">
        <v>161</v>
      </c>
    </row>
    <row r="258" spans="2:51" s="15" customFormat="1" ht="12">
      <c r="B258" s="217"/>
      <c r="D258" s="186" t="s">
        <v>259</v>
      </c>
      <c r="E258" s="218" t="s">
        <v>1</v>
      </c>
      <c r="F258" s="219" t="s">
        <v>453</v>
      </c>
      <c r="H258" s="220">
        <v>818.048</v>
      </c>
      <c r="I258" s="221"/>
      <c r="L258" s="217"/>
      <c r="M258" s="222"/>
      <c r="N258" s="223"/>
      <c r="O258" s="223"/>
      <c r="P258" s="223"/>
      <c r="Q258" s="223"/>
      <c r="R258" s="223"/>
      <c r="S258" s="223"/>
      <c r="T258" s="224"/>
      <c r="AT258" s="218" t="s">
        <v>259</v>
      </c>
      <c r="AU258" s="218" t="s">
        <v>90</v>
      </c>
      <c r="AV258" s="15" t="s">
        <v>180</v>
      </c>
      <c r="AW258" s="15" t="s">
        <v>34</v>
      </c>
      <c r="AX258" s="15" t="s">
        <v>88</v>
      </c>
      <c r="AY258" s="218" t="s">
        <v>161</v>
      </c>
    </row>
    <row r="259" spans="1:65" s="2" customFormat="1" ht="16.5" customHeight="1">
      <c r="A259" s="33"/>
      <c r="B259" s="166"/>
      <c r="C259" s="207" t="s">
        <v>349</v>
      </c>
      <c r="D259" s="207" t="s">
        <v>289</v>
      </c>
      <c r="E259" s="208" t="s">
        <v>714</v>
      </c>
      <c r="F259" s="209" t="s">
        <v>715</v>
      </c>
      <c r="G259" s="210" t="s">
        <v>271</v>
      </c>
      <c r="H259" s="211">
        <v>924.563</v>
      </c>
      <c r="I259" s="212"/>
      <c r="J259" s="213">
        <f>ROUND(I259*H259,2)</f>
        <v>0</v>
      </c>
      <c r="K259" s="209" t="s">
        <v>257</v>
      </c>
      <c r="L259" s="214"/>
      <c r="M259" s="215" t="s">
        <v>1</v>
      </c>
      <c r="N259" s="216" t="s">
        <v>45</v>
      </c>
      <c r="O259" s="59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195</v>
      </c>
      <c r="AT259" s="178" t="s">
        <v>289</v>
      </c>
      <c r="AU259" s="178" t="s">
        <v>90</v>
      </c>
      <c r="AY259" s="18" t="s">
        <v>161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8" t="s">
        <v>88</v>
      </c>
      <c r="BK259" s="179">
        <f>ROUND(I259*H259,2)</f>
        <v>0</v>
      </c>
      <c r="BL259" s="18" t="s">
        <v>180</v>
      </c>
      <c r="BM259" s="178" t="s">
        <v>518</v>
      </c>
    </row>
    <row r="260" spans="2:51" s="14" customFormat="1" ht="12">
      <c r="B260" s="193"/>
      <c r="D260" s="186" t="s">
        <v>259</v>
      </c>
      <c r="E260" s="194" t="s">
        <v>1</v>
      </c>
      <c r="F260" s="195" t="s">
        <v>716</v>
      </c>
      <c r="H260" s="196">
        <v>924.563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259</v>
      </c>
      <c r="AU260" s="194" t="s">
        <v>90</v>
      </c>
      <c r="AV260" s="14" t="s">
        <v>90</v>
      </c>
      <c r="AW260" s="14" t="s">
        <v>34</v>
      </c>
      <c r="AX260" s="14" t="s">
        <v>80</v>
      </c>
      <c r="AY260" s="194" t="s">
        <v>161</v>
      </c>
    </row>
    <row r="261" spans="2:51" s="15" customFormat="1" ht="12">
      <c r="B261" s="217"/>
      <c r="D261" s="186" t="s">
        <v>259</v>
      </c>
      <c r="E261" s="218" t="s">
        <v>1</v>
      </c>
      <c r="F261" s="219" t="s">
        <v>453</v>
      </c>
      <c r="H261" s="220">
        <v>924.563</v>
      </c>
      <c r="I261" s="221"/>
      <c r="L261" s="217"/>
      <c r="M261" s="222"/>
      <c r="N261" s="223"/>
      <c r="O261" s="223"/>
      <c r="P261" s="223"/>
      <c r="Q261" s="223"/>
      <c r="R261" s="223"/>
      <c r="S261" s="223"/>
      <c r="T261" s="224"/>
      <c r="AT261" s="218" t="s">
        <v>259</v>
      </c>
      <c r="AU261" s="218" t="s">
        <v>90</v>
      </c>
      <c r="AV261" s="15" t="s">
        <v>180</v>
      </c>
      <c r="AW261" s="15" t="s">
        <v>34</v>
      </c>
      <c r="AX261" s="15" t="s">
        <v>88</v>
      </c>
      <c r="AY261" s="218" t="s">
        <v>161</v>
      </c>
    </row>
    <row r="262" spans="2:63" s="12" customFormat="1" ht="22.9" customHeight="1">
      <c r="B262" s="153"/>
      <c r="D262" s="154" t="s">
        <v>79</v>
      </c>
      <c r="E262" s="164" t="s">
        <v>180</v>
      </c>
      <c r="F262" s="164" t="s">
        <v>505</v>
      </c>
      <c r="I262" s="156"/>
      <c r="J262" s="165">
        <f>BK262</f>
        <v>0</v>
      </c>
      <c r="L262" s="153"/>
      <c r="M262" s="158"/>
      <c r="N262" s="159"/>
      <c r="O262" s="159"/>
      <c r="P262" s="160">
        <f>SUM(P263:P270)</f>
        <v>0</v>
      </c>
      <c r="Q262" s="159"/>
      <c r="R262" s="160">
        <f>SUM(R263:R270)</f>
        <v>0</v>
      </c>
      <c r="S262" s="159"/>
      <c r="T262" s="161">
        <f>SUM(T263:T270)</f>
        <v>0</v>
      </c>
      <c r="AR262" s="154" t="s">
        <v>88</v>
      </c>
      <c r="AT262" s="162" t="s">
        <v>79</v>
      </c>
      <c r="AU262" s="162" t="s">
        <v>88</v>
      </c>
      <c r="AY262" s="154" t="s">
        <v>161</v>
      </c>
      <c r="BK262" s="163">
        <f>SUM(BK263:BK270)</f>
        <v>0</v>
      </c>
    </row>
    <row r="263" spans="1:65" s="2" customFormat="1" ht="16.5" customHeight="1">
      <c r="A263" s="33"/>
      <c r="B263" s="166"/>
      <c r="C263" s="167" t="s">
        <v>7</v>
      </c>
      <c r="D263" s="167" t="s">
        <v>164</v>
      </c>
      <c r="E263" s="168" t="s">
        <v>506</v>
      </c>
      <c r="F263" s="169" t="s">
        <v>507</v>
      </c>
      <c r="G263" s="170" t="s">
        <v>256</v>
      </c>
      <c r="H263" s="171">
        <v>0.504</v>
      </c>
      <c r="I263" s="172"/>
      <c r="J263" s="173">
        <f>ROUND(I263*H263,2)</f>
        <v>0</v>
      </c>
      <c r="K263" s="169" t="s">
        <v>257</v>
      </c>
      <c r="L263" s="34"/>
      <c r="M263" s="174" t="s">
        <v>1</v>
      </c>
      <c r="N263" s="175" t="s">
        <v>45</v>
      </c>
      <c r="O263" s="59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8" t="s">
        <v>180</v>
      </c>
      <c r="AT263" s="178" t="s">
        <v>164</v>
      </c>
      <c r="AU263" s="178" t="s">
        <v>90</v>
      </c>
      <c r="AY263" s="18" t="s">
        <v>161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8" t="s">
        <v>88</v>
      </c>
      <c r="BK263" s="179">
        <f>ROUND(I263*H263,2)</f>
        <v>0</v>
      </c>
      <c r="BL263" s="18" t="s">
        <v>180</v>
      </c>
      <c r="BM263" s="178" t="s">
        <v>521</v>
      </c>
    </row>
    <row r="264" spans="1:65" s="2" customFormat="1" ht="24" customHeight="1">
      <c r="A264" s="33"/>
      <c r="B264" s="166"/>
      <c r="C264" s="167" t="s">
        <v>355</v>
      </c>
      <c r="D264" s="167" t="s">
        <v>164</v>
      </c>
      <c r="E264" s="168" t="s">
        <v>717</v>
      </c>
      <c r="F264" s="169" t="s">
        <v>718</v>
      </c>
      <c r="G264" s="170" t="s">
        <v>256</v>
      </c>
      <c r="H264" s="171">
        <v>2</v>
      </c>
      <c r="I264" s="172"/>
      <c r="J264" s="173">
        <f>ROUND(I264*H264,2)</f>
        <v>0</v>
      </c>
      <c r="K264" s="169" t="s">
        <v>257</v>
      </c>
      <c r="L264" s="34"/>
      <c r="M264" s="174" t="s">
        <v>1</v>
      </c>
      <c r="N264" s="175" t="s">
        <v>45</v>
      </c>
      <c r="O264" s="59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8" t="s">
        <v>180</v>
      </c>
      <c r="AT264" s="178" t="s">
        <v>164</v>
      </c>
      <c r="AU264" s="178" t="s">
        <v>90</v>
      </c>
      <c r="AY264" s="18" t="s">
        <v>161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88</v>
      </c>
      <c r="BK264" s="179">
        <f>ROUND(I264*H264,2)</f>
        <v>0</v>
      </c>
      <c r="BL264" s="18" t="s">
        <v>180</v>
      </c>
      <c r="BM264" s="178" t="s">
        <v>524</v>
      </c>
    </row>
    <row r="265" spans="2:51" s="14" customFormat="1" ht="12">
      <c r="B265" s="193"/>
      <c r="D265" s="186" t="s">
        <v>259</v>
      </c>
      <c r="E265" s="194" t="s">
        <v>1</v>
      </c>
      <c r="F265" s="195" t="s">
        <v>719</v>
      </c>
      <c r="H265" s="196">
        <v>2</v>
      </c>
      <c r="I265" s="197"/>
      <c r="L265" s="193"/>
      <c r="M265" s="198"/>
      <c r="N265" s="199"/>
      <c r="O265" s="199"/>
      <c r="P265" s="199"/>
      <c r="Q265" s="199"/>
      <c r="R265" s="199"/>
      <c r="S265" s="199"/>
      <c r="T265" s="200"/>
      <c r="AT265" s="194" t="s">
        <v>259</v>
      </c>
      <c r="AU265" s="194" t="s">
        <v>90</v>
      </c>
      <c r="AV265" s="14" t="s">
        <v>90</v>
      </c>
      <c r="AW265" s="14" t="s">
        <v>34</v>
      </c>
      <c r="AX265" s="14" t="s">
        <v>80</v>
      </c>
      <c r="AY265" s="194" t="s">
        <v>161</v>
      </c>
    </row>
    <row r="266" spans="2:51" s="15" customFormat="1" ht="12">
      <c r="B266" s="217"/>
      <c r="D266" s="186" t="s">
        <v>259</v>
      </c>
      <c r="E266" s="218" t="s">
        <v>1</v>
      </c>
      <c r="F266" s="219" t="s">
        <v>453</v>
      </c>
      <c r="H266" s="220">
        <v>2</v>
      </c>
      <c r="I266" s="221"/>
      <c r="L266" s="217"/>
      <c r="M266" s="222"/>
      <c r="N266" s="223"/>
      <c r="O266" s="223"/>
      <c r="P266" s="223"/>
      <c r="Q266" s="223"/>
      <c r="R266" s="223"/>
      <c r="S266" s="223"/>
      <c r="T266" s="224"/>
      <c r="AT266" s="218" t="s">
        <v>259</v>
      </c>
      <c r="AU266" s="218" t="s">
        <v>90</v>
      </c>
      <c r="AV266" s="15" t="s">
        <v>180</v>
      </c>
      <c r="AW266" s="15" t="s">
        <v>34</v>
      </c>
      <c r="AX266" s="15" t="s">
        <v>88</v>
      </c>
      <c r="AY266" s="218" t="s">
        <v>161</v>
      </c>
    </row>
    <row r="267" spans="1:65" s="2" customFormat="1" ht="24" customHeight="1">
      <c r="A267" s="33"/>
      <c r="B267" s="166"/>
      <c r="C267" s="167" t="s">
        <v>360</v>
      </c>
      <c r="D267" s="167" t="s">
        <v>164</v>
      </c>
      <c r="E267" s="168" t="s">
        <v>720</v>
      </c>
      <c r="F267" s="169" t="s">
        <v>721</v>
      </c>
      <c r="G267" s="170" t="s">
        <v>256</v>
      </c>
      <c r="H267" s="171">
        <v>2015.041</v>
      </c>
      <c r="I267" s="172"/>
      <c r="J267" s="173">
        <f>ROUND(I267*H267,2)</f>
        <v>0</v>
      </c>
      <c r="K267" s="169" t="s">
        <v>257</v>
      </c>
      <c r="L267" s="34"/>
      <c r="M267" s="174" t="s">
        <v>1</v>
      </c>
      <c r="N267" s="175" t="s">
        <v>45</v>
      </c>
      <c r="O267" s="59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8" t="s">
        <v>180</v>
      </c>
      <c r="AT267" s="178" t="s">
        <v>164</v>
      </c>
      <c r="AU267" s="178" t="s">
        <v>90</v>
      </c>
      <c r="AY267" s="18" t="s">
        <v>161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18" t="s">
        <v>88</v>
      </c>
      <c r="BK267" s="179">
        <f>ROUND(I267*H267,2)</f>
        <v>0</v>
      </c>
      <c r="BL267" s="18" t="s">
        <v>180</v>
      </c>
      <c r="BM267" s="178" t="s">
        <v>527</v>
      </c>
    </row>
    <row r="268" spans="1:65" s="2" customFormat="1" ht="24" customHeight="1">
      <c r="A268" s="33"/>
      <c r="B268" s="166"/>
      <c r="C268" s="167" t="s">
        <v>366</v>
      </c>
      <c r="D268" s="167" t="s">
        <v>164</v>
      </c>
      <c r="E268" s="168" t="s">
        <v>722</v>
      </c>
      <c r="F268" s="169" t="s">
        <v>723</v>
      </c>
      <c r="G268" s="170" t="s">
        <v>256</v>
      </c>
      <c r="H268" s="171">
        <v>31.68</v>
      </c>
      <c r="I268" s="172"/>
      <c r="J268" s="173">
        <f>ROUND(I268*H268,2)</f>
        <v>0</v>
      </c>
      <c r="K268" s="169" t="s">
        <v>257</v>
      </c>
      <c r="L268" s="34"/>
      <c r="M268" s="174" t="s">
        <v>1</v>
      </c>
      <c r="N268" s="175" t="s">
        <v>45</v>
      </c>
      <c r="O268" s="59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8" t="s">
        <v>180</v>
      </c>
      <c r="AT268" s="178" t="s">
        <v>164</v>
      </c>
      <c r="AU268" s="178" t="s">
        <v>90</v>
      </c>
      <c r="AY268" s="18" t="s">
        <v>161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8" t="s">
        <v>88</v>
      </c>
      <c r="BK268" s="179">
        <f>ROUND(I268*H268,2)</f>
        <v>0</v>
      </c>
      <c r="BL268" s="18" t="s">
        <v>180</v>
      </c>
      <c r="BM268" s="178" t="s">
        <v>531</v>
      </c>
    </row>
    <row r="269" spans="2:51" s="14" customFormat="1" ht="12">
      <c r="B269" s="193"/>
      <c r="D269" s="186" t="s">
        <v>259</v>
      </c>
      <c r="E269" s="194" t="s">
        <v>1</v>
      </c>
      <c r="F269" s="195" t="s">
        <v>724</v>
      </c>
      <c r="H269" s="196">
        <v>31.68</v>
      </c>
      <c r="I269" s="197"/>
      <c r="L269" s="193"/>
      <c r="M269" s="198"/>
      <c r="N269" s="199"/>
      <c r="O269" s="199"/>
      <c r="P269" s="199"/>
      <c r="Q269" s="199"/>
      <c r="R269" s="199"/>
      <c r="S269" s="199"/>
      <c r="T269" s="200"/>
      <c r="AT269" s="194" t="s">
        <v>259</v>
      </c>
      <c r="AU269" s="194" t="s">
        <v>90</v>
      </c>
      <c r="AV269" s="14" t="s">
        <v>90</v>
      </c>
      <c r="AW269" s="14" t="s">
        <v>34</v>
      </c>
      <c r="AX269" s="14" t="s">
        <v>80</v>
      </c>
      <c r="AY269" s="194" t="s">
        <v>161</v>
      </c>
    </row>
    <row r="270" spans="2:51" s="15" customFormat="1" ht="12">
      <c r="B270" s="217"/>
      <c r="D270" s="186" t="s">
        <v>259</v>
      </c>
      <c r="E270" s="218" t="s">
        <v>1</v>
      </c>
      <c r="F270" s="219" t="s">
        <v>453</v>
      </c>
      <c r="H270" s="220">
        <v>31.68</v>
      </c>
      <c r="I270" s="221"/>
      <c r="L270" s="217"/>
      <c r="M270" s="222"/>
      <c r="N270" s="223"/>
      <c r="O270" s="223"/>
      <c r="P270" s="223"/>
      <c r="Q270" s="223"/>
      <c r="R270" s="223"/>
      <c r="S270" s="223"/>
      <c r="T270" s="224"/>
      <c r="AT270" s="218" t="s">
        <v>259</v>
      </c>
      <c r="AU270" s="218" t="s">
        <v>90</v>
      </c>
      <c r="AV270" s="15" t="s">
        <v>180</v>
      </c>
      <c r="AW270" s="15" t="s">
        <v>34</v>
      </c>
      <c r="AX270" s="15" t="s">
        <v>88</v>
      </c>
      <c r="AY270" s="218" t="s">
        <v>161</v>
      </c>
    </row>
    <row r="271" spans="2:63" s="12" customFormat="1" ht="22.9" customHeight="1">
      <c r="B271" s="153"/>
      <c r="D271" s="154" t="s">
        <v>79</v>
      </c>
      <c r="E271" s="164" t="s">
        <v>195</v>
      </c>
      <c r="F271" s="164" t="s">
        <v>528</v>
      </c>
      <c r="I271" s="156"/>
      <c r="J271" s="165">
        <f>BK271</f>
        <v>0</v>
      </c>
      <c r="L271" s="153"/>
      <c r="M271" s="158"/>
      <c r="N271" s="159"/>
      <c r="O271" s="159"/>
      <c r="P271" s="160">
        <f>SUM(P272:P305)</f>
        <v>0</v>
      </c>
      <c r="Q271" s="159"/>
      <c r="R271" s="160">
        <f>SUM(R272:R305)</f>
        <v>0</v>
      </c>
      <c r="S271" s="159"/>
      <c r="T271" s="161">
        <f>SUM(T272:T305)</f>
        <v>0</v>
      </c>
      <c r="AR271" s="154" t="s">
        <v>88</v>
      </c>
      <c r="AT271" s="162" t="s">
        <v>79</v>
      </c>
      <c r="AU271" s="162" t="s">
        <v>88</v>
      </c>
      <c r="AY271" s="154" t="s">
        <v>161</v>
      </c>
      <c r="BK271" s="163">
        <f>SUM(BK272:BK305)</f>
        <v>0</v>
      </c>
    </row>
    <row r="272" spans="1:65" s="2" customFormat="1" ht="24" customHeight="1">
      <c r="A272" s="33"/>
      <c r="B272" s="166"/>
      <c r="C272" s="167" t="s">
        <v>369</v>
      </c>
      <c r="D272" s="167" t="s">
        <v>164</v>
      </c>
      <c r="E272" s="168" t="s">
        <v>725</v>
      </c>
      <c r="F272" s="169" t="s">
        <v>726</v>
      </c>
      <c r="G272" s="170" t="s">
        <v>285</v>
      </c>
      <c r="H272" s="171">
        <v>72</v>
      </c>
      <c r="I272" s="172"/>
      <c r="J272" s="173">
        <f>ROUND(I272*H272,2)</f>
        <v>0</v>
      </c>
      <c r="K272" s="169" t="s">
        <v>257</v>
      </c>
      <c r="L272" s="34"/>
      <c r="M272" s="174" t="s">
        <v>1</v>
      </c>
      <c r="N272" s="175" t="s">
        <v>45</v>
      </c>
      <c r="O272" s="59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180</v>
      </c>
      <c r="AT272" s="178" t="s">
        <v>164</v>
      </c>
      <c r="AU272" s="178" t="s">
        <v>90</v>
      </c>
      <c r="AY272" s="18" t="s">
        <v>161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88</v>
      </c>
      <c r="BK272" s="179">
        <f>ROUND(I272*H272,2)</f>
        <v>0</v>
      </c>
      <c r="BL272" s="18" t="s">
        <v>180</v>
      </c>
      <c r="BM272" s="178" t="s">
        <v>536</v>
      </c>
    </row>
    <row r="273" spans="1:47" s="2" customFormat="1" ht="29.25">
      <c r="A273" s="33"/>
      <c r="B273" s="34"/>
      <c r="C273" s="33"/>
      <c r="D273" s="186" t="s">
        <v>287</v>
      </c>
      <c r="E273" s="33"/>
      <c r="F273" s="204" t="s">
        <v>532</v>
      </c>
      <c r="G273" s="33"/>
      <c r="H273" s="33"/>
      <c r="I273" s="102"/>
      <c r="J273" s="33"/>
      <c r="K273" s="33"/>
      <c r="L273" s="34"/>
      <c r="M273" s="205"/>
      <c r="N273" s="206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287</v>
      </c>
      <c r="AU273" s="18" t="s">
        <v>90</v>
      </c>
    </row>
    <row r="274" spans="1:65" s="2" customFormat="1" ht="16.5" customHeight="1">
      <c r="A274" s="33"/>
      <c r="B274" s="166"/>
      <c r="C274" s="207" t="s">
        <v>374</v>
      </c>
      <c r="D274" s="207" t="s">
        <v>289</v>
      </c>
      <c r="E274" s="208" t="s">
        <v>727</v>
      </c>
      <c r="F274" s="209" t="s">
        <v>728</v>
      </c>
      <c r="G274" s="210" t="s">
        <v>292</v>
      </c>
      <c r="H274" s="211">
        <v>37</v>
      </c>
      <c r="I274" s="212"/>
      <c r="J274" s="213">
        <f>ROUND(I274*H274,2)</f>
        <v>0</v>
      </c>
      <c r="K274" s="209" t="s">
        <v>257</v>
      </c>
      <c r="L274" s="214"/>
      <c r="M274" s="215" t="s">
        <v>1</v>
      </c>
      <c r="N274" s="216" t="s">
        <v>45</v>
      </c>
      <c r="O274" s="59"/>
      <c r="P274" s="176">
        <f>O274*H274</f>
        <v>0</v>
      </c>
      <c r="Q274" s="176">
        <v>0</v>
      </c>
      <c r="R274" s="176">
        <f>Q274*H274</f>
        <v>0</v>
      </c>
      <c r="S274" s="176">
        <v>0</v>
      </c>
      <c r="T274" s="17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8" t="s">
        <v>195</v>
      </c>
      <c r="AT274" s="178" t="s">
        <v>289</v>
      </c>
      <c r="AU274" s="178" t="s">
        <v>90</v>
      </c>
      <c r="AY274" s="18" t="s">
        <v>161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8" t="s">
        <v>88</v>
      </c>
      <c r="BK274" s="179">
        <f>ROUND(I274*H274,2)</f>
        <v>0</v>
      </c>
      <c r="BL274" s="18" t="s">
        <v>180</v>
      </c>
      <c r="BM274" s="178" t="s">
        <v>540</v>
      </c>
    </row>
    <row r="275" spans="2:51" s="14" customFormat="1" ht="12">
      <c r="B275" s="193"/>
      <c r="D275" s="186" t="s">
        <v>259</v>
      </c>
      <c r="E275" s="194" t="s">
        <v>1</v>
      </c>
      <c r="F275" s="195" t="s">
        <v>571</v>
      </c>
      <c r="H275" s="196">
        <v>37</v>
      </c>
      <c r="I275" s="197"/>
      <c r="L275" s="193"/>
      <c r="M275" s="198"/>
      <c r="N275" s="199"/>
      <c r="O275" s="199"/>
      <c r="P275" s="199"/>
      <c r="Q275" s="199"/>
      <c r="R275" s="199"/>
      <c r="S275" s="199"/>
      <c r="T275" s="200"/>
      <c r="AT275" s="194" t="s">
        <v>259</v>
      </c>
      <c r="AU275" s="194" t="s">
        <v>90</v>
      </c>
      <c r="AV275" s="14" t="s">
        <v>90</v>
      </c>
      <c r="AW275" s="14" t="s">
        <v>34</v>
      </c>
      <c r="AX275" s="14" t="s">
        <v>80</v>
      </c>
      <c r="AY275" s="194" t="s">
        <v>161</v>
      </c>
    </row>
    <row r="276" spans="2:51" s="15" customFormat="1" ht="12">
      <c r="B276" s="217"/>
      <c r="D276" s="186" t="s">
        <v>259</v>
      </c>
      <c r="E276" s="218" t="s">
        <v>1</v>
      </c>
      <c r="F276" s="219" t="s">
        <v>453</v>
      </c>
      <c r="H276" s="220">
        <v>37</v>
      </c>
      <c r="I276" s="221"/>
      <c r="L276" s="217"/>
      <c r="M276" s="222"/>
      <c r="N276" s="223"/>
      <c r="O276" s="223"/>
      <c r="P276" s="223"/>
      <c r="Q276" s="223"/>
      <c r="R276" s="223"/>
      <c r="S276" s="223"/>
      <c r="T276" s="224"/>
      <c r="AT276" s="218" t="s">
        <v>259</v>
      </c>
      <c r="AU276" s="218" t="s">
        <v>90</v>
      </c>
      <c r="AV276" s="15" t="s">
        <v>180</v>
      </c>
      <c r="AW276" s="15" t="s">
        <v>34</v>
      </c>
      <c r="AX276" s="15" t="s">
        <v>88</v>
      </c>
      <c r="AY276" s="218" t="s">
        <v>161</v>
      </c>
    </row>
    <row r="277" spans="1:65" s="2" customFormat="1" ht="24" customHeight="1">
      <c r="A277" s="33"/>
      <c r="B277" s="166"/>
      <c r="C277" s="167" t="s">
        <v>378</v>
      </c>
      <c r="D277" s="167" t="s">
        <v>164</v>
      </c>
      <c r="E277" s="168" t="s">
        <v>729</v>
      </c>
      <c r="F277" s="169" t="s">
        <v>730</v>
      </c>
      <c r="G277" s="170" t="s">
        <v>285</v>
      </c>
      <c r="H277" s="171">
        <v>24</v>
      </c>
      <c r="I277" s="172"/>
      <c r="J277" s="173">
        <f>ROUND(I277*H277,2)</f>
        <v>0</v>
      </c>
      <c r="K277" s="169" t="s">
        <v>257</v>
      </c>
      <c r="L277" s="34"/>
      <c r="M277" s="174" t="s">
        <v>1</v>
      </c>
      <c r="N277" s="175" t="s">
        <v>45</v>
      </c>
      <c r="O277" s="59"/>
      <c r="P277" s="176">
        <f>O277*H277</f>
        <v>0</v>
      </c>
      <c r="Q277" s="176">
        <v>0</v>
      </c>
      <c r="R277" s="176">
        <f>Q277*H277</f>
        <v>0</v>
      </c>
      <c r="S277" s="176">
        <v>0</v>
      </c>
      <c r="T277" s="17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8" t="s">
        <v>180</v>
      </c>
      <c r="AT277" s="178" t="s">
        <v>164</v>
      </c>
      <c r="AU277" s="178" t="s">
        <v>90</v>
      </c>
      <c r="AY277" s="18" t="s">
        <v>161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88</v>
      </c>
      <c r="BK277" s="179">
        <f>ROUND(I277*H277,2)</f>
        <v>0</v>
      </c>
      <c r="BL277" s="18" t="s">
        <v>180</v>
      </c>
      <c r="BM277" s="178" t="s">
        <v>543</v>
      </c>
    </row>
    <row r="278" spans="1:47" s="2" customFormat="1" ht="29.25">
      <c r="A278" s="33"/>
      <c r="B278" s="34"/>
      <c r="C278" s="33"/>
      <c r="D278" s="186" t="s">
        <v>287</v>
      </c>
      <c r="E278" s="33"/>
      <c r="F278" s="204" t="s">
        <v>532</v>
      </c>
      <c r="G278" s="33"/>
      <c r="H278" s="33"/>
      <c r="I278" s="102"/>
      <c r="J278" s="33"/>
      <c r="K278" s="33"/>
      <c r="L278" s="34"/>
      <c r="M278" s="205"/>
      <c r="N278" s="206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287</v>
      </c>
      <c r="AU278" s="18" t="s">
        <v>90</v>
      </c>
    </row>
    <row r="279" spans="1:65" s="2" customFormat="1" ht="16.5" customHeight="1">
      <c r="A279" s="33"/>
      <c r="B279" s="166"/>
      <c r="C279" s="207" t="s">
        <v>384</v>
      </c>
      <c r="D279" s="207" t="s">
        <v>289</v>
      </c>
      <c r="E279" s="208" t="s">
        <v>731</v>
      </c>
      <c r="F279" s="209" t="s">
        <v>732</v>
      </c>
      <c r="G279" s="210" t="s">
        <v>292</v>
      </c>
      <c r="H279" s="211">
        <v>13</v>
      </c>
      <c r="I279" s="212"/>
      <c r="J279" s="213">
        <f>ROUND(I279*H279,2)</f>
        <v>0</v>
      </c>
      <c r="K279" s="209" t="s">
        <v>257</v>
      </c>
      <c r="L279" s="214"/>
      <c r="M279" s="215" t="s">
        <v>1</v>
      </c>
      <c r="N279" s="216" t="s">
        <v>45</v>
      </c>
      <c r="O279" s="59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195</v>
      </c>
      <c r="AT279" s="178" t="s">
        <v>289</v>
      </c>
      <c r="AU279" s="178" t="s">
        <v>90</v>
      </c>
      <c r="AY279" s="18" t="s">
        <v>161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88</v>
      </c>
      <c r="BK279" s="179">
        <f>ROUND(I279*H279,2)</f>
        <v>0</v>
      </c>
      <c r="BL279" s="18" t="s">
        <v>180</v>
      </c>
      <c r="BM279" s="178" t="s">
        <v>546</v>
      </c>
    </row>
    <row r="280" spans="2:51" s="14" customFormat="1" ht="12">
      <c r="B280" s="193"/>
      <c r="D280" s="186" t="s">
        <v>259</v>
      </c>
      <c r="E280" s="194" t="s">
        <v>1</v>
      </c>
      <c r="F280" s="195" t="s">
        <v>217</v>
      </c>
      <c r="H280" s="196">
        <v>13</v>
      </c>
      <c r="I280" s="197"/>
      <c r="L280" s="193"/>
      <c r="M280" s="198"/>
      <c r="N280" s="199"/>
      <c r="O280" s="199"/>
      <c r="P280" s="199"/>
      <c r="Q280" s="199"/>
      <c r="R280" s="199"/>
      <c r="S280" s="199"/>
      <c r="T280" s="200"/>
      <c r="AT280" s="194" t="s">
        <v>259</v>
      </c>
      <c r="AU280" s="194" t="s">
        <v>90</v>
      </c>
      <c r="AV280" s="14" t="s">
        <v>90</v>
      </c>
      <c r="AW280" s="14" t="s">
        <v>34</v>
      </c>
      <c r="AX280" s="14" t="s">
        <v>80</v>
      </c>
      <c r="AY280" s="194" t="s">
        <v>161</v>
      </c>
    </row>
    <row r="281" spans="2:51" s="15" customFormat="1" ht="12">
      <c r="B281" s="217"/>
      <c r="D281" s="186" t="s">
        <v>259</v>
      </c>
      <c r="E281" s="218" t="s">
        <v>1</v>
      </c>
      <c r="F281" s="219" t="s">
        <v>453</v>
      </c>
      <c r="H281" s="220">
        <v>13</v>
      </c>
      <c r="I281" s="221"/>
      <c r="L281" s="217"/>
      <c r="M281" s="222"/>
      <c r="N281" s="223"/>
      <c r="O281" s="223"/>
      <c r="P281" s="223"/>
      <c r="Q281" s="223"/>
      <c r="R281" s="223"/>
      <c r="S281" s="223"/>
      <c r="T281" s="224"/>
      <c r="AT281" s="218" t="s">
        <v>259</v>
      </c>
      <c r="AU281" s="218" t="s">
        <v>90</v>
      </c>
      <c r="AV281" s="15" t="s">
        <v>180</v>
      </c>
      <c r="AW281" s="15" t="s">
        <v>34</v>
      </c>
      <c r="AX281" s="15" t="s">
        <v>88</v>
      </c>
      <c r="AY281" s="218" t="s">
        <v>161</v>
      </c>
    </row>
    <row r="282" spans="1:65" s="2" customFormat="1" ht="24" customHeight="1">
      <c r="A282" s="33"/>
      <c r="B282" s="166"/>
      <c r="C282" s="167" t="s">
        <v>548</v>
      </c>
      <c r="D282" s="167" t="s">
        <v>164</v>
      </c>
      <c r="E282" s="168" t="s">
        <v>733</v>
      </c>
      <c r="F282" s="169" t="s">
        <v>734</v>
      </c>
      <c r="G282" s="170" t="s">
        <v>292</v>
      </c>
      <c r="H282" s="171">
        <v>25</v>
      </c>
      <c r="I282" s="172"/>
      <c r="J282" s="173">
        <f>ROUND(I282*H282,2)</f>
        <v>0</v>
      </c>
      <c r="K282" s="169" t="s">
        <v>257</v>
      </c>
      <c r="L282" s="34"/>
      <c r="M282" s="174" t="s">
        <v>1</v>
      </c>
      <c r="N282" s="175" t="s">
        <v>45</v>
      </c>
      <c r="O282" s="59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180</v>
      </c>
      <c r="AT282" s="178" t="s">
        <v>164</v>
      </c>
      <c r="AU282" s="178" t="s">
        <v>90</v>
      </c>
      <c r="AY282" s="18" t="s">
        <v>161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88</v>
      </c>
      <c r="BK282" s="179">
        <f>ROUND(I282*H282,2)</f>
        <v>0</v>
      </c>
      <c r="BL282" s="18" t="s">
        <v>180</v>
      </c>
      <c r="BM282" s="178" t="s">
        <v>551</v>
      </c>
    </row>
    <row r="283" spans="1:47" s="2" customFormat="1" ht="19.5">
      <c r="A283" s="33"/>
      <c r="B283" s="34"/>
      <c r="C283" s="33"/>
      <c r="D283" s="186" t="s">
        <v>287</v>
      </c>
      <c r="E283" s="33"/>
      <c r="F283" s="204" t="s">
        <v>735</v>
      </c>
      <c r="G283" s="33"/>
      <c r="H283" s="33"/>
      <c r="I283" s="102"/>
      <c r="J283" s="33"/>
      <c r="K283" s="33"/>
      <c r="L283" s="34"/>
      <c r="M283" s="205"/>
      <c r="N283" s="206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287</v>
      </c>
      <c r="AU283" s="18" t="s">
        <v>90</v>
      </c>
    </row>
    <row r="284" spans="1:65" s="2" customFormat="1" ht="16.5" customHeight="1">
      <c r="A284" s="33"/>
      <c r="B284" s="166"/>
      <c r="C284" s="207" t="s">
        <v>492</v>
      </c>
      <c r="D284" s="207" t="s">
        <v>289</v>
      </c>
      <c r="E284" s="208" t="s">
        <v>736</v>
      </c>
      <c r="F284" s="209" t="s">
        <v>737</v>
      </c>
      <c r="G284" s="210" t="s">
        <v>292</v>
      </c>
      <c r="H284" s="211">
        <v>5</v>
      </c>
      <c r="I284" s="212"/>
      <c r="J284" s="213">
        <f>ROUND(I284*H284,2)</f>
        <v>0</v>
      </c>
      <c r="K284" s="209" t="s">
        <v>1</v>
      </c>
      <c r="L284" s="214"/>
      <c r="M284" s="215" t="s">
        <v>1</v>
      </c>
      <c r="N284" s="216" t="s">
        <v>45</v>
      </c>
      <c r="O284" s="59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8" t="s">
        <v>195</v>
      </c>
      <c r="AT284" s="178" t="s">
        <v>289</v>
      </c>
      <c r="AU284" s="178" t="s">
        <v>90</v>
      </c>
      <c r="AY284" s="18" t="s">
        <v>161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18" t="s">
        <v>88</v>
      </c>
      <c r="BK284" s="179">
        <f>ROUND(I284*H284,2)</f>
        <v>0</v>
      </c>
      <c r="BL284" s="18" t="s">
        <v>180</v>
      </c>
      <c r="BM284" s="178" t="s">
        <v>554</v>
      </c>
    </row>
    <row r="285" spans="2:51" s="14" customFormat="1" ht="12">
      <c r="B285" s="193"/>
      <c r="D285" s="186" t="s">
        <v>259</v>
      </c>
      <c r="E285" s="194" t="s">
        <v>1</v>
      </c>
      <c r="F285" s="195" t="s">
        <v>738</v>
      </c>
      <c r="H285" s="196">
        <v>5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4" t="s">
        <v>259</v>
      </c>
      <c r="AU285" s="194" t="s">
        <v>90</v>
      </c>
      <c r="AV285" s="14" t="s">
        <v>90</v>
      </c>
      <c r="AW285" s="14" t="s">
        <v>34</v>
      </c>
      <c r="AX285" s="14" t="s">
        <v>88</v>
      </c>
      <c r="AY285" s="194" t="s">
        <v>161</v>
      </c>
    </row>
    <row r="286" spans="1:65" s="2" customFormat="1" ht="24" customHeight="1">
      <c r="A286" s="33"/>
      <c r="B286" s="166"/>
      <c r="C286" s="207" t="s">
        <v>555</v>
      </c>
      <c r="D286" s="207" t="s">
        <v>289</v>
      </c>
      <c r="E286" s="208" t="s">
        <v>739</v>
      </c>
      <c r="F286" s="209" t="s">
        <v>740</v>
      </c>
      <c r="G286" s="210" t="s">
        <v>292</v>
      </c>
      <c r="H286" s="211">
        <v>5</v>
      </c>
      <c r="I286" s="212"/>
      <c r="J286" s="213">
        <f>ROUND(I286*H286,2)</f>
        <v>0</v>
      </c>
      <c r="K286" s="209" t="s">
        <v>257</v>
      </c>
      <c r="L286" s="214"/>
      <c r="M286" s="215" t="s">
        <v>1</v>
      </c>
      <c r="N286" s="216" t="s">
        <v>45</v>
      </c>
      <c r="O286" s="59"/>
      <c r="P286" s="176">
        <f>O286*H286</f>
        <v>0</v>
      </c>
      <c r="Q286" s="176">
        <v>0</v>
      </c>
      <c r="R286" s="176">
        <f>Q286*H286</f>
        <v>0</v>
      </c>
      <c r="S286" s="176">
        <v>0</v>
      </c>
      <c r="T286" s="17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8" t="s">
        <v>195</v>
      </c>
      <c r="AT286" s="178" t="s">
        <v>289</v>
      </c>
      <c r="AU286" s="178" t="s">
        <v>90</v>
      </c>
      <c r="AY286" s="18" t="s">
        <v>161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8" t="s">
        <v>88</v>
      </c>
      <c r="BK286" s="179">
        <f>ROUND(I286*H286,2)</f>
        <v>0</v>
      </c>
      <c r="BL286" s="18" t="s">
        <v>180</v>
      </c>
      <c r="BM286" s="178" t="s">
        <v>558</v>
      </c>
    </row>
    <row r="287" spans="1:65" s="2" customFormat="1" ht="24" customHeight="1">
      <c r="A287" s="33"/>
      <c r="B287" s="166"/>
      <c r="C287" s="207" t="s">
        <v>496</v>
      </c>
      <c r="D287" s="207" t="s">
        <v>289</v>
      </c>
      <c r="E287" s="208" t="s">
        <v>741</v>
      </c>
      <c r="F287" s="209" t="s">
        <v>742</v>
      </c>
      <c r="G287" s="210" t="s">
        <v>292</v>
      </c>
      <c r="H287" s="211">
        <v>5</v>
      </c>
      <c r="I287" s="212"/>
      <c r="J287" s="213">
        <f>ROUND(I287*H287,2)</f>
        <v>0</v>
      </c>
      <c r="K287" s="209" t="s">
        <v>257</v>
      </c>
      <c r="L287" s="214"/>
      <c r="M287" s="215" t="s">
        <v>1</v>
      </c>
      <c r="N287" s="216" t="s">
        <v>45</v>
      </c>
      <c r="O287" s="59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8" t="s">
        <v>195</v>
      </c>
      <c r="AT287" s="178" t="s">
        <v>289</v>
      </c>
      <c r="AU287" s="178" t="s">
        <v>90</v>
      </c>
      <c r="AY287" s="18" t="s">
        <v>161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88</v>
      </c>
      <c r="BK287" s="179">
        <f>ROUND(I287*H287,2)</f>
        <v>0</v>
      </c>
      <c r="BL287" s="18" t="s">
        <v>180</v>
      </c>
      <c r="BM287" s="178" t="s">
        <v>562</v>
      </c>
    </row>
    <row r="288" spans="1:65" s="2" customFormat="1" ht="24" customHeight="1">
      <c r="A288" s="33"/>
      <c r="B288" s="166"/>
      <c r="C288" s="207" t="s">
        <v>563</v>
      </c>
      <c r="D288" s="207" t="s">
        <v>289</v>
      </c>
      <c r="E288" s="208" t="s">
        <v>743</v>
      </c>
      <c r="F288" s="209" t="s">
        <v>744</v>
      </c>
      <c r="G288" s="210" t="s">
        <v>292</v>
      </c>
      <c r="H288" s="211">
        <v>5</v>
      </c>
      <c r="I288" s="212"/>
      <c r="J288" s="213">
        <f>ROUND(I288*H288,2)</f>
        <v>0</v>
      </c>
      <c r="K288" s="209" t="s">
        <v>257</v>
      </c>
      <c r="L288" s="214"/>
      <c r="M288" s="215" t="s">
        <v>1</v>
      </c>
      <c r="N288" s="216" t="s">
        <v>45</v>
      </c>
      <c r="O288" s="59"/>
      <c r="P288" s="176">
        <f>O288*H288</f>
        <v>0</v>
      </c>
      <c r="Q288" s="176">
        <v>0</v>
      </c>
      <c r="R288" s="176">
        <f>Q288*H288</f>
        <v>0</v>
      </c>
      <c r="S288" s="176">
        <v>0</v>
      </c>
      <c r="T288" s="17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8" t="s">
        <v>195</v>
      </c>
      <c r="AT288" s="178" t="s">
        <v>289</v>
      </c>
      <c r="AU288" s="178" t="s">
        <v>90</v>
      </c>
      <c r="AY288" s="18" t="s">
        <v>161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18" t="s">
        <v>88</v>
      </c>
      <c r="BK288" s="179">
        <f>ROUND(I288*H288,2)</f>
        <v>0</v>
      </c>
      <c r="BL288" s="18" t="s">
        <v>180</v>
      </c>
      <c r="BM288" s="178" t="s">
        <v>566</v>
      </c>
    </row>
    <row r="289" spans="1:65" s="2" customFormat="1" ht="24" customHeight="1">
      <c r="A289" s="33"/>
      <c r="B289" s="166"/>
      <c r="C289" s="207" t="s">
        <v>500</v>
      </c>
      <c r="D289" s="207" t="s">
        <v>289</v>
      </c>
      <c r="E289" s="208" t="s">
        <v>745</v>
      </c>
      <c r="F289" s="209" t="s">
        <v>746</v>
      </c>
      <c r="G289" s="210" t="s">
        <v>292</v>
      </c>
      <c r="H289" s="211">
        <v>5</v>
      </c>
      <c r="I289" s="212"/>
      <c r="J289" s="213">
        <f>ROUND(I289*H289,2)</f>
        <v>0</v>
      </c>
      <c r="K289" s="209" t="s">
        <v>257</v>
      </c>
      <c r="L289" s="214"/>
      <c r="M289" s="215" t="s">
        <v>1</v>
      </c>
      <c r="N289" s="216" t="s">
        <v>45</v>
      </c>
      <c r="O289" s="59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195</v>
      </c>
      <c r="AT289" s="178" t="s">
        <v>289</v>
      </c>
      <c r="AU289" s="178" t="s">
        <v>90</v>
      </c>
      <c r="AY289" s="18" t="s">
        <v>161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88</v>
      </c>
      <c r="BK289" s="179">
        <f>ROUND(I289*H289,2)</f>
        <v>0</v>
      </c>
      <c r="BL289" s="18" t="s">
        <v>180</v>
      </c>
      <c r="BM289" s="178" t="s">
        <v>567</v>
      </c>
    </row>
    <row r="290" spans="1:65" s="2" customFormat="1" ht="24" customHeight="1">
      <c r="A290" s="33"/>
      <c r="B290" s="166"/>
      <c r="C290" s="167" t="s">
        <v>568</v>
      </c>
      <c r="D290" s="167" t="s">
        <v>164</v>
      </c>
      <c r="E290" s="168" t="s">
        <v>733</v>
      </c>
      <c r="F290" s="169" t="s">
        <v>734</v>
      </c>
      <c r="G290" s="170" t="s">
        <v>292</v>
      </c>
      <c r="H290" s="171">
        <v>4</v>
      </c>
      <c r="I290" s="172"/>
      <c r="J290" s="173">
        <f>ROUND(I290*H290,2)</f>
        <v>0</v>
      </c>
      <c r="K290" s="169" t="s">
        <v>257</v>
      </c>
      <c r="L290" s="34"/>
      <c r="M290" s="174" t="s">
        <v>1</v>
      </c>
      <c r="N290" s="175" t="s">
        <v>45</v>
      </c>
      <c r="O290" s="59"/>
      <c r="P290" s="176">
        <f>O290*H290</f>
        <v>0</v>
      </c>
      <c r="Q290" s="176">
        <v>0</v>
      </c>
      <c r="R290" s="176">
        <f>Q290*H290</f>
        <v>0</v>
      </c>
      <c r="S290" s="176">
        <v>0</v>
      </c>
      <c r="T290" s="177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8" t="s">
        <v>180</v>
      </c>
      <c r="AT290" s="178" t="s">
        <v>164</v>
      </c>
      <c r="AU290" s="178" t="s">
        <v>90</v>
      </c>
      <c r="AY290" s="18" t="s">
        <v>161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18" t="s">
        <v>88</v>
      </c>
      <c r="BK290" s="179">
        <f>ROUND(I290*H290,2)</f>
        <v>0</v>
      </c>
      <c r="BL290" s="18" t="s">
        <v>180</v>
      </c>
      <c r="BM290" s="178" t="s">
        <v>569</v>
      </c>
    </row>
    <row r="291" spans="1:47" s="2" customFormat="1" ht="19.5">
      <c r="A291" s="33"/>
      <c r="B291" s="34"/>
      <c r="C291" s="33"/>
      <c r="D291" s="186" t="s">
        <v>287</v>
      </c>
      <c r="E291" s="33"/>
      <c r="F291" s="204" t="s">
        <v>670</v>
      </c>
      <c r="G291" s="33"/>
      <c r="H291" s="33"/>
      <c r="I291" s="102"/>
      <c r="J291" s="33"/>
      <c r="K291" s="33"/>
      <c r="L291" s="34"/>
      <c r="M291" s="205"/>
      <c r="N291" s="206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287</v>
      </c>
      <c r="AU291" s="18" t="s">
        <v>90</v>
      </c>
    </row>
    <row r="292" spans="2:51" s="14" customFormat="1" ht="22.5">
      <c r="B292" s="193"/>
      <c r="D292" s="186" t="s">
        <v>259</v>
      </c>
      <c r="E292" s="194" t="s">
        <v>1</v>
      </c>
      <c r="F292" s="195" t="s">
        <v>747</v>
      </c>
      <c r="H292" s="196">
        <v>4</v>
      </c>
      <c r="I292" s="197"/>
      <c r="L292" s="193"/>
      <c r="M292" s="198"/>
      <c r="N292" s="199"/>
      <c r="O292" s="199"/>
      <c r="P292" s="199"/>
      <c r="Q292" s="199"/>
      <c r="R292" s="199"/>
      <c r="S292" s="199"/>
      <c r="T292" s="200"/>
      <c r="AT292" s="194" t="s">
        <v>259</v>
      </c>
      <c r="AU292" s="194" t="s">
        <v>90</v>
      </c>
      <c r="AV292" s="14" t="s">
        <v>90</v>
      </c>
      <c r="AW292" s="14" t="s">
        <v>34</v>
      </c>
      <c r="AX292" s="14" t="s">
        <v>80</v>
      </c>
      <c r="AY292" s="194" t="s">
        <v>161</v>
      </c>
    </row>
    <row r="293" spans="2:51" s="15" customFormat="1" ht="12">
      <c r="B293" s="217"/>
      <c r="D293" s="186" t="s">
        <v>259</v>
      </c>
      <c r="E293" s="218" t="s">
        <v>1</v>
      </c>
      <c r="F293" s="219" t="s">
        <v>453</v>
      </c>
      <c r="H293" s="220">
        <v>4</v>
      </c>
      <c r="I293" s="221"/>
      <c r="L293" s="217"/>
      <c r="M293" s="222"/>
      <c r="N293" s="223"/>
      <c r="O293" s="223"/>
      <c r="P293" s="223"/>
      <c r="Q293" s="223"/>
      <c r="R293" s="223"/>
      <c r="S293" s="223"/>
      <c r="T293" s="224"/>
      <c r="AT293" s="218" t="s">
        <v>259</v>
      </c>
      <c r="AU293" s="218" t="s">
        <v>90</v>
      </c>
      <c r="AV293" s="15" t="s">
        <v>180</v>
      </c>
      <c r="AW293" s="15" t="s">
        <v>34</v>
      </c>
      <c r="AX293" s="15" t="s">
        <v>88</v>
      </c>
      <c r="AY293" s="218" t="s">
        <v>161</v>
      </c>
    </row>
    <row r="294" spans="1:65" s="2" customFormat="1" ht="24" customHeight="1">
      <c r="A294" s="33"/>
      <c r="B294" s="166"/>
      <c r="C294" s="207" t="s">
        <v>504</v>
      </c>
      <c r="D294" s="207" t="s">
        <v>289</v>
      </c>
      <c r="E294" s="208" t="s">
        <v>748</v>
      </c>
      <c r="F294" s="209" t="s">
        <v>749</v>
      </c>
      <c r="G294" s="210" t="s">
        <v>292</v>
      </c>
      <c r="H294" s="211">
        <v>2</v>
      </c>
      <c r="I294" s="212"/>
      <c r="J294" s="213">
        <f>ROUND(I294*H294,2)</f>
        <v>0</v>
      </c>
      <c r="K294" s="209" t="s">
        <v>257</v>
      </c>
      <c r="L294" s="214"/>
      <c r="M294" s="215" t="s">
        <v>1</v>
      </c>
      <c r="N294" s="216" t="s">
        <v>45</v>
      </c>
      <c r="O294" s="59"/>
      <c r="P294" s="176">
        <f>O294*H294</f>
        <v>0</v>
      </c>
      <c r="Q294" s="176">
        <v>0</v>
      </c>
      <c r="R294" s="176">
        <f>Q294*H294</f>
        <v>0</v>
      </c>
      <c r="S294" s="176">
        <v>0</v>
      </c>
      <c r="T294" s="177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8" t="s">
        <v>195</v>
      </c>
      <c r="AT294" s="178" t="s">
        <v>289</v>
      </c>
      <c r="AU294" s="178" t="s">
        <v>90</v>
      </c>
      <c r="AY294" s="18" t="s">
        <v>161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18" t="s">
        <v>88</v>
      </c>
      <c r="BK294" s="179">
        <f>ROUND(I294*H294,2)</f>
        <v>0</v>
      </c>
      <c r="BL294" s="18" t="s">
        <v>180</v>
      </c>
      <c r="BM294" s="178" t="s">
        <v>570</v>
      </c>
    </row>
    <row r="295" spans="1:65" s="2" customFormat="1" ht="16.5" customHeight="1">
      <c r="A295" s="33"/>
      <c r="B295" s="166"/>
      <c r="C295" s="207" t="s">
        <v>571</v>
      </c>
      <c r="D295" s="207" t="s">
        <v>289</v>
      </c>
      <c r="E295" s="208" t="s">
        <v>750</v>
      </c>
      <c r="F295" s="209" t="s">
        <v>751</v>
      </c>
      <c r="G295" s="210" t="s">
        <v>292</v>
      </c>
      <c r="H295" s="211">
        <v>1</v>
      </c>
      <c r="I295" s="212"/>
      <c r="J295" s="213">
        <f>ROUND(I295*H295,2)</f>
        <v>0</v>
      </c>
      <c r="K295" s="209" t="s">
        <v>257</v>
      </c>
      <c r="L295" s="214"/>
      <c r="M295" s="215" t="s">
        <v>1</v>
      </c>
      <c r="N295" s="216" t="s">
        <v>45</v>
      </c>
      <c r="O295" s="59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8" t="s">
        <v>195</v>
      </c>
      <c r="AT295" s="178" t="s">
        <v>289</v>
      </c>
      <c r="AU295" s="178" t="s">
        <v>90</v>
      </c>
      <c r="AY295" s="18" t="s">
        <v>161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8" t="s">
        <v>88</v>
      </c>
      <c r="BK295" s="179">
        <f>ROUND(I295*H295,2)</f>
        <v>0</v>
      </c>
      <c r="BL295" s="18" t="s">
        <v>180</v>
      </c>
      <c r="BM295" s="178" t="s">
        <v>574</v>
      </c>
    </row>
    <row r="296" spans="1:65" s="2" customFormat="1" ht="24" customHeight="1">
      <c r="A296" s="33"/>
      <c r="B296" s="166"/>
      <c r="C296" s="207" t="s">
        <v>508</v>
      </c>
      <c r="D296" s="207" t="s">
        <v>289</v>
      </c>
      <c r="E296" s="208" t="s">
        <v>739</v>
      </c>
      <c r="F296" s="209" t="s">
        <v>740</v>
      </c>
      <c r="G296" s="210" t="s">
        <v>292</v>
      </c>
      <c r="H296" s="211">
        <v>1</v>
      </c>
      <c r="I296" s="212"/>
      <c r="J296" s="213">
        <f>ROUND(I296*H296,2)</f>
        <v>0</v>
      </c>
      <c r="K296" s="209" t="s">
        <v>257</v>
      </c>
      <c r="L296" s="214"/>
      <c r="M296" s="215" t="s">
        <v>1</v>
      </c>
      <c r="N296" s="216" t="s">
        <v>45</v>
      </c>
      <c r="O296" s="59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8" t="s">
        <v>195</v>
      </c>
      <c r="AT296" s="178" t="s">
        <v>289</v>
      </c>
      <c r="AU296" s="178" t="s">
        <v>90</v>
      </c>
      <c r="AY296" s="18" t="s">
        <v>161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18" t="s">
        <v>88</v>
      </c>
      <c r="BK296" s="179">
        <f>ROUND(I296*H296,2)</f>
        <v>0</v>
      </c>
      <c r="BL296" s="18" t="s">
        <v>180</v>
      </c>
      <c r="BM296" s="178" t="s">
        <v>581</v>
      </c>
    </row>
    <row r="297" spans="1:65" s="2" customFormat="1" ht="24" customHeight="1">
      <c r="A297" s="33"/>
      <c r="B297" s="166"/>
      <c r="C297" s="167" t="s">
        <v>584</v>
      </c>
      <c r="D297" s="167" t="s">
        <v>164</v>
      </c>
      <c r="E297" s="168" t="s">
        <v>752</v>
      </c>
      <c r="F297" s="169" t="s">
        <v>753</v>
      </c>
      <c r="G297" s="170" t="s">
        <v>754</v>
      </c>
      <c r="H297" s="171">
        <v>1</v>
      </c>
      <c r="I297" s="172"/>
      <c r="J297" s="173">
        <f>ROUND(I297*H297,2)</f>
        <v>0</v>
      </c>
      <c r="K297" s="169" t="s">
        <v>257</v>
      </c>
      <c r="L297" s="34"/>
      <c r="M297" s="174" t="s">
        <v>1</v>
      </c>
      <c r="N297" s="175" t="s">
        <v>45</v>
      </c>
      <c r="O297" s="59"/>
      <c r="P297" s="176">
        <f>O297*H297</f>
        <v>0</v>
      </c>
      <c r="Q297" s="176">
        <v>0</v>
      </c>
      <c r="R297" s="176">
        <f>Q297*H297</f>
        <v>0</v>
      </c>
      <c r="S297" s="176">
        <v>0</v>
      </c>
      <c r="T297" s="17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8" t="s">
        <v>180</v>
      </c>
      <c r="AT297" s="178" t="s">
        <v>164</v>
      </c>
      <c r="AU297" s="178" t="s">
        <v>90</v>
      </c>
      <c r="AY297" s="18" t="s">
        <v>161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88</v>
      </c>
      <c r="BK297" s="179">
        <f>ROUND(I297*H297,2)</f>
        <v>0</v>
      </c>
      <c r="BL297" s="18" t="s">
        <v>180</v>
      </c>
      <c r="BM297" s="178" t="s">
        <v>588</v>
      </c>
    </row>
    <row r="298" spans="1:65" s="2" customFormat="1" ht="24" customHeight="1">
      <c r="A298" s="33"/>
      <c r="B298" s="166"/>
      <c r="C298" s="167" t="s">
        <v>518</v>
      </c>
      <c r="D298" s="167" t="s">
        <v>164</v>
      </c>
      <c r="E298" s="168" t="s">
        <v>755</v>
      </c>
      <c r="F298" s="169" t="s">
        <v>756</v>
      </c>
      <c r="G298" s="170" t="s">
        <v>292</v>
      </c>
      <c r="H298" s="171">
        <v>6</v>
      </c>
      <c r="I298" s="172"/>
      <c r="J298" s="173">
        <f>ROUND(I298*H298,2)</f>
        <v>0</v>
      </c>
      <c r="K298" s="169" t="s">
        <v>257</v>
      </c>
      <c r="L298" s="34"/>
      <c r="M298" s="174" t="s">
        <v>1</v>
      </c>
      <c r="N298" s="175" t="s">
        <v>45</v>
      </c>
      <c r="O298" s="59"/>
      <c r="P298" s="176">
        <f>O298*H298</f>
        <v>0</v>
      </c>
      <c r="Q298" s="176">
        <v>0</v>
      </c>
      <c r="R298" s="176">
        <f>Q298*H298</f>
        <v>0</v>
      </c>
      <c r="S298" s="176">
        <v>0</v>
      </c>
      <c r="T298" s="177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8" t="s">
        <v>180</v>
      </c>
      <c r="AT298" s="178" t="s">
        <v>164</v>
      </c>
      <c r="AU298" s="178" t="s">
        <v>90</v>
      </c>
      <c r="AY298" s="18" t="s">
        <v>161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18" t="s">
        <v>88</v>
      </c>
      <c r="BK298" s="179">
        <f>ROUND(I298*H298,2)</f>
        <v>0</v>
      </c>
      <c r="BL298" s="18" t="s">
        <v>180</v>
      </c>
      <c r="BM298" s="178" t="s">
        <v>592</v>
      </c>
    </row>
    <row r="299" spans="2:51" s="14" customFormat="1" ht="12">
      <c r="B299" s="193"/>
      <c r="D299" s="186" t="s">
        <v>259</v>
      </c>
      <c r="E299" s="194" t="s">
        <v>1</v>
      </c>
      <c r="F299" s="195" t="s">
        <v>757</v>
      </c>
      <c r="H299" s="196">
        <v>1</v>
      </c>
      <c r="I299" s="197"/>
      <c r="L299" s="193"/>
      <c r="M299" s="198"/>
      <c r="N299" s="199"/>
      <c r="O299" s="199"/>
      <c r="P299" s="199"/>
      <c r="Q299" s="199"/>
      <c r="R299" s="199"/>
      <c r="S299" s="199"/>
      <c r="T299" s="200"/>
      <c r="AT299" s="194" t="s">
        <v>259</v>
      </c>
      <c r="AU299" s="194" t="s">
        <v>90</v>
      </c>
      <c r="AV299" s="14" t="s">
        <v>90</v>
      </c>
      <c r="AW299" s="14" t="s">
        <v>34</v>
      </c>
      <c r="AX299" s="14" t="s">
        <v>80</v>
      </c>
      <c r="AY299" s="194" t="s">
        <v>161</v>
      </c>
    </row>
    <row r="300" spans="2:51" s="14" customFormat="1" ht="12">
      <c r="B300" s="193"/>
      <c r="D300" s="186" t="s">
        <v>259</v>
      </c>
      <c r="E300" s="194" t="s">
        <v>1</v>
      </c>
      <c r="F300" s="195" t="s">
        <v>758</v>
      </c>
      <c r="H300" s="196">
        <v>5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194" t="s">
        <v>259</v>
      </c>
      <c r="AU300" s="194" t="s">
        <v>90</v>
      </c>
      <c r="AV300" s="14" t="s">
        <v>90</v>
      </c>
      <c r="AW300" s="14" t="s">
        <v>34</v>
      </c>
      <c r="AX300" s="14" t="s">
        <v>80</v>
      </c>
      <c r="AY300" s="194" t="s">
        <v>161</v>
      </c>
    </row>
    <row r="301" spans="2:51" s="15" customFormat="1" ht="12">
      <c r="B301" s="217"/>
      <c r="D301" s="186" t="s">
        <v>259</v>
      </c>
      <c r="E301" s="218" t="s">
        <v>1</v>
      </c>
      <c r="F301" s="219" t="s">
        <v>453</v>
      </c>
      <c r="H301" s="220">
        <v>6</v>
      </c>
      <c r="I301" s="221"/>
      <c r="L301" s="217"/>
      <c r="M301" s="222"/>
      <c r="N301" s="223"/>
      <c r="O301" s="223"/>
      <c r="P301" s="223"/>
      <c r="Q301" s="223"/>
      <c r="R301" s="223"/>
      <c r="S301" s="223"/>
      <c r="T301" s="224"/>
      <c r="AT301" s="218" t="s">
        <v>259</v>
      </c>
      <c r="AU301" s="218" t="s">
        <v>90</v>
      </c>
      <c r="AV301" s="15" t="s">
        <v>180</v>
      </c>
      <c r="AW301" s="15" t="s">
        <v>34</v>
      </c>
      <c r="AX301" s="15" t="s">
        <v>88</v>
      </c>
      <c r="AY301" s="218" t="s">
        <v>161</v>
      </c>
    </row>
    <row r="302" spans="1:65" s="2" customFormat="1" ht="24" customHeight="1">
      <c r="A302" s="33"/>
      <c r="B302" s="166"/>
      <c r="C302" s="207" t="s">
        <v>595</v>
      </c>
      <c r="D302" s="207" t="s">
        <v>289</v>
      </c>
      <c r="E302" s="208" t="s">
        <v>759</v>
      </c>
      <c r="F302" s="209" t="s">
        <v>760</v>
      </c>
      <c r="G302" s="210" t="s">
        <v>292</v>
      </c>
      <c r="H302" s="211">
        <v>5</v>
      </c>
      <c r="I302" s="212"/>
      <c r="J302" s="213">
        <f>ROUND(I302*H302,2)</f>
        <v>0</v>
      </c>
      <c r="K302" s="209" t="s">
        <v>257</v>
      </c>
      <c r="L302" s="214"/>
      <c r="M302" s="215" t="s">
        <v>1</v>
      </c>
      <c r="N302" s="216" t="s">
        <v>45</v>
      </c>
      <c r="O302" s="59"/>
      <c r="P302" s="176">
        <f>O302*H302</f>
        <v>0</v>
      </c>
      <c r="Q302" s="176">
        <v>0</v>
      </c>
      <c r="R302" s="176">
        <f>Q302*H302</f>
        <v>0</v>
      </c>
      <c r="S302" s="176">
        <v>0</v>
      </c>
      <c r="T302" s="177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8" t="s">
        <v>195</v>
      </c>
      <c r="AT302" s="178" t="s">
        <v>289</v>
      </c>
      <c r="AU302" s="178" t="s">
        <v>90</v>
      </c>
      <c r="AY302" s="18" t="s">
        <v>161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18" t="s">
        <v>88</v>
      </c>
      <c r="BK302" s="179">
        <f>ROUND(I302*H302,2)</f>
        <v>0</v>
      </c>
      <c r="BL302" s="18" t="s">
        <v>180</v>
      </c>
      <c r="BM302" s="178" t="s">
        <v>598</v>
      </c>
    </row>
    <row r="303" spans="2:51" s="14" customFormat="1" ht="12">
      <c r="B303" s="193"/>
      <c r="D303" s="186" t="s">
        <v>259</v>
      </c>
      <c r="E303" s="194" t="s">
        <v>1</v>
      </c>
      <c r="F303" s="195" t="s">
        <v>761</v>
      </c>
      <c r="H303" s="196">
        <v>5</v>
      </c>
      <c r="I303" s="197"/>
      <c r="L303" s="193"/>
      <c r="M303" s="198"/>
      <c r="N303" s="199"/>
      <c r="O303" s="199"/>
      <c r="P303" s="199"/>
      <c r="Q303" s="199"/>
      <c r="R303" s="199"/>
      <c r="S303" s="199"/>
      <c r="T303" s="200"/>
      <c r="AT303" s="194" t="s">
        <v>259</v>
      </c>
      <c r="AU303" s="194" t="s">
        <v>90</v>
      </c>
      <c r="AV303" s="14" t="s">
        <v>90</v>
      </c>
      <c r="AW303" s="14" t="s">
        <v>34</v>
      </c>
      <c r="AX303" s="14" t="s">
        <v>88</v>
      </c>
      <c r="AY303" s="194" t="s">
        <v>161</v>
      </c>
    </row>
    <row r="304" spans="1:65" s="2" customFormat="1" ht="16.5" customHeight="1">
      <c r="A304" s="33"/>
      <c r="B304" s="166"/>
      <c r="C304" s="207" t="s">
        <v>521</v>
      </c>
      <c r="D304" s="207" t="s">
        <v>289</v>
      </c>
      <c r="E304" s="208" t="s">
        <v>762</v>
      </c>
      <c r="F304" s="209" t="s">
        <v>763</v>
      </c>
      <c r="G304" s="210" t="s">
        <v>292</v>
      </c>
      <c r="H304" s="211">
        <v>1</v>
      </c>
      <c r="I304" s="212"/>
      <c r="J304" s="213">
        <f>ROUND(I304*H304,2)</f>
        <v>0</v>
      </c>
      <c r="K304" s="209" t="s">
        <v>257</v>
      </c>
      <c r="L304" s="214"/>
      <c r="M304" s="215" t="s">
        <v>1</v>
      </c>
      <c r="N304" s="216" t="s">
        <v>45</v>
      </c>
      <c r="O304" s="59"/>
      <c r="P304" s="176">
        <f>O304*H304</f>
        <v>0</v>
      </c>
      <c r="Q304" s="176">
        <v>0</v>
      </c>
      <c r="R304" s="176">
        <f>Q304*H304</f>
        <v>0</v>
      </c>
      <c r="S304" s="176">
        <v>0</v>
      </c>
      <c r="T304" s="17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8" t="s">
        <v>195</v>
      </c>
      <c r="AT304" s="178" t="s">
        <v>289</v>
      </c>
      <c r="AU304" s="178" t="s">
        <v>90</v>
      </c>
      <c r="AY304" s="18" t="s">
        <v>161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8" t="s">
        <v>88</v>
      </c>
      <c r="BK304" s="179">
        <f>ROUND(I304*H304,2)</f>
        <v>0</v>
      </c>
      <c r="BL304" s="18" t="s">
        <v>180</v>
      </c>
      <c r="BM304" s="178" t="s">
        <v>602</v>
      </c>
    </row>
    <row r="305" spans="1:47" s="2" customFormat="1" ht="19.5">
      <c r="A305" s="33"/>
      <c r="B305" s="34"/>
      <c r="C305" s="33"/>
      <c r="D305" s="186" t="s">
        <v>287</v>
      </c>
      <c r="E305" s="33"/>
      <c r="F305" s="204" t="s">
        <v>764</v>
      </c>
      <c r="G305" s="33"/>
      <c r="H305" s="33"/>
      <c r="I305" s="102"/>
      <c r="J305" s="33"/>
      <c r="K305" s="33"/>
      <c r="L305" s="34"/>
      <c r="M305" s="205"/>
      <c r="N305" s="206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287</v>
      </c>
      <c r="AU305" s="18" t="s">
        <v>90</v>
      </c>
    </row>
    <row r="306" spans="2:63" s="12" customFormat="1" ht="22.9" customHeight="1">
      <c r="B306" s="153"/>
      <c r="D306" s="154" t="s">
        <v>79</v>
      </c>
      <c r="E306" s="164" t="s">
        <v>199</v>
      </c>
      <c r="F306" s="164" t="s">
        <v>282</v>
      </c>
      <c r="I306" s="156"/>
      <c r="J306" s="165">
        <f>BK306</f>
        <v>0</v>
      </c>
      <c r="L306" s="153"/>
      <c r="M306" s="158"/>
      <c r="N306" s="159"/>
      <c r="O306" s="159"/>
      <c r="P306" s="160">
        <f>SUM(P307:P315)</f>
        <v>0</v>
      </c>
      <c r="Q306" s="159"/>
      <c r="R306" s="160">
        <f>SUM(R307:R315)</f>
        <v>0</v>
      </c>
      <c r="S306" s="159"/>
      <c r="T306" s="161">
        <f>SUM(T307:T315)</f>
        <v>0</v>
      </c>
      <c r="AR306" s="154" t="s">
        <v>88</v>
      </c>
      <c r="AT306" s="162" t="s">
        <v>79</v>
      </c>
      <c r="AU306" s="162" t="s">
        <v>88</v>
      </c>
      <c r="AY306" s="154" t="s">
        <v>161</v>
      </c>
      <c r="BK306" s="163">
        <f>SUM(BK307:BK315)</f>
        <v>0</v>
      </c>
    </row>
    <row r="307" spans="1:65" s="2" customFormat="1" ht="24" customHeight="1">
      <c r="A307" s="33"/>
      <c r="B307" s="166"/>
      <c r="C307" s="167" t="s">
        <v>604</v>
      </c>
      <c r="D307" s="167" t="s">
        <v>164</v>
      </c>
      <c r="E307" s="168" t="s">
        <v>765</v>
      </c>
      <c r="F307" s="169" t="s">
        <v>766</v>
      </c>
      <c r="G307" s="170" t="s">
        <v>285</v>
      </c>
      <c r="H307" s="171">
        <v>74.4</v>
      </c>
      <c r="I307" s="172"/>
      <c r="J307" s="173">
        <f>ROUND(I307*H307,2)</f>
        <v>0</v>
      </c>
      <c r="K307" s="169" t="s">
        <v>257</v>
      </c>
      <c r="L307" s="34"/>
      <c r="M307" s="174" t="s">
        <v>1</v>
      </c>
      <c r="N307" s="175" t="s">
        <v>45</v>
      </c>
      <c r="O307" s="59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8" t="s">
        <v>180</v>
      </c>
      <c r="AT307" s="178" t="s">
        <v>164</v>
      </c>
      <c r="AU307" s="178" t="s">
        <v>90</v>
      </c>
      <c r="AY307" s="18" t="s">
        <v>161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8" t="s">
        <v>88</v>
      </c>
      <c r="BK307" s="179">
        <f>ROUND(I307*H307,2)</f>
        <v>0</v>
      </c>
      <c r="BL307" s="18" t="s">
        <v>180</v>
      </c>
      <c r="BM307" s="178" t="s">
        <v>607</v>
      </c>
    </row>
    <row r="308" spans="1:47" s="2" customFormat="1" ht="48.75">
      <c r="A308" s="33"/>
      <c r="B308" s="34"/>
      <c r="C308" s="33"/>
      <c r="D308" s="186" t="s">
        <v>287</v>
      </c>
      <c r="E308" s="33"/>
      <c r="F308" s="204" t="s">
        <v>767</v>
      </c>
      <c r="G308" s="33"/>
      <c r="H308" s="33"/>
      <c r="I308" s="102"/>
      <c r="J308" s="33"/>
      <c r="K308" s="33"/>
      <c r="L308" s="34"/>
      <c r="M308" s="205"/>
      <c r="N308" s="206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287</v>
      </c>
      <c r="AU308" s="18" t="s">
        <v>90</v>
      </c>
    </row>
    <row r="309" spans="2:51" s="14" customFormat="1" ht="22.5">
      <c r="B309" s="193"/>
      <c r="D309" s="186" t="s">
        <v>259</v>
      </c>
      <c r="E309" s="194" t="s">
        <v>1</v>
      </c>
      <c r="F309" s="195" t="s">
        <v>768</v>
      </c>
      <c r="H309" s="196">
        <v>74.4</v>
      </c>
      <c r="I309" s="197"/>
      <c r="L309" s="193"/>
      <c r="M309" s="198"/>
      <c r="N309" s="199"/>
      <c r="O309" s="199"/>
      <c r="P309" s="199"/>
      <c r="Q309" s="199"/>
      <c r="R309" s="199"/>
      <c r="S309" s="199"/>
      <c r="T309" s="200"/>
      <c r="AT309" s="194" t="s">
        <v>259</v>
      </c>
      <c r="AU309" s="194" t="s">
        <v>90</v>
      </c>
      <c r="AV309" s="14" t="s">
        <v>90</v>
      </c>
      <c r="AW309" s="14" t="s">
        <v>34</v>
      </c>
      <c r="AX309" s="14" t="s">
        <v>80</v>
      </c>
      <c r="AY309" s="194" t="s">
        <v>161</v>
      </c>
    </row>
    <row r="310" spans="2:51" s="15" customFormat="1" ht="12">
      <c r="B310" s="217"/>
      <c r="D310" s="186" t="s">
        <v>259</v>
      </c>
      <c r="E310" s="218" t="s">
        <v>1</v>
      </c>
      <c r="F310" s="219" t="s">
        <v>453</v>
      </c>
      <c r="H310" s="220">
        <v>74.4</v>
      </c>
      <c r="I310" s="221"/>
      <c r="L310" s="217"/>
      <c r="M310" s="222"/>
      <c r="N310" s="223"/>
      <c r="O310" s="223"/>
      <c r="P310" s="223"/>
      <c r="Q310" s="223"/>
      <c r="R310" s="223"/>
      <c r="S310" s="223"/>
      <c r="T310" s="224"/>
      <c r="AT310" s="218" t="s">
        <v>259</v>
      </c>
      <c r="AU310" s="218" t="s">
        <v>90</v>
      </c>
      <c r="AV310" s="15" t="s">
        <v>180</v>
      </c>
      <c r="AW310" s="15" t="s">
        <v>34</v>
      </c>
      <c r="AX310" s="15" t="s">
        <v>88</v>
      </c>
      <c r="AY310" s="218" t="s">
        <v>161</v>
      </c>
    </row>
    <row r="311" spans="1:65" s="2" customFormat="1" ht="24" customHeight="1">
      <c r="A311" s="33"/>
      <c r="B311" s="166"/>
      <c r="C311" s="167" t="s">
        <v>524</v>
      </c>
      <c r="D311" s="167" t="s">
        <v>164</v>
      </c>
      <c r="E311" s="168" t="s">
        <v>769</v>
      </c>
      <c r="F311" s="169" t="s">
        <v>770</v>
      </c>
      <c r="G311" s="170" t="s">
        <v>292</v>
      </c>
      <c r="H311" s="171">
        <v>7</v>
      </c>
      <c r="I311" s="172"/>
      <c r="J311" s="173">
        <f>ROUND(I311*H311,2)</f>
        <v>0</v>
      </c>
      <c r="K311" s="169" t="s">
        <v>257</v>
      </c>
      <c r="L311" s="34"/>
      <c r="M311" s="174" t="s">
        <v>1</v>
      </c>
      <c r="N311" s="175" t="s">
        <v>45</v>
      </c>
      <c r="O311" s="59"/>
      <c r="P311" s="176">
        <f>O311*H311</f>
        <v>0</v>
      </c>
      <c r="Q311" s="176">
        <v>0</v>
      </c>
      <c r="R311" s="176">
        <f>Q311*H311</f>
        <v>0</v>
      </c>
      <c r="S311" s="176">
        <v>0</v>
      </c>
      <c r="T311" s="177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8" t="s">
        <v>180</v>
      </c>
      <c r="AT311" s="178" t="s">
        <v>164</v>
      </c>
      <c r="AU311" s="178" t="s">
        <v>90</v>
      </c>
      <c r="AY311" s="18" t="s">
        <v>161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8" t="s">
        <v>88</v>
      </c>
      <c r="BK311" s="179">
        <f>ROUND(I311*H311,2)</f>
        <v>0</v>
      </c>
      <c r="BL311" s="18" t="s">
        <v>180</v>
      </c>
      <c r="BM311" s="178" t="s">
        <v>610</v>
      </c>
    </row>
    <row r="312" spans="1:65" s="2" customFormat="1" ht="24" customHeight="1">
      <c r="A312" s="33"/>
      <c r="B312" s="166"/>
      <c r="C312" s="167" t="s">
        <v>611</v>
      </c>
      <c r="D312" s="167" t="s">
        <v>164</v>
      </c>
      <c r="E312" s="168" t="s">
        <v>771</v>
      </c>
      <c r="F312" s="169" t="s">
        <v>772</v>
      </c>
      <c r="G312" s="170" t="s">
        <v>292</v>
      </c>
      <c r="H312" s="171">
        <v>7</v>
      </c>
      <c r="I312" s="172"/>
      <c r="J312" s="173">
        <f>ROUND(I312*H312,2)</f>
        <v>0</v>
      </c>
      <c r="K312" s="169" t="s">
        <v>257</v>
      </c>
      <c r="L312" s="34"/>
      <c r="M312" s="174" t="s">
        <v>1</v>
      </c>
      <c r="N312" s="175" t="s">
        <v>45</v>
      </c>
      <c r="O312" s="59"/>
      <c r="P312" s="176">
        <f>O312*H312</f>
        <v>0</v>
      </c>
      <c r="Q312" s="176">
        <v>0</v>
      </c>
      <c r="R312" s="176">
        <f>Q312*H312</f>
        <v>0</v>
      </c>
      <c r="S312" s="176">
        <v>0</v>
      </c>
      <c r="T312" s="17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8" t="s">
        <v>180</v>
      </c>
      <c r="AT312" s="178" t="s">
        <v>164</v>
      </c>
      <c r="AU312" s="178" t="s">
        <v>90</v>
      </c>
      <c r="AY312" s="18" t="s">
        <v>161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8" t="s">
        <v>88</v>
      </c>
      <c r="BK312" s="179">
        <f>ROUND(I312*H312,2)</f>
        <v>0</v>
      </c>
      <c r="BL312" s="18" t="s">
        <v>180</v>
      </c>
      <c r="BM312" s="178" t="s">
        <v>613</v>
      </c>
    </row>
    <row r="313" spans="1:65" s="2" customFormat="1" ht="16.5" customHeight="1">
      <c r="A313" s="33"/>
      <c r="B313" s="166"/>
      <c r="C313" s="167" t="s">
        <v>527</v>
      </c>
      <c r="D313" s="167" t="s">
        <v>164</v>
      </c>
      <c r="E313" s="168" t="s">
        <v>773</v>
      </c>
      <c r="F313" s="169" t="s">
        <v>774</v>
      </c>
      <c r="G313" s="170" t="s">
        <v>292</v>
      </c>
      <c r="H313" s="171">
        <v>7</v>
      </c>
      <c r="I313" s="172"/>
      <c r="J313" s="173">
        <f>ROUND(I313*H313,2)</f>
        <v>0</v>
      </c>
      <c r="K313" s="169" t="s">
        <v>257</v>
      </c>
      <c r="L313" s="34"/>
      <c r="M313" s="174" t="s">
        <v>1</v>
      </c>
      <c r="N313" s="175" t="s">
        <v>45</v>
      </c>
      <c r="O313" s="59"/>
      <c r="P313" s="176">
        <f>O313*H313</f>
        <v>0</v>
      </c>
      <c r="Q313" s="176">
        <v>0</v>
      </c>
      <c r="R313" s="176">
        <f>Q313*H313</f>
        <v>0</v>
      </c>
      <c r="S313" s="176">
        <v>0</v>
      </c>
      <c r="T313" s="177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8" t="s">
        <v>180</v>
      </c>
      <c r="AT313" s="178" t="s">
        <v>164</v>
      </c>
      <c r="AU313" s="178" t="s">
        <v>90</v>
      </c>
      <c r="AY313" s="18" t="s">
        <v>161</v>
      </c>
      <c r="BE313" s="179">
        <f>IF(N313="základní",J313,0)</f>
        <v>0</v>
      </c>
      <c r="BF313" s="179">
        <f>IF(N313="snížená",J313,0)</f>
        <v>0</v>
      </c>
      <c r="BG313" s="179">
        <f>IF(N313="zákl. přenesená",J313,0)</f>
        <v>0</v>
      </c>
      <c r="BH313" s="179">
        <f>IF(N313="sníž. přenesená",J313,0)</f>
        <v>0</v>
      </c>
      <c r="BI313" s="179">
        <f>IF(N313="nulová",J313,0)</f>
        <v>0</v>
      </c>
      <c r="BJ313" s="18" t="s">
        <v>88</v>
      </c>
      <c r="BK313" s="179">
        <f>ROUND(I313*H313,2)</f>
        <v>0</v>
      </c>
      <c r="BL313" s="18" t="s">
        <v>180</v>
      </c>
      <c r="BM313" s="178" t="s">
        <v>615</v>
      </c>
    </row>
    <row r="314" spans="1:65" s="2" customFormat="1" ht="24" customHeight="1">
      <c r="A314" s="33"/>
      <c r="B314" s="166"/>
      <c r="C314" s="167" t="s">
        <v>775</v>
      </c>
      <c r="D314" s="167" t="s">
        <v>164</v>
      </c>
      <c r="E314" s="168" t="s">
        <v>776</v>
      </c>
      <c r="F314" s="169" t="s">
        <v>777</v>
      </c>
      <c r="G314" s="170" t="s">
        <v>292</v>
      </c>
      <c r="H314" s="171">
        <v>4</v>
      </c>
      <c r="I314" s="172"/>
      <c r="J314" s="173">
        <f>ROUND(I314*H314,2)</f>
        <v>0</v>
      </c>
      <c r="K314" s="169" t="s">
        <v>257</v>
      </c>
      <c r="L314" s="34"/>
      <c r="M314" s="174" t="s">
        <v>1</v>
      </c>
      <c r="N314" s="175" t="s">
        <v>45</v>
      </c>
      <c r="O314" s="59"/>
      <c r="P314" s="176">
        <f>O314*H314</f>
        <v>0</v>
      </c>
      <c r="Q314" s="176">
        <v>0</v>
      </c>
      <c r="R314" s="176">
        <f>Q314*H314</f>
        <v>0</v>
      </c>
      <c r="S314" s="176">
        <v>0</v>
      </c>
      <c r="T314" s="177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8" t="s">
        <v>180</v>
      </c>
      <c r="AT314" s="178" t="s">
        <v>164</v>
      </c>
      <c r="AU314" s="178" t="s">
        <v>90</v>
      </c>
      <c r="AY314" s="18" t="s">
        <v>161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8" t="s">
        <v>88</v>
      </c>
      <c r="BK314" s="179">
        <f>ROUND(I314*H314,2)</f>
        <v>0</v>
      </c>
      <c r="BL314" s="18" t="s">
        <v>180</v>
      </c>
      <c r="BM314" s="178" t="s">
        <v>778</v>
      </c>
    </row>
    <row r="315" spans="1:65" s="2" customFormat="1" ht="24" customHeight="1">
      <c r="A315" s="33"/>
      <c r="B315" s="166"/>
      <c r="C315" s="167" t="s">
        <v>531</v>
      </c>
      <c r="D315" s="167" t="s">
        <v>164</v>
      </c>
      <c r="E315" s="168" t="s">
        <v>779</v>
      </c>
      <c r="F315" s="169" t="s">
        <v>780</v>
      </c>
      <c r="G315" s="170" t="s">
        <v>285</v>
      </c>
      <c r="H315" s="171">
        <v>7</v>
      </c>
      <c r="I315" s="172"/>
      <c r="J315" s="173">
        <f>ROUND(I315*H315,2)</f>
        <v>0</v>
      </c>
      <c r="K315" s="169" t="s">
        <v>257</v>
      </c>
      <c r="L315" s="34"/>
      <c r="M315" s="174" t="s">
        <v>1</v>
      </c>
      <c r="N315" s="175" t="s">
        <v>45</v>
      </c>
      <c r="O315" s="59"/>
      <c r="P315" s="176">
        <f>O315*H315</f>
        <v>0</v>
      </c>
      <c r="Q315" s="176">
        <v>0</v>
      </c>
      <c r="R315" s="176">
        <f>Q315*H315</f>
        <v>0</v>
      </c>
      <c r="S315" s="176">
        <v>0</v>
      </c>
      <c r="T315" s="17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8" t="s">
        <v>180</v>
      </c>
      <c r="AT315" s="178" t="s">
        <v>164</v>
      </c>
      <c r="AU315" s="178" t="s">
        <v>90</v>
      </c>
      <c r="AY315" s="18" t="s">
        <v>161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8" t="s">
        <v>88</v>
      </c>
      <c r="BK315" s="179">
        <f>ROUND(I315*H315,2)</f>
        <v>0</v>
      </c>
      <c r="BL315" s="18" t="s">
        <v>180</v>
      </c>
      <c r="BM315" s="178" t="s">
        <v>781</v>
      </c>
    </row>
    <row r="316" spans="2:63" s="12" customFormat="1" ht="22.9" customHeight="1">
      <c r="B316" s="153"/>
      <c r="D316" s="154" t="s">
        <v>79</v>
      </c>
      <c r="E316" s="164" t="s">
        <v>382</v>
      </c>
      <c r="F316" s="164" t="s">
        <v>383</v>
      </c>
      <c r="I316" s="156"/>
      <c r="J316" s="165">
        <f>BK316</f>
        <v>0</v>
      </c>
      <c r="L316" s="153"/>
      <c r="M316" s="158"/>
      <c r="N316" s="159"/>
      <c r="O316" s="159"/>
      <c r="P316" s="160">
        <f>P317</f>
        <v>0</v>
      </c>
      <c r="Q316" s="159"/>
      <c r="R316" s="160">
        <f>R317</f>
        <v>0</v>
      </c>
      <c r="S316" s="159"/>
      <c r="T316" s="161">
        <f>T317</f>
        <v>0</v>
      </c>
      <c r="AR316" s="154" t="s">
        <v>88</v>
      </c>
      <c r="AT316" s="162" t="s">
        <v>79</v>
      </c>
      <c r="AU316" s="162" t="s">
        <v>88</v>
      </c>
      <c r="AY316" s="154" t="s">
        <v>161</v>
      </c>
      <c r="BK316" s="163">
        <f>BK317</f>
        <v>0</v>
      </c>
    </row>
    <row r="317" spans="1:65" s="2" customFormat="1" ht="24" customHeight="1">
      <c r="A317" s="33"/>
      <c r="B317" s="166"/>
      <c r="C317" s="167" t="s">
        <v>782</v>
      </c>
      <c r="D317" s="167" t="s">
        <v>164</v>
      </c>
      <c r="E317" s="168" t="s">
        <v>572</v>
      </c>
      <c r="F317" s="169" t="s">
        <v>573</v>
      </c>
      <c r="G317" s="170" t="s">
        <v>387</v>
      </c>
      <c r="H317" s="171">
        <v>4436.239</v>
      </c>
      <c r="I317" s="172"/>
      <c r="J317" s="173">
        <f>ROUND(I317*H317,2)</f>
        <v>0</v>
      </c>
      <c r="K317" s="169" t="s">
        <v>257</v>
      </c>
      <c r="L317" s="34"/>
      <c r="M317" s="174" t="s">
        <v>1</v>
      </c>
      <c r="N317" s="175" t="s">
        <v>45</v>
      </c>
      <c r="O317" s="59"/>
      <c r="P317" s="176">
        <f>O317*H317</f>
        <v>0</v>
      </c>
      <c r="Q317" s="176">
        <v>0</v>
      </c>
      <c r="R317" s="176">
        <f>Q317*H317</f>
        <v>0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180</v>
      </c>
      <c r="AT317" s="178" t="s">
        <v>164</v>
      </c>
      <c r="AU317" s="178" t="s">
        <v>90</v>
      </c>
      <c r="AY317" s="18" t="s">
        <v>161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88</v>
      </c>
      <c r="BK317" s="179">
        <f>ROUND(I317*H317,2)</f>
        <v>0</v>
      </c>
      <c r="BL317" s="18" t="s">
        <v>180</v>
      </c>
      <c r="BM317" s="178" t="s">
        <v>783</v>
      </c>
    </row>
    <row r="318" spans="2:63" s="12" customFormat="1" ht="25.9" customHeight="1">
      <c r="B318" s="153"/>
      <c r="D318" s="154" t="s">
        <v>79</v>
      </c>
      <c r="E318" s="155" t="s">
        <v>582</v>
      </c>
      <c r="F318" s="155" t="s">
        <v>583</v>
      </c>
      <c r="I318" s="156"/>
      <c r="J318" s="157">
        <f>BK318</f>
        <v>0</v>
      </c>
      <c r="L318" s="153"/>
      <c r="M318" s="158"/>
      <c r="N318" s="159"/>
      <c r="O318" s="159"/>
      <c r="P318" s="160">
        <f>P319</f>
        <v>0</v>
      </c>
      <c r="Q318" s="159"/>
      <c r="R318" s="160">
        <f>R319</f>
        <v>0</v>
      </c>
      <c r="S318" s="159"/>
      <c r="T318" s="161">
        <f>T319</f>
        <v>0</v>
      </c>
      <c r="AR318" s="154" t="s">
        <v>180</v>
      </c>
      <c r="AT318" s="162" t="s">
        <v>79</v>
      </c>
      <c r="AU318" s="162" t="s">
        <v>80</v>
      </c>
      <c r="AY318" s="154" t="s">
        <v>161</v>
      </c>
      <c r="BK318" s="163">
        <f>BK319</f>
        <v>0</v>
      </c>
    </row>
    <row r="319" spans="1:65" s="2" customFormat="1" ht="16.5" customHeight="1">
      <c r="A319" s="33"/>
      <c r="B319" s="166"/>
      <c r="C319" s="167" t="s">
        <v>536</v>
      </c>
      <c r="D319" s="167" t="s">
        <v>164</v>
      </c>
      <c r="E319" s="168" t="s">
        <v>784</v>
      </c>
      <c r="F319" s="169" t="s">
        <v>785</v>
      </c>
      <c r="G319" s="170" t="s">
        <v>460</v>
      </c>
      <c r="H319" s="171">
        <v>80</v>
      </c>
      <c r="I319" s="172"/>
      <c r="J319" s="173">
        <f>ROUND(I319*H319,2)</f>
        <v>0</v>
      </c>
      <c r="K319" s="169" t="s">
        <v>257</v>
      </c>
      <c r="L319" s="34"/>
      <c r="M319" s="180" t="s">
        <v>1</v>
      </c>
      <c r="N319" s="181" t="s">
        <v>45</v>
      </c>
      <c r="O319" s="182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8" t="s">
        <v>587</v>
      </c>
      <c r="AT319" s="178" t="s">
        <v>164</v>
      </c>
      <c r="AU319" s="178" t="s">
        <v>88</v>
      </c>
      <c r="AY319" s="18" t="s">
        <v>161</v>
      </c>
      <c r="BE319" s="179">
        <f>IF(N319="základní",J319,0)</f>
        <v>0</v>
      </c>
      <c r="BF319" s="179">
        <f>IF(N319="snížená",J319,0)</f>
        <v>0</v>
      </c>
      <c r="BG319" s="179">
        <f>IF(N319="zákl. přenesená",J319,0)</f>
        <v>0</v>
      </c>
      <c r="BH319" s="179">
        <f>IF(N319="sníž. přenesená",J319,0)</f>
        <v>0</v>
      </c>
      <c r="BI319" s="179">
        <f>IF(N319="nulová",J319,0)</f>
        <v>0</v>
      </c>
      <c r="BJ319" s="18" t="s">
        <v>88</v>
      </c>
      <c r="BK319" s="179">
        <f>ROUND(I319*H319,2)</f>
        <v>0</v>
      </c>
      <c r="BL319" s="18" t="s">
        <v>587</v>
      </c>
      <c r="BM319" s="178" t="s">
        <v>786</v>
      </c>
    </row>
    <row r="320" spans="1:31" s="2" customFormat="1" ht="6.95" customHeight="1">
      <c r="A320" s="33"/>
      <c r="B320" s="48"/>
      <c r="C320" s="49"/>
      <c r="D320" s="49"/>
      <c r="E320" s="49"/>
      <c r="F320" s="49"/>
      <c r="G320" s="49"/>
      <c r="H320" s="49"/>
      <c r="I320" s="126"/>
      <c r="J320" s="49"/>
      <c r="K320" s="49"/>
      <c r="L320" s="34"/>
      <c r="M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</row>
  </sheetData>
  <autoFilter ref="C131:K319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117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ht="12.75" hidden="1">
      <c r="B8" s="21"/>
      <c r="D8" s="28" t="s">
        <v>130</v>
      </c>
      <c r="L8" s="21"/>
    </row>
    <row r="9" spans="2:12" s="1" customFormat="1" ht="16.5" customHeight="1" hidden="1">
      <c r="B9" s="21"/>
      <c r="E9" s="310" t="s">
        <v>246</v>
      </c>
      <c r="F9" s="270"/>
      <c r="G9" s="270"/>
      <c r="H9" s="270"/>
      <c r="I9" s="99"/>
      <c r="L9" s="21"/>
    </row>
    <row r="10" spans="2:12" s="1" customFormat="1" ht="12" customHeight="1" hidden="1">
      <c r="B10" s="21"/>
      <c r="D10" s="28" t="s">
        <v>247</v>
      </c>
      <c r="I10" s="99"/>
      <c r="L10" s="21"/>
    </row>
    <row r="11" spans="1:31" s="2" customFormat="1" ht="16.5" customHeight="1" hidden="1">
      <c r="A11" s="33"/>
      <c r="B11" s="34"/>
      <c r="C11" s="33"/>
      <c r="D11" s="33"/>
      <c r="E11" s="313" t="s">
        <v>439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440</v>
      </c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 hidden="1">
      <c r="A13" s="33"/>
      <c r="B13" s="34"/>
      <c r="C13" s="33"/>
      <c r="D13" s="33"/>
      <c r="E13" s="277" t="s">
        <v>787</v>
      </c>
      <c r="F13" s="309"/>
      <c r="G13" s="309"/>
      <c r="H13" s="309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hidden="1">
      <c r="A14" s="33"/>
      <c r="B14" s="34"/>
      <c r="C14" s="33"/>
      <c r="D14" s="33"/>
      <c r="E14" s="33"/>
      <c r="F14" s="33"/>
      <c r="G14" s="33"/>
      <c r="H14" s="33"/>
      <c r="I14" s="102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 hidden="1">
      <c r="A15" s="33"/>
      <c r="B15" s="34"/>
      <c r="C15" s="33"/>
      <c r="D15" s="28" t="s">
        <v>18</v>
      </c>
      <c r="E15" s="33"/>
      <c r="F15" s="26" t="s">
        <v>1</v>
      </c>
      <c r="G15" s="33"/>
      <c r="H15" s="33"/>
      <c r="I15" s="103" t="s">
        <v>19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20</v>
      </c>
      <c r="E16" s="33"/>
      <c r="F16" s="26" t="s">
        <v>21</v>
      </c>
      <c r="G16" s="33"/>
      <c r="H16" s="33"/>
      <c r="I16" s="103" t="s">
        <v>22</v>
      </c>
      <c r="J16" s="56" t="str">
        <f>'Rekapitulace stavby'!AN8</f>
        <v>25. 10. 2019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 hidden="1">
      <c r="A17" s="33"/>
      <c r="B17" s="34"/>
      <c r="C17" s="33"/>
      <c r="D17" s="33"/>
      <c r="E17" s="33"/>
      <c r="F17" s="33"/>
      <c r="G17" s="33"/>
      <c r="H17" s="33"/>
      <c r="I17" s="102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 hidden="1">
      <c r="A18" s="33"/>
      <c r="B18" s="34"/>
      <c r="C18" s="33"/>
      <c r="D18" s="28" t="s">
        <v>24</v>
      </c>
      <c r="E18" s="33"/>
      <c r="F18" s="33"/>
      <c r="G18" s="33"/>
      <c r="H18" s="33"/>
      <c r="I18" s="103" t="s">
        <v>25</v>
      </c>
      <c r="J18" s="26" t="s">
        <v>26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 hidden="1">
      <c r="A19" s="33"/>
      <c r="B19" s="34"/>
      <c r="C19" s="33"/>
      <c r="D19" s="33"/>
      <c r="E19" s="26" t="s">
        <v>27</v>
      </c>
      <c r="F19" s="33"/>
      <c r="G19" s="33"/>
      <c r="H19" s="33"/>
      <c r="I19" s="103" t="s">
        <v>28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 hidden="1">
      <c r="A20" s="33"/>
      <c r="B20" s="34"/>
      <c r="C20" s="33"/>
      <c r="D20" s="33"/>
      <c r="E20" s="33"/>
      <c r="F20" s="33"/>
      <c r="G20" s="33"/>
      <c r="H20" s="33"/>
      <c r="I20" s="102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 hidden="1">
      <c r="A21" s="33"/>
      <c r="B21" s="34"/>
      <c r="C21" s="33"/>
      <c r="D21" s="28" t="s">
        <v>29</v>
      </c>
      <c r="E21" s="33"/>
      <c r="F21" s="33"/>
      <c r="G21" s="33"/>
      <c r="H21" s="33"/>
      <c r="I21" s="103" t="s">
        <v>25</v>
      </c>
      <c r="J21" s="29" t="str">
        <f>'Rekapitulace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 hidden="1">
      <c r="A22" s="33"/>
      <c r="B22" s="34"/>
      <c r="C22" s="33"/>
      <c r="D22" s="33"/>
      <c r="E22" s="312" t="str">
        <f>'Rekapitulace stavby'!E14</f>
        <v>Vyplň údaj</v>
      </c>
      <c r="F22" s="280"/>
      <c r="G22" s="280"/>
      <c r="H22" s="280"/>
      <c r="I22" s="103" t="s">
        <v>28</v>
      </c>
      <c r="J22" s="29" t="str">
        <f>'Rekapitulace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 hidden="1">
      <c r="A23" s="33"/>
      <c r="B23" s="34"/>
      <c r="C23" s="33"/>
      <c r="D23" s="33"/>
      <c r="E23" s="33"/>
      <c r="F23" s="33"/>
      <c r="G23" s="33"/>
      <c r="H23" s="33"/>
      <c r="I23" s="102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 hidden="1">
      <c r="A24" s="33"/>
      <c r="B24" s="34"/>
      <c r="C24" s="33"/>
      <c r="D24" s="28" t="s">
        <v>31</v>
      </c>
      <c r="E24" s="33"/>
      <c r="F24" s="33"/>
      <c r="G24" s="33"/>
      <c r="H24" s="33"/>
      <c r="I24" s="103" t="s">
        <v>25</v>
      </c>
      <c r="J24" s="26" t="s">
        <v>32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 hidden="1">
      <c r="A25" s="33"/>
      <c r="B25" s="34"/>
      <c r="C25" s="33"/>
      <c r="D25" s="33"/>
      <c r="E25" s="26" t="s">
        <v>33</v>
      </c>
      <c r="F25" s="33"/>
      <c r="G25" s="33"/>
      <c r="H25" s="33"/>
      <c r="I25" s="103" t="s">
        <v>28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 hidden="1">
      <c r="A26" s="33"/>
      <c r="B26" s="34"/>
      <c r="C26" s="33"/>
      <c r="D26" s="33"/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 hidden="1">
      <c r="A27" s="33"/>
      <c r="B27" s="34"/>
      <c r="C27" s="33"/>
      <c r="D27" s="28" t="s">
        <v>35</v>
      </c>
      <c r="E27" s="33"/>
      <c r="F27" s="33"/>
      <c r="G27" s="33"/>
      <c r="H27" s="33"/>
      <c r="I27" s="103" t="s">
        <v>25</v>
      </c>
      <c r="J27" s="26" t="s">
        <v>36</v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 hidden="1">
      <c r="A28" s="33"/>
      <c r="B28" s="34"/>
      <c r="C28" s="33"/>
      <c r="D28" s="33"/>
      <c r="E28" s="26" t="s">
        <v>37</v>
      </c>
      <c r="F28" s="33"/>
      <c r="G28" s="33"/>
      <c r="H28" s="33"/>
      <c r="I28" s="103" t="s">
        <v>28</v>
      </c>
      <c r="J28" s="26" t="s">
        <v>1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33"/>
      <c r="E29" s="33"/>
      <c r="F29" s="33"/>
      <c r="G29" s="33"/>
      <c r="H29" s="33"/>
      <c r="I29" s="102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 hidden="1">
      <c r="A30" s="33"/>
      <c r="B30" s="34"/>
      <c r="C30" s="33"/>
      <c r="D30" s="28" t="s">
        <v>38</v>
      </c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 hidden="1">
      <c r="A31" s="104"/>
      <c r="B31" s="105"/>
      <c r="C31" s="104"/>
      <c r="D31" s="104"/>
      <c r="E31" s="284" t="s">
        <v>1</v>
      </c>
      <c r="F31" s="284"/>
      <c r="G31" s="284"/>
      <c r="H31" s="284"/>
      <c r="I31" s="106"/>
      <c r="J31" s="104"/>
      <c r="K31" s="104"/>
      <c r="L31" s="107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 hidden="1">
      <c r="A32" s="33"/>
      <c r="B32" s="34"/>
      <c r="C32" s="33"/>
      <c r="D32" s="33"/>
      <c r="E32" s="33"/>
      <c r="F32" s="33"/>
      <c r="G32" s="33"/>
      <c r="H32" s="33"/>
      <c r="I32" s="102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 hidden="1">
      <c r="A34" s="33"/>
      <c r="B34" s="34"/>
      <c r="C34" s="33"/>
      <c r="D34" s="109" t="s">
        <v>40</v>
      </c>
      <c r="E34" s="33"/>
      <c r="F34" s="33"/>
      <c r="G34" s="33"/>
      <c r="H34" s="33"/>
      <c r="I34" s="102"/>
      <c r="J34" s="72">
        <f>ROUND(J127,2)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 hidden="1">
      <c r="A35" s="33"/>
      <c r="B35" s="34"/>
      <c r="C35" s="33"/>
      <c r="D35" s="67"/>
      <c r="E35" s="67"/>
      <c r="F35" s="67"/>
      <c r="G35" s="67"/>
      <c r="H35" s="67"/>
      <c r="I35" s="108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33"/>
      <c r="F36" s="37" t="s">
        <v>42</v>
      </c>
      <c r="G36" s="33"/>
      <c r="H36" s="33"/>
      <c r="I36" s="110" t="s">
        <v>41</v>
      </c>
      <c r="J36" s="37" t="s">
        <v>43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111" t="s">
        <v>44</v>
      </c>
      <c r="E37" s="28" t="s">
        <v>45</v>
      </c>
      <c r="F37" s="112">
        <f>ROUND((SUM(BE127:BE154)),2)</f>
        <v>0</v>
      </c>
      <c r="G37" s="33"/>
      <c r="H37" s="33"/>
      <c r="I37" s="113">
        <v>0.21</v>
      </c>
      <c r="J37" s="112">
        <f>ROUND(((SUM(BE127:BE154))*I37),2)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46</v>
      </c>
      <c r="F38" s="112">
        <f>ROUND((SUM(BF127:BF154)),2)</f>
        <v>0</v>
      </c>
      <c r="G38" s="33"/>
      <c r="H38" s="33"/>
      <c r="I38" s="113">
        <v>0.15</v>
      </c>
      <c r="J38" s="112">
        <f>ROUND(((SUM(BF127:BF154))*I38),2)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47</v>
      </c>
      <c r="F39" s="112">
        <f>ROUND((SUM(BG127:BG154)),2)</f>
        <v>0</v>
      </c>
      <c r="G39" s="33"/>
      <c r="H39" s="33"/>
      <c r="I39" s="113">
        <v>0.21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48</v>
      </c>
      <c r="F40" s="112">
        <f>ROUND((SUM(BH127:BH154)),2)</f>
        <v>0</v>
      </c>
      <c r="G40" s="33"/>
      <c r="H40" s="33"/>
      <c r="I40" s="113">
        <v>0.15</v>
      </c>
      <c r="J40" s="112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49</v>
      </c>
      <c r="F41" s="112">
        <f>ROUND((SUM(BI127:BI154)),2)</f>
        <v>0</v>
      </c>
      <c r="G41" s="33"/>
      <c r="H41" s="33"/>
      <c r="I41" s="113">
        <v>0</v>
      </c>
      <c r="J41" s="112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 hidden="1">
      <c r="A43" s="33"/>
      <c r="B43" s="34"/>
      <c r="C43" s="114"/>
      <c r="D43" s="115" t="s">
        <v>50</v>
      </c>
      <c r="E43" s="61"/>
      <c r="F43" s="61"/>
      <c r="G43" s="116" t="s">
        <v>51</v>
      </c>
      <c r="H43" s="117" t="s">
        <v>52</v>
      </c>
      <c r="I43" s="118"/>
      <c r="J43" s="119">
        <f>SUM(J34:J41)</f>
        <v>0</v>
      </c>
      <c r="K43" s="120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 hidden="1">
      <c r="A44" s="33"/>
      <c r="B44" s="34"/>
      <c r="C44" s="33"/>
      <c r="D44" s="33"/>
      <c r="E44" s="33"/>
      <c r="F44" s="33"/>
      <c r="G44" s="33"/>
      <c r="H44" s="33"/>
      <c r="I44" s="102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2:12" s="1" customFormat="1" ht="16.5" customHeight="1">
      <c r="B87" s="21"/>
      <c r="E87" s="310" t="s">
        <v>246</v>
      </c>
      <c r="F87" s="270"/>
      <c r="G87" s="270"/>
      <c r="H87" s="270"/>
      <c r="I87" s="99"/>
      <c r="L87" s="21"/>
    </row>
    <row r="88" spans="2:12" s="1" customFormat="1" ht="12" customHeight="1">
      <c r="B88" s="21"/>
      <c r="C88" s="28" t="s">
        <v>247</v>
      </c>
      <c r="I88" s="99"/>
      <c r="L88" s="21"/>
    </row>
    <row r="89" spans="1:31" s="2" customFormat="1" ht="16.5" customHeight="1">
      <c r="A89" s="33"/>
      <c r="B89" s="34"/>
      <c r="C89" s="33"/>
      <c r="D89" s="33"/>
      <c r="E89" s="313" t="s">
        <v>439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440</v>
      </c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7" t="str">
        <f>E13</f>
        <v>01/6/3 - Veřejné osvětlení</v>
      </c>
      <c r="F91" s="309"/>
      <c r="G91" s="309"/>
      <c r="H91" s="309"/>
      <c r="I91" s="102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20</v>
      </c>
      <c r="D93" s="33"/>
      <c r="E93" s="33"/>
      <c r="F93" s="26" t="str">
        <f>F16</f>
        <v>nám. Přemyslovců 163, 288 28</v>
      </c>
      <c r="G93" s="33"/>
      <c r="H93" s="33"/>
      <c r="I93" s="103" t="s">
        <v>22</v>
      </c>
      <c r="J93" s="56" t="str">
        <f>IF(J16="","",J16)</f>
        <v>25. 10. 2019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102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7.95" customHeight="1">
      <c r="A95" s="33"/>
      <c r="B95" s="34"/>
      <c r="C95" s="28" t="s">
        <v>24</v>
      </c>
      <c r="D95" s="33"/>
      <c r="E95" s="33"/>
      <c r="F95" s="26" t="str">
        <f>E19</f>
        <v>Město Nymburk</v>
      </c>
      <c r="G95" s="33"/>
      <c r="H95" s="33"/>
      <c r="I95" s="103" t="s">
        <v>31</v>
      </c>
      <c r="J95" s="31" t="str">
        <f>E25</f>
        <v>TaK Architects s.r.o.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7.95" customHeight="1">
      <c r="A96" s="33"/>
      <c r="B96" s="34"/>
      <c r="C96" s="28" t="s">
        <v>29</v>
      </c>
      <c r="D96" s="33"/>
      <c r="E96" s="33"/>
      <c r="F96" s="26" t="str">
        <f>IF(E22="","",E22)</f>
        <v>Vyplň údaj</v>
      </c>
      <c r="G96" s="33"/>
      <c r="H96" s="33"/>
      <c r="I96" s="103" t="s">
        <v>35</v>
      </c>
      <c r="J96" s="31" t="str">
        <f>E28</f>
        <v>NASTA Group, s.r.o.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29.25" customHeight="1">
      <c r="A98" s="33"/>
      <c r="B98" s="34"/>
      <c r="C98" s="128" t="s">
        <v>134</v>
      </c>
      <c r="D98" s="114"/>
      <c r="E98" s="114"/>
      <c r="F98" s="114"/>
      <c r="G98" s="114"/>
      <c r="H98" s="114"/>
      <c r="I98" s="129"/>
      <c r="J98" s="130" t="s">
        <v>135</v>
      </c>
      <c r="K98" s="114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102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31" t="s">
        <v>136</v>
      </c>
      <c r="D100" s="33"/>
      <c r="E100" s="33"/>
      <c r="F100" s="33"/>
      <c r="G100" s="33"/>
      <c r="H100" s="33"/>
      <c r="I100" s="102"/>
      <c r="J100" s="72">
        <f>J127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137</v>
      </c>
    </row>
    <row r="101" spans="2:12" s="9" customFormat="1" ht="24.95" customHeight="1">
      <c r="B101" s="132"/>
      <c r="D101" s="133" t="s">
        <v>788</v>
      </c>
      <c r="E101" s="134"/>
      <c r="F101" s="134"/>
      <c r="G101" s="134"/>
      <c r="H101" s="134"/>
      <c r="I101" s="135"/>
      <c r="J101" s="136">
        <f>J128</f>
        <v>0</v>
      </c>
      <c r="L101" s="132"/>
    </row>
    <row r="102" spans="2:12" s="9" customFormat="1" ht="24.95" customHeight="1">
      <c r="B102" s="132"/>
      <c r="D102" s="133" t="s">
        <v>789</v>
      </c>
      <c r="E102" s="134"/>
      <c r="F102" s="134"/>
      <c r="G102" s="134"/>
      <c r="H102" s="134"/>
      <c r="I102" s="135"/>
      <c r="J102" s="136">
        <f>J147</f>
        <v>0</v>
      </c>
      <c r="L102" s="132"/>
    </row>
    <row r="103" spans="2:12" s="9" customFormat="1" ht="24.95" customHeight="1">
      <c r="B103" s="132"/>
      <c r="D103" s="133" t="s">
        <v>790</v>
      </c>
      <c r="E103" s="134"/>
      <c r="F103" s="134"/>
      <c r="G103" s="134"/>
      <c r="H103" s="134"/>
      <c r="I103" s="135"/>
      <c r="J103" s="136">
        <f>J151</f>
        <v>0</v>
      </c>
      <c r="L103" s="132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2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127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146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310" t="str">
        <f>E7</f>
        <v>Realizace sportovišť ZŠ Letců R.A.F. - ÚPRAVA AREÁLU- ETAPA 1</v>
      </c>
      <c r="F113" s="311"/>
      <c r="G113" s="311"/>
      <c r="H113" s="311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130</v>
      </c>
      <c r="I114" s="99"/>
      <c r="L114" s="21"/>
    </row>
    <row r="115" spans="2:12" s="1" customFormat="1" ht="16.5" customHeight="1">
      <c r="B115" s="21"/>
      <c r="E115" s="310" t="s">
        <v>246</v>
      </c>
      <c r="F115" s="270"/>
      <c r="G115" s="270"/>
      <c r="H115" s="270"/>
      <c r="I115" s="99"/>
      <c r="L115" s="21"/>
    </row>
    <row r="116" spans="2:12" s="1" customFormat="1" ht="12" customHeight="1">
      <c r="B116" s="21"/>
      <c r="C116" s="28" t="s">
        <v>247</v>
      </c>
      <c r="I116" s="99"/>
      <c r="L116" s="21"/>
    </row>
    <row r="117" spans="1:31" s="2" customFormat="1" ht="16.5" customHeight="1">
      <c r="A117" s="33"/>
      <c r="B117" s="34"/>
      <c r="C117" s="33"/>
      <c r="D117" s="33"/>
      <c r="E117" s="313" t="s">
        <v>439</v>
      </c>
      <c r="F117" s="309"/>
      <c r="G117" s="309"/>
      <c r="H117" s="309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440</v>
      </c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7" t="str">
        <f>E13</f>
        <v>01/6/3 - Veřejné osvětlení</v>
      </c>
      <c r="F119" s="309"/>
      <c r="G119" s="309"/>
      <c r="H119" s="309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F16</f>
        <v>nám. Přemyslovců 163, 288 28</v>
      </c>
      <c r="G121" s="33"/>
      <c r="H121" s="33"/>
      <c r="I121" s="103" t="s">
        <v>22</v>
      </c>
      <c r="J121" s="56" t="str">
        <f>IF(J16="","",J16)</f>
        <v>25. 10. 2019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24</v>
      </c>
      <c r="D123" s="33"/>
      <c r="E123" s="33"/>
      <c r="F123" s="26" t="str">
        <f>E19</f>
        <v>Město Nymburk</v>
      </c>
      <c r="G123" s="33"/>
      <c r="H123" s="33"/>
      <c r="I123" s="103" t="s">
        <v>31</v>
      </c>
      <c r="J123" s="31" t="str">
        <f>E25</f>
        <v>TaK Architects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7.95" customHeight="1">
      <c r="A124" s="33"/>
      <c r="B124" s="34"/>
      <c r="C124" s="28" t="s">
        <v>29</v>
      </c>
      <c r="D124" s="33"/>
      <c r="E124" s="33"/>
      <c r="F124" s="26" t="str">
        <f>IF(E22="","",E22)</f>
        <v>Vyplň údaj</v>
      </c>
      <c r="G124" s="33"/>
      <c r="H124" s="33"/>
      <c r="I124" s="103" t="s">
        <v>35</v>
      </c>
      <c r="J124" s="31" t="str">
        <f>E28</f>
        <v>NASTA Group,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2"/>
      <c r="B126" s="143"/>
      <c r="C126" s="144" t="s">
        <v>147</v>
      </c>
      <c r="D126" s="145" t="s">
        <v>65</v>
      </c>
      <c r="E126" s="145" t="s">
        <v>61</v>
      </c>
      <c r="F126" s="145" t="s">
        <v>62</v>
      </c>
      <c r="G126" s="145" t="s">
        <v>148</v>
      </c>
      <c r="H126" s="145" t="s">
        <v>149</v>
      </c>
      <c r="I126" s="146" t="s">
        <v>150</v>
      </c>
      <c r="J126" s="145" t="s">
        <v>135</v>
      </c>
      <c r="K126" s="147" t="s">
        <v>151</v>
      </c>
      <c r="L126" s="148"/>
      <c r="M126" s="63" t="s">
        <v>1</v>
      </c>
      <c r="N126" s="64" t="s">
        <v>44</v>
      </c>
      <c r="O126" s="64" t="s">
        <v>152</v>
      </c>
      <c r="P126" s="64" t="s">
        <v>153</v>
      </c>
      <c r="Q126" s="64" t="s">
        <v>154</v>
      </c>
      <c r="R126" s="64" t="s">
        <v>155</v>
      </c>
      <c r="S126" s="64" t="s">
        <v>156</v>
      </c>
      <c r="T126" s="65" t="s">
        <v>157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2" customFormat="1" ht="22.9" customHeight="1">
      <c r="A127" s="33"/>
      <c r="B127" s="34"/>
      <c r="C127" s="70" t="s">
        <v>158</v>
      </c>
      <c r="D127" s="33"/>
      <c r="E127" s="33"/>
      <c r="F127" s="33"/>
      <c r="G127" s="33"/>
      <c r="H127" s="33"/>
      <c r="I127" s="102"/>
      <c r="J127" s="149">
        <f>BK127</f>
        <v>0</v>
      </c>
      <c r="K127" s="33"/>
      <c r="L127" s="34"/>
      <c r="M127" s="66"/>
      <c r="N127" s="57"/>
      <c r="O127" s="67"/>
      <c r="P127" s="150">
        <f>P128+P147+P151</f>
        <v>0</v>
      </c>
      <c r="Q127" s="67"/>
      <c r="R127" s="150">
        <f>R128+R147+R151</f>
        <v>0</v>
      </c>
      <c r="S127" s="67"/>
      <c r="T127" s="151">
        <f>T128+T147+T151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79</v>
      </c>
      <c r="AU127" s="18" t="s">
        <v>137</v>
      </c>
      <c r="BK127" s="152">
        <f>BK128+BK147+BK151</f>
        <v>0</v>
      </c>
    </row>
    <row r="128" spans="2:63" s="12" customFormat="1" ht="25.9" customHeight="1">
      <c r="B128" s="153"/>
      <c r="D128" s="154" t="s">
        <v>79</v>
      </c>
      <c r="E128" s="155" t="s">
        <v>323</v>
      </c>
      <c r="F128" s="155" t="s">
        <v>791</v>
      </c>
      <c r="I128" s="156"/>
      <c r="J128" s="157">
        <f>BK128</f>
        <v>0</v>
      </c>
      <c r="L128" s="153"/>
      <c r="M128" s="158"/>
      <c r="N128" s="159"/>
      <c r="O128" s="159"/>
      <c r="P128" s="160">
        <f>SUM(P129:P146)</f>
        <v>0</v>
      </c>
      <c r="Q128" s="159"/>
      <c r="R128" s="160">
        <f>SUM(R129:R146)</f>
        <v>0</v>
      </c>
      <c r="S128" s="159"/>
      <c r="T128" s="161">
        <f>SUM(T129:T146)</f>
        <v>0</v>
      </c>
      <c r="AR128" s="154" t="s">
        <v>88</v>
      </c>
      <c r="AT128" s="162" t="s">
        <v>79</v>
      </c>
      <c r="AU128" s="162" t="s">
        <v>80</v>
      </c>
      <c r="AY128" s="154" t="s">
        <v>161</v>
      </c>
      <c r="BK128" s="163">
        <f>SUM(BK129:BK146)</f>
        <v>0</v>
      </c>
    </row>
    <row r="129" spans="1:65" s="2" customFormat="1" ht="16.5" customHeight="1">
      <c r="A129" s="33"/>
      <c r="B129" s="166"/>
      <c r="C129" s="167" t="s">
        <v>88</v>
      </c>
      <c r="D129" s="167" t="s">
        <v>164</v>
      </c>
      <c r="E129" s="168" t="s">
        <v>792</v>
      </c>
      <c r="F129" s="169" t="s">
        <v>793</v>
      </c>
      <c r="G129" s="170" t="s">
        <v>794</v>
      </c>
      <c r="H129" s="171">
        <v>925</v>
      </c>
      <c r="I129" s="172"/>
      <c r="J129" s="173">
        <f aca="true" t="shared" si="0" ref="J129:J146">ROUND(I129*H129,2)</f>
        <v>0</v>
      </c>
      <c r="K129" s="169" t="s">
        <v>1</v>
      </c>
      <c r="L129" s="34"/>
      <c r="M129" s="174" t="s">
        <v>1</v>
      </c>
      <c r="N129" s="175" t="s">
        <v>45</v>
      </c>
      <c r="O129" s="59"/>
      <c r="P129" s="176">
        <f aca="true" t="shared" si="1" ref="P129:P146">O129*H129</f>
        <v>0</v>
      </c>
      <c r="Q129" s="176">
        <v>0</v>
      </c>
      <c r="R129" s="176">
        <f aca="true" t="shared" si="2" ref="R129:R146">Q129*H129</f>
        <v>0</v>
      </c>
      <c r="S129" s="176">
        <v>0</v>
      </c>
      <c r="T129" s="177">
        <f aca="true" t="shared" si="3" ref="T129:T146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180</v>
      </c>
      <c r="AT129" s="178" t="s">
        <v>164</v>
      </c>
      <c r="AU129" s="178" t="s">
        <v>88</v>
      </c>
      <c r="AY129" s="18" t="s">
        <v>161</v>
      </c>
      <c r="BE129" s="179">
        <f aca="true" t="shared" si="4" ref="BE129:BE146">IF(N129="základní",J129,0)</f>
        <v>0</v>
      </c>
      <c r="BF129" s="179">
        <f aca="true" t="shared" si="5" ref="BF129:BF146">IF(N129="snížená",J129,0)</f>
        <v>0</v>
      </c>
      <c r="BG129" s="179">
        <f aca="true" t="shared" si="6" ref="BG129:BG146">IF(N129="zákl. přenesená",J129,0)</f>
        <v>0</v>
      </c>
      <c r="BH129" s="179">
        <f aca="true" t="shared" si="7" ref="BH129:BH146">IF(N129="sníž. přenesená",J129,0)</f>
        <v>0</v>
      </c>
      <c r="BI129" s="179">
        <f aca="true" t="shared" si="8" ref="BI129:BI146">IF(N129="nulová",J129,0)</f>
        <v>0</v>
      </c>
      <c r="BJ129" s="18" t="s">
        <v>88</v>
      </c>
      <c r="BK129" s="179">
        <f aca="true" t="shared" si="9" ref="BK129:BK146">ROUND(I129*H129,2)</f>
        <v>0</v>
      </c>
      <c r="BL129" s="18" t="s">
        <v>180</v>
      </c>
      <c r="BM129" s="178" t="s">
        <v>90</v>
      </c>
    </row>
    <row r="130" spans="1:65" s="2" customFormat="1" ht="16.5" customHeight="1">
      <c r="A130" s="33"/>
      <c r="B130" s="166"/>
      <c r="C130" s="167" t="s">
        <v>90</v>
      </c>
      <c r="D130" s="167" t="s">
        <v>164</v>
      </c>
      <c r="E130" s="168" t="s">
        <v>795</v>
      </c>
      <c r="F130" s="169" t="s">
        <v>796</v>
      </c>
      <c r="G130" s="170" t="s">
        <v>794</v>
      </c>
      <c r="H130" s="171">
        <v>5</v>
      </c>
      <c r="I130" s="172"/>
      <c r="J130" s="173">
        <f t="shared" si="0"/>
        <v>0</v>
      </c>
      <c r="K130" s="169" t="s">
        <v>1</v>
      </c>
      <c r="L130" s="34"/>
      <c r="M130" s="174" t="s">
        <v>1</v>
      </c>
      <c r="N130" s="175" t="s">
        <v>45</v>
      </c>
      <c r="O130" s="59"/>
      <c r="P130" s="176">
        <f t="shared" si="1"/>
        <v>0</v>
      </c>
      <c r="Q130" s="176">
        <v>0</v>
      </c>
      <c r="R130" s="176">
        <f t="shared" si="2"/>
        <v>0</v>
      </c>
      <c r="S130" s="176">
        <v>0</v>
      </c>
      <c r="T130" s="17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180</v>
      </c>
      <c r="AT130" s="178" t="s">
        <v>164</v>
      </c>
      <c r="AU130" s="178" t="s">
        <v>88</v>
      </c>
      <c r="AY130" s="18" t="s">
        <v>161</v>
      </c>
      <c r="BE130" s="179">
        <f t="shared" si="4"/>
        <v>0</v>
      </c>
      <c r="BF130" s="179">
        <f t="shared" si="5"/>
        <v>0</v>
      </c>
      <c r="BG130" s="179">
        <f t="shared" si="6"/>
        <v>0</v>
      </c>
      <c r="BH130" s="179">
        <f t="shared" si="7"/>
        <v>0</v>
      </c>
      <c r="BI130" s="179">
        <f t="shared" si="8"/>
        <v>0</v>
      </c>
      <c r="BJ130" s="18" t="s">
        <v>88</v>
      </c>
      <c r="BK130" s="179">
        <f t="shared" si="9"/>
        <v>0</v>
      </c>
      <c r="BL130" s="18" t="s">
        <v>180</v>
      </c>
      <c r="BM130" s="178" t="s">
        <v>180</v>
      </c>
    </row>
    <row r="131" spans="1:65" s="2" customFormat="1" ht="16.5" customHeight="1">
      <c r="A131" s="33"/>
      <c r="B131" s="166"/>
      <c r="C131" s="167" t="s">
        <v>110</v>
      </c>
      <c r="D131" s="167" t="s">
        <v>164</v>
      </c>
      <c r="E131" s="168" t="s">
        <v>797</v>
      </c>
      <c r="F131" s="169" t="s">
        <v>798</v>
      </c>
      <c r="G131" s="170" t="s">
        <v>799</v>
      </c>
      <c r="H131" s="171">
        <v>33</v>
      </c>
      <c r="I131" s="172"/>
      <c r="J131" s="173">
        <f t="shared" si="0"/>
        <v>0</v>
      </c>
      <c r="K131" s="169" t="s">
        <v>1</v>
      </c>
      <c r="L131" s="34"/>
      <c r="M131" s="174" t="s">
        <v>1</v>
      </c>
      <c r="N131" s="175" t="s">
        <v>45</v>
      </c>
      <c r="O131" s="59"/>
      <c r="P131" s="176">
        <f t="shared" si="1"/>
        <v>0</v>
      </c>
      <c r="Q131" s="176">
        <v>0</v>
      </c>
      <c r="R131" s="176">
        <f t="shared" si="2"/>
        <v>0</v>
      </c>
      <c r="S131" s="176">
        <v>0</v>
      </c>
      <c r="T131" s="17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180</v>
      </c>
      <c r="AT131" s="178" t="s">
        <v>164</v>
      </c>
      <c r="AU131" s="178" t="s">
        <v>88</v>
      </c>
      <c r="AY131" s="18" t="s">
        <v>161</v>
      </c>
      <c r="BE131" s="179">
        <f t="shared" si="4"/>
        <v>0</v>
      </c>
      <c r="BF131" s="179">
        <f t="shared" si="5"/>
        <v>0</v>
      </c>
      <c r="BG131" s="179">
        <f t="shared" si="6"/>
        <v>0</v>
      </c>
      <c r="BH131" s="179">
        <f t="shared" si="7"/>
        <v>0</v>
      </c>
      <c r="BI131" s="179">
        <f t="shared" si="8"/>
        <v>0</v>
      </c>
      <c r="BJ131" s="18" t="s">
        <v>88</v>
      </c>
      <c r="BK131" s="179">
        <f t="shared" si="9"/>
        <v>0</v>
      </c>
      <c r="BL131" s="18" t="s">
        <v>180</v>
      </c>
      <c r="BM131" s="178" t="s">
        <v>187</v>
      </c>
    </row>
    <row r="132" spans="1:65" s="2" customFormat="1" ht="16.5" customHeight="1">
      <c r="A132" s="33"/>
      <c r="B132" s="166"/>
      <c r="C132" s="167" t="s">
        <v>180</v>
      </c>
      <c r="D132" s="167" t="s">
        <v>164</v>
      </c>
      <c r="E132" s="168" t="s">
        <v>800</v>
      </c>
      <c r="F132" s="169" t="s">
        <v>801</v>
      </c>
      <c r="G132" s="170" t="s">
        <v>799</v>
      </c>
      <c r="H132" s="171">
        <v>33</v>
      </c>
      <c r="I132" s="172"/>
      <c r="J132" s="173">
        <f t="shared" si="0"/>
        <v>0</v>
      </c>
      <c r="K132" s="169" t="s">
        <v>1</v>
      </c>
      <c r="L132" s="34"/>
      <c r="M132" s="174" t="s">
        <v>1</v>
      </c>
      <c r="N132" s="175" t="s">
        <v>45</v>
      </c>
      <c r="O132" s="59"/>
      <c r="P132" s="176">
        <f t="shared" si="1"/>
        <v>0</v>
      </c>
      <c r="Q132" s="176">
        <v>0</v>
      </c>
      <c r="R132" s="176">
        <f t="shared" si="2"/>
        <v>0</v>
      </c>
      <c r="S132" s="176">
        <v>0</v>
      </c>
      <c r="T132" s="17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180</v>
      </c>
      <c r="AT132" s="178" t="s">
        <v>164</v>
      </c>
      <c r="AU132" s="178" t="s">
        <v>88</v>
      </c>
      <c r="AY132" s="18" t="s">
        <v>161</v>
      </c>
      <c r="BE132" s="179">
        <f t="shared" si="4"/>
        <v>0</v>
      </c>
      <c r="BF132" s="179">
        <f t="shared" si="5"/>
        <v>0</v>
      </c>
      <c r="BG132" s="179">
        <f t="shared" si="6"/>
        <v>0</v>
      </c>
      <c r="BH132" s="179">
        <f t="shared" si="7"/>
        <v>0</v>
      </c>
      <c r="BI132" s="179">
        <f t="shared" si="8"/>
        <v>0</v>
      </c>
      <c r="BJ132" s="18" t="s">
        <v>88</v>
      </c>
      <c r="BK132" s="179">
        <f t="shared" si="9"/>
        <v>0</v>
      </c>
      <c r="BL132" s="18" t="s">
        <v>180</v>
      </c>
      <c r="BM132" s="178" t="s">
        <v>195</v>
      </c>
    </row>
    <row r="133" spans="1:65" s="2" customFormat="1" ht="16.5" customHeight="1">
      <c r="A133" s="33"/>
      <c r="B133" s="166"/>
      <c r="C133" s="167" t="s">
        <v>160</v>
      </c>
      <c r="D133" s="167" t="s">
        <v>164</v>
      </c>
      <c r="E133" s="168" t="s">
        <v>802</v>
      </c>
      <c r="F133" s="169" t="s">
        <v>803</v>
      </c>
      <c r="G133" s="170" t="s">
        <v>799</v>
      </c>
      <c r="H133" s="171">
        <v>25</v>
      </c>
      <c r="I133" s="172"/>
      <c r="J133" s="173">
        <f t="shared" si="0"/>
        <v>0</v>
      </c>
      <c r="K133" s="169" t="s">
        <v>1</v>
      </c>
      <c r="L133" s="34"/>
      <c r="M133" s="174" t="s">
        <v>1</v>
      </c>
      <c r="N133" s="175" t="s">
        <v>45</v>
      </c>
      <c r="O133" s="59"/>
      <c r="P133" s="176">
        <f t="shared" si="1"/>
        <v>0</v>
      </c>
      <c r="Q133" s="176">
        <v>0</v>
      </c>
      <c r="R133" s="176">
        <f t="shared" si="2"/>
        <v>0</v>
      </c>
      <c r="S133" s="176">
        <v>0</v>
      </c>
      <c r="T133" s="17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180</v>
      </c>
      <c r="AT133" s="178" t="s">
        <v>164</v>
      </c>
      <c r="AU133" s="178" t="s">
        <v>88</v>
      </c>
      <c r="AY133" s="18" t="s">
        <v>161</v>
      </c>
      <c r="BE133" s="179">
        <f t="shared" si="4"/>
        <v>0</v>
      </c>
      <c r="BF133" s="179">
        <f t="shared" si="5"/>
        <v>0</v>
      </c>
      <c r="BG133" s="179">
        <f t="shared" si="6"/>
        <v>0</v>
      </c>
      <c r="BH133" s="179">
        <f t="shared" si="7"/>
        <v>0</v>
      </c>
      <c r="BI133" s="179">
        <f t="shared" si="8"/>
        <v>0</v>
      </c>
      <c r="BJ133" s="18" t="s">
        <v>88</v>
      </c>
      <c r="BK133" s="179">
        <f t="shared" si="9"/>
        <v>0</v>
      </c>
      <c r="BL133" s="18" t="s">
        <v>180</v>
      </c>
      <c r="BM133" s="178" t="s">
        <v>205</v>
      </c>
    </row>
    <row r="134" spans="1:65" s="2" customFormat="1" ht="16.5" customHeight="1">
      <c r="A134" s="33"/>
      <c r="B134" s="166"/>
      <c r="C134" s="167" t="s">
        <v>187</v>
      </c>
      <c r="D134" s="167" t="s">
        <v>164</v>
      </c>
      <c r="E134" s="168" t="s">
        <v>804</v>
      </c>
      <c r="F134" s="169" t="s">
        <v>805</v>
      </c>
      <c r="G134" s="170" t="s">
        <v>285</v>
      </c>
      <c r="H134" s="171">
        <v>250</v>
      </c>
      <c r="I134" s="172"/>
      <c r="J134" s="173">
        <f t="shared" si="0"/>
        <v>0</v>
      </c>
      <c r="K134" s="169" t="s">
        <v>1</v>
      </c>
      <c r="L134" s="34"/>
      <c r="M134" s="174" t="s">
        <v>1</v>
      </c>
      <c r="N134" s="175" t="s">
        <v>45</v>
      </c>
      <c r="O134" s="59"/>
      <c r="P134" s="176">
        <f t="shared" si="1"/>
        <v>0</v>
      </c>
      <c r="Q134" s="176">
        <v>0</v>
      </c>
      <c r="R134" s="176">
        <f t="shared" si="2"/>
        <v>0</v>
      </c>
      <c r="S134" s="176">
        <v>0</v>
      </c>
      <c r="T134" s="17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180</v>
      </c>
      <c r="AT134" s="178" t="s">
        <v>164</v>
      </c>
      <c r="AU134" s="178" t="s">
        <v>88</v>
      </c>
      <c r="AY134" s="18" t="s">
        <v>161</v>
      </c>
      <c r="BE134" s="179">
        <f t="shared" si="4"/>
        <v>0</v>
      </c>
      <c r="BF134" s="179">
        <f t="shared" si="5"/>
        <v>0</v>
      </c>
      <c r="BG134" s="179">
        <f t="shared" si="6"/>
        <v>0</v>
      </c>
      <c r="BH134" s="179">
        <f t="shared" si="7"/>
        <v>0</v>
      </c>
      <c r="BI134" s="179">
        <f t="shared" si="8"/>
        <v>0</v>
      </c>
      <c r="BJ134" s="18" t="s">
        <v>88</v>
      </c>
      <c r="BK134" s="179">
        <f t="shared" si="9"/>
        <v>0</v>
      </c>
      <c r="BL134" s="18" t="s">
        <v>180</v>
      </c>
      <c r="BM134" s="178" t="s">
        <v>213</v>
      </c>
    </row>
    <row r="135" spans="1:65" s="2" customFormat="1" ht="16.5" customHeight="1">
      <c r="A135" s="33"/>
      <c r="B135" s="166"/>
      <c r="C135" s="167" t="s">
        <v>191</v>
      </c>
      <c r="D135" s="167" t="s">
        <v>164</v>
      </c>
      <c r="E135" s="168" t="s">
        <v>806</v>
      </c>
      <c r="F135" s="169" t="s">
        <v>807</v>
      </c>
      <c r="G135" s="170" t="s">
        <v>285</v>
      </c>
      <c r="H135" s="171">
        <v>630</v>
      </c>
      <c r="I135" s="172"/>
      <c r="J135" s="173">
        <f t="shared" si="0"/>
        <v>0</v>
      </c>
      <c r="K135" s="169" t="s">
        <v>1</v>
      </c>
      <c r="L135" s="34"/>
      <c r="M135" s="174" t="s">
        <v>1</v>
      </c>
      <c r="N135" s="175" t="s">
        <v>45</v>
      </c>
      <c r="O135" s="59"/>
      <c r="P135" s="176">
        <f t="shared" si="1"/>
        <v>0</v>
      </c>
      <c r="Q135" s="176">
        <v>0</v>
      </c>
      <c r="R135" s="176">
        <f t="shared" si="2"/>
        <v>0</v>
      </c>
      <c r="S135" s="176">
        <v>0</v>
      </c>
      <c r="T135" s="17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180</v>
      </c>
      <c r="AT135" s="178" t="s">
        <v>164</v>
      </c>
      <c r="AU135" s="178" t="s">
        <v>88</v>
      </c>
      <c r="AY135" s="18" t="s">
        <v>161</v>
      </c>
      <c r="BE135" s="179">
        <f t="shared" si="4"/>
        <v>0</v>
      </c>
      <c r="BF135" s="179">
        <f t="shared" si="5"/>
        <v>0</v>
      </c>
      <c r="BG135" s="179">
        <f t="shared" si="6"/>
        <v>0</v>
      </c>
      <c r="BH135" s="179">
        <f t="shared" si="7"/>
        <v>0</v>
      </c>
      <c r="BI135" s="179">
        <f t="shared" si="8"/>
        <v>0</v>
      </c>
      <c r="BJ135" s="18" t="s">
        <v>88</v>
      </c>
      <c r="BK135" s="179">
        <f t="shared" si="9"/>
        <v>0</v>
      </c>
      <c r="BL135" s="18" t="s">
        <v>180</v>
      </c>
      <c r="BM135" s="178" t="s">
        <v>223</v>
      </c>
    </row>
    <row r="136" spans="1:65" s="2" customFormat="1" ht="16.5" customHeight="1">
      <c r="A136" s="33"/>
      <c r="B136" s="166"/>
      <c r="C136" s="167" t="s">
        <v>195</v>
      </c>
      <c r="D136" s="167" t="s">
        <v>164</v>
      </c>
      <c r="E136" s="168" t="s">
        <v>808</v>
      </c>
      <c r="F136" s="169" t="s">
        <v>809</v>
      </c>
      <c r="G136" s="170" t="s">
        <v>285</v>
      </c>
      <c r="H136" s="171">
        <v>920</v>
      </c>
      <c r="I136" s="172"/>
      <c r="J136" s="173">
        <f t="shared" si="0"/>
        <v>0</v>
      </c>
      <c r="K136" s="169" t="s">
        <v>1</v>
      </c>
      <c r="L136" s="34"/>
      <c r="M136" s="174" t="s">
        <v>1</v>
      </c>
      <c r="N136" s="175" t="s">
        <v>45</v>
      </c>
      <c r="O136" s="59"/>
      <c r="P136" s="176">
        <f t="shared" si="1"/>
        <v>0</v>
      </c>
      <c r="Q136" s="176">
        <v>0</v>
      </c>
      <c r="R136" s="176">
        <f t="shared" si="2"/>
        <v>0</v>
      </c>
      <c r="S136" s="176">
        <v>0</v>
      </c>
      <c r="T136" s="17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180</v>
      </c>
      <c r="AT136" s="178" t="s">
        <v>164</v>
      </c>
      <c r="AU136" s="178" t="s">
        <v>88</v>
      </c>
      <c r="AY136" s="18" t="s">
        <v>161</v>
      </c>
      <c r="BE136" s="179">
        <f t="shared" si="4"/>
        <v>0</v>
      </c>
      <c r="BF136" s="179">
        <f t="shared" si="5"/>
        <v>0</v>
      </c>
      <c r="BG136" s="179">
        <f t="shared" si="6"/>
        <v>0</v>
      </c>
      <c r="BH136" s="179">
        <f t="shared" si="7"/>
        <v>0</v>
      </c>
      <c r="BI136" s="179">
        <f t="shared" si="8"/>
        <v>0</v>
      </c>
      <c r="BJ136" s="18" t="s">
        <v>88</v>
      </c>
      <c r="BK136" s="179">
        <f t="shared" si="9"/>
        <v>0</v>
      </c>
      <c r="BL136" s="18" t="s">
        <v>180</v>
      </c>
      <c r="BM136" s="178" t="s">
        <v>230</v>
      </c>
    </row>
    <row r="137" spans="1:65" s="2" customFormat="1" ht="16.5" customHeight="1">
      <c r="A137" s="33"/>
      <c r="B137" s="166"/>
      <c r="C137" s="167" t="s">
        <v>199</v>
      </c>
      <c r="D137" s="167" t="s">
        <v>164</v>
      </c>
      <c r="E137" s="168" t="s">
        <v>810</v>
      </c>
      <c r="F137" s="169" t="s">
        <v>811</v>
      </c>
      <c r="G137" s="170" t="s">
        <v>285</v>
      </c>
      <c r="H137" s="171">
        <v>130</v>
      </c>
      <c r="I137" s="172"/>
      <c r="J137" s="173">
        <f t="shared" si="0"/>
        <v>0</v>
      </c>
      <c r="K137" s="169" t="s">
        <v>1</v>
      </c>
      <c r="L137" s="34"/>
      <c r="M137" s="174" t="s">
        <v>1</v>
      </c>
      <c r="N137" s="175" t="s">
        <v>45</v>
      </c>
      <c r="O137" s="59"/>
      <c r="P137" s="176">
        <f t="shared" si="1"/>
        <v>0</v>
      </c>
      <c r="Q137" s="176">
        <v>0</v>
      </c>
      <c r="R137" s="176">
        <f t="shared" si="2"/>
        <v>0</v>
      </c>
      <c r="S137" s="176">
        <v>0</v>
      </c>
      <c r="T137" s="17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180</v>
      </c>
      <c r="AT137" s="178" t="s">
        <v>164</v>
      </c>
      <c r="AU137" s="178" t="s">
        <v>88</v>
      </c>
      <c r="AY137" s="18" t="s">
        <v>161</v>
      </c>
      <c r="BE137" s="179">
        <f t="shared" si="4"/>
        <v>0</v>
      </c>
      <c r="BF137" s="179">
        <f t="shared" si="5"/>
        <v>0</v>
      </c>
      <c r="BG137" s="179">
        <f t="shared" si="6"/>
        <v>0</v>
      </c>
      <c r="BH137" s="179">
        <f t="shared" si="7"/>
        <v>0</v>
      </c>
      <c r="BI137" s="179">
        <f t="shared" si="8"/>
        <v>0</v>
      </c>
      <c r="BJ137" s="18" t="s">
        <v>88</v>
      </c>
      <c r="BK137" s="179">
        <f t="shared" si="9"/>
        <v>0</v>
      </c>
      <c r="BL137" s="18" t="s">
        <v>180</v>
      </c>
      <c r="BM137" s="178" t="s">
        <v>242</v>
      </c>
    </row>
    <row r="138" spans="1:65" s="2" customFormat="1" ht="16.5" customHeight="1">
      <c r="A138" s="33"/>
      <c r="B138" s="166"/>
      <c r="C138" s="167" t="s">
        <v>205</v>
      </c>
      <c r="D138" s="167" t="s">
        <v>164</v>
      </c>
      <c r="E138" s="168" t="s">
        <v>812</v>
      </c>
      <c r="F138" s="169" t="s">
        <v>813</v>
      </c>
      <c r="G138" s="170" t="s">
        <v>285</v>
      </c>
      <c r="H138" s="171">
        <v>65</v>
      </c>
      <c r="I138" s="172"/>
      <c r="J138" s="173">
        <f t="shared" si="0"/>
        <v>0</v>
      </c>
      <c r="K138" s="169" t="s">
        <v>1</v>
      </c>
      <c r="L138" s="34"/>
      <c r="M138" s="174" t="s">
        <v>1</v>
      </c>
      <c r="N138" s="175" t="s">
        <v>45</v>
      </c>
      <c r="O138" s="59"/>
      <c r="P138" s="176">
        <f t="shared" si="1"/>
        <v>0</v>
      </c>
      <c r="Q138" s="176">
        <v>0</v>
      </c>
      <c r="R138" s="176">
        <f t="shared" si="2"/>
        <v>0</v>
      </c>
      <c r="S138" s="176">
        <v>0</v>
      </c>
      <c r="T138" s="17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180</v>
      </c>
      <c r="AT138" s="178" t="s">
        <v>164</v>
      </c>
      <c r="AU138" s="178" t="s">
        <v>88</v>
      </c>
      <c r="AY138" s="18" t="s">
        <v>161</v>
      </c>
      <c r="BE138" s="179">
        <f t="shared" si="4"/>
        <v>0</v>
      </c>
      <c r="BF138" s="179">
        <f t="shared" si="5"/>
        <v>0</v>
      </c>
      <c r="BG138" s="179">
        <f t="shared" si="6"/>
        <v>0</v>
      </c>
      <c r="BH138" s="179">
        <f t="shared" si="7"/>
        <v>0</v>
      </c>
      <c r="BI138" s="179">
        <f t="shared" si="8"/>
        <v>0</v>
      </c>
      <c r="BJ138" s="18" t="s">
        <v>88</v>
      </c>
      <c r="BK138" s="179">
        <f t="shared" si="9"/>
        <v>0</v>
      </c>
      <c r="BL138" s="18" t="s">
        <v>180</v>
      </c>
      <c r="BM138" s="178" t="s">
        <v>349</v>
      </c>
    </row>
    <row r="139" spans="1:65" s="2" customFormat="1" ht="16.5" customHeight="1">
      <c r="A139" s="33"/>
      <c r="B139" s="166"/>
      <c r="C139" s="167" t="s">
        <v>209</v>
      </c>
      <c r="D139" s="167" t="s">
        <v>164</v>
      </c>
      <c r="E139" s="168" t="s">
        <v>814</v>
      </c>
      <c r="F139" s="169" t="s">
        <v>815</v>
      </c>
      <c r="G139" s="170" t="s">
        <v>285</v>
      </c>
      <c r="H139" s="171">
        <v>440</v>
      </c>
      <c r="I139" s="172"/>
      <c r="J139" s="173">
        <f t="shared" si="0"/>
        <v>0</v>
      </c>
      <c r="K139" s="169" t="s">
        <v>1</v>
      </c>
      <c r="L139" s="34"/>
      <c r="M139" s="174" t="s">
        <v>1</v>
      </c>
      <c r="N139" s="175" t="s">
        <v>45</v>
      </c>
      <c r="O139" s="59"/>
      <c r="P139" s="176">
        <f t="shared" si="1"/>
        <v>0</v>
      </c>
      <c r="Q139" s="176">
        <v>0</v>
      </c>
      <c r="R139" s="176">
        <f t="shared" si="2"/>
        <v>0</v>
      </c>
      <c r="S139" s="176">
        <v>0</v>
      </c>
      <c r="T139" s="17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180</v>
      </c>
      <c r="AT139" s="178" t="s">
        <v>164</v>
      </c>
      <c r="AU139" s="178" t="s">
        <v>88</v>
      </c>
      <c r="AY139" s="18" t="s">
        <v>161</v>
      </c>
      <c r="BE139" s="179">
        <f t="shared" si="4"/>
        <v>0</v>
      </c>
      <c r="BF139" s="179">
        <f t="shared" si="5"/>
        <v>0</v>
      </c>
      <c r="BG139" s="179">
        <f t="shared" si="6"/>
        <v>0</v>
      </c>
      <c r="BH139" s="179">
        <f t="shared" si="7"/>
        <v>0</v>
      </c>
      <c r="BI139" s="179">
        <f t="shared" si="8"/>
        <v>0</v>
      </c>
      <c r="BJ139" s="18" t="s">
        <v>88</v>
      </c>
      <c r="BK139" s="179">
        <f t="shared" si="9"/>
        <v>0</v>
      </c>
      <c r="BL139" s="18" t="s">
        <v>180</v>
      </c>
      <c r="BM139" s="178" t="s">
        <v>355</v>
      </c>
    </row>
    <row r="140" spans="1:65" s="2" customFormat="1" ht="16.5" customHeight="1">
      <c r="A140" s="33"/>
      <c r="B140" s="166"/>
      <c r="C140" s="167" t="s">
        <v>213</v>
      </c>
      <c r="D140" s="167" t="s">
        <v>164</v>
      </c>
      <c r="E140" s="168" t="s">
        <v>816</v>
      </c>
      <c r="F140" s="169" t="s">
        <v>817</v>
      </c>
      <c r="G140" s="170" t="s">
        <v>799</v>
      </c>
      <c r="H140" s="171">
        <v>95</v>
      </c>
      <c r="I140" s="172"/>
      <c r="J140" s="173">
        <f t="shared" si="0"/>
        <v>0</v>
      </c>
      <c r="K140" s="169" t="s">
        <v>1</v>
      </c>
      <c r="L140" s="34"/>
      <c r="M140" s="174" t="s">
        <v>1</v>
      </c>
      <c r="N140" s="175" t="s">
        <v>45</v>
      </c>
      <c r="O140" s="59"/>
      <c r="P140" s="176">
        <f t="shared" si="1"/>
        <v>0</v>
      </c>
      <c r="Q140" s="176">
        <v>0</v>
      </c>
      <c r="R140" s="176">
        <f t="shared" si="2"/>
        <v>0</v>
      </c>
      <c r="S140" s="176">
        <v>0</v>
      </c>
      <c r="T140" s="17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180</v>
      </c>
      <c r="AT140" s="178" t="s">
        <v>164</v>
      </c>
      <c r="AU140" s="178" t="s">
        <v>88</v>
      </c>
      <c r="AY140" s="18" t="s">
        <v>161</v>
      </c>
      <c r="BE140" s="179">
        <f t="shared" si="4"/>
        <v>0</v>
      </c>
      <c r="BF140" s="179">
        <f t="shared" si="5"/>
        <v>0</v>
      </c>
      <c r="BG140" s="179">
        <f t="shared" si="6"/>
        <v>0</v>
      </c>
      <c r="BH140" s="179">
        <f t="shared" si="7"/>
        <v>0</v>
      </c>
      <c r="BI140" s="179">
        <f t="shared" si="8"/>
        <v>0</v>
      </c>
      <c r="BJ140" s="18" t="s">
        <v>88</v>
      </c>
      <c r="BK140" s="179">
        <f t="shared" si="9"/>
        <v>0</v>
      </c>
      <c r="BL140" s="18" t="s">
        <v>180</v>
      </c>
      <c r="BM140" s="178" t="s">
        <v>366</v>
      </c>
    </row>
    <row r="141" spans="1:65" s="2" customFormat="1" ht="16.5" customHeight="1">
      <c r="A141" s="33"/>
      <c r="B141" s="166"/>
      <c r="C141" s="167" t="s">
        <v>217</v>
      </c>
      <c r="D141" s="167" t="s">
        <v>164</v>
      </c>
      <c r="E141" s="168" t="s">
        <v>818</v>
      </c>
      <c r="F141" s="169" t="s">
        <v>819</v>
      </c>
      <c r="G141" s="170" t="s">
        <v>285</v>
      </c>
      <c r="H141" s="171">
        <v>615</v>
      </c>
      <c r="I141" s="172"/>
      <c r="J141" s="173">
        <f t="shared" si="0"/>
        <v>0</v>
      </c>
      <c r="K141" s="169" t="s">
        <v>1</v>
      </c>
      <c r="L141" s="34"/>
      <c r="M141" s="174" t="s">
        <v>1</v>
      </c>
      <c r="N141" s="175" t="s">
        <v>45</v>
      </c>
      <c r="O141" s="59"/>
      <c r="P141" s="176">
        <f t="shared" si="1"/>
        <v>0</v>
      </c>
      <c r="Q141" s="176">
        <v>0</v>
      </c>
      <c r="R141" s="176">
        <f t="shared" si="2"/>
        <v>0</v>
      </c>
      <c r="S141" s="176">
        <v>0</v>
      </c>
      <c r="T141" s="17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180</v>
      </c>
      <c r="AT141" s="178" t="s">
        <v>164</v>
      </c>
      <c r="AU141" s="178" t="s">
        <v>88</v>
      </c>
      <c r="AY141" s="18" t="s">
        <v>161</v>
      </c>
      <c r="BE141" s="179">
        <f t="shared" si="4"/>
        <v>0</v>
      </c>
      <c r="BF141" s="179">
        <f t="shared" si="5"/>
        <v>0</v>
      </c>
      <c r="BG141" s="179">
        <f t="shared" si="6"/>
        <v>0</v>
      </c>
      <c r="BH141" s="179">
        <f t="shared" si="7"/>
        <v>0</v>
      </c>
      <c r="BI141" s="179">
        <f t="shared" si="8"/>
        <v>0</v>
      </c>
      <c r="BJ141" s="18" t="s">
        <v>88</v>
      </c>
      <c r="BK141" s="179">
        <f t="shared" si="9"/>
        <v>0</v>
      </c>
      <c r="BL141" s="18" t="s">
        <v>180</v>
      </c>
      <c r="BM141" s="178" t="s">
        <v>374</v>
      </c>
    </row>
    <row r="142" spans="1:65" s="2" customFormat="1" ht="24" customHeight="1">
      <c r="A142" s="33"/>
      <c r="B142" s="166"/>
      <c r="C142" s="167" t="s">
        <v>223</v>
      </c>
      <c r="D142" s="167" t="s">
        <v>164</v>
      </c>
      <c r="E142" s="168" t="s">
        <v>820</v>
      </c>
      <c r="F142" s="169" t="s">
        <v>821</v>
      </c>
      <c r="G142" s="170" t="s">
        <v>256</v>
      </c>
      <c r="H142" s="171">
        <v>175</v>
      </c>
      <c r="I142" s="172"/>
      <c r="J142" s="173">
        <f t="shared" si="0"/>
        <v>0</v>
      </c>
      <c r="K142" s="169" t="s">
        <v>1</v>
      </c>
      <c r="L142" s="34"/>
      <c r="M142" s="174" t="s">
        <v>1</v>
      </c>
      <c r="N142" s="175" t="s">
        <v>45</v>
      </c>
      <c r="O142" s="59"/>
      <c r="P142" s="176">
        <f t="shared" si="1"/>
        <v>0</v>
      </c>
      <c r="Q142" s="176">
        <v>0</v>
      </c>
      <c r="R142" s="176">
        <f t="shared" si="2"/>
        <v>0</v>
      </c>
      <c r="S142" s="176">
        <v>0</v>
      </c>
      <c r="T142" s="17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180</v>
      </c>
      <c r="AT142" s="178" t="s">
        <v>164</v>
      </c>
      <c r="AU142" s="178" t="s">
        <v>88</v>
      </c>
      <c r="AY142" s="18" t="s">
        <v>161</v>
      </c>
      <c r="BE142" s="179">
        <f t="shared" si="4"/>
        <v>0</v>
      </c>
      <c r="BF142" s="179">
        <f t="shared" si="5"/>
        <v>0</v>
      </c>
      <c r="BG142" s="179">
        <f t="shared" si="6"/>
        <v>0</v>
      </c>
      <c r="BH142" s="179">
        <f t="shared" si="7"/>
        <v>0</v>
      </c>
      <c r="BI142" s="179">
        <f t="shared" si="8"/>
        <v>0</v>
      </c>
      <c r="BJ142" s="18" t="s">
        <v>88</v>
      </c>
      <c r="BK142" s="179">
        <f t="shared" si="9"/>
        <v>0</v>
      </c>
      <c r="BL142" s="18" t="s">
        <v>180</v>
      </c>
      <c r="BM142" s="178" t="s">
        <v>384</v>
      </c>
    </row>
    <row r="143" spans="1:65" s="2" customFormat="1" ht="16.5" customHeight="1">
      <c r="A143" s="33"/>
      <c r="B143" s="166"/>
      <c r="C143" s="167" t="s">
        <v>8</v>
      </c>
      <c r="D143" s="167" t="s">
        <v>164</v>
      </c>
      <c r="E143" s="168" t="s">
        <v>822</v>
      </c>
      <c r="F143" s="169" t="s">
        <v>823</v>
      </c>
      <c r="G143" s="170" t="s">
        <v>256</v>
      </c>
      <c r="H143" s="171">
        <v>1</v>
      </c>
      <c r="I143" s="172"/>
      <c r="J143" s="173">
        <f t="shared" si="0"/>
        <v>0</v>
      </c>
      <c r="K143" s="169" t="s">
        <v>1</v>
      </c>
      <c r="L143" s="34"/>
      <c r="M143" s="174" t="s">
        <v>1</v>
      </c>
      <c r="N143" s="175" t="s">
        <v>45</v>
      </c>
      <c r="O143" s="59"/>
      <c r="P143" s="176">
        <f t="shared" si="1"/>
        <v>0</v>
      </c>
      <c r="Q143" s="176">
        <v>0</v>
      </c>
      <c r="R143" s="176">
        <f t="shared" si="2"/>
        <v>0</v>
      </c>
      <c r="S143" s="176">
        <v>0</v>
      </c>
      <c r="T143" s="17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180</v>
      </c>
      <c r="AT143" s="178" t="s">
        <v>164</v>
      </c>
      <c r="AU143" s="178" t="s">
        <v>88</v>
      </c>
      <c r="AY143" s="18" t="s">
        <v>161</v>
      </c>
      <c r="BE143" s="179">
        <f t="shared" si="4"/>
        <v>0</v>
      </c>
      <c r="BF143" s="179">
        <f t="shared" si="5"/>
        <v>0</v>
      </c>
      <c r="BG143" s="179">
        <f t="shared" si="6"/>
        <v>0</v>
      </c>
      <c r="BH143" s="179">
        <f t="shared" si="7"/>
        <v>0</v>
      </c>
      <c r="BI143" s="179">
        <f t="shared" si="8"/>
        <v>0</v>
      </c>
      <c r="BJ143" s="18" t="s">
        <v>88</v>
      </c>
      <c r="BK143" s="179">
        <f t="shared" si="9"/>
        <v>0</v>
      </c>
      <c r="BL143" s="18" t="s">
        <v>180</v>
      </c>
      <c r="BM143" s="178" t="s">
        <v>492</v>
      </c>
    </row>
    <row r="144" spans="1:65" s="2" customFormat="1" ht="16.5" customHeight="1">
      <c r="A144" s="33"/>
      <c r="B144" s="166"/>
      <c r="C144" s="167" t="s">
        <v>230</v>
      </c>
      <c r="D144" s="167" t="s">
        <v>164</v>
      </c>
      <c r="E144" s="168" t="s">
        <v>824</v>
      </c>
      <c r="F144" s="169" t="s">
        <v>825</v>
      </c>
      <c r="G144" s="170" t="s">
        <v>256</v>
      </c>
      <c r="H144" s="171">
        <v>15</v>
      </c>
      <c r="I144" s="172"/>
      <c r="J144" s="173">
        <f t="shared" si="0"/>
        <v>0</v>
      </c>
      <c r="K144" s="169" t="s">
        <v>1</v>
      </c>
      <c r="L144" s="34"/>
      <c r="M144" s="174" t="s">
        <v>1</v>
      </c>
      <c r="N144" s="175" t="s">
        <v>45</v>
      </c>
      <c r="O144" s="59"/>
      <c r="P144" s="176">
        <f t="shared" si="1"/>
        <v>0</v>
      </c>
      <c r="Q144" s="176">
        <v>0</v>
      </c>
      <c r="R144" s="176">
        <f t="shared" si="2"/>
        <v>0</v>
      </c>
      <c r="S144" s="176">
        <v>0</v>
      </c>
      <c r="T144" s="17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180</v>
      </c>
      <c r="AT144" s="178" t="s">
        <v>164</v>
      </c>
      <c r="AU144" s="178" t="s">
        <v>88</v>
      </c>
      <c r="AY144" s="18" t="s">
        <v>161</v>
      </c>
      <c r="BE144" s="179">
        <f t="shared" si="4"/>
        <v>0</v>
      </c>
      <c r="BF144" s="179">
        <f t="shared" si="5"/>
        <v>0</v>
      </c>
      <c r="BG144" s="179">
        <f t="shared" si="6"/>
        <v>0</v>
      </c>
      <c r="BH144" s="179">
        <f t="shared" si="7"/>
        <v>0</v>
      </c>
      <c r="BI144" s="179">
        <f t="shared" si="8"/>
        <v>0</v>
      </c>
      <c r="BJ144" s="18" t="s">
        <v>88</v>
      </c>
      <c r="BK144" s="179">
        <f t="shared" si="9"/>
        <v>0</v>
      </c>
      <c r="BL144" s="18" t="s">
        <v>180</v>
      </c>
      <c r="BM144" s="178" t="s">
        <v>496</v>
      </c>
    </row>
    <row r="145" spans="1:65" s="2" customFormat="1" ht="24" customHeight="1">
      <c r="A145" s="33"/>
      <c r="B145" s="166"/>
      <c r="C145" s="167" t="s">
        <v>236</v>
      </c>
      <c r="D145" s="167" t="s">
        <v>164</v>
      </c>
      <c r="E145" s="168" t="s">
        <v>826</v>
      </c>
      <c r="F145" s="169" t="s">
        <v>827</v>
      </c>
      <c r="G145" s="170" t="s">
        <v>256</v>
      </c>
      <c r="H145" s="171">
        <v>15</v>
      </c>
      <c r="I145" s="172"/>
      <c r="J145" s="173">
        <f t="shared" si="0"/>
        <v>0</v>
      </c>
      <c r="K145" s="169" t="s">
        <v>1</v>
      </c>
      <c r="L145" s="34"/>
      <c r="M145" s="174" t="s">
        <v>1</v>
      </c>
      <c r="N145" s="175" t="s">
        <v>45</v>
      </c>
      <c r="O145" s="59"/>
      <c r="P145" s="176">
        <f t="shared" si="1"/>
        <v>0</v>
      </c>
      <c r="Q145" s="176">
        <v>0</v>
      </c>
      <c r="R145" s="176">
        <f t="shared" si="2"/>
        <v>0</v>
      </c>
      <c r="S145" s="176">
        <v>0</v>
      </c>
      <c r="T145" s="17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88</v>
      </c>
      <c r="AY145" s="18" t="s">
        <v>161</v>
      </c>
      <c r="BE145" s="179">
        <f t="shared" si="4"/>
        <v>0</v>
      </c>
      <c r="BF145" s="179">
        <f t="shared" si="5"/>
        <v>0</v>
      </c>
      <c r="BG145" s="179">
        <f t="shared" si="6"/>
        <v>0</v>
      </c>
      <c r="BH145" s="179">
        <f t="shared" si="7"/>
        <v>0</v>
      </c>
      <c r="BI145" s="179">
        <f t="shared" si="8"/>
        <v>0</v>
      </c>
      <c r="BJ145" s="18" t="s">
        <v>88</v>
      </c>
      <c r="BK145" s="179">
        <f t="shared" si="9"/>
        <v>0</v>
      </c>
      <c r="BL145" s="18" t="s">
        <v>180</v>
      </c>
      <c r="BM145" s="178" t="s">
        <v>500</v>
      </c>
    </row>
    <row r="146" spans="1:65" s="2" customFormat="1" ht="16.5" customHeight="1">
      <c r="A146" s="33"/>
      <c r="B146" s="166"/>
      <c r="C146" s="167" t="s">
        <v>242</v>
      </c>
      <c r="D146" s="167" t="s">
        <v>164</v>
      </c>
      <c r="E146" s="168" t="s">
        <v>828</v>
      </c>
      <c r="F146" s="169" t="s">
        <v>829</v>
      </c>
      <c r="G146" s="170" t="s">
        <v>794</v>
      </c>
      <c r="H146" s="171">
        <v>615</v>
      </c>
      <c r="I146" s="172"/>
      <c r="J146" s="173">
        <f t="shared" si="0"/>
        <v>0</v>
      </c>
      <c r="K146" s="169" t="s">
        <v>1</v>
      </c>
      <c r="L146" s="34"/>
      <c r="M146" s="174" t="s">
        <v>1</v>
      </c>
      <c r="N146" s="175" t="s">
        <v>45</v>
      </c>
      <c r="O146" s="59"/>
      <c r="P146" s="176">
        <f t="shared" si="1"/>
        <v>0</v>
      </c>
      <c r="Q146" s="176">
        <v>0</v>
      </c>
      <c r="R146" s="176">
        <f t="shared" si="2"/>
        <v>0</v>
      </c>
      <c r="S146" s="176">
        <v>0</v>
      </c>
      <c r="T146" s="17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180</v>
      </c>
      <c r="AT146" s="178" t="s">
        <v>164</v>
      </c>
      <c r="AU146" s="178" t="s">
        <v>88</v>
      </c>
      <c r="AY146" s="18" t="s">
        <v>161</v>
      </c>
      <c r="BE146" s="179">
        <f t="shared" si="4"/>
        <v>0</v>
      </c>
      <c r="BF146" s="179">
        <f t="shared" si="5"/>
        <v>0</v>
      </c>
      <c r="BG146" s="179">
        <f t="shared" si="6"/>
        <v>0</v>
      </c>
      <c r="BH146" s="179">
        <f t="shared" si="7"/>
        <v>0</v>
      </c>
      <c r="BI146" s="179">
        <f t="shared" si="8"/>
        <v>0</v>
      </c>
      <c r="BJ146" s="18" t="s">
        <v>88</v>
      </c>
      <c r="BK146" s="179">
        <f t="shared" si="9"/>
        <v>0</v>
      </c>
      <c r="BL146" s="18" t="s">
        <v>180</v>
      </c>
      <c r="BM146" s="178" t="s">
        <v>504</v>
      </c>
    </row>
    <row r="147" spans="2:63" s="12" customFormat="1" ht="25.9" customHeight="1">
      <c r="B147" s="153"/>
      <c r="D147" s="154" t="s">
        <v>79</v>
      </c>
      <c r="E147" s="155" t="s">
        <v>830</v>
      </c>
      <c r="F147" s="155" t="s">
        <v>831</v>
      </c>
      <c r="I147" s="156"/>
      <c r="J147" s="157">
        <f>BK147</f>
        <v>0</v>
      </c>
      <c r="L147" s="153"/>
      <c r="M147" s="158"/>
      <c r="N147" s="159"/>
      <c r="O147" s="159"/>
      <c r="P147" s="160">
        <f>SUM(P148:P150)</f>
        <v>0</v>
      </c>
      <c r="Q147" s="159"/>
      <c r="R147" s="160">
        <f>SUM(R148:R150)</f>
        <v>0</v>
      </c>
      <c r="S147" s="159"/>
      <c r="T147" s="161">
        <f>SUM(T148:T150)</f>
        <v>0</v>
      </c>
      <c r="AR147" s="154" t="s">
        <v>88</v>
      </c>
      <c r="AT147" s="162" t="s">
        <v>79</v>
      </c>
      <c r="AU147" s="162" t="s">
        <v>80</v>
      </c>
      <c r="AY147" s="154" t="s">
        <v>161</v>
      </c>
      <c r="BK147" s="163">
        <f>SUM(BK148:BK150)</f>
        <v>0</v>
      </c>
    </row>
    <row r="148" spans="1:65" s="2" customFormat="1" ht="24" customHeight="1">
      <c r="A148" s="33"/>
      <c r="B148" s="166"/>
      <c r="C148" s="167" t="s">
        <v>343</v>
      </c>
      <c r="D148" s="167" t="s">
        <v>164</v>
      </c>
      <c r="E148" s="168" t="s">
        <v>832</v>
      </c>
      <c r="F148" s="169" t="s">
        <v>833</v>
      </c>
      <c r="G148" s="170" t="s">
        <v>292</v>
      </c>
      <c r="H148" s="171">
        <v>16</v>
      </c>
      <c r="I148" s="172"/>
      <c r="J148" s="173">
        <f>ROUND(I148*H148,2)</f>
        <v>0</v>
      </c>
      <c r="K148" s="169" t="s">
        <v>1</v>
      </c>
      <c r="L148" s="34"/>
      <c r="M148" s="174" t="s">
        <v>1</v>
      </c>
      <c r="N148" s="175" t="s">
        <v>45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180</v>
      </c>
      <c r="AT148" s="178" t="s">
        <v>164</v>
      </c>
      <c r="AU148" s="178" t="s">
        <v>88</v>
      </c>
      <c r="AY148" s="18" t="s">
        <v>161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88</v>
      </c>
      <c r="BK148" s="179">
        <f>ROUND(I148*H148,2)</f>
        <v>0</v>
      </c>
      <c r="BL148" s="18" t="s">
        <v>180</v>
      </c>
      <c r="BM148" s="178" t="s">
        <v>508</v>
      </c>
    </row>
    <row r="149" spans="2:51" s="14" customFormat="1" ht="12">
      <c r="B149" s="193"/>
      <c r="D149" s="186" t="s">
        <v>259</v>
      </c>
      <c r="E149" s="194" t="s">
        <v>1</v>
      </c>
      <c r="F149" s="195" t="s">
        <v>834</v>
      </c>
      <c r="H149" s="196">
        <v>16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259</v>
      </c>
      <c r="AU149" s="194" t="s">
        <v>88</v>
      </c>
      <c r="AV149" s="14" t="s">
        <v>90</v>
      </c>
      <c r="AW149" s="14" t="s">
        <v>34</v>
      </c>
      <c r="AX149" s="14" t="s">
        <v>88</v>
      </c>
      <c r="AY149" s="194" t="s">
        <v>161</v>
      </c>
    </row>
    <row r="150" spans="1:65" s="2" customFormat="1" ht="24" customHeight="1">
      <c r="A150" s="33"/>
      <c r="B150" s="166"/>
      <c r="C150" s="207" t="s">
        <v>349</v>
      </c>
      <c r="D150" s="207" t="s">
        <v>289</v>
      </c>
      <c r="E150" s="208" t="s">
        <v>835</v>
      </c>
      <c r="F150" s="209" t="s">
        <v>836</v>
      </c>
      <c r="G150" s="210" t="s">
        <v>292</v>
      </c>
      <c r="H150" s="211">
        <v>16</v>
      </c>
      <c r="I150" s="212"/>
      <c r="J150" s="213">
        <f>ROUND(I150*H150,2)</f>
        <v>0</v>
      </c>
      <c r="K150" s="209" t="s">
        <v>1</v>
      </c>
      <c r="L150" s="214"/>
      <c r="M150" s="215" t="s">
        <v>1</v>
      </c>
      <c r="N150" s="216" t="s">
        <v>45</v>
      </c>
      <c r="O150" s="59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195</v>
      </c>
      <c r="AT150" s="178" t="s">
        <v>289</v>
      </c>
      <c r="AU150" s="178" t="s">
        <v>88</v>
      </c>
      <c r="AY150" s="18" t="s">
        <v>161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88</v>
      </c>
      <c r="BK150" s="179">
        <f>ROUND(I150*H150,2)</f>
        <v>0</v>
      </c>
      <c r="BL150" s="18" t="s">
        <v>180</v>
      </c>
      <c r="BM150" s="178" t="s">
        <v>518</v>
      </c>
    </row>
    <row r="151" spans="2:63" s="12" customFormat="1" ht="25.9" customHeight="1">
      <c r="B151" s="153"/>
      <c r="D151" s="154" t="s">
        <v>79</v>
      </c>
      <c r="E151" s="155" t="s">
        <v>837</v>
      </c>
      <c r="F151" s="155" t="s">
        <v>838</v>
      </c>
      <c r="I151" s="156"/>
      <c r="J151" s="157">
        <f>BK151</f>
        <v>0</v>
      </c>
      <c r="L151" s="153"/>
      <c r="M151" s="158"/>
      <c r="N151" s="159"/>
      <c r="O151" s="159"/>
      <c r="P151" s="160">
        <f>SUM(P152:P154)</f>
        <v>0</v>
      </c>
      <c r="Q151" s="159"/>
      <c r="R151" s="160">
        <f>SUM(R152:R154)</f>
        <v>0</v>
      </c>
      <c r="S151" s="159"/>
      <c r="T151" s="161">
        <f>SUM(T152:T154)</f>
        <v>0</v>
      </c>
      <c r="AR151" s="154" t="s">
        <v>88</v>
      </c>
      <c r="AT151" s="162" t="s">
        <v>79</v>
      </c>
      <c r="AU151" s="162" t="s">
        <v>80</v>
      </c>
      <c r="AY151" s="154" t="s">
        <v>161</v>
      </c>
      <c r="BK151" s="163">
        <f>SUM(BK152:BK154)</f>
        <v>0</v>
      </c>
    </row>
    <row r="152" spans="1:65" s="2" customFormat="1" ht="24" customHeight="1">
      <c r="A152" s="33"/>
      <c r="B152" s="166"/>
      <c r="C152" s="167" t="s">
        <v>7</v>
      </c>
      <c r="D152" s="167" t="s">
        <v>164</v>
      </c>
      <c r="E152" s="168" t="s">
        <v>839</v>
      </c>
      <c r="F152" s="169" t="s">
        <v>840</v>
      </c>
      <c r="G152" s="170" t="s">
        <v>292</v>
      </c>
      <c r="H152" s="171">
        <v>1</v>
      </c>
      <c r="I152" s="172"/>
      <c r="J152" s="173">
        <f>ROUND(I152*H152,2)</f>
        <v>0</v>
      </c>
      <c r="K152" s="169" t="s">
        <v>1</v>
      </c>
      <c r="L152" s="34"/>
      <c r="M152" s="174" t="s">
        <v>1</v>
      </c>
      <c r="N152" s="175" t="s">
        <v>45</v>
      </c>
      <c r="O152" s="59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180</v>
      </c>
      <c r="AT152" s="178" t="s">
        <v>164</v>
      </c>
      <c r="AU152" s="178" t="s">
        <v>88</v>
      </c>
      <c r="AY152" s="18" t="s">
        <v>161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88</v>
      </c>
      <c r="BK152" s="179">
        <f>ROUND(I152*H152,2)</f>
        <v>0</v>
      </c>
      <c r="BL152" s="18" t="s">
        <v>180</v>
      </c>
      <c r="BM152" s="178" t="s">
        <v>778</v>
      </c>
    </row>
    <row r="153" spans="1:65" s="2" customFormat="1" ht="16.5" customHeight="1">
      <c r="A153" s="33"/>
      <c r="B153" s="166"/>
      <c r="C153" s="167" t="s">
        <v>355</v>
      </c>
      <c r="D153" s="167" t="s">
        <v>164</v>
      </c>
      <c r="E153" s="168" t="s">
        <v>841</v>
      </c>
      <c r="F153" s="169" t="s">
        <v>842</v>
      </c>
      <c r="G153" s="170" t="s">
        <v>843</v>
      </c>
      <c r="H153" s="233"/>
      <c r="I153" s="172"/>
      <c r="J153" s="173">
        <f>ROUND(I153*H153,2)</f>
        <v>0</v>
      </c>
      <c r="K153" s="169" t="s">
        <v>1</v>
      </c>
      <c r="L153" s="34"/>
      <c r="M153" s="174" t="s">
        <v>1</v>
      </c>
      <c r="N153" s="175" t="s">
        <v>45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180</v>
      </c>
      <c r="AT153" s="178" t="s">
        <v>164</v>
      </c>
      <c r="AU153" s="178" t="s">
        <v>88</v>
      </c>
      <c r="AY153" s="18" t="s">
        <v>161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88</v>
      </c>
      <c r="BK153" s="179">
        <f>ROUND(I153*H153,2)</f>
        <v>0</v>
      </c>
      <c r="BL153" s="18" t="s">
        <v>180</v>
      </c>
      <c r="BM153" s="178" t="s">
        <v>781</v>
      </c>
    </row>
    <row r="154" spans="1:65" s="2" customFormat="1" ht="16.5" customHeight="1">
      <c r="A154" s="33"/>
      <c r="B154" s="166"/>
      <c r="C154" s="167" t="s">
        <v>360</v>
      </c>
      <c r="D154" s="167" t="s">
        <v>164</v>
      </c>
      <c r="E154" s="168" t="s">
        <v>844</v>
      </c>
      <c r="F154" s="169" t="s">
        <v>845</v>
      </c>
      <c r="G154" s="170" t="s">
        <v>499</v>
      </c>
      <c r="H154" s="171">
        <v>1</v>
      </c>
      <c r="I154" s="172"/>
      <c r="J154" s="173">
        <f>ROUND(I154*H154,2)</f>
        <v>0</v>
      </c>
      <c r="K154" s="169" t="s">
        <v>1</v>
      </c>
      <c r="L154" s="34"/>
      <c r="M154" s="180" t="s">
        <v>1</v>
      </c>
      <c r="N154" s="181" t="s">
        <v>45</v>
      </c>
      <c r="O154" s="18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180</v>
      </c>
      <c r="AT154" s="178" t="s">
        <v>164</v>
      </c>
      <c r="AU154" s="178" t="s">
        <v>88</v>
      </c>
      <c r="AY154" s="18" t="s">
        <v>161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88</v>
      </c>
      <c r="BK154" s="179">
        <f>ROUND(I154*H154,2)</f>
        <v>0</v>
      </c>
      <c r="BL154" s="18" t="s">
        <v>180</v>
      </c>
      <c r="BM154" s="178" t="s">
        <v>783</v>
      </c>
    </row>
    <row r="155" spans="1:31" s="2" customFormat="1" ht="6.95" customHeight="1">
      <c r="A155" s="33"/>
      <c r="B155" s="48"/>
      <c r="C155" s="49"/>
      <c r="D155" s="49"/>
      <c r="E155" s="49"/>
      <c r="F155" s="49"/>
      <c r="G155" s="49"/>
      <c r="H155" s="49"/>
      <c r="I155" s="126"/>
      <c r="J155" s="49"/>
      <c r="K155" s="49"/>
      <c r="L155" s="34"/>
      <c r="M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</sheetData>
  <autoFilter ref="C126:K154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69" t="s">
        <v>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123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90</v>
      </c>
    </row>
    <row r="4" spans="2:46" s="1" customFormat="1" ht="24.95" customHeight="1" hidden="1">
      <c r="B4" s="21"/>
      <c r="D4" s="22" t="s">
        <v>129</v>
      </c>
      <c r="I4" s="99"/>
      <c r="L4" s="21"/>
      <c r="M4" s="101" t="s">
        <v>10</v>
      </c>
      <c r="AT4" s="18" t="s">
        <v>3</v>
      </c>
    </row>
    <row r="5" spans="2:12" s="1" customFormat="1" ht="6.95" customHeight="1" hidden="1">
      <c r="B5" s="21"/>
      <c r="I5" s="99"/>
      <c r="L5" s="21"/>
    </row>
    <row r="6" spans="2:12" s="1" customFormat="1" ht="12" customHeight="1" hidden="1">
      <c r="B6" s="21"/>
      <c r="D6" s="28" t="s">
        <v>16</v>
      </c>
      <c r="I6" s="99"/>
      <c r="L6" s="21"/>
    </row>
    <row r="7" spans="2:12" s="1" customFormat="1" ht="16.5" customHeight="1" hidden="1">
      <c r="B7" s="21"/>
      <c r="E7" s="310" t="str">
        <f>'Rekapitulace stavby'!K6</f>
        <v>Realizace sportovišť ZŠ Letců R.A.F. - ÚPRAVA AREÁLU- ETAPA 1</v>
      </c>
      <c r="F7" s="311"/>
      <c r="G7" s="311"/>
      <c r="H7" s="311"/>
      <c r="I7" s="99"/>
      <c r="L7" s="21"/>
    </row>
    <row r="8" spans="2:12" s="1" customFormat="1" ht="12" customHeight="1" hidden="1">
      <c r="B8" s="21"/>
      <c r="D8" s="28" t="s">
        <v>130</v>
      </c>
      <c r="I8" s="99"/>
      <c r="L8" s="21"/>
    </row>
    <row r="9" spans="1:31" s="2" customFormat="1" ht="16.5" customHeight="1" hidden="1">
      <c r="A9" s="33"/>
      <c r="B9" s="34"/>
      <c r="C9" s="33"/>
      <c r="D9" s="33"/>
      <c r="E9" s="310" t="s">
        <v>846</v>
      </c>
      <c r="F9" s="309"/>
      <c r="G9" s="309"/>
      <c r="H9" s="309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4"/>
      <c r="C10" s="33"/>
      <c r="D10" s="28" t="s">
        <v>247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 hidden="1">
      <c r="A11" s="33"/>
      <c r="B11" s="34"/>
      <c r="C11" s="33"/>
      <c r="D11" s="33"/>
      <c r="E11" s="277" t="s">
        <v>847</v>
      </c>
      <c r="F11" s="309"/>
      <c r="G11" s="309"/>
      <c r="H11" s="309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hidden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 hidden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25. 10. 2019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 hidden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 hidden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26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 hidden="1">
      <c r="A17" s="33"/>
      <c r="B17" s="34"/>
      <c r="C17" s="33"/>
      <c r="D17" s="33"/>
      <c r="E17" s="26" t="s">
        <v>27</v>
      </c>
      <c r="F17" s="33"/>
      <c r="G17" s="33"/>
      <c r="H17" s="33"/>
      <c r="I17" s="103" t="s">
        <v>28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 hidden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 hidden="1">
      <c r="A19" s="33"/>
      <c r="B19" s="34"/>
      <c r="C19" s="33"/>
      <c r="D19" s="28" t="s">
        <v>29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 hidden="1">
      <c r="A20" s="33"/>
      <c r="B20" s="34"/>
      <c r="C20" s="33"/>
      <c r="D20" s="33"/>
      <c r="E20" s="312" t="str">
        <f>'Rekapitulace stavby'!E14</f>
        <v>Vyplň údaj</v>
      </c>
      <c r="F20" s="280"/>
      <c r="G20" s="280"/>
      <c r="H20" s="280"/>
      <c r="I20" s="103" t="s">
        <v>28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 hidden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 hidden="1">
      <c r="A22" s="33"/>
      <c r="B22" s="34"/>
      <c r="C22" s="33"/>
      <c r="D22" s="28" t="s">
        <v>31</v>
      </c>
      <c r="E22" s="33"/>
      <c r="F22" s="33"/>
      <c r="G22" s="33"/>
      <c r="H22" s="33"/>
      <c r="I22" s="103" t="s">
        <v>25</v>
      </c>
      <c r="J22" s="26" t="s">
        <v>32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 hidden="1">
      <c r="A23" s="33"/>
      <c r="B23" s="34"/>
      <c r="C23" s="33"/>
      <c r="D23" s="33"/>
      <c r="E23" s="26" t="s">
        <v>33</v>
      </c>
      <c r="F23" s="33"/>
      <c r="G23" s="33"/>
      <c r="H23" s="33"/>
      <c r="I23" s="103" t="s">
        <v>28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 hidden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 hidden="1">
      <c r="A25" s="33"/>
      <c r="B25" s="34"/>
      <c r="C25" s="33"/>
      <c r="D25" s="28" t="s">
        <v>35</v>
      </c>
      <c r="E25" s="33"/>
      <c r="F25" s="33"/>
      <c r="G25" s="33"/>
      <c r="H25" s="33"/>
      <c r="I25" s="103" t="s">
        <v>25</v>
      </c>
      <c r="J25" s="26" t="s">
        <v>36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 hidden="1">
      <c r="A26" s="33"/>
      <c r="B26" s="34"/>
      <c r="C26" s="33"/>
      <c r="D26" s="33"/>
      <c r="E26" s="26" t="s">
        <v>37</v>
      </c>
      <c r="F26" s="33"/>
      <c r="G26" s="33"/>
      <c r="H26" s="33"/>
      <c r="I26" s="103" t="s">
        <v>28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 hidden="1">
      <c r="A28" s="33"/>
      <c r="B28" s="34"/>
      <c r="C28" s="33"/>
      <c r="D28" s="28" t="s">
        <v>38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 hidden="1">
      <c r="A29" s="104"/>
      <c r="B29" s="105"/>
      <c r="C29" s="104"/>
      <c r="D29" s="104"/>
      <c r="E29" s="284" t="s">
        <v>1</v>
      </c>
      <c r="F29" s="284"/>
      <c r="G29" s="284"/>
      <c r="H29" s="28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 hidden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hidden="1">
      <c r="A32" s="33"/>
      <c r="B32" s="34"/>
      <c r="C32" s="33"/>
      <c r="D32" s="109" t="s">
        <v>40</v>
      </c>
      <c r="E32" s="33"/>
      <c r="F32" s="33"/>
      <c r="G32" s="33"/>
      <c r="H32" s="33"/>
      <c r="I32" s="102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 hidden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33"/>
      <c r="F34" s="37" t="s">
        <v>42</v>
      </c>
      <c r="G34" s="33"/>
      <c r="H34" s="33"/>
      <c r="I34" s="110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111" t="s">
        <v>44</v>
      </c>
      <c r="E35" s="28" t="s">
        <v>45</v>
      </c>
      <c r="F35" s="112">
        <f>ROUND((SUM(BE124:BE153)),2)</f>
        <v>0</v>
      </c>
      <c r="G35" s="33"/>
      <c r="H35" s="33"/>
      <c r="I35" s="113">
        <v>0.21</v>
      </c>
      <c r="J35" s="112">
        <f>ROUND(((SUM(BE124:BE153))*I35),2)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12">
        <f>ROUND((SUM(BF124:BF153)),2)</f>
        <v>0</v>
      </c>
      <c r="G36" s="33"/>
      <c r="H36" s="33"/>
      <c r="I36" s="113">
        <v>0.15</v>
      </c>
      <c r="J36" s="112">
        <f>ROUND(((SUM(BF124:BF153))*I36),2)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12">
        <f>ROUND((SUM(BG124:BG153)),2)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48</v>
      </c>
      <c r="F38" s="112">
        <f>ROUND((SUM(BH124:BH153)),2)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49</v>
      </c>
      <c r="F39" s="112">
        <f>ROUND((SUM(BI124:BI153)),2)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 hidden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hidden="1">
      <c r="A41" s="33"/>
      <c r="B41" s="34"/>
      <c r="C41" s="114"/>
      <c r="D41" s="115" t="s">
        <v>50</v>
      </c>
      <c r="E41" s="61"/>
      <c r="F41" s="61"/>
      <c r="G41" s="116" t="s">
        <v>51</v>
      </c>
      <c r="H41" s="117" t="s">
        <v>52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 hidden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 hidden="1">
      <c r="B43" s="21"/>
      <c r="I43" s="99"/>
      <c r="L43" s="21"/>
    </row>
    <row r="44" spans="2:12" s="1" customFormat="1" ht="14.45" customHeight="1" hidden="1">
      <c r="B44" s="21"/>
      <c r="I44" s="99"/>
      <c r="L44" s="21"/>
    </row>
    <row r="45" spans="2:12" s="1" customFormat="1" ht="14.45" customHeight="1" hidden="1">
      <c r="B45" s="21"/>
      <c r="I45" s="99"/>
      <c r="L45" s="21"/>
    </row>
    <row r="46" spans="2:12" s="1" customFormat="1" ht="14.45" customHeight="1" hidden="1">
      <c r="B46" s="21"/>
      <c r="I46" s="99"/>
      <c r="L46" s="21"/>
    </row>
    <row r="47" spans="2:12" s="1" customFormat="1" ht="14.45" customHeight="1" hidden="1">
      <c r="B47" s="21"/>
      <c r="I47" s="99"/>
      <c r="L47" s="21"/>
    </row>
    <row r="48" spans="2:12" s="1" customFormat="1" ht="14.45" customHeight="1" hidden="1">
      <c r="B48" s="21"/>
      <c r="I48" s="99"/>
      <c r="L48" s="21"/>
    </row>
    <row r="49" spans="2:12" s="1" customFormat="1" ht="14.45" customHeight="1" hidden="1">
      <c r="B49" s="21"/>
      <c r="I49" s="99"/>
      <c r="L49" s="21"/>
    </row>
    <row r="50" spans="2:12" s="2" customFormat="1" ht="14.45" customHeight="1" hidden="1">
      <c r="B50" s="43"/>
      <c r="D50" s="44" t="s">
        <v>53</v>
      </c>
      <c r="E50" s="45"/>
      <c r="F50" s="45"/>
      <c r="G50" s="44" t="s">
        <v>54</v>
      </c>
      <c r="H50" s="45"/>
      <c r="I50" s="121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55</v>
      </c>
      <c r="E61" s="36"/>
      <c r="F61" s="122" t="s">
        <v>56</v>
      </c>
      <c r="G61" s="46" t="s">
        <v>55</v>
      </c>
      <c r="H61" s="36"/>
      <c r="I61" s="123"/>
      <c r="J61" s="124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55</v>
      </c>
      <c r="E76" s="36"/>
      <c r="F76" s="122" t="s">
        <v>56</v>
      </c>
      <c r="G76" s="46" t="s">
        <v>55</v>
      </c>
      <c r="H76" s="36"/>
      <c r="I76" s="123"/>
      <c r="J76" s="124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133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0" t="str">
        <f>E7</f>
        <v>Realizace sportovišť ZŠ Letců R.A.F. - ÚPRAVA AREÁLU- ETAPA 1</v>
      </c>
      <c r="F85" s="311"/>
      <c r="G85" s="311"/>
      <c r="H85" s="311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130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310" t="s">
        <v>846</v>
      </c>
      <c r="F87" s="309"/>
      <c r="G87" s="309"/>
      <c r="H87" s="309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247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7" t="str">
        <f>E11</f>
        <v>02/1 - Statická část</v>
      </c>
      <c r="F89" s="309"/>
      <c r="G89" s="309"/>
      <c r="H89" s="309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nám. Přemyslovců 163, 288 28</v>
      </c>
      <c r="G91" s="33"/>
      <c r="H91" s="33"/>
      <c r="I91" s="103" t="s">
        <v>22</v>
      </c>
      <c r="J91" s="56" t="str">
        <f>IF(J14="","",J14)</f>
        <v>25. 10. 2019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24</v>
      </c>
      <c r="D93" s="33"/>
      <c r="E93" s="33"/>
      <c r="F93" s="26" t="str">
        <f>E17</f>
        <v>Město Nymburk</v>
      </c>
      <c r="G93" s="33"/>
      <c r="H93" s="33"/>
      <c r="I93" s="103" t="s">
        <v>31</v>
      </c>
      <c r="J93" s="31" t="str">
        <f>E23</f>
        <v>TaK Architects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7.95" customHeight="1">
      <c r="A94" s="33"/>
      <c r="B94" s="34"/>
      <c r="C94" s="28" t="s">
        <v>29</v>
      </c>
      <c r="D94" s="33"/>
      <c r="E94" s="33"/>
      <c r="F94" s="26" t="str">
        <f>IF(E20="","",E20)</f>
        <v>Vyplň údaj</v>
      </c>
      <c r="G94" s="33"/>
      <c r="H94" s="33"/>
      <c r="I94" s="103" t="s">
        <v>35</v>
      </c>
      <c r="J94" s="31" t="str">
        <f>E26</f>
        <v>NASTA Group, s.r.o.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134</v>
      </c>
      <c r="D96" s="114"/>
      <c r="E96" s="114"/>
      <c r="F96" s="114"/>
      <c r="G96" s="114"/>
      <c r="H96" s="114"/>
      <c r="I96" s="129"/>
      <c r="J96" s="130" t="s">
        <v>135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136</v>
      </c>
      <c r="D98" s="33"/>
      <c r="E98" s="33"/>
      <c r="F98" s="33"/>
      <c r="G98" s="33"/>
      <c r="H98" s="33"/>
      <c r="I98" s="102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137</v>
      </c>
    </row>
    <row r="99" spans="2:12" s="9" customFormat="1" ht="24.95" customHeight="1">
      <c r="B99" s="132"/>
      <c r="D99" s="133" t="s">
        <v>249</v>
      </c>
      <c r="E99" s="134"/>
      <c r="F99" s="134"/>
      <c r="G99" s="134"/>
      <c r="H99" s="134"/>
      <c r="I99" s="135"/>
      <c r="J99" s="136">
        <f>J125</f>
        <v>0</v>
      </c>
      <c r="L99" s="132"/>
    </row>
    <row r="100" spans="2:12" s="10" customFormat="1" ht="19.9" customHeight="1">
      <c r="B100" s="137"/>
      <c r="D100" s="138" t="s">
        <v>442</v>
      </c>
      <c r="E100" s="139"/>
      <c r="F100" s="139"/>
      <c r="G100" s="139"/>
      <c r="H100" s="139"/>
      <c r="I100" s="140"/>
      <c r="J100" s="141">
        <f>J126</f>
        <v>0</v>
      </c>
      <c r="L100" s="137"/>
    </row>
    <row r="101" spans="2:12" s="10" customFormat="1" ht="19.9" customHeight="1">
      <c r="B101" s="137"/>
      <c r="D101" s="138" t="s">
        <v>443</v>
      </c>
      <c r="E101" s="139"/>
      <c r="F101" s="139"/>
      <c r="G101" s="139"/>
      <c r="H101" s="139"/>
      <c r="I101" s="140"/>
      <c r="J101" s="141">
        <f>J137</f>
        <v>0</v>
      </c>
      <c r="L101" s="137"/>
    </row>
    <row r="102" spans="2:12" s="10" customFormat="1" ht="19.9" customHeight="1">
      <c r="B102" s="137"/>
      <c r="D102" s="138" t="s">
        <v>281</v>
      </c>
      <c r="E102" s="139"/>
      <c r="F102" s="139"/>
      <c r="G102" s="139"/>
      <c r="H102" s="139"/>
      <c r="I102" s="140"/>
      <c r="J102" s="141">
        <f>J151</f>
        <v>0</v>
      </c>
      <c r="L102" s="137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2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6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7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310" t="str">
        <f>E7</f>
        <v>Realizace sportovišť ZŠ Letců R.A.F. - ÚPRAVA AREÁLU- ETAPA 1</v>
      </c>
      <c r="F112" s="311"/>
      <c r="G112" s="311"/>
      <c r="H112" s="311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130</v>
      </c>
      <c r="I113" s="99"/>
      <c r="L113" s="21"/>
    </row>
    <row r="114" spans="1:31" s="2" customFormat="1" ht="16.5" customHeight="1">
      <c r="A114" s="33"/>
      <c r="B114" s="34"/>
      <c r="C114" s="33"/>
      <c r="D114" s="33"/>
      <c r="E114" s="310" t="s">
        <v>846</v>
      </c>
      <c r="F114" s="309"/>
      <c r="G114" s="309"/>
      <c r="H114" s="309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247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E11</f>
        <v>02/1 - Statická část</v>
      </c>
      <c r="F116" s="309"/>
      <c r="G116" s="309"/>
      <c r="H116" s="309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>nám. Přemyslovců 163, 288 28</v>
      </c>
      <c r="G118" s="33"/>
      <c r="H118" s="33"/>
      <c r="I118" s="103" t="s">
        <v>22</v>
      </c>
      <c r="J118" s="56" t="str">
        <f>IF(J14="","",J14)</f>
        <v>25. 10. 2019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7.95" customHeight="1">
      <c r="A120" s="33"/>
      <c r="B120" s="34"/>
      <c r="C120" s="28" t="s">
        <v>24</v>
      </c>
      <c r="D120" s="33"/>
      <c r="E120" s="33"/>
      <c r="F120" s="26" t="str">
        <f>E17</f>
        <v>Město Nymburk</v>
      </c>
      <c r="G120" s="33"/>
      <c r="H120" s="33"/>
      <c r="I120" s="103" t="s">
        <v>31</v>
      </c>
      <c r="J120" s="31" t="str">
        <f>E23</f>
        <v>TaK Architects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7.95" customHeight="1">
      <c r="A121" s="33"/>
      <c r="B121" s="34"/>
      <c r="C121" s="28" t="s">
        <v>29</v>
      </c>
      <c r="D121" s="33"/>
      <c r="E121" s="33"/>
      <c r="F121" s="26" t="str">
        <f>IF(E20="","",E20)</f>
        <v>Vyplň údaj</v>
      </c>
      <c r="G121" s="33"/>
      <c r="H121" s="33"/>
      <c r="I121" s="103" t="s">
        <v>35</v>
      </c>
      <c r="J121" s="31" t="str">
        <f>E26</f>
        <v>NASTA Group,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42"/>
      <c r="B123" s="143"/>
      <c r="C123" s="144" t="s">
        <v>147</v>
      </c>
      <c r="D123" s="145" t="s">
        <v>65</v>
      </c>
      <c r="E123" s="145" t="s">
        <v>61</v>
      </c>
      <c r="F123" s="145" t="s">
        <v>62</v>
      </c>
      <c r="G123" s="145" t="s">
        <v>148</v>
      </c>
      <c r="H123" s="145" t="s">
        <v>149</v>
      </c>
      <c r="I123" s="146" t="s">
        <v>150</v>
      </c>
      <c r="J123" s="145" t="s">
        <v>135</v>
      </c>
      <c r="K123" s="147" t="s">
        <v>151</v>
      </c>
      <c r="L123" s="148"/>
      <c r="M123" s="63" t="s">
        <v>1</v>
      </c>
      <c r="N123" s="64" t="s">
        <v>44</v>
      </c>
      <c r="O123" s="64" t="s">
        <v>152</v>
      </c>
      <c r="P123" s="64" t="s">
        <v>153</v>
      </c>
      <c r="Q123" s="64" t="s">
        <v>154</v>
      </c>
      <c r="R123" s="64" t="s">
        <v>155</v>
      </c>
      <c r="S123" s="64" t="s">
        <v>156</v>
      </c>
      <c r="T123" s="65" t="s">
        <v>157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9" customHeight="1">
      <c r="A124" s="33"/>
      <c r="B124" s="34"/>
      <c r="C124" s="70" t="s">
        <v>158</v>
      </c>
      <c r="D124" s="33"/>
      <c r="E124" s="33"/>
      <c r="F124" s="33"/>
      <c r="G124" s="33"/>
      <c r="H124" s="33"/>
      <c r="I124" s="102"/>
      <c r="J124" s="149">
        <f>BK124</f>
        <v>0</v>
      </c>
      <c r="K124" s="33"/>
      <c r="L124" s="34"/>
      <c r="M124" s="66"/>
      <c r="N124" s="57"/>
      <c r="O124" s="67"/>
      <c r="P124" s="150">
        <f>P125</f>
        <v>0</v>
      </c>
      <c r="Q124" s="67"/>
      <c r="R124" s="150">
        <f>R125</f>
        <v>152.60559648999998</v>
      </c>
      <c r="S124" s="67"/>
      <c r="T124" s="151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79</v>
      </c>
      <c r="AU124" s="18" t="s">
        <v>137</v>
      </c>
      <c r="BK124" s="152">
        <f>BK125</f>
        <v>0</v>
      </c>
    </row>
    <row r="125" spans="2:63" s="12" customFormat="1" ht="25.9" customHeight="1">
      <c r="B125" s="153"/>
      <c r="D125" s="154" t="s">
        <v>79</v>
      </c>
      <c r="E125" s="155" t="s">
        <v>251</v>
      </c>
      <c r="F125" s="155" t="s">
        <v>252</v>
      </c>
      <c r="I125" s="156"/>
      <c r="J125" s="157">
        <f>BK125</f>
        <v>0</v>
      </c>
      <c r="L125" s="153"/>
      <c r="M125" s="158"/>
      <c r="N125" s="159"/>
      <c r="O125" s="159"/>
      <c r="P125" s="160">
        <f>P126+P137+P151</f>
        <v>0</v>
      </c>
      <c r="Q125" s="159"/>
      <c r="R125" s="160">
        <f>R126+R137+R151</f>
        <v>152.60559648999998</v>
      </c>
      <c r="S125" s="159"/>
      <c r="T125" s="161">
        <f>T126+T137+T151</f>
        <v>0</v>
      </c>
      <c r="AR125" s="154" t="s">
        <v>88</v>
      </c>
      <c r="AT125" s="162" t="s">
        <v>79</v>
      </c>
      <c r="AU125" s="162" t="s">
        <v>80</v>
      </c>
      <c r="AY125" s="154" t="s">
        <v>161</v>
      </c>
      <c r="BK125" s="163">
        <f>BK126+BK137+BK151</f>
        <v>0</v>
      </c>
    </row>
    <row r="126" spans="2:63" s="12" customFormat="1" ht="22.9" customHeight="1">
      <c r="B126" s="153"/>
      <c r="D126" s="154" t="s">
        <v>79</v>
      </c>
      <c r="E126" s="164" t="s">
        <v>90</v>
      </c>
      <c r="F126" s="164" t="s">
        <v>489</v>
      </c>
      <c r="I126" s="156"/>
      <c r="J126" s="165">
        <f>BK126</f>
        <v>0</v>
      </c>
      <c r="L126" s="153"/>
      <c r="M126" s="158"/>
      <c r="N126" s="159"/>
      <c r="O126" s="159"/>
      <c r="P126" s="160">
        <f>SUM(P127:P136)</f>
        <v>0</v>
      </c>
      <c r="Q126" s="159"/>
      <c r="R126" s="160">
        <f>SUM(R127:R136)</f>
        <v>90.27702552</v>
      </c>
      <c r="S126" s="159"/>
      <c r="T126" s="161">
        <f>SUM(T127:T136)</f>
        <v>0</v>
      </c>
      <c r="AR126" s="154" t="s">
        <v>88</v>
      </c>
      <c r="AT126" s="162" t="s">
        <v>79</v>
      </c>
      <c r="AU126" s="162" t="s">
        <v>88</v>
      </c>
      <c r="AY126" s="154" t="s">
        <v>161</v>
      </c>
      <c r="BK126" s="163">
        <f>SUM(BK127:BK136)</f>
        <v>0</v>
      </c>
    </row>
    <row r="127" spans="1:65" s="2" customFormat="1" ht="24" customHeight="1">
      <c r="A127" s="33"/>
      <c r="B127" s="166"/>
      <c r="C127" s="167" t="s">
        <v>88</v>
      </c>
      <c r="D127" s="167" t="s">
        <v>164</v>
      </c>
      <c r="E127" s="168" t="s">
        <v>848</v>
      </c>
      <c r="F127" s="169" t="s">
        <v>849</v>
      </c>
      <c r="G127" s="170" t="s">
        <v>256</v>
      </c>
      <c r="H127" s="171">
        <v>4.663</v>
      </c>
      <c r="I127" s="172"/>
      <c r="J127" s="173">
        <f>ROUND(I127*H127,2)</f>
        <v>0</v>
      </c>
      <c r="K127" s="169" t="s">
        <v>1</v>
      </c>
      <c r="L127" s="34"/>
      <c r="M127" s="174" t="s">
        <v>1</v>
      </c>
      <c r="N127" s="175" t="s">
        <v>45</v>
      </c>
      <c r="O127" s="59"/>
      <c r="P127" s="176">
        <f>O127*H127</f>
        <v>0</v>
      </c>
      <c r="Q127" s="176">
        <v>2.16</v>
      </c>
      <c r="R127" s="176">
        <f>Q127*H127</f>
        <v>10.072080000000001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180</v>
      </c>
      <c r="AT127" s="178" t="s">
        <v>164</v>
      </c>
      <c r="AU127" s="178" t="s">
        <v>90</v>
      </c>
      <c r="AY127" s="18" t="s">
        <v>161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88</v>
      </c>
      <c r="BK127" s="179">
        <f>ROUND(I127*H127,2)</f>
        <v>0</v>
      </c>
      <c r="BL127" s="18" t="s">
        <v>180</v>
      </c>
      <c r="BM127" s="178" t="s">
        <v>850</v>
      </c>
    </row>
    <row r="128" spans="2:51" s="13" customFormat="1" ht="12">
      <c r="B128" s="185"/>
      <c r="D128" s="186" t="s">
        <v>259</v>
      </c>
      <c r="E128" s="187" t="s">
        <v>1</v>
      </c>
      <c r="F128" s="188" t="s">
        <v>851</v>
      </c>
      <c r="H128" s="187" t="s">
        <v>1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7" t="s">
        <v>259</v>
      </c>
      <c r="AU128" s="187" t="s">
        <v>90</v>
      </c>
      <c r="AV128" s="13" t="s">
        <v>88</v>
      </c>
      <c r="AW128" s="13" t="s">
        <v>34</v>
      </c>
      <c r="AX128" s="13" t="s">
        <v>80</v>
      </c>
      <c r="AY128" s="187" t="s">
        <v>161</v>
      </c>
    </row>
    <row r="129" spans="2:51" s="14" customFormat="1" ht="12">
      <c r="B129" s="193"/>
      <c r="D129" s="186" t="s">
        <v>259</v>
      </c>
      <c r="E129" s="194" t="s">
        <v>1</v>
      </c>
      <c r="F129" s="195" t="s">
        <v>852</v>
      </c>
      <c r="H129" s="196">
        <v>4.663</v>
      </c>
      <c r="I129" s="197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4" t="s">
        <v>259</v>
      </c>
      <c r="AU129" s="194" t="s">
        <v>90</v>
      </c>
      <c r="AV129" s="14" t="s">
        <v>90</v>
      </c>
      <c r="AW129" s="14" t="s">
        <v>34</v>
      </c>
      <c r="AX129" s="14" t="s">
        <v>88</v>
      </c>
      <c r="AY129" s="194" t="s">
        <v>161</v>
      </c>
    </row>
    <row r="130" spans="1:65" s="2" customFormat="1" ht="16.5" customHeight="1">
      <c r="A130" s="33"/>
      <c r="B130" s="166"/>
      <c r="C130" s="167" t="s">
        <v>90</v>
      </c>
      <c r="D130" s="167" t="s">
        <v>164</v>
      </c>
      <c r="E130" s="168" t="s">
        <v>853</v>
      </c>
      <c r="F130" s="169" t="s">
        <v>854</v>
      </c>
      <c r="G130" s="170" t="s">
        <v>256</v>
      </c>
      <c r="H130" s="171">
        <v>32.638</v>
      </c>
      <c r="I130" s="172"/>
      <c r="J130" s="173">
        <f>ROUND(I130*H130,2)</f>
        <v>0</v>
      </c>
      <c r="K130" s="169" t="s">
        <v>257</v>
      </c>
      <c r="L130" s="34"/>
      <c r="M130" s="174" t="s">
        <v>1</v>
      </c>
      <c r="N130" s="175" t="s">
        <v>45</v>
      </c>
      <c r="O130" s="59"/>
      <c r="P130" s="176">
        <f>O130*H130</f>
        <v>0</v>
      </c>
      <c r="Q130" s="176">
        <v>2.45329</v>
      </c>
      <c r="R130" s="176">
        <f>Q130*H130</f>
        <v>80.07047902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180</v>
      </c>
      <c r="AT130" s="178" t="s">
        <v>164</v>
      </c>
      <c r="AU130" s="178" t="s">
        <v>90</v>
      </c>
      <c r="AY130" s="18" t="s">
        <v>161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88</v>
      </c>
      <c r="BK130" s="179">
        <f>ROUND(I130*H130,2)</f>
        <v>0</v>
      </c>
      <c r="BL130" s="18" t="s">
        <v>180</v>
      </c>
      <c r="BM130" s="178" t="s">
        <v>855</v>
      </c>
    </row>
    <row r="131" spans="2:51" s="13" customFormat="1" ht="12">
      <c r="B131" s="185"/>
      <c r="D131" s="186" t="s">
        <v>259</v>
      </c>
      <c r="E131" s="187" t="s">
        <v>1</v>
      </c>
      <c r="F131" s="188" t="s">
        <v>851</v>
      </c>
      <c r="H131" s="187" t="s">
        <v>1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7" t="s">
        <v>259</v>
      </c>
      <c r="AU131" s="187" t="s">
        <v>90</v>
      </c>
      <c r="AV131" s="13" t="s">
        <v>88</v>
      </c>
      <c r="AW131" s="13" t="s">
        <v>34</v>
      </c>
      <c r="AX131" s="13" t="s">
        <v>80</v>
      </c>
      <c r="AY131" s="187" t="s">
        <v>161</v>
      </c>
    </row>
    <row r="132" spans="2:51" s="14" customFormat="1" ht="12">
      <c r="B132" s="193"/>
      <c r="D132" s="186" t="s">
        <v>259</v>
      </c>
      <c r="E132" s="194" t="s">
        <v>1</v>
      </c>
      <c r="F132" s="195" t="s">
        <v>856</v>
      </c>
      <c r="H132" s="196">
        <v>32.638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259</v>
      </c>
      <c r="AU132" s="194" t="s">
        <v>90</v>
      </c>
      <c r="AV132" s="14" t="s">
        <v>90</v>
      </c>
      <c r="AW132" s="14" t="s">
        <v>34</v>
      </c>
      <c r="AX132" s="14" t="s">
        <v>88</v>
      </c>
      <c r="AY132" s="194" t="s">
        <v>161</v>
      </c>
    </row>
    <row r="133" spans="1:65" s="2" customFormat="1" ht="16.5" customHeight="1">
      <c r="A133" s="33"/>
      <c r="B133" s="166"/>
      <c r="C133" s="167" t="s">
        <v>110</v>
      </c>
      <c r="D133" s="167" t="s">
        <v>164</v>
      </c>
      <c r="E133" s="168" t="s">
        <v>857</v>
      </c>
      <c r="F133" s="169" t="s">
        <v>858</v>
      </c>
      <c r="G133" s="170" t="s">
        <v>271</v>
      </c>
      <c r="H133" s="171">
        <v>130.55</v>
      </c>
      <c r="I133" s="172"/>
      <c r="J133" s="173">
        <f>ROUND(I133*H133,2)</f>
        <v>0</v>
      </c>
      <c r="K133" s="169" t="s">
        <v>257</v>
      </c>
      <c r="L133" s="34"/>
      <c r="M133" s="174" t="s">
        <v>1</v>
      </c>
      <c r="N133" s="175" t="s">
        <v>45</v>
      </c>
      <c r="O133" s="59"/>
      <c r="P133" s="176">
        <f>O133*H133</f>
        <v>0</v>
      </c>
      <c r="Q133" s="176">
        <v>0.00103</v>
      </c>
      <c r="R133" s="176">
        <f>Q133*H133</f>
        <v>0.13446650000000002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180</v>
      </c>
      <c r="AT133" s="178" t="s">
        <v>164</v>
      </c>
      <c r="AU133" s="178" t="s">
        <v>90</v>
      </c>
      <c r="AY133" s="18" t="s">
        <v>161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88</v>
      </c>
      <c r="BK133" s="179">
        <f>ROUND(I133*H133,2)</f>
        <v>0</v>
      </c>
      <c r="BL133" s="18" t="s">
        <v>180</v>
      </c>
      <c r="BM133" s="178" t="s">
        <v>859</v>
      </c>
    </row>
    <row r="134" spans="2:51" s="13" customFormat="1" ht="12">
      <c r="B134" s="185"/>
      <c r="D134" s="186" t="s">
        <v>259</v>
      </c>
      <c r="E134" s="187" t="s">
        <v>1</v>
      </c>
      <c r="F134" s="188" t="s">
        <v>851</v>
      </c>
      <c r="H134" s="187" t="s">
        <v>1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259</v>
      </c>
      <c r="AU134" s="187" t="s">
        <v>90</v>
      </c>
      <c r="AV134" s="13" t="s">
        <v>88</v>
      </c>
      <c r="AW134" s="13" t="s">
        <v>34</v>
      </c>
      <c r="AX134" s="13" t="s">
        <v>80</v>
      </c>
      <c r="AY134" s="187" t="s">
        <v>161</v>
      </c>
    </row>
    <row r="135" spans="2:51" s="14" customFormat="1" ht="12">
      <c r="B135" s="193"/>
      <c r="D135" s="186" t="s">
        <v>259</v>
      </c>
      <c r="E135" s="194" t="s">
        <v>1</v>
      </c>
      <c r="F135" s="195" t="s">
        <v>860</v>
      </c>
      <c r="H135" s="196">
        <v>130.55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259</v>
      </c>
      <c r="AU135" s="194" t="s">
        <v>90</v>
      </c>
      <c r="AV135" s="14" t="s">
        <v>90</v>
      </c>
      <c r="AW135" s="14" t="s">
        <v>34</v>
      </c>
      <c r="AX135" s="14" t="s">
        <v>80</v>
      </c>
      <c r="AY135" s="194" t="s">
        <v>161</v>
      </c>
    </row>
    <row r="136" spans="1:65" s="2" customFormat="1" ht="16.5" customHeight="1">
      <c r="A136" s="33"/>
      <c r="B136" s="166"/>
      <c r="C136" s="167" t="s">
        <v>180</v>
      </c>
      <c r="D136" s="167" t="s">
        <v>164</v>
      </c>
      <c r="E136" s="168" t="s">
        <v>861</v>
      </c>
      <c r="F136" s="169" t="s">
        <v>862</v>
      </c>
      <c r="G136" s="170" t="s">
        <v>271</v>
      </c>
      <c r="H136" s="171">
        <v>130.55</v>
      </c>
      <c r="I136" s="172"/>
      <c r="J136" s="173">
        <f>ROUND(I136*H136,2)</f>
        <v>0</v>
      </c>
      <c r="K136" s="169" t="s">
        <v>257</v>
      </c>
      <c r="L136" s="34"/>
      <c r="M136" s="174" t="s">
        <v>1</v>
      </c>
      <c r="N136" s="175" t="s">
        <v>45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180</v>
      </c>
      <c r="AT136" s="178" t="s">
        <v>164</v>
      </c>
      <c r="AU136" s="178" t="s">
        <v>90</v>
      </c>
      <c r="AY136" s="18" t="s">
        <v>161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88</v>
      </c>
      <c r="BK136" s="179">
        <f>ROUND(I136*H136,2)</f>
        <v>0</v>
      </c>
      <c r="BL136" s="18" t="s">
        <v>180</v>
      </c>
      <c r="BM136" s="178" t="s">
        <v>863</v>
      </c>
    </row>
    <row r="137" spans="2:63" s="12" customFormat="1" ht="22.9" customHeight="1">
      <c r="B137" s="153"/>
      <c r="D137" s="154" t="s">
        <v>79</v>
      </c>
      <c r="E137" s="164" t="s">
        <v>110</v>
      </c>
      <c r="F137" s="164" t="s">
        <v>501</v>
      </c>
      <c r="I137" s="156"/>
      <c r="J137" s="165">
        <f>BK137</f>
        <v>0</v>
      </c>
      <c r="L137" s="153"/>
      <c r="M137" s="158"/>
      <c r="N137" s="159"/>
      <c r="O137" s="159"/>
      <c r="P137" s="160">
        <f>SUM(P138:P150)</f>
        <v>0</v>
      </c>
      <c r="Q137" s="159"/>
      <c r="R137" s="160">
        <f>SUM(R138:R150)</f>
        <v>62.328570969999994</v>
      </c>
      <c r="S137" s="159"/>
      <c r="T137" s="161">
        <f>SUM(T138:T150)</f>
        <v>0</v>
      </c>
      <c r="AR137" s="154" t="s">
        <v>88</v>
      </c>
      <c r="AT137" s="162" t="s">
        <v>79</v>
      </c>
      <c r="AU137" s="162" t="s">
        <v>88</v>
      </c>
      <c r="AY137" s="154" t="s">
        <v>161</v>
      </c>
      <c r="BK137" s="163">
        <f>SUM(BK138:BK150)</f>
        <v>0</v>
      </c>
    </row>
    <row r="138" spans="1:65" s="2" customFormat="1" ht="16.5" customHeight="1">
      <c r="A138" s="33"/>
      <c r="B138" s="166"/>
      <c r="C138" s="167" t="s">
        <v>160</v>
      </c>
      <c r="D138" s="167" t="s">
        <v>164</v>
      </c>
      <c r="E138" s="168" t="s">
        <v>864</v>
      </c>
      <c r="F138" s="169" t="s">
        <v>865</v>
      </c>
      <c r="G138" s="170" t="s">
        <v>256</v>
      </c>
      <c r="H138" s="171">
        <v>23.779</v>
      </c>
      <c r="I138" s="172"/>
      <c r="J138" s="173">
        <f>ROUND(I138*H138,2)</f>
        <v>0</v>
      </c>
      <c r="K138" s="169" t="s">
        <v>1</v>
      </c>
      <c r="L138" s="34"/>
      <c r="M138" s="174" t="s">
        <v>1</v>
      </c>
      <c r="N138" s="175" t="s">
        <v>45</v>
      </c>
      <c r="O138" s="59"/>
      <c r="P138" s="176">
        <f>O138*H138</f>
        <v>0</v>
      </c>
      <c r="Q138" s="176">
        <v>2.46079</v>
      </c>
      <c r="R138" s="176">
        <f>Q138*H138</f>
        <v>58.515125409999996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180</v>
      </c>
      <c r="AT138" s="178" t="s">
        <v>164</v>
      </c>
      <c r="AU138" s="178" t="s">
        <v>90</v>
      </c>
      <c r="AY138" s="18" t="s">
        <v>161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88</v>
      </c>
      <c r="BK138" s="179">
        <f>ROUND(I138*H138,2)</f>
        <v>0</v>
      </c>
      <c r="BL138" s="18" t="s">
        <v>180</v>
      </c>
      <c r="BM138" s="178" t="s">
        <v>866</v>
      </c>
    </row>
    <row r="139" spans="2:51" s="13" customFormat="1" ht="12">
      <c r="B139" s="185"/>
      <c r="D139" s="186" t="s">
        <v>259</v>
      </c>
      <c r="E139" s="187" t="s">
        <v>1</v>
      </c>
      <c r="F139" s="188" t="s">
        <v>851</v>
      </c>
      <c r="H139" s="187" t="s">
        <v>1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7" t="s">
        <v>259</v>
      </c>
      <c r="AU139" s="187" t="s">
        <v>90</v>
      </c>
      <c r="AV139" s="13" t="s">
        <v>88</v>
      </c>
      <c r="AW139" s="13" t="s">
        <v>34</v>
      </c>
      <c r="AX139" s="13" t="s">
        <v>80</v>
      </c>
      <c r="AY139" s="187" t="s">
        <v>161</v>
      </c>
    </row>
    <row r="140" spans="2:51" s="14" customFormat="1" ht="12">
      <c r="B140" s="193"/>
      <c r="D140" s="186" t="s">
        <v>259</v>
      </c>
      <c r="E140" s="194" t="s">
        <v>1</v>
      </c>
      <c r="F140" s="195" t="s">
        <v>867</v>
      </c>
      <c r="H140" s="196">
        <v>23.779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259</v>
      </c>
      <c r="AU140" s="194" t="s">
        <v>90</v>
      </c>
      <c r="AV140" s="14" t="s">
        <v>90</v>
      </c>
      <c r="AW140" s="14" t="s">
        <v>34</v>
      </c>
      <c r="AX140" s="14" t="s">
        <v>88</v>
      </c>
      <c r="AY140" s="194" t="s">
        <v>161</v>
      </c>
    </row>
    <row r="141" spans="1:65" s="2" customFormat="1" ht="24" customHeight="1">
      <c r="A141" s="33"/>
      <c r="B141" s="166"/>
      <c r="C141" s="167" t="s">
        <v>187</v>
      </c>
      <c r="D141" s="167" t="s">
        <v>164</v>
      </c>
      <c r="E141" s="168" t="s">
        <v>868</v>
      </c>
      <c r="F141" s="169" t="s">
        <v>869</v>
      </c>
      <c r="G141" s="170" t="s">
        <v>271</v>
      </c>
      <c r="H141" s="171">
        <v>317.05</v>
      </c>
      <c r="I141" s="172"/>
      <c r="J141" s="173">
        <f>ROUND(I141*H141,2)</f>
        <v>0</v>
      </c>
      <c r="K141" s="169" t="s">
        <v>257</v>
      </c>
      <c r="L141" s="34"/>
      <c r="M141" s="174" t="s">
        <v>1</v>
      </c>
      <c r="N141" s="175" t="s">
        <v>45</v>
      </c>
      <c r="O141" s="59"/>
      <c r="P141" s="176">
        <f>O141*H141</f>
        <v>0</v>
      </c>
      <c r="Q141" s="176">
        <v>0.00086</v>
      </c>
      <c r="R141" s="176">
        <f>Q141*H141</f>
        <v>0.272663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180</v>
      </c>
      <c r="AT141" s="178" t="s">
        <v>164</v>
      </c>
      <c r="AU141" s="178" t="s">
        <v>90</v>
      </c>
      <c r="AY141" s="18" t="s">
        <v>161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88</v>
      </c>
      <c r="BK141" s="179">
        <f>ROUND(I141*H141,2)</f>
        <v>0</v>
      </c>
      <c r="BL141" s="18" t="s">
        <v>180</v>
      </c>
      <c r="BM141" s="178" t="s">
        <v>870</v>
      </c>
    </row>
    <row r="142" spans="2:51" s="13" customFormat="1" ht="12">
      <c r="B142" s="185"/>
      <c r="D142" s="186" t="s">
        <v>259</v>
      </c>
      <c r="E142" s="187" t="s">
        <v>1</v>
      </c>
      <c r="F142" s="188" t="s">
        <v>851</v>
      </c>
      <c r="H142" s="187" t="s">
        <v>1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259</v>
      </c>
      <c r="AU142" s="187" t="s">
        <v>90</v>
      </c>
      <c r="AV142" s="13" t="s">
        <v>88</v>
      </c>
      <c r="AW142" s="13" t="s">
        <v>34</v>
      </c>
      <c r="AX142" s="13" t="s">
        <v>80</v>
      </c>
      <c r="AY142" s="187" t="s">
        <v>161</v>
      </c>
    </row>
    <row r="143" spans="2:51" s="14" customFormat="1" ht="12">
      <c r="B143" s="193"/>
      <c r="D143" s="186" t="s">
        <v>259</v>
      </c>
      <c r="E143" s="194" t="s">
        <v>1</v>
      </c>
      <c r="F143" s="195" t="s">
        <v>871</v>
      </c>
      <c r="H143" s="196">
        <v>317.05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259</v>
      </c>
      <c r="AU143" s="194" t="s">
        <v>90</v>
      </c>
      <c r="AV143" s="14" t="s">
        <v>90</v>
      </c>
      <c r="AW143" s="14" t="s">
        <v>34</v>
      </c>
      <c r="AX143" s="14" t="s">
        <v>88</v>
      </c>
      <c r="AY143" s="194" t="s">
        <v>161</v>
      </c>
    </row>
    <row r="144" spans="1:65" s="2" customFormat="1" ht="24" customHeight="1">
      <c r="A144" s="33"/>
      <c r="B144" s="166"/>
      <c r="C144" s="167" t="s">
        <v>191</v>
      </c>
      <c r="D144" s="167" t="s">
        <v>164</v>
      </c>
      <c r="E144" s="168" t="s">
        <v>872</v>
      </c>
      <c r="F144" s="169" t="s">
        <v>873</v>
      </c>
      <c r="G144" s="170" t="s">
        <v>271</v>
      </c>
      <c r="H144" s="171">
        <v>317.05</v>
      </c>
      <c r="I144" s="172"/>
      <c r="J144" s="173">
        <f>ROUND(I144*H144,2)</f>
        <v>0</v>
      </c>
      <c r="K144" s="169" t="s">
        <v>257</v>
      </c>
      <c r="L144" s="34"/>
      <c r="M144" s="174" t="s">
        <v>1</v>
      </c>
      <c r="N144" s="175" t="s">
        <v>45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180</v>
      </c>
      <c r="AT144" s="178" t="s">
        <v>164</v>
      </c>
      <c r="AU144" s="178" t="s">
        <v>90</v>
      </c>
      <c r="AY144" s="18" t="s">
        <v>161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88</v>
      </c>
      <c r="BK144" s="179">
        <f>ROUND(I144*H144,2)</f>
        <v>0</v>
      </c>
      <c r="BL144" s="18" t="s">
        <v>180</v>
      </c>
      <c r="BM144" s="178" t="s">
        <v>874</v>
      </c>
    </row>
    <row r="145" spans="1:65" s="2" customFormat="1" ht="16.5" customHeight="1">
      <c r="A145" s="33"/>
      <c r="B145" s="166"/>
      <c r="C145" s="167" t="s">
        <v>195</v>
      </c>
      <c r="D145" s="167" t="s">
        <v>164</v>
      </c>
      <c r="E145" s="168" t="s">
        <v>875</v>
      </c>
      <c r="F145" s="169" t="s">
        <v>876</v>
      </c>
      <c r="G145" s="170" t="s">
        <v>387</v>
      </c>
      <c r="H145" s="171">
        <v>3.376</v>
      </c>
      <c r="I145" s="172"/>
      <c r="J145" s="173">
        <f>ROUND(I145*H145,2)</f>
        <v>0</v>
      </c>
      <c r="K145" s="169" t="s">
        <v>257</v>
      </c>
      <c r="L145" s="34"/>
      <c r="M145" s="174" t="s">
        <v>1</v>
      </c>
      <c r="N145" s="175" t="s">
        <v>45</v>
      </c>
      <c r="O145" s="59"/>
      <c r="P145" s="176">
        <f>O145*H145</f>
        <v>0</v>
      </c>
      <c r="Q145" s="176">
        <v>1.04881</v>
      </c>
      <c r="R145" s="176">
        <f>Q145*H145</f>
        <v>3.54078256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180</v>
      </c>
      <c r="AT145" s="178" t="s">
        <v>164</v>
      </c>
      <c r="AU145" s="178" t="s">
        <v>90</v>
      </c>
      <c r="AY145" s="18" t="s">
        <v>161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88</v>
      </c>
      <c r="BK145" s="179">
        <f>ROUND(I145*H145,2)</f>
        <v>0</v>
      </c>
      <c r="BL145" s="18" t="s">
        <v>180</v>
      </c>
      <c r="BM145" s="178" t="s">
        <v>877</v>
      </c>
    </row>
    <row r="146" spans="2:51" s="13" customFormat="1" ht="12">
      <c r="B146" s="185"/>
      <c r="D146" s="186" t="s">
        <v>259</v>
      </c>
      <c r="E146" s="187" t="s">
        <v>1</v>
      </c>
      <c r="F146" s="188" t="s">
        <v>878</v>
      </c>
      <c r="H146" s="187" t="s">
        <v>1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259</v>
      </c>
      <c r="AU146" s="187" t="s">
        <v>90</v>
      </c>
      <c r="AV146" s="13" t="s">
        <v>88</v>
      </c>
      <c r="AW146" s="13" t="s">
        <v>34</v>
      </c>
      <c r="AX146" s="13" t="s">
        <v>80</v>
      </c>
      <c r="AY146" s="187" t="s">
        <v>161</v>
      </c>
    </row>
    <row r="147" spans="2:51" s="14" customFormat="1" ht="12">
      <c r="B147" s="193"/>
      <c r="D147" s="186" t="s">
        <v>259</v>
      </c>
      <c r="E147" s="194" t="s">
        <v>1</v>
      </c>
      <c r="F147" s="195" t="s">
        <v>879</v>
      </c>
      <c r="H147" s="196">
        <v>0.551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259</v>
      </c>
      <c r="AU147" s="194" t="s">
        <v>90</v>
      </c>
      <c r="AV147" s="14" t="s">
        <v>90</v>
      </c>
      <c r="AW147" s="14" t="s">
        <v>34</v>
      </c>
      <c r="AX147" s="14" t="s">
        <v>80</v>
      </c>
      <c r="AY147" s="194" t="s">
        <v>161</v>
      </c>
    </row>
    <row r="148" spans="2:51" s="14" customFormat="1" ht="12">
      <c r="B148" s="193"/>
      <c r="D148" s="186" t="s">
        <v>259</v>
      </c>
      <c r="E148" s="194" t="s">
        <v>1</v>
      </c>
      <c r="F148" s="195" t="s">
        <v>880</v>
      </c>
      <c r="H148" s="196">
        <v>1.231</v>
      </c>
      <c r="I148" s="197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4" t="s">
        <v>259</v>
      </c>
      <c r="AU148" s="194" t="s">
        <v>90</v>
      </c>
      <c r="AV148" s="14" t="s">
        <v>90</v>
      </c>
      <c r="AW148" s="14" t="s">
        <v>34</v>
      </c>
      <c r="AX148" s="14" t="s">
        <v>80</v>
      </c>
      <c r="AY148" s="194" t="s">
        <v>161</v>
      </c>
    </row>
    <row r="149" spans="2:51" s="14" customFormat="1" ht="12">
      <c r="B149" s="193"/>
      <c r="D149" s="186" t="s">
        <v>259</v>
      </c>
      <c r="E149" s="194" t="s">
        <v>1</v>
      </c>
      <c r="F149" s="195" t="s">
        <v>881</v>
      </c>
      <c r="H149" s="196">
        <v>0.39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259</v>
      </c>
      <c r="AU149" s="194" t="s">
        <v>90</v>
      </c>
      <c r="AV149" s="14" t="s">
        <v>90</v>
      </c>
      <c r="AW149" s="14" t="s">
        <v>34</v>
      </c>
      <c r="AX149" s="14" t="s">
        <v>80</v>
      </c>
      <c r="AY149" s="194" t="s">
        <v>161</v>
      </c>
    </row>
    <row r="150" spans="2:51" s="14" customFormat="1" ht="12">
      <c r="B150" s="193"/>
      <c r="D150" s="186" t="s">
        <v>259</v>
      </c>
      <c r="E150" s="194" t="s">
        <v>1</v>
      </c>
      <c r="F150" s="195" t="s">
        <v>882</v>
      </c>
      <c r="H150" s="196">
        <v>1.204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4" t="s">
        <v>259</v>
      </c>
      <c r="AU150" s="194" t="s">
        <v>90</v>
      </c>
      <c r="AV150" s="14" t="s">
        <v>90</v>
      </c>
      <c r="AW150" s="14" t="s">
        <v>34</v>
      </c>
      <c r="AX150" s="14" t="s">
        <v>80</v>
      </c>
      <c r="AY150" s="194" t="s">
        <v>161</v>
      </c>
    </row>
    <row r="151" spans="2:63" s="12" customFormat="1" ht="22.9" customHeight="1">
      <c r="B151" s="153"/>
      <c r="D151" s="154" t="s">
        <v>79</v>
      </c>
      <c r="E151" s="164" t="s">
        <v>382</v>
      </c>
      <c r="F151" s="164" t="s">
        <v>383</v>
      </c>
      <c r="I151" s="156"/>
      <c r="J151" s="165">
        <f>BK151</f>
        <v>0</v>
      </c>
      <c r="L151" s="153"/>
      <c r="M151" s="158"/>
      <c r="N151" s="159"/>
      <c r="O151" s="159"/>
      <c r="P151" s="160">
        <f>SUM(P152:P153)</f>
        <v>0</v>
      </c>
      <c r="Q151" s="159"/>
      <c r="R151" s="160">
        <f>SUM(R152:R153)</f>
        <v>0</v>
      </c>
      <c r="S151" s="159"/>
      <c r="T151" s="161">
        <f>SUM(T152:T153)</f>
        <v>0</v>
      </c>
      <c r="AR151" s="154" t="s">
        <v>88</v>
      </c>
      <c r="AT151" s="162" t="s">
        <v>79</v>
      </c>
      <c r="AU151" s="162" t="s">
        <v>88</v>
      </c>
      <c r="AY151" s="154" t="s">
        <v>161</v>
      </c>
      <c r="BK151" s="163">
        <f>SUM(BK152:BK153)</f>
        <v>0</v>
      </c>
    </row>
    <row r="152" spans="1:65" s="2" customFormat="1" ht="24" customHeight="1">
      <c r="A152" s="33"/>
      <c r="B152" s="166"/>
      <c r="C152" s="167" t="s">
        <v>199</v>
      </c>
      <c r="D152" s="167" t="s">
        <v>164</v>
      </c>
      <c r="E152" s="168" t="s">
        <v>883</v>
      </c>
      <c r="F152" s="169" t="s">
        <v>884</v>
      </c>
      <c r="G152" s="170" t="s">
        <v>387</v>
      </c>
      <c r="H152" s="171">
        <v>152.606</v>
      </c>
      <c r="I152" s="172"/>
      <c r="J152" s="173">
        <f>ROUND(I152*H152,2)</f>
        <v>0</v>
      </c>
      <c r="K152" s="169" t="s">
        <v>257</v>
      </c>
      <c r="L152" s="34"/>
      <c r="M152" s="174" t="s">
        <v>1</v>
      </c>
      <c r="N152" s="175" t="s">
        <v>45</v>
      </c>
      <c r="O152" s="59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180</v>
      </c>
      <c r="AT152" s="178" t="s">
        <v>164</v>
      </c>
      <c r="AU152" s="178" t="s">
        <v>90</v>
      </c>
      <c r="AY152" s="18" t="s">
        <v>161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88</v>
      </c>
      <c r="BK152" s="179">
        <f>ROUND(I152*H152,2)</f>
        <v>0</v>
      </c>
      <c r="BL152" s="18" t="s">
        <v>180</v>
      </c>
      <c r="BM152" s="178" t="s">
        <v>885</v>
      </c>
    </row>
    <row r="153" spans="1:65" s="2" customFormat="1" ht="24" customHeight="1">
      <c r="A153" s="33"/>
      <c r="B153" s="166"/>
      <c r="C153" s="167" t="s">
        <v>205</v>
      </c>
      <c r="D153" s="167" t="s">
        <v>164</v>
      </c>
      <c r="E153" s="168" t="s">
        <v>886</v>
      </c>
      <c r="F153" s="169" t="s">
        <v>887</v>
      </c>
      <c r="G153" s="170" t="s">
        <v>387</v>
      </c>
      <c r="H153" s="171">
        <v>152.606</v>
      </c>
      <c r="I153" s="172"/>
      <c r="J153" s="173">
        <f>ROUND(I153*H153,2)</f>
        <v>0</v>
      </c>
      <c r="K153" s="169" t="s">
        <v>257</v>
      </c>
      <c r="L153" s="34"/>
      <c r="M153" s="180" t="s">
        <v>1</v>
      </c>
      <c r="N153" s="181" t="s">
        <v>45</v>
      </c>
      <c r="O153" s="18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180</v>
      </c>
      <c r="AT153" s="178" t="s">
        <v>164</v>
      </c>
      <c r="AU153" s="178" t="s">
        <v>90</v>
      </c>
      <c r="AY153" s="18" t="s">
        <v>161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88</v>
      </c>
      <c r="BK153" s="179">
        <f>ROUND(I153*H153,2)</f>
        <v>0</v>
      </c>
      <c r="BL153" s="18" t="s">
        <v>180</v>
      </c>
      <c r="BM153" s="178" t="s">
        <v>888</v>
      </c>
    </row>
    <row r="154" spans="1:31" s="2" customFormat="1" ht="6.95" customHeight="1">
      <c r="A154" s="33"/>
      <c r="B154" s="48"/>
      <c r="C154" s="49"/>
      <c r="D154" s="49"/>
      <c r="E154" s="49"/>
      <c r="F154" s="49"/>
      <c r="G154" s="49"/>
      <c r="H154" s="49"/>
      <c r="I154" s="126"/>
      <c r="J154" s="49"/>
      <c r="K154" s="49"/>
      <c r="L154" s="34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autoFilter ref="C123:K15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DESKTOP-59T950H\katka</dc:creator>
  <cp:keywords/>
  <dc:description/>
  <cp:lastModifiedBy>Adéla Kožerová</cp:lastModifiedBy>
  <dcterms:created xsi:type="dcterms:W3CDTF">2019-10-25T11:21:31Z</dcterms:created>
  <dcterms:modified xsi:type="dcterms:W3CDTF">2020-01-15T12:26:11Z</dcterms:modified>
  <cp:category/>
  <cp:version/>
  <cp:contentType/>
  <cp:contentStatus/>
</cp:coreProperties>
</file>