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omments7.xml" ContentType="application/vnd.openxmlformats-officedocument.spreadsheetml.comments+xml"/>
  <Override PartName="/xl/comments8.xml" ContentType="application/vnd.openxmlformats-officedocument.spreadsheetml.comments+xml"/>
  <Override PartName="/xl/comments9.xml" ContentType="application/vnd.openxmlformats-officedocument.spreadsheetml.comments+xml"/>
  <Override PartName="/xl/comments10.xml" ContentType="application/vnd.openxmlformats-officedocument.spreadsheetml.comments+xml"/>
  <Override PartName="/xl/comments1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-120" yWindow="-120" windowWidth="20730" windowHeight="11760" activeTab="7"/>
  </bookViews>
  <sheets>
    <sheet name="Pokyny pro vyplnění" sheetId="11" r:id="rId1"/>
    <sheet name="Stavba" sheetId="1" r:id="rId2"/>
    <sheet name="VzorPolozky" sheetId="10" state="hidden" r:id="rId3"/>
    <sheet name="V01 V01.1 Naklady" sheetId="12" r:id="rId4"/>
    <sheet name="SO 01 1.2 Pol" sheetId="13" r:id="rId5"/>
    <sheet name="SO 02 2.1 Pol" sheetId="14" r:id="rId6"/>
    <sheet name="SO 02 2.3 Pol" sheetId="15" r:id="rId7"/>
    <sheet name="SO 02 2.5 Pol" sheetId="16" r:id="rId8"/>
    <sheet name="SO 03 3.1 Pol" sheetId="17" r:id="rId9"/>
    <sheet name="SO 03 3.2 Pol" sheetId="18" r:id="rId10"/>
    <sheet name="SO 03 3.3 Pol" sheetId="19" r:id="rId11"/>
    <sheet name="SO 03 3.4 Pol" sheetId="20" r:id="rId12"/>
    <sheet name="SO 03 3.5 Pol" sheetId="21" r:id="rId13"/>
  </sheets>
  <externalReferences>
    <externalReference r:id="rId14"/>
  </externalReferences>
  <definedNames>
    <definedName name="CelkemDPHVypocet" localSheetId="1">Stavba!$H$55</definedName>
    <definedName name="CenaCelkem">Stavba!$G$29</definedName>
    <definedName name="CenaCelkemBezDPH">Stavba!$G$28</definedName>
    <definedName name="CenaCelkemVypocet" localSheetId="1">Stavba!$I$55</definedName>
    <definedName name="cisloobjektu">Stavba!$D$3</definedName>
    <definedName name="CisloRozpoctu">'[1]Krycí list'!$C$2</definedName>
    <definedName name="CisloStavby" localSheetId="1">Stavba!$D$2</definedName>
    <definedName name="cislostavby">'[1]Krycí list'!$A$7</definedName>
    <definedName name="CisloStavebnihoRozpoctu">Stavba!$D$4</definedName>
    <definedName name="dadresa">Stavba!$D$12:$G$12</definedName>
    <definedName name="DIČ" localSheetId="1">Stavba!$I$12</definedName>
    <definedName name="dmisto">Stavba!$E$13:$G$13</definedName>
    <definedName name="DPHSni">Stavba!$G$24</definedName>
    <definedName name="DPHZakl">Stavba!$G$26</definedName>
    <definedName name="dpsc" localSheetId="1">Stavba!$D$13</definedName>
    <definedName name="IČO" localSheetId="1">Stavba!$I$11</definedName>
    <definedName name="Mena">Stavba!$J$29</definedName>
    <definedName name="MistoStavby">Stavba!$D$4</definedName>
    <definedName name="nazevobjektu">Stavba!$E$3</definedName>
    <definedName name="NazevRozpoctu">'[1]Krycí list'!$D$2</definedName>
    <definedName name="NazevStavby" localSheetId="1">Stavba!$E$2</definedName>
    <definedName name="nazevstavby">'[1]Krycí list'!$C$7</definedName>
    <definedName name="NazevStavebnihoRozpoctu">Stavba!$E$4</definedName>
    <definedName name="_xlnm.Print_Titles" localSheetId="4">'SO 01 1.2 Pol'!$1:$7</definedName>
    <definedName name="_xlnm.Print_Titles" localSheetId="5">'SO 02 2.1 Pol'!$1:$7</definedName>
    <definedName name="_xlnm.Print_Titles" localSheetId="6">'SO 02 2.3 Pol'!$1:$7</definedName>
    <definedName name="_xlnm.Print_Titles" localSheetId="7">'SO 02 2.5 Pol'!$1:$7</definedName>
    <definedName name="_xlnm.Print_Titles" localSheetId="8">'SO 03 3.1 Pol'!$1:$7</definedName>
    <definedName name="_xlnm.Print_Titles" localSheetId="9">'SO 03 3.2 Pol'!$1:$7</definedName>
    <definedName name="_xlnm.Print_Titles" localSheetId="10">'SO 03 3.3 Pol'!$1:$7</definedName>
    <definedName name="_xlnm.Print_Titles" localSheetId="11">'SO 03 3.4 Pol'!$1:$7</definedName>
    <definedName name="_xlnm.Print_Titles" localSheetId="12">'SO 03 3.5 Pol'!$1:$7</definedName>
    <definedName name="_xlnm.Print_Titles" localSheetId="3">'V01 V01.1 Naklady'!$1:$7</definedName>
    <definedName name="oadresa">Stavba!$D$6</definedName>
    <definedName name="Objednatel" localSheetId="1">Stavba!$D$5</definedName>
    <definedName name="Objekt" localSheetId="1">Stavba!$B$38</definedName>
    <definedName name="_xlnm.Print_Area" localSheetId="4">'SO 01 1.2 Pol'!$A$1:$X$154</definedName>
    <definedName name="_xlnm.Print_Area" localSheetId="5">'SO 02 2.1 Pol'!$A$1:$X$94</definedName>
    <definedName name="_xlnm.Print_Area" localSheetId="6">'SO 02 2.3 Pol'!$A$1:$X$57</definedName>
    <definedName name="_xlnm.Print_Area" localSheetId="7">'SO 02 2.5 Pol'!$A$1:$X$48</definedName>
    <definedName name="_xlnm.Print_Area" localSheetId="8">'SO 03 3.1 Pol'!$A$1:$X$54</definedName>
    <definedName name="_xlnm.Print_Area" localSheetId="9">'SO 03 3.2 Pol'!$A$1:$X$33</definedName>
    <definedName name="_xlnm.Print_Area" localSheetId="10">'SO 03 3.3 Pol'!$A$1:$X$70</definedName>
    <definedName name="_xlnm.Print_Area" localSheetId="11">'SO 03 3.4 Pol'!$A$1:$X$12</definedName>
    <definedName name="_xlnm.Print_Area" localSheetId="12">'SO 03 3.5 Pol'!$A$1:$X$12</definedName>
    <definedName name="_xlnm.Print_Area" localSheetId="1">Stavba!$A$1:$J$83</definedName>
    <definedName name="_xlnm.Print_Area" localSheetId="3">'V01 V01.1 Naklady'!$A$1:$X$15</definedName>
    <definedName name="odic" localSheetId="1">Stavba!$I$6</definedName>
    <definedName name="oico" localSheetId="1">Stavba!$I$5</definedName>
    <definedName name="omisto" localSheetId="1">Stavba!$E$7</definedName>
    <definedName name="onazev" localSheetId="1">Stavba!$D$6</definedName>
    <definedName name="opsc" localSheetId="1">Stavba!$D$7</definedName>
    <definedName name="padresa">Stavba!$D$9</definedName>
    <definedName name="pdic">Stavba!$I$9</definedName>
    <definedName name="pico">Stavba!$I$8</definedName>
    <definedName name="pmisto">Stavba!$E$10</definedName>
    <definedName name="PocetMJ">#REF!</definedName>
    <definedName name="PoptavkaID">Stavba!$A$1</definedName>
    <definedName name="pPSC">Stavba!$D$10</definedName>
    <definedName name="Projektant">Stavba!$D$8</definedName>
    <definedName name="SazbaDPH1" localSheetId="1">Stavba!$E$23</definedName>
    <definedName name="SazbaDPH1">'[1]Krycí list'!$C$30</definedName>
    <definedName name="SazbaDPH2" localSheetId="1">Stavba!$E$25</definedName>
    <definedName name="SazbaDPH2">'[1]Krycí list'!$C$32</definedName>
    <definedName name="SloupecCC">#REF!</definedName>
    <definedName name="SloupecCisloPol">#REF!</definedName>
    <definedName name="SloupecJC">#REF!</definedName>
    <definedName name="SloupecMJ">#REF!</definedName>
    <definedName name="SloupecMnozstvi">#REF!</definedName>
    <definedName name="SloupecNazPol">#REF!</definedName>
    <definedName name="SloupecPC">#REF!</definedName>
    <definedName name="Vypracoval">Stavba!$D$14</definedName>
    <definedName name="Z_B7E7C763_C459_487D_8ABA_5CFDDFBD5A84_.wvu.Cols" localSheetId="1" hidden="1">Stavba!$A:$A</definedName>
    <definedName name="Z_B7E7C763_C459_487D_8ABA_5CFDDFBD5A84_.wvu.PrintArea" localSheetId="1" hidden="1">Stavba!$B$1:$J$36</definedName>
    <definedName name="ZakladDPHSni">Stavba!$G$23</definedName>
    <definedName name="ZakladDPHSniVypocet" localSheetId="1">Stavba!$F$55</definedName>
    <definedName name="ZakladDPHZakl">Stavba!$G$25</definedName>
    <definedName name="ZakladDPHZaklVypocet" localSheetId="1">Stavba!$G$55</definedName>
    <definedName name="ZaObjednatele">Stavba!$G$34</definedName>
    <definedName name="Zaokrouhleni">Stavba!$G$27</definedName>
    <definedName name="ZaZhotovitele">Stavba!$D$34</definedName>
    <definedName name="Zhotovitel">Stavba!$D$11:$G$11</definedName>
  </definedNames>
  <calcPr calcId="145621"/>
  <customWorkbookViews>
    <customWorkbookView name="Radim" guid="{B7E7C763-C459-487D-8ABA-5CFDDFBD5A84}" maximized="1" xWindow="-8" yWindow="-8" windowWidth="1296" windowHeight="1040" activeSheetId="1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9" i="21" l="1"/>
  <c r="M9" i="21" s="1"/>
  <c r="M8" i="21" s="1"/>
  <c r="I9" i="21"/>
  <c r="I8" i="21" s="1"/>
  <c r="K9" i="21"/>
  <c r="K8" i="21" s="1"/>
  <c r="O9" i="21"/>
  <c r="O8" i="21" s="1"/>
  <c r="Q9" i="21"/>
  <c r="Q8" i="21" s="1"/>
  <c r="V9" i="21"/>
  <c r="V8" i="21" s="1"/>
  <c r="AE11" i="21"/>
  <c r="F54" i="1" s="1"/>
  <c r="G9" i="20"/>
  <c r="M9" i="20" s="1"/>
  <c r="M8" i="20" s="1"/>
  <c r="I9" i="20"/>
  <c r="I8" i="20" s="1"/>
  <c r="K9" i="20"/>
  <c r="K8" i="20" s="1"/>
  <c r="O9" i="20"/>
  <c r="O8" i="20" s="1"/>
  <c r="Q9" i="20"/>
  <c r="Q8" i="20" s="1"/>
  <c r="V9" i="20"/>
  <c r="V8" i="20" s="1"/>
  <c r="AE11" i="20"/>
  <c r="F53" i="1" s="1"/>
  <c r="AF11" i="20"/>
  <c r="G9" i="19"/>
  <c r="G8" i="19" s="1"/>
  <c r="I9" i="19"/>
  <c r="I8" i="19" s="1"/>
  <c r="K9" i="19"/>
  <c r="K8" i="19" s="1"/>
  <c r="O9" i="19"/>
  <c r="O8" i="19" s="1"/>
  <c r="Q9" i="19"/>
  <c r="Q8" i="19" s="1"/>
  <c r="V9" i="19"/>
  <c r="V8" i="19" s="1"/>
  <c r="G16" i="19"/>
  <c r="I16" i="19"/>
  <c r="I15" i="19" s="1"/>
  <c r="K16" i="19"/>
  <c r="M16" i="19"/>
  <c r="O16" i="19"/>
  <c r="Q16" i="19"/>
  <c r="V16" i="19"/>
  <c r="G18" i="19"/>
  <c r="I18" i="19"/>
  <c r="K18" i="19"/>
  <c r="O18" i="19"/>
  <c r="Q18" i="19"/>
  <c r="V18" i="19"/>
  <c r="G20" i="19"/>
  <c r="M20" i="19" s="1"/>
  <c r="I20" i="19"/>
  <c r="K20" i="19"/>
  <c r="O20" i="19"/>
  <c r="Q20" i="19"/>
  <c r="V20" i="19"/>
  <c r="K28" i="19"/>
  <c r="V28" i="19"/>
  <c r="G29" i="19"/>
  <c r="G28" i="19" s="1"/>
  <c r="I29" i="19"/>
  <c r="I28" i="19" s="1"/>
  <c r="K29" i="19"/>
  <c r="M29" i="19"/>
  <c r="M28" i="19" s="1"/>
  <c r="O29" i="19"/>
  <c r="O28" i="19" s="1"/>
  <c r="Q29" i="19"/>
  <c r="Q28" i="19" s="1"/>
  <c r="V29" i="19"/>
  <c r="G34" i="19"/>
  <c r="I34" i="19"/>
  <c r="K34" i="19"/>
  <c r="M34" i="19"/>
  <c r="O34" i="19"/>
  <c r="Q34" i="19"/>
  <c r="V34" i="19"/>
  <c r="G45" i="19"/>
  <c r="M45" i="19" s="1"/>
  <c r="I45" i="19"/>
  <c r="K45" i="19"/>
  <c r="O45" i="19"/>
  <c r="Q45" i="19"/>
  <c r="V45" i="19"/>
  <c r="G47" i="19"/>
  <c r="M47" i="19" s="1"/>
  <c r="I47" i="19"/>
  <c r="K47" i="19"/>
  <c r="O47" i="19"/>
  <c r="O33" i="19" s="1"/>
  <c r="Q47" i="19"/>
  <c r="V47" i="19"/>
  <c r="G53" i="19"/>
  <c r="I53" i="19"/>
  <c r="K53" i="19"/>
  <c r="O53" i="19"/>
  <c r="Q53" i="19"/>
  <c r="V53" i="19"/>
  <c r="G56" i="19"/>
  <c r="I56" i="19"/>
  <c r="K56" i="19"/>
  <c r="M56" i="19"/>
  <c r="O56" i="19"/>
  <c r="Q56" i="19"/>
  <c r="V56" i="19"/>
  <c r="G58" i="19"/>
  <c r="M58" i="19" s="1"/>
  <c r="I58" i="19"/>
  <c r="K58" i="19"/>
  <c r="O58" i="19"/>
  <c r="Q58" i="19"/>
  <c r="V58" i="19"/>
  <c r="G61" i="19"/>
  <c r="M61" i="19" s="1"/>
  <c r="I61" i="19"/>
  <c r="K61" i="19"/>
  <c r="O61" i="19"/>
  <c r="Q61" i="19"/>
  <c r="V61" i="19"/>
  <c r="K65" i="19"/>
  <c r="V65" i="19"/>
  <c r="G66" i="19"/>
  <c r="G65" i="19" s="1"/>
  <c r="I66" i="19"/>
  <c r="I65" i="19" s="1"/>
  <c r="K66" i="19"/>
  <c r="M66" i="19"/>
  <c r="M65" i="19" s="1"/>
  <c r="O66" i="19"/>
  <c r="O65" i="19" s="1"/>
  <c r="Q66" i="19"/>
  <c r="Q65" i="19" s="1"/>
  <c r="V66" i="19"/>
  <c r="AE69" i="19"/>
  <c r="F52" i="1" s="1"/>
  <c r="G9" i="18"/>
  <c r="M9" i="18" s="1"/>
  <c r="I9" i="18"/>
  <c r="K9" i="18"/>
  <c r="O9" i="18"/>
  <c r="O8" i="18" s="1"/>
  <c r="Q9" i="18"/>
  <c r="V9" i="18"/>
  <c r="G25" i="18"/>
  <c r="M25" i="18" s="1"/>
  <c r="I25" i="18"/>
  <c r="K25" i="18"/>
  <c r="O25" i="18"/>
  <c r="Q25" i="18"/>
  <c r="V25" i="18"/>
  <c r="G28" i="18"/>
  <c r="I28" i="18"/>
  <c r="K28" i="18"/>
  <c r="M28" i="18"/>
  <c r="O28" i="18"/>
  <c r="Q28" i="18"/>
  <c r="V28" i="18"/>
  <c r="AE32" i="18"/>
  <c r="F51" i="1" s="1"/>
  <c r="BA14" i="17"/>
  <c r="G9" i="17"/>
  <c r="M9" i="17" s="1"/>
  <c r="M8" i="17" s="1"/>
  <c r="I9" i="17"/>
  <c r="I8" i="17" s="1"/>
  <c r="K9" i="17"/>
  <c r="K8" i="17" s="1"/>
  <c r="O9" i="17"/>
  <c r="O8" i="17" s="1"/>
  <c r="Q9" i="17"/>
  <c r="Q8" i="17" s="1"/>
  <c r="V9" i="17"/>
  <c r="V8" i="17" s="1"/>
  <c r="G13" i="17"/>
  <c r="I13" i="17"/>
  <c r="K13" i="17"/>
  <c r="M13" i="17"/>
  <c r="O13" i="17"/>
  <c r="Q13" i="17"/>
  <c r="V13" i="17"/>
  <c r="G18" i="17"/>
  <c r="M18" i="17" s="1"/>
  <c r="I18" i="17"/>
  <c r="K18" i="17"/>
  <c r="O18" i="17"/>
  <c r="Q18" i="17"/>
  <c r="V18" i="17"/>
  <c r="G19" i="17"/>
  <c r="M19" i="17" s="1"/>
  <c r="I19" i="17"/>
  <c r="K19" i="17"/>
  <c r="O19" i="17"/>
  <c r="Q19" i="17"/>
  <c r="V19" i="17"/>
  <c r="G20" i="17"/>
  <c r="M20" i="17" s="1"/>
  <c r="I20" i="17"/>
  <c r="K20" i="17"/>
  <c r="O20" i="17"/>
  <c r="Q20" i="17"/>
  <c r="V20" i="17"/>
  <c r="G21" i="17"/>
  <c r="I21" i="17"/>
  <c r="K21" i="17"/>
  <c r="M21" i="17"/>
  <c r="O21" i="17"/>
  <c r="Q21" i="17"/>
  <c r="V21" i="17"/>
  <c r="G22" i="17"/>
  <c r="M22" i="17" s="1"/>
  <c r="I22" i="17"/>
  <c r="K22" i="17"/>
  <c r="O22" i="17"/>
  <c r="Q22" i="17"/>
  <c r="V22" i="17"/>
  <c r="G23" i="17"/>
  <c r="M23" i="17" s="1"/>
  <c r="I23" i="17"/>
  <c r="K23" i="17"/>
  <c r="O23" i="17"/>
  <c r="Q23" i="17"/>
  <c r="V23" i="17"/>
  <c r="G24" i="17"/>
  <c r="M24" i="17" s="1"/>
  <c r="I24" i="17"/>
  <c r="K24" i="17"/>
  <c r="O24" i="17"/>
  <c r="Q24" i="17"/>
  <c r="V24" i="17"/>
  <c r="G25" i="17"/>
  <c r="I25" i="17"/>
  <c r="K25" i="17"/>
  <c r="M25" i="17"/>
  <c r="O25" i="17"/>
  <c r="Q25" i="17"/>
  <c r="V25" i="17"/>
  <c r="G26" i="17"/>
  <c r="M26" i="17" s="1"/>
  <c r="I26" i="17"/>
  <c r="K26" i="17"/>
  <c r="O26" i="17"/>
  <c r="Q26" i="17"/>
  <c r="V26" i="17"/>
  <c r="G27" i="17"/>
  <c r="M27" i="17" s="1"/>
  <c r="I27" i="17"/>
  <c r="K27" i="17"/>
  <c r="O27" i="17"/>
  <c r="Q27" i="17"/>
  <c r="V27" i="17"/>
  <c r="G28" i="17"/>
  <c r="M28" i="17" s="1"/>
  <c r="I28" i="17"/>
  <c r="K28" i="17"/>
  <c r="O28" i="17"/>
  <c r="Q28" i="17"/>
  <c r="V28" i="17"/>
  <c r="G30" i="17"/>
  <c r="M30" i="17" s="1"/>
  <c r="I30" i="17"/>
  <c r="K30" i="17"/>
  <c r="O30" i="17"/>
  <c r="Q30" i="17"/>
  <c r="V30" i="17"/>
  <c r="G39" i="17"/>
  <c r="I39" i="17"/>
  <c r="K39" i="17"/>
  <c r="M39" i="17"/>
  <c r="O39" i="17"/>
  <c r="Q39" i="17"/>
  <c r="V39" i="17"/>
  <c r="G40" i="17"/>
  <c r="I40" i="17"/>
  <c r="K40" i="17"/>
  <c r="M40" i="17"/>
  <c r="O40" i="17"/>
  <c r="Q40" i="17"/>
  <c r="V40" i="17"/>
  <c r="G41" i="17"/>
  <c r="M41" i="17" s="1"/>
  <c r="I41" i="17"/>
  <c r="K41" i="17"/>
  <c r="O41" i="17"/>
  <c r="Q41" i="17"/>
  <c r="V41" i="17"/>
  <c r="G42" i="17"/>
  <c r="M42" i="17" s="1"/>
  <c r="I42" i="17"/>
  <c r="K42" i="17"/>
  <c r="O42" i="17"/>
  <c r="Q42" i="17"/>
  <c r="V42" i="17"/>
  <c r="G43" i="17"/>
  <c r="M43" i="17" s="1"/>
  <c r="I43" i="17"/>
  <c r="K43" i="17"/>
  <c r="O43" i="17"/>
  <c r="Q43" i="17"/>
  <c r="V43" i="17"/>
  <c r="G45" i="17"/>
  <c r="M45" i="17" s="1"/>
  <c r="I45" i="17"/>
  <c r="K45" i="17"/>
  <c r="O45" i="17"/>
  <c r="Q45" i="17"/>
  <c r="V45" i="17"/>
  <c r="G47" i="17"/>
  <c r="M47" i="17" s="1"/>
  <c r="I47" i="17"/>
  <c r="K47" i="17"/>
  <c r="O47" i="17"/>
  <c r="Q47" i="17"/>
  <c r="V47" i="17"/>
  <c r="G48" i="17"/>
  <c r="M48" i="17" s="1"/>
  <c r="I48" i="17"/>
  <c r="K48" i="17"/>
  <c r="O48" i="17"/>
  <c r="Q48" i="17"/>
  <c r="V48" i="17"/>
  <c r="G49" i="17"/>
  <c r="I49" i="17"/>
  <c r="K49" i="17"/>
  <c r="M49" i="17"/>
  <c r="O49" i="17"/>
  <c r="Q49" i="17"/>
  <c r="V49" i="17"/>
  <c r="G50" i="17"/>
  <c r="M50" i="17" s="1"/>
  <c r="I50" i="17"/>
  <c r="K50" i="17"/>
  <c r="O50" i="17"/>
  <c r="Q50" i="17"/>
  <c r="V50" i="17"/>
  <c r="G51" i="17"/>
  <c r="M51" i="17" s="1"/>
  <c r="I51" i="17"/>
  <c r="K51" i="17"/>
  <c r="O51" i="17"/>
  <c r="Q51" i="17"/>
  <c r="V51" i="17"/>
  <c r="AE53" i="17"/>
  <c r="F50" i="1" s="1"/>
  <c r="AF53" i="17"/>
  <c r="BA45" i="16"/>
  <c r="BA23" i="16"/>
  <c r="G9" i="16"/>
  <c r="M9" i="16" s="1"/>
  <c r="I9" i="16"/>
  <c r="K9" i="16"/>
  <c r="O9" i="16"/>
  <c r="Q9" i="16"/>
  <c r="V9" i="16"/>
  <c r="G12" i="16"/>
  <c r="M12" i="16" s="1"/>
  <c r="I12" i="16"/>
  <c r="K12" i="16"/>
  <c r="O12" i="16"/>
  <c r="Q12" i="16"/>
  <c r="V12" i="16"/>
  <c r="G15" i="16"/>
  <c r="M15" i="16" s="1"/>
  <c r="I15" i="16"/>
  <c r="K15" i="16"/>
  <c r="O15" i="16"/>
  <c r="Q15" i="16"/>
  <c r="V15" i="16"/>
  <c r="G18" i="16"/>
  <c r="M18" i="16" s="1"/>
  <c r="I18" i="16"/>
  <c r="K18" i="16"/>
  <c r="O18" i="16"/>
  <c r="O8" i="16" s="1"/>
  <c r="Q18" i="16"/>
  <c r="V18" i="16"/>
  <c r="G22" i="16"/>
  <c r="M22" i="16" s="1"/>
  <c r="I22" i="16"/>
  <c r="I21" i="16" s="1"/>
  <c r="K22" i="16"/>
  <c r="O22" i="16"/>
  <c r="Q22" i="16"/>
  <c r="Q21" i="16" s="1"/>
  <c r="V22" i="16"/>
  <c r="G25" i="16"/>
  <c r="M25" i="16" s="1"/>
  <c r="I25" i="16"/>
  <c r="K25" i="16"/>
  <c r="O25" i="16"/>
  <c r="O21" i="16" s="1"/>
  <c r="Q25" i="16"/>
  <c r="V25" i="16"/>
  <c r="G28" i="16"/>
  <c r="M28" i="16" s="1"/>
  <c r="I28" i="16"/>
  <c r="K28" i="16"/>
  <c r="O28" i="16"/>
  <c r="O27" i="16" s="1"/>
  <c r="Q28" i="16"/>
  <c r="V28" i="16"/>
  <c r="G30" i="16"/>
  <c r="M30" i="16" s="1"/>
  <c r="I30" i="16"/>
  <c r="K30" i="16"/>
  <c r="O30" i="16"/>
  <c r="Q30" i="16"/>
  <c r="V30" i="16"/>
  <c r="G33" i="16"/>
  <c r="M33" i="16" s="1"/>
  <c r="I33" i="16"/>
  <c r="K33" i="16"/>
  <c r="O33" i="16"/>
  <c r="Q33" i="16"/>
  <c r="V33" i="16"/>
  <c r="G35" i="16"/>
  <c r="M35" i="16" s="1"/>
  <c r="M34" i="16" s="1"/>
  <c r="I35" i="16"/>
  <c r="I34" i="16" s="1"/>
  <c r="K35" i="16"/>
  <c r="K34" i="16" s="1"/>
  <c r="O35" i="16"/>
  <c r="O34" i="16" s="1"/>
  <c r="Q35" i="16"/>
  <c r="Q34" i="16" s="1"/>
  <c r="V35" i="16"/>
  <c r="V34" i="16" s="1"/>
  <c r="G39" i="16"/>
  <c r="M39" i="16" s="1"/>
  <c r="I39" i="16"/>
  <c r="K39" i="16"/>
  <c r="K38" i="16" s="1"/>
  <c r="O39" i="16"/>
  <c r="Q39" i="16"/>
  <c r="V39" i="16"/>
  <c r="V38" i="16" s="1"/>
  <c r="G41" i="16"/>
  <c r="G38" i="16" s="1"/>
  <c r="I41" i="16"/>
  <c r="I38" i="16" s="1"/>
  <c r="K41" i="16"/>
  <c r="O41" i="16"/>
  <c r="O38" i="16" s="1"/>
  <c r="Q41" i="16"/>
  <c r="Q38" i="16" s="1"/>
  <c r="V41" i="16"/>
  <c r="O43" i="16"/>
  <c r="G44" i="16"/>
  <c r="M44" i="16" s="1"/>
  <c r="M43" i="16" s="1"/>
  <c r="I44" i="16"/>
  <c r="I43" i="16" s="1"/>
  <c r="K44" i="16"/>
  <c r="K43" i="16" s="1"/>
  <c r="O44" i="16"/>
  <c r="Q44" i="16"/>
  <c r="Q43" i="16" s="1"/>
  <c r="V44" i="16"/>
  <c r="V43" i="16" s="1"/>
  <c r="AE47" i="16"/>
  <c r="F48" i="1" s="1"/>
  <c r="G9" i="15"/>
  <c r="M9" i="15" s="1"/>
  <c r="I9" i="15"/>
  <c r="K9" i="15"/>
  <c r="O9" i="15"/>
  <c r="O8" i="15" s="1"/>
  <c r="Q9" i="15"/>
  <c r="V9" i="15"/>
  <c r="G13" i="15"/>
  <c r="M13" i="15" s="1"/>
  <c r="I13" i="15"/>
  <c r="K13" i="15"/>
  <c r="O13" i="15"/>
  <c r="Q13" i="15"/>
  <c r="V13" i="15"/>
  <c r="G16" i="15"/>
  <c r="I16" i="15"/>
  <c r="K16" i="15"/>
  <c r="M16" i="15"/>
  <c r="O16" i="15"/>
  <c r="Q16" i="15"/>
  <c r="V16" i="15"/>
  <c r="G20" i="15"/>
  <c r="M20" i="15" s="1"/>
  <c r="I20" i="15"/>
  <c r="K20" i="15"/>
  <c r="O20" i="15"/>
  <c r="Q20" i="15"/>
  <c r="V20" i="15"/>
  <c r="G24" i="15"/>
  <c r="M24" i="15" s="1"/>
  <c r="I24" i="15"/>
  <c r="K24" i="15"/>
  <c r="O24" i="15"/>
  <c r="Q24" i="15"/>
  <c r="V24" i="15"/>
  <c r="G28" i="15"/>
  <c r="M28" i="15" s="1"/>
  <c r="I28" i="15"/>
  <c r="K28" i="15"/>
  <c r="O28" i="15"/>
  <c r="Q28" i="15"/>
  <c r="V28" i="15"/>
  <c r="G31" i="15"/>
  <c r="I31" i="15"/>
  <c r="K31" i="15"/>
  <c r="O31" i="15"/>
  <c r="Q31" i="15"/>
  <c r="V31" i="15"/>
  <c r="O35" i="15"/>
  <c r="G36" i="15"/>
  <c r="M36" i="15" s="1"/>
  <c r="M35" i="15" s="1"/>
  <c r="I36" i="15"/>
  <c r="I35" i="15" s="1"/>
  <c r="K36" i="15"/>
  <c r="K35" i="15" s="1"/>
  <c r="O36" i="15"/>
  <c r="Q36" i="15"/>
  <c r="Q35" i="15" s="1"/>
  <c r="V36" i="15"/>
  <c r="V35" i="15" s="1"/>
  <c r="G39" i="15"/>
  <c r="I39" i="15"/>
  <c r="K39" i="15"/>
  <c r="O39" i="15"/>
  <c r="Q39" i="15"/>
  <c r="V39" i="15"/>
  <c r="G43" i="15"/>
  <c r="M43" i="15" s="1"/>
  <c r="I43" i="15"/>
  <c r="K43" i="15"/>
  <c r="O43" i="15"/>
  <c r="Q43" i="15"/>
  <c r="V43" i="15"/>
  <c r="G47" i="15"/>
  <c r="M47" i="15" s="1"/>
  <c r="I47" i="15"/>
  <c r="K47" i="15"/>
  <c r="O47" i="15"/>
  <c r="Q47" i="15"/>
  <c r="V47" i="15"/>
  <c r="G50" i="15"/>
  <c r="I50" i="15"/>
  <c r="K50" i="15"/>
  <c r="M50" i="15"/>
  <c r="O50" i="15"/>
  <c r="Q50" i="15"/>
  <c r="V50" i="15"/>
  <c r="G53" i="15"/>
  <c r="M53" i="15" s="1"/>
  <c r="I53" i="15"/>
  <c r="K53" i="15"/>
  <c r="O53" i="15"/>
  <c r="Q53" i="15"/>
  <c r="V53" i="15"/>
  <c r="AE56" i="15"/>
  <c r="F47" i="1" s="1"/>
  <c r="BA54" i="14"/>
  <c r="BA15" i="14"/>
  <c r="G9" i="14"/>
  <c r="M9" i="14" s="1"/>
  <c r="I9" i="14"/>
  <c r="K9" i="14"/>
  <c r="O9" i="14"/>
  <c r="Q9" i="14"/>
  <c r="V9" i="14"/>
  <c r="G12" i="14"/>
  <c r="M12" i="14" s="1"/>
  <c r="I12" i="14"/>
  <c r="K12" i="14"/>
  <c r="O12" i="14"/>
  <c r="Q12" i="14"/>
  <c r="V12" i="14"/>
  <c r="G14" i="14"/>
  <c r="M14" i="14" s="1"/>
  <c r="I14" i="14"/>
  <c r="K14" i="14"/>
  <c r="O14" i="14"/>
  <c r="Q14" i="14"/>
  <c r="V14" i="14"/>
  <c r="G17" i="14"/>
  <c r="M17" i="14" s="1"/>
  <c r="I17" i="14"/>
  <c r="K17" i="14"/>
  <c r="O17" i="14"/>
  <c r="Q17" i="14"/>
  <c r="V17" i="14"/>
  <c r="G22" i="14"/>
  <c r="M22" i="14" s="1"/>
  <c r="I22" i="14"/>
  <c r="K22" i="14"/>
  <c r="O22" i="14"/>
  <c r="Q22" i="14"/>
  <c r="V22" i="14"/>
  <c r="G25" i="14"/>
  <c r="M25" i="14" s="1"/>
  <c r="I25" i="14"/>
  <c r="K25" i="14"/>
  <c r="O25" i="14"/>
  <c r="Q25" i="14"/>
  <c r="V25" i="14"/>
  <c r="G28" i="14"/>
  <c r="M28" i="14" s="1"/>
  <c r="I28" i="14"/>
  <c r="K28" i="14"/>
  <c r="O28" i="14"/>
  <c r="Q28" i="14"/>
  <c r="V28" i="14"/>
  <c r="G31" i="14"/>
  <c r="M31" i="14" s="1"/>
  <c r="I31" i="14"/>
  <c r="K31" i="14"/>
  <c r="O31" i="14"/>
  <c r="Q31" i="14"/>
  <c r="V31" i="14"/>
  <c r="G34" i="14"/>
  <c r="M34" i="14" s="1"/>
  <c r="I34" i="14"/>
  <c r="K34" i="14"/>
  <c r="O34" i="14"/>
  <c r="Q34" i="14"/>
  <c r="V34" i="14"/>
  <c r="G37" i="14"/>
  <c r="M37" i="14" s="1"/>
  <c r="I37" i="14"/>
  <c r="K37" i="14"/>
  <c r="O37" i="14"/>
  <c r="Q37" i="14"/>
  <c r="V37" i="14"/>
  <c r="G40" i="14"/>
  <c r="M40" i="14" s="1"/>
  <c r="I40" i="14"/>
  <c r="K40" i="14"/>
  <c r="O40" i="14"/>
  <c r="Q40" i="14"/>
  <c r="V40" i="14"/>
  <c r="G43" i="14"/>
  <c r="M43" i="14" s="1"/>
  <c r="I43" i="14"/>
  <c r="K43" i="14"/>
  <c r="O43" i="14"/>
  <c r="Q43" i="14"/>
  <c r="V43" i="14"/>
  <c r="G46" i="14"/>
  <c r="M46" i="14" s="1"/>
  <c r="I46" i="14"/>
  <c r="K46" i="14"/>
  <c r="O46" i="14"/>
  <c r="Q46" i="14"/>
  <c r="V46" i="14"/>
  <c r="G49" i="14"/>
  <c r="M49" i="14" s="1"/>
  <c r="I49" i="14"/>
  <c r="K49" i="14"/>
  <c r="O49" i="14"/>
  <c r="Q49" i="14"/>
  <c r="V49" i="14"/>
  <c r="G51" i="14"/>
  <c r="M51" i="14" s="1"/>
  <c r="I51" i="14"/>
  <c r="K51" i="14"/>
  <c r="O51" i="14"/>
  <c r="Q51" i="14"/>
  <c r="V51" i="14"/>
  <c r="G53" i="14"/>
  <c r="M53" i="14" s="1"/>
  <c r="I53" i="14"/>
  <c r="K53" i="14"/>
  <c r="O53" i="14"/>
  <c r="Q53" i="14"/>
  <c r="V53" i="14"/>
  <c r="G57" i="14"/>
  <c r="M57" i="14" s="1"/>
  <c r="I57" i="14"/>
  <c r="K57" i="14"/>
  <c r="O57" i="14"/>
  <c r="Q57" i="14"/>
  <c r="V57" i="14"/>
  <c r="G64" i="14"/>
  <c r="M64" i="14" s="1"/>
  <c r="I64" i="14"/>
  <c r="K64" i="14"/>
  <c r="O64" i="14"/>
  <c r="Q64" i="14"/>
  <c r="V64" i="14"/>
  <c r="G68" i="14"/>
  <c r="M68" i="14" s="1"/>
  <c r="I68" i="14"/>
  <c r="K68" i="14"/>
  <c r="O68" i="14"/>
  <c r="Q68" i="14"/>
  <c r="V68" i="14"/>
  <c r="G70" i="14"/>
  <c r="M70" i="14" s="1"/>
  <c r="I70" i="14"/>
  <c r="K70" i="14"/>
  <c r="O70" i="14"/>
  <c r="Q70" i="14"/>
  <c r="V70" i="14"/>
  <c r="G79" i="14"/>
  <c r="M79" i="14" s="1"/>
  <c r="M78" i="14" s="1"/>
  <c r="I79" i="14"/>
  <c r="I78" i="14" s="1"/>
  <c r="K79" i="14"/>
  <c r="K78" i="14" s="1"/>
  <c r="O79" i="14"/>
  <c r="O78" i="14" s="1"/>
  <c r="Q79" i="14"/>
  <c r="Q78" i="14" s="1"/>
  <c r="V79" i="14"/>
  <c r="V78" i="14" s="1"/>
  <c r="G82" i="14"/>
  <c r="M82" i="14" s="1"/>
  <c r="I82" i="14"/>
  <c r="K82" i="14"/>
  <c r="O82" i="14"/>
  <c r="Q82" i="14"/>
  <c r="V82" i="14"/>
  <c r="G84" i="14"/>
  <c r="M84" i="14" s="1"/>
  <c r="I84" i="14"/>
  <c r="K84" i="14"/>
  <c r="O84" i="14"/>
  <c r="Q84" i="14"/>
  <c r="V84" i="14"/>
  <c r="G86" i="14"/>
  <c r="M86" i="14" s="1"/>
  <c r="I86" i="14"/>
  <c r="K86" i="14"/>
  <c r="O86" i="14"/>
  <c r="Q86" i="14"/>
  <c r="V86" i="14"/>
  <c r="G88" i="14"/>
  <c r="M88" i="14" s="1"/>
  <c r="I88" i="14"/>
  <c r="K88" i="14"/>
  <c r="O88" i="14"/>
  <c r="Q88" i="14"/>
  <c r="Q81" i="14" s="1"/>
  <c r="V88" i="14"/>
  <c r="G90" i="14"/>
  <c r="M90" i="14" s="1"/>
  <c r="I90" i="14"/>
  <c r="K90" i="14"/>
  <c r="O90" i="14"/>
  <c r="Q90" i="14"/>
  <c r="V90" i="14"/>
  <c r="AE93" i="14"/>
  <c r="BA23" i="13"/>
  <c r="G9" i="13"/>
  <c r="M9" i="13" s="1"/>
  <c r="I9" i="13"/>
  <c r="K9" i="13"/>
  <c r="O9" i="13"/>
  <c r="Q9" i="13"/>
  <c r="V9" i="13"/>
  <c r="G12" i="13"/>
  <c r="M12" i="13" s="1"/>
  <c r="I12" i="13"/>
  <c r="K12" i="13"/>
  <c r="O12" i="13"/>
  <c r="Q12" i="13"/>
  <c r="V12" i="13"/>
  <c r="G15" i="13"/>
  <c r="M15" i="13" s="1"/>
  <c r="I15" i="13"/>
  <c r="K15" i="13"/>
  <c r="O15" i="13"/>
  <c r="Q15" i="13"/>
  <c r="V15" i="13"/>
  <c r="G18" i="13"/>
  <c r="M18" i="13" s="1"/>
  <c r="I18" i="13"/>
  <c r="K18" i="13"/>
  <c r="O18" i="13"/>
  <c r="O8" i="13" s="1"/>
  <c r="Q18" i="13"/>
  <c r="V18" i="13"/>
  <c r="G22" i="13"/>
  <c r="M22" i="13" s="1"/>
  <c r="I22" i="13"/>
  <c r="K22" i="13"/>
  <c r="O22" i="13"/>
  <c r="Q22" i="13"/>
  <c r="V22" i="13"/>
  <c r="G25" i="13"/>
  <c r="I25" i="13"/>
  <c r="K25" i="13"/>
  <c r="M25" i="13"/>
  <c r="O25" i="13"/>
  <c r="Q25" i="13"/>
  <c r="V25" i="13"/>
  <c r="G27" i="13"/>
  <c r="I27" i="13"/>
  <c r="K27" i="13"/>
  <c r="O27" i="13"/>
  <c r="Q27" i="13"/>
  <c r="V27" i="13"/>
  <c r="G29" i="13"/>
  <c r="M29" i="13" s="1"/>
  <c r="I29" i="13"/>
  <c r="I21" i="13" s="1"/>
  <c r="K29" i="13"/>
  <c r="O29" i="13"/>
  <c r="Q29" i="13"/>
  <c r="Q21" i="13" s="1"/>
  <c r="V29" i="13"/>
  <c r="Q31" i="13"/>
  <c r="G32" i="13"/>
  <c r="M32" i="13" s="1"/>
  <c r="M31" i="13" s="1"/>
  <c r="I32" i="13"/>
  <c r="I31" i="13" s="1"/>
  <c r="K32" i="13"/>
  <c r="K31" i="13" s="1"/>
  <c r="O32" i="13"/>
  <c r="O31" i="13" s="1"/>
  <c r="Q32" i="13"/>
  <c r="V32" i="13"/>
  <c r="V31" i="13" s="1"/>
  <c r="G35" i="13"/>
  <c r="M35" i="13" s="1"/>
  <c r="I35" i="13"/>
  <c r="K35" i="13"/>
  <c r="O35" i="13"/>
  <c r="O34" i="13" s="1"/>
  <c r="Q35" i="13"/>
  <c r="V35" i="13"/>
  <c r="G38" i="13"/>
  <c r="M38" i="13" s="1"/>
  <c r="I38" i="13"/>
  <c r="K38" i="13"/>
  <c r="O38" i="13"/>
  <c r="Q38" i="13"/>
  <c r="V38" i="13"/>
  <c r="V34" i="13" s="1"/>
  <c r="G41" i="13"/>
  <c r="M41" i="13" s="1"/>
  <c r="I41" i="13"/>
  <c r="K41" i="13"/>
  <c r="O41" i="13"/>
  <c r="Q41" i="13"/>
  <c r="V41" i="13"/>
  <c r="O44" i="13"/>
  <c r="G45" i="13"/>
  <c r="M45" i="13" s="1"/>
  <c r="M44" i="13" s="1"/>
  <c r="I45" i="13"/>
  <c r="I44" i="13" s="1"/>
  <c r="K45" i="13"/>
  <c r="K44" i="13" s="1"/>
  <c r="O45" i="13"/>
  <c r="Q45" i="13"/>
  <c r="Q44" i="13" s="1"/>
  <c r="V45" i="13"/>
  <c r="V44" i="13" s="1"/>
  <c r="Q47" i="13"/>
  <c r="G48" i="13"/>
  <c r="M48" i="13" s="1"/>
  <c r="M47" i="13" s="1"/>
  <c r="I48" i="13"/>
  <c r="I47" i="13" s="1"/>
  <c r="K48" i="13"/>
  <c r="K47" i="13" s="1"/>
  <c r="O48" i="13"/>
  <c r="O47" i="13" s="1"/>
  <c r="Q48" i="13"/>
  <c r="V48" i="13"/>
  <c r="V47" i="13" s="1"/>
  <c r="K50" i="13"/>
  <c r="G51" i="13"/>
  <c r="M51" i="13" s="1"/>
  <c r="M50" i="13" s="1"/>
  <c r="I51" i="13"/>
  <c r="I50" i="13" s="1"/>
  <c r="K51" i="13"/>
  <c r="O51" i="13"/>
  <c r="O50" i="13" s="1"/>
  <c r="Q51" i="13"/>
  <c r="Q50" i="13" s="1"/>
  <c r="V51" i="13"/>
  <c r="V50" i="13" s="1"/>
  <c r="K54" i="13"/>
  <c r="V54" i="13"/>
  <c r="G55" i="13"/>
  <c r="G54" i="13" s="1"/>
  <c r="I55" i="13"/>
  <c r="I54" i="13" s="1"/>
  <c r="K55" i="13"/>
  <c r="M55" i="13"/>
  <c r="M54" i="13" s="1"/>
  <c r="O55" i="13"/>
  <c r="O54" i="13" s="1"/>
  <c r="Q55" i="13"/>
  <c r="Q54" i="13" s="1"/>
  <c r="V55" i="13"/>
  <c r="G57" i="13"/>
  <c r="M57" i="13" s="1"/>
  <c r="I57" i="13"/>
  <c r="K57" i="13"/>
  <c r="O57" i="13"/>
  <c r="Q57" i="13"/>
  <c r="V57" i="13"/>
  <c r="G61" i="13"/>
  <c r="M61" i="13" s="1"/>
  <c r="I61" i="13"/>
  <c r="K61" i="13"/>
  <c r="O61" i="13"/>
  <c r="Q61" i="13"/>
  <c r="V61" i="13"/>
  <c r="G63" i="13"/>
  <c r="M63" i="13" s="1"/>
  <c r="I63" i="13"/>
  <c r="K63" i="13"/>
  <c r="O63" i="13"/>
  <c r="Q63" i="13"/>
  <c r="V63" i="13"/>
  <c r="G65" i="13"/>
  <c r="M65" i="13" s="1"/>
  <c r="I65" i="13"/>
  <c r="K65" i="13"/>
  <c r="O65" i="13"/>
  <c r="O56" i="13" s="1"/>
  <c r="Q65" i="13"/>
  <c r="V65" i="13"/>
  <c r="G68" i="13"/>
  <c r="M68" i="13" s="1"/>
  <c r="I68" i="13"/>
  <c r="K68" i="13"/>
  <c r="O68" i="13"/>
  <c r="Q68" i="13"/>
  <c r="V68" i="13"/>
  <c r="G72" i="13"/>
  <c r="M72" i="13" s="1"/>
  <c r="I72" i="13"/>
  <c r="K72" i="13"/>
  <c r="O72" i="13"/>
  <c r="Q72" i="13"/>
  <c r="V72" i="13"/>
  <c r="G74" i="13"/>
  <c r="I74" i="13"/>
  <c r="K74" i="13"/>
  <c r="O74" i="13"/>
  <c r="Q74" i="13"/>
  <c r="V74" i="13"/>
  <c r="G76" i="13"/>
  <c r="M76" i="13" s="1"/>
  <c r="I76" i="13"/>
  <c r="K76" i="13"/>
  <c r="O76" i="13"/>
  <c r="Q76" i="13"/>
  <c r="V76" i="13"/>
  <c r="G79" i="13"/>
  <c r="M79" i="13" s="1"/>
  <c r="I79" i="13"/>
  <c r="K79" i="13"/>
  <c r="O79" i="13"/>
  <c r="Q79" i="13"/>
  <c r="V79" i="13"/>
  <c r="G81" i="13"/>
  <c r="M81" i="13" s="1"/>
  <c r="I81" i="13"/>
  <c r="K81" i="13"/>
  <c r="O81" i="13"/>
  <c r="Q81" i="13"/>
  <c r="V81" i="13"/>
  <c r="G84" i="13"/>
  <c r="M84" i="13" s="1"/>
  <c r="I84" i="13"/>
  <c r="K84" i="13"/>
  <c r="O84" i="13"/>
  <c r="Q84" i="13"/>
  <c r="V84" i="13"/>
  <c r="G86" i="13"/>
  <c r="M86" i="13" s="1"/>
  <c r="I86" i="13"/>
  <c r="K86" i="13"/>
  <c r="O86" i="13"/>
  <c r="Q86" i="13"/>
  <c r="V86" i="13"/>
  <c r="G88" i="13"/>
  <c r="M88" i="13" s="1"/>
  <c r="I88" i="13"/>
  <c r="K88" i="13"/>
  <c r="O88" i="13"/>
  <c r="Q88" i="13"/>
  <c r="V88" i="13"/>
  <c r="G90" i="13"/>
  <c r="M90" i="13" s="1"/>
  <c r="I90" i="13"/>
  <c r="K90" i="13"/>
  <c r="O90" i="13"/>
  <c r="Q90" i="13"/>
  <c r="V90" i="13"/>
  <c r="G93" i="13"/>
  <c r="M93" i="13" s="1"/>
  <c r="I93" i="13"/>
  <c r="K93" i="13"/>
  <c r="O93" i="13"/>
  <c r="Q93" i="13"/>
  <c r="V93" i="13"/>
  <c r="G96" i="13"/>
  <c r="M96" i="13" s="1"/>
  <c r="I96" i="13"/>
  <c r="K96" i="13"/>
  <c r="O96" i="13"/>
  <c r="Q96" i="13"/>
  <c r="V96" i="13"/>
  <c r="G98" i="13"/>
  <c r="M98" i="13" s="1"/>
  <c r="I98" i="13"/>
  <c r="K98" i="13"/>
  <c r="O98" i="13"/>
  <c r="Q98" i="13"/>
  <c r="V98" i="13"/>
  <c r="G100" i="13"/>
  <c r="M100" i="13" s="1"/>
  <c r="I100" i="13"/>
  <c r="K100" i="13"/>
  <c r="O100" i="13"/>
  <c r="Q100" i="13"/>
  <c r="V100" i="13"/>
  <c r="G102" i="13"/>
  <c r="M102" i="13" s="1"/>
  <c r="I102" i="13"/>
  <c r="K102" i="13"/>
  <c r="O102" i="13"/>
  <c r="Q102" i="13"/>
  <c r="V102" i="13"/>
  <c r="G104" i="13"/>
  <c r="M104" i="13" s="1"/>
  <c r="I104" i="13"/>
  <c r="K104" i="13"/>
  <c r="O104" i="13"/>
  <c r="Q104" i="13"/>
  <c r="V104" i="13"/>
  <c r="G106" i="13"/>
  <c r="M106" i="13" s="1"/>
  <c r="I106" i="13"/>
  <c r="K106" i="13"/>
  <c r="O106" i="13"/>
  <c r="Q106" i="13"/>
  <c r="V106" i="13"/>
  <c r="G109" i="13"/>
  <c r="M109" i="13" s="1"/>
  <c r="I109" i="13"/>
  <c r="K109" i="13"/>
  <c r="O109" i="13"/>
  <c r="Q109" i="13"/>
  <c r="V109" i="13"/>
  <c r="G111" i="13"/>
  <c r="M111" i="13" s="1"/>
  <c r="I111" i="13"/>
  <c r="K111" i="13"/>
  <c r="O111" i="13"/>
  <c r="Q111" i="13"/>
  <c r="V111" i="13"/>
  <c r="G113" i="13"/>
  <c r="M113" i="13" s="1"/>
  <c r="I113" i="13"/>
  <c r="K113" i="13"/>
  <c r="O113" i="13"/>
  <c r="Q113" i="13"/>
  <c r="V113" i="13"/>
  <c r="G115" i="13"/>
  <c r="M115" i="13" s="1"/>
  <c r="I115" i="13"/>
  <c r="K115" i="13"/>
  <c r="O115" i="13"/>
  <c r="Q115" i="13"/>
  <c r="V115" i="13"/>
  <c r="G118" i="13"/>
  <c r="M118" i="13" s="1"/>
  <c r="I118" i="13"/>
  <c r="K118" i="13"/>
  <c r="O118" i="13"/>
  <c r="Q118" i="13"/>
  <c r="V118" i="13"/>
  <c r="G120" i="13"/>
  <c r="M120" i="13" s="1"/>
  <c r="I120" i="13"/>
  <c r="K120" i="13"/>
  <c r="O120" i="13"/>
  <c r="Q120" i="13"/>
  <c r="V120" i="13"/>
  <c r="G122" i="13"/>
  <c r="I122" i="13"/>
  <c r="K122" i="13"/>
  <c r="O122" i="13"/>
  <c r="Q122" i="13"/>
  <c r="V122" i="13"/>
  <c r="G124" i="13"/>
  <c r="M124" i="13" s="1"/>
  <c r="I124" i="13"/>
  <c r="I117" i="13" s="1"/>
  <c r="K124" i="13"/>
  <c r="O124" i="13"/>
  <c r="Q124" i="13"/>
  <c r="Q117" i="13" s="1"/>
  <c r="V124" i="13"/>
  <c r="G127" i="13"/>
  <c r="I127" i="13"/>
  <c r="K127" i="13"/>
  <c r="M127" i="13"/>
  <c r="O127" i="13"/>
  <c r="Q127" i="13"/>
  <c r="V127" i="13"/>
  <c r="G130" i="13"/>
  <c r="M130" i="13" s="1"/>
  <c r="I130" i="13"/>
  <c r="K130" i="13"/>
  <c r="O130" i="13"/>
  <c r="Q130" i="13"/>
  <c r="V130" i="13"/>
  <c r="G132" i="13"/>
  <c r="M132" i="13" s="1"/>
  <c r="I132" i="13"/>
  <c r="K132" i="13"/>
  <c r="O132" i="13"/>
  <c r="Q132" i="13"/>
  <c r="V132" i="13"/>
  <c r="G134" i="13"/>
  <c r="I134" i="13"/>
  <c r="K134" i="13"/>
  <c r="M134" i="13"/>
  <c r="O134" i="13"/>
  <c r="Q134" i="13"/>
  <c r="V134" i="13"/>
  <c r="G136" i="13"/>
  <c r="M136" i="13" s="1"/>
  <c r="I136" i="13"/>
  <c r="K136" i="13"/>
  <c r="O136" i="13"/>
  <c r="Q136" i="13"/>
  <c r="V136" i="13"/>
  <c r="G138" i="13"/>
  <c r="M138" i="13" s="1"/>
  <c r="I138" i="13"/>
  <c r="K138" i="13"/>
  <c r="O138" i="13"/>
  <c r="Q138" i="13"/>
  <c r="V138" i="13"/>
  <c r="G140" i="13"/>
  <c r="M140" i="13" s="1"/>
  <c r="I140" i="13"/>
  <c r="K140" i="13"/>
  <c r="O140" i="13"/>
  <c r="Q140" i="13"/>
  <c r="V140" i="13"/>
  <c r="G143" i="13"/>
  <c r="G142" i="13" s="1"/>
  <c r="I143" i="13"/>
  <c r="I142" i="13" s="1"/>
  <c r="K143" i="13"/>
  <c r="K142" i="13" s="1"/>
  <c r="O143" i="13"/>
  <c r="Q143" i="13"/>
  <c r="Q142" i="13" s="1"/>
  <c r="V143" i="13"/>
  <c r="V142" i="13" s="1"/>
  <c r="G150" i="13"/>
  <c r="M150" i="13" s="1"/>
  <c r="I150" i="13"/>
  <c r="K150" i="13"/>
  <c r="O150" i="13"/>
  <c r="Q150" i="13"/>
  <c r="V150" i="13"/>
  <c r="AE153" i="13"/>
  <c r="BA12" i="12"/>
  <c r="BA10" i="12"/>
  <c r="G9" i="12"/>
  <c r="M9" i="12" s="1"/>
  <c r="I9" i="12"/>
  <c r="K9" i="12"/>
  <c r="O9" i="12"/>
  <c r="O8" i="12" s="1"/>
  <c r="Q9" i="12"/>
  <c r="V9" i="12"/>
  <c r="G11" i="12"/>
  <c r="M11" i="12" s="1"/>
  <c r="I11" i="12"/>
  <c r="K11" i="12"/>
  <c r="O11" i="12"/>
  <c r="Q11" i="12"/>
  <c r="V11" i="12"/>
  <c r="AE14" i="12"/>
  <c r="I20" i="1"/>
  <c r="I18" i="1"/>
  <c r="H53" i="1"/>
  <c r="I53" i="1" s="1"/>
  <c r="H50" i="1"/>
  <c r="I50" i="1" s="1"/>
  <c r="H42" i="1"/>
  <c r="I42" i="1" s="1"/>
  <c r="G19" i="15" l="1"/>
  <c r="AF93" i="14"/>
  <c r="AF153" i="13"/>
  <c r="F41" i="1"/>
  <c r="F40" i="1"/>
  <c r="F39" i="1"/>
  <c r="Q8" i="12"/>
  <c r="K8" i="12"/>
  <c r="G8" i="12"/>
  <c r="O142" i="13"/>
  <c r="V126" i="13"/>
  <c r="K126" i="13"/>
  <c r="Q126" i="13"/>
  <c r="O117" i="13"/>
  <c r="K117" i="13"/>
  <c r="Q108" i="13"/>
  <c r="K108" i="13"/>
  <c r="O92" i="13"/>
  <c r="K92" i="13"/>
  <c r="Q92" i="13"/>
  <c r="Q67" i="13"/>
  <c r="G67" i="13"/>
  <c r="V67" i="13"/>
  <c r="K56" i="13"/>
  <c r="Q56" i="13"/>
  <c r="G47" i="13"/>
  <c r="G44" i="13"/>
  <c r="I34" i="13"/>
  <c r="G31" i="13"/>
  <c r="G21" i="13"/>
  <c r="V21" i="13"/>
  <c r="K8" i="13"/>
  <c r="Q8" i="13"/>
  <c r="I8" i="13"/>
  <c r="V81" i="14"/>
  <c r="K81" i="14"/>
  <c r="Q63" i="14"/>
  <c r="K63" i="14"/>
  <c r="M63" i="14"/>
  <c r="V39" i="14"/>
  <c r="O39" i="14"/>
  <c r="I39" i="14"/>
  <c r="Q8" i="14"/>
  <c r="K8" i="14"/>
  <c r="AF14" i="12"/>
  <c r="V8" i="12"/>
  <c r="I8" i="12"/>
  <c r="F44" i="1"/>
  <c r="H44" i="1" s="1"/>
  <c r="I44" i="1" s="1"/>
  <c r="F43" i="1"/>
  <c r="H43" i="1" s="1"/>
  <c r="I43" i="1" s="1"/>
  <c r="M143" i="13"/>
  <c r="I126" i="13"/>
  <c r="O126" i="13"/>
  <c r="G126" i="13"/>
  <c r="G117" i="13"/>
  <c r="V117" i="13"/>
  <c r="O108" i="13"/>
  <c r="V108" i="13"/>
  <c r="I108" i="13"/>
  <c r="V92" i="13"/>
  <c r="I92" i="13"/>
  <c r="I67" i="13"/>
  <c r="O67" i="13"/>
  <c r="K67" i="13"/>
  <c r="V56" i="13"/>
  <c r="I56" i="13"/>
  <c r="G50" i="13"/>
  <c r="K34" i="13"/>
  <c r="Q34" i="13"/>
  <c r="M34" i="13"/>
  <c r="G34" i="13"/>
  <c r="O21" i="13"/>
  <c r="K21" i="13"/>
  <c r="V8" i="13"/>
  <c r="F46" i="1"/>
  <c r="H46" i="1" s="1"/>
  <c r="I46" i="1" s="1"/>
  <c r="F45" i="1"/>
  <c r="I81" i="14"/>
  <c r="O81" i="14"/>
  <c r="G81" i="14"/>
  <c r="V63" i="14"/>
  <c r="O63" i="14"/>
  <c r="I63" i="14"/>
  <c r="Q39" i="14"/>
  <c r="K39" i="14"/>
  <c r="O8" i="14"/>
  <c r="V8" i="14"/>
  <c r="I8" i="14"/>
  <c r="K38" i="15"/>
  <c r="Q38" i="15"/>
  <c r="G38" i="15"/>
  <c r="G35" i="15"/>
  <c r="Q19" i="15"/>
  <c r="K19" i="15"/>
  <c r="Q8" i="15"/>
  <c r="K8" i="15"/>
  <c r="M8" i="15"/>
  <c r="G8" i="15"/>
  <c r="G43" i="16"/>
  <c r="Q27" i="16"/>
  <c r="K27" i="16"/>
  <c r="M27" i="16"/>
  <c r="G27" i="16"/>
  <c r="V21" i="16"/>
  <c r="V8" i="16"/>
  <c r="I8" i="16"/>
  <c r="K44" i="17"/>
  <c r="Q44" i="17"/>
  <c r="V29" i="17"/>
  <c r="O29" i="17"/>
  <c r="I29" i="17"/>
  <c r="K12" i="17"/>
  <c r="Q12" i="17"/>
  <c r="I12" i="17"/>
  <c r="AF32" i="18"/>
  <c r="H51" i="1" s="1"/>
  <c r="I51" i="1" s="1"/>
  <c r="V8" i="18"/>
  <c r="I8" i="18"/>
  <c r="G33" i="19"/>
  <c r="V33" i="19"/>
  <c r="V15" i="19"/>
  <c r="O15" i="19"/>
  <c r="M9" i="19"/>
  <c r="M8" i="19" s="1"/>
  <c r="G8" i="20"/>
  <c r="G11" i="20" s="1"/>
  <c r="AF11" i="21"/>
  <c r="H54" i="1" s="1"/>
  <c r="I54" i="1" s="1"/>
  <c r="AF56" i="15"/>
  <c r="H47" i="1" s="1"/>
  <c r="I47" i="1" s="1"/>
  <c r="V38" i="15"/>
  <c r="O38" i="15"/>
  <c r="I38" i="15"/>
  <c r="O19" i="15"/>
  <c r="V19" i="15"/>
  <c r="I19" i="15"/>
  <c r="V8" i="15"/>
  <c r="I8" i="15"/>
  <c r="G34" i="16"/>
  <c r="V27" i="16"/>
  <c r="I27" i="16"/>
  <c r="K21" i="16"/>
  <c r="M21" i="16"/>
  <c r="G21" i="16"/>
  <c r="Q8" i="16"/>
  <c r="K8" i="16"/>
  <c r="V44" i="17"/>
  <c r="O44" i="17"/>
  <c r="I44" i="17"/>
  <c r="Q29" i="17"/>
  <c r="K29" i="17"/>
  <c r="V12" i="17"/>
  <c r="O12" i="17"/>
  <c r="G8" i="17"/>
  <c r="Q8" i="18"/>
  <c r="K8" i="18"/>
  <c r="M8" i="18"/>
  <c r="G8" i="18"/>
  <c r="G32" i="18" s="1"/>
  <c r="K33" i="19"/>
  <c r="Q33" i="19"/>
  <c r="I33" i="19"/>
  <c r="K15" i="19"/>
  <c r="G15" i="19"/>
  <c r="G69" i="19" s="1"/>
  <c r="Q15" i="19"/>
  <c r="G8" i="21"/>
  <c r="G11" i="21" s="1"/>
  <c r="F49" i="1"/>
  <c r="F55" i="1"/>
  <c r="AF69" i="19"/>
  <c r="H52" i="1" s="1"/>
  <c r="I52" i="1" s="1"/>
  <c r="M53" i="19"/>
  <c r="M33" i="19" s="1"/>
  <c r="M18" i="19"/>
  <c r="M15" i="19" s="1"/>
  <c r="M29" i="17"/>
  <c r="M44" i="17"/>
  <c r="M12" i="17"/>
  <c r="G44" i="17"/>
  <c r="G12" i="17"/>
  <c r="G29" i="17"/>
  <c r="M8" i="16"/>
  <c r="G8" i="16"/>
  <c r="M41" i="16"/>
  <c r="M38" i="16" s="1"/>
  <c r="AF47" i="16"/>
  <c r="H48" i="1" s="1"/>
  <c r="I48" i="1" s="1"/>
  <c r="M39" i="15"/>
  <c r="M38" i="15" s="1"/>
  <c r="M31" i="15"/>
  <c r="M19" i="15" s="1"/>
  <c r="M81" i="14"/>
  <c r="M39" i="14"/>
  <c r="M8" i="14"/>
  <c r="G78" i="14"/>
  <c r="G63" i="14"/>
  <c r="G39" i="14"/>
  <c r="G8" i="14"/>
  <c r="M108" i="13"/>
  <c r="M92" i="13"/>
  <c r="M56" i="13"/>
  <c r="M142" i="13"/>
  <c r="M126" i="13"/>
  <c r="M8" i="13"/>
  <c r="G108" i="13"/>
  <c r="G92" i="13"/>
  <c r="G56" i="13"/>
  <c r="G8" i="13"/>
  <c r="M122" i="13"/>
  <c r="M117" i="13" s="1"/>
  <c r="M74" i="13"/>
  <c r="M67" i="13" s="1"/>
  <c r="M27" i="13"/>
  <c r="M21" i="13" s="1"/>
  <c r="M8" i="12"/>
  <c r="J28" i="1"/>
  <c r="J26" i="1"/>
  <c r="G38" i="1"/>
  <c r="F38" i="1"/>
  <c r="J23" i="1"/>
  <c r="J24" i="1"/>
  <c r="J25" i="1"/>
  <c r="J27" i="1"/>
  <c r="E24" i="1"/>
  <c r="E26" i="1"/>
  <c r="G47" i="16" l="1"/>
  <c r="G56" i="15"/>
  <c r="G93" i="14"/>
  <c r="G153" i="13"/>
  <c r="G39" i="1"/>
  <c r="H45" i="1"/>
  <c r="I45" i="1" s="1"/>
  <c r="H41" i="1"/>
  <c r="I41" i="1" s="1"/>
  <c r="H49" i="1"/>
  <c r="I49" i="1" s="1"/>
  <c r="G53" i="17"/>
  <c r="G14" i="12"/>
  <c r="H40" i="1"/>
  <c r="I40" i="1" s="1"/>
  <c r="G23" i="1"/>
  <c r="H39" i="1" l="1"/>
  <c r="I83" i="1"/>
  <c r="A23" i="1"/>
  <c r="I39" i="1" l="1"/>
  <c r="J79" i="1"/>
  <c r="J69" i="1"/>
  <c r="J73" i="1"/>
  <c r="J74" i="1"/>
  <c r="J68" i="1"/>
  <c r="J72" i="1"/>
  <c r="J80" i="1"/>
  <c r="J70" i="1"/>
  <c r="J81" i="1"/>
  <c r="J82" i="1"/>
  <c r="J71" i="1"/>
  <c r="J75" i="1"/>
  <c r="J63" i="1"/>
  <c r="J64" i="1"/>
  <c r="J66" i="1"/>
  <c r="J62" i="1"/>
  <c r="J77" i="1"/>
  <c r="J78" i="1"/>
  <c r="J65" i="1"/>
  <c r="J76" i="1"/>
  <c r="J67" i="1"/>
  <c r="A25" i="1"/>
  <c r="G28" i="1"/>
  <c r="A24" i="1"/>
  <c r="G24" i="1"/>
  <c r="A26" i="1" l="1"/>
  <c r="J83" i="1"/>
  <c r="A27" i="1"/>
  <c r="A29" i="1" s="1"/>
  <c r="J41" i="1"/>
  <c r="J39" i="1"/>
  <c r="J55" i="1" s="1"/>
  <c r="J46" i="1"/>
  <c r="J54" i="1"/>
  <c r="J44" i="1"/>
  <c r="J40" i="1"/>
  <c r="J47" i="1"/>
  <c r="J45" i="1"/>
  <c r="J51" i="1"/>
  <c r="J49" i="1"/>
  <c r="J43" i="1"/>
  <c r="J53" i="1"/>
  <c r="J48" i="1"/>
  <c r="J52" i="1"/>
  <c r="J50" i="1"/>
  <c r="J42" i="1"/>
  <c r="G27" i="1" l="1"/>
</calcChain>
</file>

<file path=xl/comments1.xml><?xml version="1.0" encoding="utf-8"?>
<comments xmlns="http://schemas.openxmlformats.org/spreadsheetml/2006/main">
  <authors>
    <author>Radim Štěpánek</author>
    <author>Pavel Veternik</author>
  </authors>
  <commentList>
    <comment ref="D11" authorId="0">
      <text>
        <r>
          <rPr>
            <sz val="9"/>
            <color indexed="81"/>
            <rFont val="Tahoma"/>
            <family val="2"/>
            <charset val="238"/>
          </rPr>
          <t>Název</t>
        </r>
      </text>
    </comment>
    <comment ref="I11" authorId="0">
      <text>
        <r>
          <rPr>
            <sz val="9"/>
            <color indexed="81"/>
            <rFont val="Tahoma"/>
            <family val="2"/>
            <charset val="238"/>
          </rPr>
          <t>IČO</t>
        </r>
      </text>
    </comment>
    <comment ref="D12" authorId="0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  <comment ref="I12" authorId="0">
      <text>
        <r>
          <rPr>
            <sz val="9"/>
            <color indexed="81"/>
            <rFont val="Tahoma"/>
            <family val="2"/>
            <charset val="238"/>
          </rPr>
          <t>DIČ</t>
        </r>
      </text>
    </comment>
    <comment ref="D13" authorId="0">
      <text>
        <r>
          <rPr>
            <sz val="9"/>
            <color indexed="81"/>
            <rFont val="Tahoma"/>
            <family val="2"/>
            <charset val="238"/>
          </rPr>
          <t>PSČ</t>
        </r>
      </text>
    </comment>
    <comment ref="E13" authorId="1">
      <text>
        <r>
          <rPr>
            <sz val="9"/>
            <color indexed="81"/>
            <rFont val="Tahoma"/>
            <family val="2"/>
            <charset val="238"/>
          </rPr>
          <t>Místo</t>
        </r>
      </text>
    </comment>
  </commentList>
</comments>
</file>

<file path=xl/comments2.xml><?xml version="1.0" encoding="utf-8"?>
<comments xmlns="http://schemas.openxmlformats.org/spreadsheetml/2006/main">
  <authors>
    <author>Blanka Šimková</author>
  </authors>
  <commentList>
    <comment ref="S6" authorId="0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3.xml><?xml version="1.0" encoding="utf-8"?>
<comments xmlns="http://schemas.openxmlformats.org/spreadsheetml/2006/main">
  <authors>
    <author>Blanka Šimková</author>
  </authors>
  <commentList>
    <comment ref="S6" authorId="0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4.xml><?xml version="1.0" encoding="utf-8"?>
<comments xmlns="http://schemas.openxmlformats.org/spreadsheetml/2006/main">
  <authors>
    <author>Blanka Šimková</author>
  </authors>
  <commentList>
    <comment ref="S6" authorId="0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5.xml><?xml version="1.0" encoding="utf-8"?>
<comments xmlns="http://schemas.openxmlformats.org/spreadsheetml/2006/main">
  <authors>
    <author>Blanka Šimková</author>
  </authors>
  <commentList>
    <comment ref="S6" authorId="0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6.xml><?xml version="1.0" encoding="utf-8"?>
<comments xmlns="http://schemas.openxmlformats.org/spreadsheetml/2006/main">
  <authors>
    <author>Blanka Šimková</author>
  </authors>
  <commentList>
    <comment ref="S6" authorId="0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7.xml><?xml version="1.0" encoding="utf-8"?>
<comments xmlns="http://schemas.openxmlformats.org/spreadsheetml/2006/main">
  <authors>
    <author>Blanka Šimková</author>
  </authors>
  <commentList>
    <comment ref="S6" authorId="0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8.xml><?xml version="1.0" encoding="utf-8"?>
<comments xmlns="http://schemas.openxmlformats.org/spreadsheetml/2006/main">
  <authors>
    <author>Blanka Šimková</author>
  </authors>
  <commentList>
    <comment ref="S6" authorId="0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9.xml><?xml version="1.0" encoding="utf-8"?>
<comments xmlns="http://schemas.openxmlformats.org/spreadsheetml/2006/main">
  <authors>
    <author>Blanka Šimková</author>
  </authors>
  <commentList>
    <comment ref="S6" authorId="0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10.xml><?xml version="1.0" encoding="utf-8"?>
<comments xmlns="http://schemas.openxmlformats.org/spreadsheetml/2006/main">
  <authors>
    <author>Blanka Šimková</author>
  </authors>
  <commentList>
    <comment ref="S6" authorId="0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11.xml><?xml version="1.0" encoding="utf-8"?>
<comments xmlns="http://schemas.openxmlformats.org/spreadsheetml/2006/main">
  <authors>
    <author>Blanka Šimková</author>
  </authors>
  <commentList>
    <comment ref="S6" authorId="0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sharedStrings.xml><?xml version="1.0" encoding="utf-8"?>
<sst xmlns="http://schemas.openxmlformats.org/spreadsheetml/2006/main" count="2464" uniqueCount="646">
  <si>
    <t>%</t>
  </si>
  <si>
    <t>Cena celkem</t>
  </si>
  <si>
    <t>Za zhotovitele</t>
  </si>
  <si>
    <t>Za objednatele</t>
  </si>
  <si>
    <t>Zaokrouhlení</t>
  </si>
  <si>
    <t>Název</t>
  </si>
  <si>
    <t xml:space="preserve">Položkový rozpočet </t>
  </si>
  <si>
    <t>S:</t>
  </si>
  <si>
    <t>O:</t>
  </si>
  <si>
    <t>R:</t>
  </si>
  <si>
    <t>dne</t>
  </si>
  <si>
    <t>v</t>
  </si>
  <si>
    <t>Základ pro sníženou DPH</t>
  </si>
  <si>
    <t xml:space="preserve">Snížená DPH </t>
  </si>
  <si>
    <t>Základ pro základní DPH</t>
  </si>
  <si>
    <t xml:space="preserve">Základní DPH </t>
  </si>
  <si>
    <t>Rekapitulace dílčích částí</t>
  </si>
  <si>
    <t>Číslo</t>
  </si>
  <si>
    <t>DPH celkem</t>
  </si>
  <si>
    <t>Zhotovitel:</t>
  </si>
  <si>
    <t>Projektant:</t>
  </si>
  <si>
    <t>Vypracoval:</t>
  </si>
  <si>
    <t>Stavba:</t>
  </si>
  <si>
    <t>Cena celkem bez DPH</t>
  </si>
  <si>
    <t>HSV</t>
  </si>
  <si>
    <t>PSV</t>
  </si>
  <si>
    <t>MON</t>
  </si>
  <si>
    <t>Vedlejší náklady</t>
  </si>
  <si>
    <t>Ostatní náklady</t>
  </si>
  <si>
    <t>Celkem</t>
  </si>
  <si>
    <t>Dodávka</t>
  </si>
  <si>
    <t>Montáž</t>
  </si>
  <si>
    <t>Rozpis ceny</t>
  </si>
  <si>
    <t>Rekapitulace daní</t>
  </si>
  <si>
    <t>DIČ:</t>
  </si>
  <si>
    <t>Cena celkem s DPH</t>
  </si>
  <si>
    <t>#RTSROZP#</t>
  </si>
  <si>
    <t>#CASTI&gt;&gt;</t>
  </si>
  <si>
    <t>Pokyny pro vyplnění</t>
  </si>
  <si>
    <t>Ve všech listech tohoto souboru můžete měnit pouze buňky s modrým pozadím. Jedná se o tyto údaje : 
- údaje o firmě
- jednotkové ceny položek zadané na maximálně dvě desetinná místa</t>
  </si>
  <si>
    <t>IČO:</t>
  </si>
  <si>
    <t>Soupis stavebních prací, dodávek a služeb</t>
  </si>
  <si>
    <t>Zadavatel</t>
  </si>
  <si>
    <t>1907014-1</t>
  </si>
  <si>
    <t>Odpočinková a výuková přírodní zahrada “Zahrada skřítka Větrníka”- I. etapa</t>
  </si>
  <si>
    <t>Základní škola a Mateřská škola Nymburk, Letců R.A.F. 1989 - příspěvková organizace</t>
  </si>
  <si>
    <t>Letců R. A. F. 1989</t>
  </si>
  <si>
    <t>Nymburk</t>
  </si>
  <si>
    <t>28802</t>
  </si>
  <si>
    <t>70926298</t>
  </si>
  <si>
    <t>Ing. PRUDÍK DAVID</t>
  </si>
  <si>
    <t>Spojovací 2097/2</t>
  </si>
  <si>
    <t>Brno-Žabovřesky</t>
  </si>
  <si>
    <t>61600</t>
  </si>
  <si>
    <t>62095871</t>
  </si>
  <si>
    <t>CZ6805121730</t>
  </si>
  <si>
    <t>Stavba</t>
  </si>
  <si>
    <t>Ostatní a vedlejší náklady</t>
  </si>
  <si>
    <t>V01.1</t>
  </si>
  <si>
    <t>Stavební objekt</t>
  </si>
  <si>
    <t>SO 01</t>
  </si>
  <si>
    <t>Venkovní učebna a kryté pódium</t>
  </si>
  <si>
    <t>1.2</t>
  </si>
  <si>
    <t>Kryté pódium</t>
  </si>
  <si>
    <t>SO 02</t>
  </si>
  <si>
    <t>Komunikace, zpevněné plochy, venkovní amfiteátr</t>
  </si>
  <si>
    <t>2.1</t>
  </si>
  <si>
    <t>Pěší komunikace</t>
  </si>
  <si>
    <t>2.3</t>
  </si>
  <si>
    <t>Mlatový povrch</t>
  </si>
  <si>
    <t>2.5</t>
  </si>
  <si>
    <t>Venkovní amfiteátr</t>
  </si>
  <si>
    <t>SO 03</t>
  </si>
  <si>
    <t>Realizované objekty</t>
  </si>
  <si>
    <t>3.1</t>
  </si>
  <si>
    <t>Demolice</t>
  </si>
  <si>
    <t>3.2</t>
  </si>
  <si>
    <t>Terénní úpravy</t>
  </si>
  <si>
    <t>3.3</t>
  </si>
  <si>
    <t>Výplně k prvkům</t>
  </si>
  <si>
    <t>3.4</t>
  </si>
  <si>
    <t>Vodní prvky</t>
  </si>
  <si>
    <t>3.5</t>
  </si>
  <si>
    <t>Výukové prvky</t>
  </si>
  <si>
    <t>Celkem za stavbu</t>
  </si>
  <si>
    <t>CZK</t>
  </si>
  <si>
    <t>Rekapitulace dílů</t>
  </si>
  <si>
    <t>Typ dílu</t>
  </si>
  <si>
    <t>1</t>
  </si>
  <si>
    <t>Zemní práce</t>
  </si>
  <si>
    <t>18</t>
  </si>
  <si>
    <t>Povrchové úpravy terénu</t>
  </si>
  <si>
    <t>2</t>
  </si>
  <si>
    <t>Základy a zvláštní zakládání</t>
  </si>
  <si>
    <t>3</t>
  </si>
  <si>
    <t>Svislé a kompletní konstrukce</t>
  </si>
  <si>
    <t>4</t>
  </si>
  <si>
    <t>Vodorovné konstrukce</t>
  </si>
  <si>
    <t>5</t>
  </si>
  <si>
    <t>Komunikace</t>
  </si>
  <si>
    <t>63</t>
  </si>
  <si>
    <t>Podlahy a podlahové konstrukce</t>
  </si>
  <si>
    <t>8</t>
  </si>
  <si>
    <t>Trubní vedení</t>
  </si>
  <si>
    <t>91</t>
  </si>
  <si>
    <t>Doplňující práce na komunikaci</t>
  </si>
  <si>
    <t>94</t>
  </si>
  <si>
    <t>Lešení a stavební výtahy</t>
  </si>
  <si>
    <t>96</t>
  </si>
  <si>
    <t>Bourání konstrukcí</t>
  </si>
  <si>
    <t>98</t>
  </si>
  <si>
    <t>99</t>
  </si>
  <si>
    <t>Staveništní přesun hmot</t>
  </si>
  <si>
    <t>711</t>
  </si>
  <si>
    <t>Izolace proti vodě</t>
  </si>
  <si>
    <t>762</t>
  </si>
  <si>
    <t>Konstrukce tesařské</t>
  </si>
  <si>
    <t>763</t>
  </si>
  <si>
    <t>Dřevostavby</t>
  </si>
  <si>
    <t>764</t>
  </si>
  <si>
    <t>Konstrukce klempířské</t>
  </si>
  <si>
    <t>766</t>
  </si>
  <si>
    <t>Konstrukce truhlářské</t>
  </si>
  <si>
    <t>767</t>
  </si>
  <si>
    <t>Konstrukce zámečnické</t>
  </si>
  <si>
    <t>783</t>
  </si>
  <si>
    <t>Nátěry</t>
  </si>
  <si>
    <t>VN</t>
  </si>
  <si>
    <t>ON</t>
  </si>
  <si>
    <t>Soupis vedlejších a ostatních nákladů</t>
  </si>
  <si>
    <t>#TypZaznamu#</t>
  </si>
  <si>
    <t>STA</t>
  </si>
  <si>
    <t>V01</t>
  </si>
  <si>
    <t>NAK</t>
  </si>
  <si>
    <t>OBJ</t>
  </si>
  <si>
    <t>ROZ</t>
  </si>
  <si>
    <t>P.č.</t>
  </si>
  <si>
    <t>Číslo položky</t>
  </si>
  <si>
    <t>Název položky</t>
  </si>
  <si>
    <t>MJ</t>
  </si>
  <si>
    <t>Množství</t>
  </si>
  <si>
    <t>Cena / MJ</t>
  </si>
  <si>
    <t>Dodávka celk.</t>
  </si>
  <si>
    <t>Montáž celk.</t>
  </si>
  <si>
    <t>DPH</t>
  </si>
  <si>
    <t>Cena s DPH</t>
  </si>
  <si>
    <t>Hmotnost / MJ</t>
  </si>
  <si>
    <t>Hmotnost celk.(t)</t>
  </si>
  <si>
    <t>Dem. hmotnost / MJ</t>
  </si>
  <si>
    <t>Dem. hmotnost celk.(t)</t>
  </si>
  <si>
    <t>Ceník</t>
  </si>
  <si>
    <t>Cen. soustava / platnost</t>
  </si>
  <si>
    <t>Cenová úroveň</t>
  </si>
  <si>
    <t>Nhod / MJ</t>
  </si>
  <si>
    <t>Nhod celk.</t>
  </si>
  <si>
    <t>Dodavatel</t>
  </si>
  <si>
    <t>Typ položky</t>
  </si>
  <si>
    <t>Díl:</t>
  </si>
  <si>
    <t>DIL</t>
  </si>
  <si>
    <t>005111021R</t>
  </si>
  <si>
    <t>Vytyčení inženýrských sítí</t>
  </si>
  <si>
    <t>Soubor</t>
  </si>
  <si>
    <t>RTS 19/ II</t>
  </si>
  <si>
    <t>Indiv</t>
  </si>
  <si>
    <t>VRN</t>
  </si>
  <si>
    <t>POL99_8</t>
  </si>
  <si>
    <t>Zaměření a vytýčení stávajících inženýrských sítí v místě stavby z hlediska jejich ochrany při provádění stavby.</t>
  </si>
  <si>
    <t>POP</t>
  </si>
  <si>
    <t>005211080R</t>
  </si>
  <si>
    <t xml:space="preserve">Bezpečnostní a hygienická opatření na staveništi </t>
  </si>
  <si>
    <t>Náklady na ochranu staveniště před vstupem nepovolaných osob, včetně příslušného značení, náklady na osvětlení staveniště, náklady na vypracování potřebné dokumentace pro provoz staveniště z hlediska požární ochrany (požární řád a poplachová směrnice) a z hlediska provozu staveniště (provozně dopravní řád).</t>
  </si>
  <si>
    <t>SUM</t>
  </si>
  <si>
    <t>END</t>
  </si>
  <si>
    <t>Položkový soupis prací a dodávek</t>
  </si>
  <si>
    <t>122201101R00</t>
  </si>
  <si>
    <t>Odkopávky a  prokopávky nezapažené v hornině 3_x000D_
 do 100 m3</t>
  </si>
  <si>
    <t>m3</t>
  </si>
  <si>
    <t>800-1</t>
  </si>
  <si>
    <t>RTS 19/ I</t>
  </si>
  <si>
    <t>Práce</t>
  </si>
  <si>
    <t>POL1_</t>
  </si>
  <si>
    <t>s přehozením výkopku na vzdálenost do 3 m nebo s naložením na dopravní prostředek,</t>
  </si>
  <si>
    <t>SPI</t>
  </si>
  <si>
    <t>odkop : (4,76+5,8)/2*5,68*0,15</t>
  </si>
  <si>
    <t>VV</t>
  </si>
  <si>
    <t>122201109R00</t>
  </si>
  <si>
    <t>Odkopávky a  prokopávky nezapažené v hornině 3_x000D_
 příplatek k cenám za lepivost horniny</t>
  </si>
  <si>
    <t>předpoklad 20% : 4,49856*0,2</t>
  </si>
  <si>
    <t>139601102R00</t>
  </si>
  <si>
    <t>Ruční výkop jam, rýh a šachet v hornině 3</t>
  </si>
  <si>
    <t>s přehozením na vzdálenost do 5 m nebo s naložením na ruční dopravní prostředek</t>
  </si>
  <si>
    <t>zákl. patky : 0,175*0,175*pi*0,7*18</t>
  </si>
  <si>
    <t>162201102R00</t>
  </si>
  <si>
    <t>Vodorovné přemístění výkopku z horniny 1 až 4, na vzdálenost přes 20  do 50 m</t>
  </si>
  <si>
    <t>po suchu, bez naložení výkopku, avšak se složením bez rozhrnutí, zpáteční cesta vozidla.</t>
  </si>
  <si>
    <t>staveniště : 4,49856+1,21226</t>
  </si>
  <si>
    <t>631571010R00</t>
  </si>
  <si>
    <t>Násyp pod podlahy z kameniva bez dodávky materiálu_x000D_
 bez určení tloušťky</t>
  </si>
  <si>
    <t>801-1</t>
  </si>
  <si>
    <t>pod mazaniny a dlažby, popř. na plochých střechách, vodorovný nebo ve spádu, s udusáním a urovnáním povrchu,</t>
  </si>
  <si>
    <t>střecha : 26,0145*0,05</t>
  </si>
  <si>
    <t>18340521V1</t>
  </si>
  <si>
    <t>Založení vegetační vrstvy zelené střechy včetně dodávky rostlinného materiálu</t>
  </si>
  <si>
    <t>m2</t>
  </si>
  <si>
    <t>Vlastní</t>
  </si>
  <si>
    <t>zelená střecha : (3,8+4,8)/2*4,63*1,1051</t>
  </si>
  <si>
    <t>10371505R</t>
  </si>
  <si>
    <t>substrát pro zakládání střešních zahrad a vegetačních střech s výškou vegetačního substrátu od 60 do 200 mm; balení balení po 2 m3</t>
  </si>
  <si>
    <t>SPCM</t>
  </si>
  <si>
    <t>Specifikace</t>
  </si>
  <si>
    <t>POL3_</t>
  </si>
  <si>
    <t>zelená střecha : (3,8+4,8)/2*4,63*1,1051*0,05*1,03</t>
  </si>
  <si>
    <t>58333663R</t>
  </si>
  <si>
    <t>kamenivo přírodní těžené frakce 22,0 až 33,0 mm; třída prané, kačírek</t>
  </si>
  <si>
    <t>l</t>
  </si>
  <si>
    <t>střecha- okraj : (4,16+5,2+4,63*1,1*1,1051*2)*0,2*0,05*1000*1,03</t>
  </si>
  <si>
    <t>275313611R00</t>
  </si>
  <si>
    <t>Beton základových patek prostý třídy C 16/20</t>
  </si>
  <si>
    <t>564231111R00</t>
  </si>
  <si>
    <t>Podklad nebo podsyp ze štěrkopísku tloušťka po zhutnění 100 mm</t>
  </si>
  <si>
    <t>822-1</t>
  </si>
  <si>
    <t>s rozprostřením, vlhčením a zhutněním</t>
  </si>
  <si>
    <t>pod okap. chodník : (4,76+5,03*1,1*2)*0,3</t>
  </si>
  <si>
    <t>564241111R00</t>
  </si>
  <si>
    <t>Podklad nebo podsyp ze štěrkopísku tloušťka po zhutnění 120 mm</t>
  </si>
  <si>
    <t>pod schod : 4,8*0,35</t>
  </si>
  <si>
    <t>564251111R00</t>
  </si>
  <si>
    <t>Podklad nebo podsyp ze štěrkopísku tloušťka po zhutnění 150 mm</t>
  </si>
  <si>
    <t>odkop : (4,16+5,2)/2*5,03</t>
  </si>
  <si>
    <t>639571205R00</t>
  </si>
  <si>
    <t>Kačírek pro okapový chodník tl. 50 mm</t>
  </si>
  <si>
    <t>okap. chodník : (4,76+5,03*1,1*2)*0,3</t>
  </si>
  <si>
    <t>59372302V01</t>
  </si>
  <si>
    <t>Dodávka + montáž stupeň schodišťový 1200/350/150, vibrolisovaný</t>
  </si>
  <si>
    <t>kus</t>
  </si>
  <si>
    <t>R-položka</t>
  </si>
  <si>
    <t>POL12_0</t>
  </si>
  <si>
    <t>schod : 4</t>
  </si>
  <si>
    <t>941955001R00</t>
  </si>
  <si>
    <t>Lešení lehké pracovní pomocné pomocné, o výšce lešeňové podlahy do 1,2 m</t>
  </si>
  <si>
    <t>800-3</t>
  </si>
  <si>
    <t>uvnitř : (4,16+5,2)/2*5,03</t>
  </si>
  <si>
    <t>kolem : (4,16+5,2+5,03*2)*1,0</t>
  </si>
  <si>
    <t>998014011R00</t>
  </si>
  <si>
    <t>Přesun hmot, budovy mont. jednopodl. s pláštěm</t>
  </si>
  <si>
    <t>t</t>
  </si>
  <si>
    <t>Přesun hmot</t>
  </si>
  <si>
    <t>POL7_</t>
  </si>
  <si>
    <t>711801003RT5</t>
  </si>
  <si>
    <t>Hydroizolace pro zelené střechy tloušťka fólie 1,5 mm</t>
  </si>
  <si>
    <t>800-711</t>
  </si>
  <si>
    <t>včetně dodávky fólie</t>
  </si>
  <si>
    <t xml:space="preserve">vč. geotextílie : </t>
  </si>
  <si>
    <t>střecha, zohlednění sklonu : (4,16+5,2)/2*5,03*1,1051</t>
  </si>
  <si>
    <t>711823111R00</t>
  </si>
  <si>
    <t>Ochrana konstrukcí nopovou fólií vodorovně,  , bez dodávky fólie</t>
  </si>
  <si>
    <t>28323125R</t>
  </si>
  <si>
    <t>fólie izolační zemní hydroakumulační, drenážní; tloušťka 1,00 mm; výška nopů 20,0 mm; plošná hmotnost 1 000 g/m2; HDPE</t>
  </si>
  <si>
    <t>26,0145*1,15</t>
  </si>
  <si>
    <t>998711101R00</t>
  </si>
  <si>
    <t>Přesun hmot pro izolace proti vodě svisle do 6 m</t>
  </si>
  <si>
    <t>50 m vodorovně měřeno od těžiště půdorysné plochy skládky do těžiště půdorysné plochy objektu</t>
  </si>
  <si>
    <t>762085153R00</t>
  </si>
  <si>
    <t>Zvláštní výkony hoblování tesařských konstrukcí ručně, před osazením</t>
  </si>
  <si>
    <t>800-762</t>
  </si>
  <si>
    <t>svislé sloupky : (2,0+2,1+2,2+2,3+2,4+2,5)*(0,16+0,16)*2*2</t>
  </si>
  <si>
    <t>kleštiny pod podlahou : (4,16+4,36+4,56+4,76+4,96+5,16)*(0,06+0,12)*2*2</t>
  </si>
  <si>
    <t>zadní stěna- rošt : (4,16*2+2,0*5)*(0,08+0,08)*2</t>
  </si>
  <si>
    <t>762112110R00</t>
  </si>
  <si>
    <t>Konstrukce stěn a příček na hladko montáž_x000D_
 z hraněného a polohraněného řeziva, průřezové plochy do 120 cm2</t>
  </si>
  <si>
    <t>m</t>
  </si>
  <si>
    <t>zadní stěna- rošt : 4,16*2+2,0*5</t>
  </si>
  <si>
    <t>762132135R00</t>
  </si>
  <si>
    <t>Bednění stěn montáž_x000D_
 z prken hoblovaných 32 mm na sraz, s olištováním spár</t>
  </si>
  <si>
    <t>zadní stěna : 4,16*2,0</t>
  </si>
  <si>
    <t>762195000R00</t>
  </si>
  <si>
    <t>Spojovací a ochranné prostředky hřebíky, svory, fiksační prkna, impregnace</t>
  </si>
  <si>
    <t>svislé sloupky : (2,0+2,1+2,2+2,3+2,4+2,5)*0,16*0,16*2</t>
  </si>
  <si>
    <t>zadní stěna- rošt : (4,16*2+2,0*5)*0,08*0,08</t>
  </si>
  <si>
    <t>762395000R00</t>
  </si>
  <si>
    <t>Spojovací a ochranné prostředky svory, prkna, hřebíky, pásová ocel, vruty, impregnace</t>
  </si>
  <si>
    <t>nosníky : (4,16+4,36+4,56+4,76+4,96+5,16)*0,1*0,2</t>
  </si>
  <si>
    <t>762495000R00</t>
  </si>
  <si>
    <t>Spojovací a ochranné prostředky hřebíky, vruty</t>
  </si>
  <si>
    <t>zadní stěna : 4,16*2,0*0,025</t>
  </si>
  <si>
    <t>záklop : (4,16+5,2)/2*5,03*1,1051</t>
  </si>
  <si>
    <t>762595000R00</t>
  </si>
  <si>
    <t>Spojovací a ochranné prostředky hřebíky, vruty, impregnace</t>
  </si>
  <si>
    <t>podlaha : (4,16+5,2)/2*5,03*0,025</t>
  </si>
  <si>
    <t>60512601R</t>
  </si>
  <si>
    <t>prkno SM/JD; hoblované</t>
  </si>
  <si>
    <t>zadní stěna : 4,16*2,0*0,025*1,08</t>
  </si>
  <si>
    <t>60515820R</t>
  </si>
  <si>
    <t>hranol SM; konstrukční, masivní; tl = 80,0 mm; š = 80 mm; l = 5 000,0 mm; pro konstrukce nepohledové; 15 %</t>
  </si>
  <si>
    <t>zadní stěna- rošt : (4,16*2+2,0*5)*0,08*0,08*1,08</t>
  </si>
  <si>
    <t>998762102R00</t>
  </si>
  <si>
    <t>Přesun hmot pro konstrukce tesařské v objektech výšky do 12 m</t>
  </si>
  <si>
    <t>50 m vodorovně</t>
  </si>
  <si>
    <t>763613232R00</t>
  </si>
  <si>
    <t>Montáž záklop stropů, z desek tl. nad 18 mm, na P+D, šroubováním, bez dodávky desky</t>
  </si>
  <si>
    <t>800-763</t>
  </si>
  <si>
    <t>vč. dodávky a montáže spojovacího materiálu</t>
  </si>
  <si>
    <t>záklop, zohlednění sklonu : (4,16+5,2)/2*5,03*1,1051</t>
  </si>
  <si>
    <t>763782213R00</t>
  </si>
  <si>
    <t>Montáž stropní konstrukce do 10 m výšky římsy z nosníků (např. průvlaků, trámů, překladů) plnostěnných konstrukční délky do 15 m_x000D_
 průřezové plochy přes 150 do 500 cm2</t>
  </si>
  <si>
    <t>nosníky : 4,16+4,36+4,56+4,76+4,96+5,16</t>
  </si>
  <si>
    <t>76371221V01</t>
  </si>
  <si>
    <t>Montáž sloupů plnostěnných pl. do 500 cm2, způsob montáže viz PD</t>
  </si>
  <si>
    <t>svislé sloupky : (2,0+2,1+2,2+2,3+2,4+2,5)*2</t>
  </si>
  <si>
    <t>záklop, zohlednění sklonu : (4,16+5,2)/2*5,03*1,1051*0,025*1,08</t>
  </si>
  <si>
    <t>60515865V01</t>
  </si>
  <si>
    <t>Hranol konstrukční masivní KVH 160x160 mm, pohledový, SM, kvalita S10, vlhkost 15%</t>
  </si>
  <si>
    <t>svislé sloupky : (2,0+2,1+2,2+2,3+2,4+2,5)*0,16*0,16*2*1,08</t>
  </si>
  <si>
    <t>6122005V01</t>
  </si>
  <si>
    <t>Nosník dřevěný lepený 100x200 mm</t>
  </si>
  <si>
    <t>nosníky : (4,16+4,36+4,56+4,76+4,96+5,16)*1,08</t>
  </si>
  <si>
    <t>998763101R00</t>
  </si>
  <si>
    <t>Přesun hmot dřevostaveb v objektech výšky do 6 m</t>
  </si>
  <si>
    <t>764252401R00</t>
  </si>
  <si>
    <t>Žlaby z titanzinkového plechu výroba a montáž žlabů včetně háků, čel, rohů, rovných hrdel a dilatací_x000D_
 podokapních půlkulatých, rš 250 mm</t>
  </si>
  <si>
    <t>800-764</t>
  </si>
  <si>
    <t>4,66</t>
  </si>
  <si>
    <t>764291420R00</t>
  </si>
  <si>
    <t>Ostatní střešní prvky z titanzinkového plechu výroba a montáž _x000D_
 závětrné lišty, rš 330 mm</t>
  </si>
  <si>
    <t>lemování střechy : 4,16+5,2+5,03*1,1*2</t>
  </si>
  <si>
    <t>764-317V01</t>
  </si>
  <si>
    <t>Řetěz svodový nerez, vel. oka 30mm</t>
  </si>
  <si>
    <t>2,24</t>
  </si>
  <si>
    <t>998764101R00</t>
  </si>
  <si>
    <t>Přesun hmot pro konstrukce klempířské v objektech výšky do 6 m</t>
  </si>
  <si>
    <t>766441111R00</t>
  </si>
  <si>
    <t>Montáž dřevěných a kompozitních podlah teras z prken, včetně podkladního roštu</t>
  </si>
  <si>
    <t>800-766</t>
  </si>
  <si>
    <t>podlaha : (4,16+5,2)/2*5,03</t>
  </si>
  <si>
    <t>60515813R</t>
  </si>
  <si>
    <t>hranol SM; konstrukční, masivní; tl = 60,0 mm; š = 120 mm; l = 5 000,0 mm; pro konstrukce nepohledové; 15 %</t>
  </si>
  <si>
    <t>podlahové kleštiny : (4,16+4,36+4,56+4,76+4,96+5,16)*0,06*0,12*2*1,08</t>
  </si>
  <si>
    <t>611981857R</t>
  </si>
  <si>
    <t>prkno terasové dřevěné; modřín slezský; tl = 26 mm; š = 146,0 mm; l = 4 000 až 5 000 mm; povrch jemně drážkovaný</t>
  </si>
  <si>
    <t>podlaha : (4,16+5,2)/2*5,03*1,08</t>
  </si>
  <si>
    <t>998766101R00</t>
  </si>
  <si>
    <t>Přesun hmot pro konstrukce truhlářské v objektech výšky do 6 m</t>
  </si>
  <si>
    <t>338171121R00</t>
  </si>
  <si>
    <t>Osazování sloupků a vzpěr plotových ocelových výšky do 2,60 m, se zalitím jakoukoliv cementovou maltou do vynechaných otvorů</t>
  </si>
  <si>
    <t>801-5</t>
  </si>
  <si>
    <t>trubkových nebo profilovaných</t>
  </si>
  <si>
    <t>ocel. tyče : 12</t>
  </si>
  <si>
    <t>767995102R00</t>
  </si>
  <si>
    <t>Výroba a montáž atypických kovovových doplňků staveb hmotnosti přes 5 do 10 kg</t>
  </si>
  <si>
    <t>kg</t>
  </si>
  <si>
    <t>800-767</t>
  </si>
  <si>
    <t>středové patky : 10,0*6</t>
  </si>
  <si>
    <t>13410800R</t>
  </si>
  <si>
    <t>tyč ocelová tvarovaná kruhová válcovaná za tepla S235 (11375); d = 100,0 mm</t>
  </si>
  <si>
    <t>patky : 61,7*2,6*12/1000*1,08</t>
  </si>
  <si>
    <t>13890201R</t>
  </si>
  <si>
    <t>příplatek pozinkování drobných dílů, zámečnických prvků nebo konstrukcí do 50 kg</t>
  </si>
  <si>
    <t>13890204R</t>
  </si>
  <si>
    <t>příplatek pozinkování drobných dílů, zámečnických prvků nebo konstrukc od 100 kg do 500 kg</t>
  </si>
  <si>
    <t>patky : 61,7*2,6*12</t>
  </si>
  <si>
    <t>3117532V01</t>
  </si>
  <si>
    <t>Patka středová</t>
  </si>
  <si>
    <t>10</t>
  </si>
  <si>
    <t>998767101R00</t>
  </si>
  <si>
    <t>Přesun hmot pro kovové stavební doplňk. konstrukce v objektech výšky do 6 m</t>
  </si>
  <si>
    <t>783612100R00</t>
  </si>
  <si>
    <t>Nátěry truhlářských výrobků olejové dvojnásobné</t>
  </si>
  <si>
    <t>800-783</t>
  </si>
  <si>
    <t>zadní stěna : 4,16*2,0*2</t>
  </si>
  <si>
    <t>nosníky : (4,16+4,36+4,56+4,76+4,96+5,16)*(0,1+0,2)*2</t>
  </si>
  <si>
    <t>záklop : (4,16+5,2)/2*5,03*1,1051*2</t>
  </si>
  <si>
    <t>783682141R00</t>
  </si>
  <si>
    <t>Nátěry dřevěných podlah a parket olejové, nátěr speciální podle druhu dřeviny 2x</t>
  </si>
  <si>
    <t>podlaha : (4,16+5,2)/2*5,03*2</t>
  </si>
  <si>
    <t>113106231R00</t>
  </si>
  <si>
    <t>Rozebrání vozovek a ploch s jakoukoliv výplní spár _x000D_
 v jakékoliv ploše, ze zámkové dlažky, kladených do lože z kameniva</t>
  </si>
  <si>
    <t>s přemístěním hmot na skládku na vzdálenost do 3 m nebo s naložením na dopravní prostředek</t>
  </si>
  <si>
    <t>původní chodník : 21,36</t>
  </si>
  <si>
    <t>113107515R00</t>
  </si>
  <si>
    <t>Odstranění podkladů nebo krytů z kameniva hrubého drceného, v ploše jednotlivě do 50 m2, tloušťka vrstvy 150 mm</t>
  </si>
  <si>
    <t>113201111R00</t>
  </si>
  <si>
    <t>Vytrhání obrub chodníkových ležatých</t>
  </si>
  <si>
    <t>s vybouráním lože, s přemístěním hmot na skládku na vzdálenost do 3 m nebo naložením na dopravní prostředek</t>
  </si>
  <si>
    <t>původní chodník : 17,8*2</t>
  </si>
  <si>
    <t>přeložený chodník : 20,5*0,25</t>
  </si>
  <si>
    <t>pro kontejnery : 5,5*3,5*0,25</t>
  </si>
  <si>
    <t>koloběž. dráha : 42,0*0,45</t>
  </si>
  <si>
    <t>28,8375*0,2</t>
  </si>
  <si>
    <t>v rámci staveniště : 28,8375</t>
  </si>
  <si>
    <t>162701155R00</t>
  </si>
  <si>
    <t>Vodorovné přemístění výkopku z horniny 5 až 7, na vzdálenost přes 9 000  do 10 000 m</t>
  </si>
  <si>
    <t>původní chodník-podklad : 21,36*0,15</t>
  </si>
  <si>
    <t>162701159R00</t>
  </si>
  <si>
    <t>Vodorovné přemístění výkopku příplatek k ceně za každých dalších i započatých 1 000 m přes 10 000 m_x000D_
 z horniny 5 až 7</t>
  </si>
  <si>
    <t>původní chodník-podklad : 21,36*0,15*2</t>
  </si>
  <si>
    <t>174101101R00</t>
  </si>
  <si>
    <t>Zásyp sypaninou se zhutněním jam, šachet, rýh nebo kolem objektů v těchto vykopávkách</t>
  </si>
  <si>
    <t>z jakékoliv horniny s uložením výkopku po vrstvách,</t>
  </si>
  <si>
    <t>pův. komunikace : 21,36*0,25</t>
  </si>
  <si>
    <t>199000003R00</t>
  </si>
  <si>
    <t>Poplatky za skládku horniny 5 - 7</t>
  </si>
  <si>
    <t>koloběžková dráha, fr. 8/16 : (31,5+10,5*2)*0,8</t>
  </si>
  <si>
    <t>přeložený chodník : 20,5</t>
  </si>
  <si>
    <t>564271111R00</t>
  </si>
  <si>
    <t>Podklad nebo podsyp ze štěrkopísku tloušťka po zhutnění 250 mm</t>
  </si>
  <si>
    <t>koloběžková dráha, fr. 16/32 : (31,5+10,5*2)*0,8</t>
  </si>
  <si>
    <t>564851111R00</t>
  </si>
  <si>
    <t>Podklad ze štěrkodrti s rozprostřením a zhutněním frakce 0-63 mm, tloušťka po zhutnění 150 mm</t>
  </si>
  <si>
    <t>pro kontejnery : 5,5*3,5</t>
  </si>
  <si>
    <t>581114113R00</t>
  </si>
  <si>
    <t>Kryt z betonu prostého komunikací pro pěší tloušťky 100 mm</t>
  </si>
  <si>
    <t>koloběžková dráha : (31,5+10,5*2)*0,8</t>
  </si>
  <si>
    <t>596215021R00</t>
  </si>
  <si>
    <t>Kladení zámkové dlažby do drtě tloušťka dlažby 60 mm, tloušťka lože 40 mm</t>
  </si>
  <si>
    <t>s provedením lože z kameniva drceného, s vyplněním spár, s dvojitým hutněním a se smetením přebytečného materiálu na krajnici. S dodáním hmot pro lože a výplň spár.</t>
  </si>
  <si>
    <t>přeložený chodník, zpět. použití dlaždic : 20,5</t>
  </si>
  <si>
    <t>59245304R</t>
  </si>
  <si>
    <t>dlažba betonová zámková, dvouvrstvá; kost; šedá; l = 200 mm; š = 165 mm; tl. 60,0 mm</t>
  </si>
  <si>
    <t>Začátek provozního součtu</t>
  </si>
  <si>
    <t xml:space="preserve">  39,75</t>
  </si>
  <si>
    <t xml:space="preserve">  -původní : -21,36</t>
  </si>
  <si>
    <t>Konec provozního součtu</t>
  </si>
  <si>
    <t>18,39*1,1</t>
  </si>
  <si>
    <t>916561111R00</t>
  </si>
  <si>
    <t>Osazení záhonového obrubníku betonového do lože z betonu prostého C 12/15, s boční opěrou z betonu prostého</t>
  </si>
  <si>
    <t>se zřízením lože z betonu prostého C 12/15 tl. 80-100 mm</t>
  </si>
  <si>
    <t>přesunutý chodník, zpět. použití obrubníku : 10,5*2+3,0*2</t>
  </si>
  <si>
    <t>pro kontejnery : 5,5+3,5*2</t>
  </si>
  <si>
    <t>77399200V01</t>
  </si>
  <si>
    <t>Výplň dilatačních spár vložkami z ocel. plechu</t>
  </si>
  <si>
    <t>po 3m : (31,5+10,5*2)/3*0,8</t>
  </si>
  <si>
    <t>59217421R</t>
  </si>
  <si>
    <t>obrubník chodníkový materiál beton; l = 1000,0 mm; š = 100,0 mm; h = 250,0 mm; barva šedá</t>
  </si>
  <si>
    <t xml:space="preserve">  39,5</t>
  </si>
  <si>
    <t xml:space="preserve">  -původní : -35,6</t>
  </si>
  <si>
    <t xml:space="preserve">  Mezisoučet</t>
  </si>
  <si>
    <t xml:space="preserve">  3,9*1,1</t>
  </si>
  <si>
    <t>zaokrouhlení na celé ks : 5</t>
  </si>
  <si>
    <t>998224111R00</t>
  </si>
  <si>
    <t>Přesun hmot komunikací, kryt monolitický betonový jakékoliv délky objektu</t>
  </si>
  <si>
    <t>vodorovně do 200 m</t>
  </si>
  <si>
    <t>767995101R00</t>
  </si>
  <si>
    <t>Výroba a montáž atypických kovovových doplňků staveb hmotnosti do 5 kg</t>
  </si>
  <si>
    <t>roxory- obruba- koloběž. dráha : 211*0,61*0,5</t>
  </si>
  <si>
    <t>767995104R00</t>
  </si>
  <si>
    <t>Výroba a montáž atypických kovovových doplňků staveb hmotnosti přes 20 do 50 kg</t>
  </si>
  <si>
    <t>obruba- koloběžková dráha : 105,0*3,93</t>
  </si>
  <si>
    <t>13285295R</t>
  </si>
  <si>
    <t>ocel betonářská žebírková tyč 10505; d = 10,0 mm</t>
  </si>
  <si>
    <t>roxory- obruba- koloběž. dráha : 211*0,61*0,5/1000*1,08</t>
  </si>
  <si>
    <t>133551V01</t>
  </si>
  <si>
    <t>Ocel pásová 100x5,0 mm, 11375</t>
  </si>
  <si>
    <t>obruba- koloběžková dráha : 105,0*3,93/1000*1,08</t>
  </si>
  <si>
    <t>mlat- u amfiteátru : 36,0*0,3</t>
  </si>
  <si>
    <t>mlat u zvýš. zahonů : 4,5*4,5*pi*0,3</t>
  </si>
  <si>
    <t>29,88518*0,2</t>
  </si>
  <si>
    <t>v rámci staveniště : 29,88518</t>
  </si>
  <si>
    <t>564211111R00</t>
  </si>
  <si>
    <t>Podklad nebo podsyp ze štěrkopísku tloušťka po zhutnění 50 mm</t>
  </si>
  <si>
    <t>mlat- u amfiteátru : 36,0</t>
  </si>
  <si>
    <t>mlat u zvýš. zahonů : 4,5*4,5*pi</t>
  </si>
  <si>
    <t>564211112R00</t>
  </si>
  <si>
    <t>Podklad nebo podsyp ze štěrkopísku tloušťka po zhutnění 60 mm</t>
  </si>
  <si>
    <t>mlat- u amfiteátru, fr. 0/16 : 36,0</t>
  </si>
  <si>
    <t>564851111RT3</t>
  </si>
  <si>
    <t>Podklad ze štěrkodrti s rozprostřením a zhutněním frakce 0-45 mm, tloušťka po zhutnění 150 mm</t>
  </si>
  <si>
    <t>564922104R00</t>
  </si>
  <si>
    <t xml:space="preserve">Mlatový kryt z mechanicky zpevněného kameniva (MZK) frakce 0-4 mm tloušťka po zhutnění 40 mm,  </t>
  </si>
  <si>
    <t>s rozprostřením a zhutněním</t>
  </si>
  <si>
    <t>998222011R00</t>
  </si>
  <si>
    <t>Přesun hmot pozemních komunikací, kryt z kameniva jakékoliv délky objektu</t>
  </si>
  <si>
    <t xml:space="preserve">roxory : </t>
  </si>
  <si>
    <t>u amfiteátru : 11*0,61*0,5</t>
  </si>
  <si>
    <t>u zvýš. záhonů : 48*0,61*0,5</t>
  </si>
  <si>
    <t xml:space="preserve">pásovina : </t>
  </si>
  <si>
    <t>u amfiteátru : 6,0*3,93</t>
  </si>
  <si>
    <t>u vyvýš. záhonů : 28,3*3,93</t>
  </si>
  <si>
    <t>roxory- u amfiteátru : 11*0,61*0,5/1000*1,08</t>
  </si>
  <si>
    <t>u zvýš. záhonů : 48*0,61*0,5/1000*1,08</t>
  </si>
  <si>
    <t>pásovina-u amfiteátru : 6,0*3,93/1000*1,08</t>
  </si>
  <si>
    <t>u vyvýš. záhonů : 28,3*3,93/1000*1,08</t>
  </si>
  <si>
    <t>amfiteátr- pod terénem : 15,72*0,25</t>
  </si>
  <si>
    <t>3,93*0,2</t>
  </si>
  <si>
    <t>v rámci staveniště : 3,93</t>
  </si>
  <si>
    <t>171101103R00</t>
  </si>
  <si>
    <t>Uložení sypaniny do násypů zhutněných s uzavřením povrchu násypu z hornin soudržných s předepsanou mírou zhutnění v procentech výsledků zkoušek Proctor-Standard							_x000D_
							_x000D_
 přes 96 do 100 % PS</t>
  </si>
  <si>
    <t>s rozprostřením sypaniny ve vrstvách a s hrubým urovnáním,</t>
  </si>
  <si>
    <t>val u amfiteátru : 64,0*0,86</t>
  </si>
  <si>
    <t>215901101RT5</t>
  </si>
  <si>
    <t>Zhutnění podloží z rostlé horniny 1 až 4 pod násypy z hornin soudržných do 92% PS a nesoudržných  sypkých relativní ulehlosti l(d) do 0,8 vibrační deskou</t>
  </si>
  <si>
    <t>z rostlé horniny tř.1 - 4 pod násypy z hornin soudržných do 92% PS a hornin nesoudržných sypkých relativní ulehlosti I(d) do 0,8</t>
  </si>
  <si>
    <t>amfiteátr : (11,7+14,5)*0,6</t>
  </si>
  <si>
    <t>271531113R00</t>
  </si>
  <si>
    <t>Polštáře zhutněné pod základy kamenivo hrubé, drcené, frakce 16 - 32 mm</t>
  </si>
  <si>
    <t>800-2</t>
  </si>
  <si>
    <t>amfiteátr : (11,7+14,5)*0,6*0,15</t>
  </si>
  <si>
    <t>311211128R00</t>
  </si>
  <si>
    <t>Zdivo nadzákladové z lomového kamene příplatky za jednostranné lícování zdiva</t>
  </si>
  <si>
    <t>neopracované pod omítku,</t>
  </si>
  <si>
    <t>327215211R00</t>
  </si>
  <si>
    <t>Zdivo nadzákladové zdí a valů z kamene na sucho z lomového kamene lomařsky upraveného, rovinné i zakřivené s vyklínováním spár s dutin, pro jakoukoliv tloušťku zdiva</t>
  </si>
  <si>
    <t>amfiteátr : 11,7*0,5*0,4</t>
  </si>
  <si>
    <t>14,5*0,5*0,7</t>
  </si>
  <si>
    <t>327215191R00</t>
  </si>
  <si>
    <t>Zdivo nadzákladové zdí a valů z kamene příplatek k cenám pro zdivo výplňové, rubové a obkladní _x000D_
 za zakřivení líce</t>
  </si>
  <si>
    <t>423321113R00</t>
  </si>
  <si>
    <t xml:space="preserve">Zabetonování spár, čel a dutin zabetonování dutin a otvorů jednotlivě do 0,1 m3,  ,  </t>
  </si>
  <si>
    <t>821-1</t>
  </si>
  <si>
    <t>s bedněním a odbedněním, jakékoliv třídy (značky) betonu,</t>
  </si>
  <si>
    <t>amfiteátr- koruna zdi : (11,7+14,5)*0,5*0,1</t>
  </si>
  <si>
    <t>871318111R00</t>
  </si>
  <si>
    <t>Kladení drenážního potrubí z plastických hmot</t>
  </si>
  <si>
    <t>14,5</t>
  </si>
  <si>
    <t>28611211R</t>
  </si>
  <si>
    <t>trubka plastová drenážní PVC-U; ohebná; korugovaná, s hladkým dnem; perforovaná z 2/3; DN 100,0 mm</t>
  </si>
  <si>
    <t>14,5*1,08</t>
  </si>
  <si>
    <t>998153131R00</t>
  </si>
  <si>
    <t>Přesun hmot pro zdi a valy samostatné vodorovně do 50 m výšky do 20 m</t>
  </si>
  <si>
    <t>se svislou nosnou konstrukcí zděnou z cihel, kamene, tvárnic, monolitickou betonovou tyčovou nebo plošnou ( KMCH 1, 2, 3, - JKSO šesté místo )</t>
  </si>
  <si>
    <t>po bazénku : 2,1*1,8*0,5</t>
  </si>
  <si>
    <t>962042321R00</t>
  </si>
  <si>
    <t>Bourání zdiva z betonu prostého nadzákladového</t>
  </si>
  <si>
    <t>801-3</t>
  </si>
  <si>
    <t>nebo vybourání otvorů průřezové plochy přes 4 m2 ve zdivu z betonu prostého, včetně pomocného lešení o výšce podlahy do 1900 mm a pro zatížení do 1,5 kPa  (150 kg/m2),</t>
  </si>
  <si>
    <t>pískoviště A : 0,22*0,5*24,0</t>
  </si>
  <si>
    <t>pískoviště B : 0,17*0,5*24,0</t>
  </si>
  <si>
    <t>pískoviště C : 0,17*0,5*19,2</t>
  </si>
  <si>
    <t>96-99-0001</t>
  </si>
  <si>
    <t>Demontáž herního prvku TUNEL, vč. deponace v místě MŠ</t>
  </si>
  <si>
    <t xml:space="preserve">ks    </t>
  </si>
  <si>
    <t>96-99-0002</t>
  </si>
  <si>
    <t>Demontáž herního prvku SKLUZAVKA, pro zpětné použití</t>
  </si>
  <si>
    <t>96-99-0003</t>
  </si>
  <si>
    <t>Demontáž herního prvku  VAHADLOVÁ HOUPAČKA, vč. deponace v místě MŠ</t>
  </si>
  <si>
    <t>96-99-0004</t>
  </si>
  <si>
    <t>Demontáž herního prvku SKLUZAVKA, vč. deponace v místě MŠ</t>
  </si>
  <si>
    <t>96-99-0005</t>
  </si>
  <si>
    <t>Demontáž herního prvku BAZÉNEK, vč. odvozu na skládku a likvidace suti</t>
  </si>
  <si>
    <t>96-99-0006</t>
  </si>
  <si>
    <t>Demontáž herního prvku ČTYŘLÍSTEK, vč. deponace v místě MŠ</t>
  </si>
  <si>
    <t>979081111R00</t>
  </si>
  <si>
    <t>Odvoz suti a vybouraných hmot na skládku do 1 km</t>
  </si>
  <si>
    <t>Přesun suti</t>
  </si>
  <si>
    <t>POL8_</t>
  </si>
  <si>
    <t>979081121R00</t>
  </si>
  <si>
    <t>Odvoz suti a vybouraných hmot na skládku příplatek za každý další 1 km</t>
  </si>
  <si>
    <t>979082111R00</t>
  </si>
  <si>
    <t>Vnitrostaveništní doprava suti a vybouraných hmot do 10 m</t>
  </si>
  <si>
    <t>979082121R00</t>
  </si>
  <si>
    <t>Vnitrostaveništní doprava suti a vybouraných hmot příplatek k ceně za každých dalších 5 m</t>
  </si>
  <si>
    <t>979990103R00</t>
  </si>
  <si>
    <t>Poplatek za skládku beton do 30x30 cm</t>
  </si>
  <si>
    <t>981011111R00</t>
  </si>
  <si>
    <t xml:space="preserve">Demolice budov prováděné postupným rozebíráním dřevěných lehkých jednostranně obitých,  </t>
  </si>
  <si>
    <t>800-6</t>
  </si>
  <si>
    <t xml:space="preserve">dřevěné herní prvky : </t>
  </si>
  <si>
    <t>balanční mostek : 2,0*0,8*1,0*2</t>
  </si>
  <si>
    <t>balanční mostek 2 : 3,2*0,8*1,0</t>
  </si>
  <si>
    <t>konstrukce skluzavky :  2,2*0,8*2,0</t>
  </si>
  <si>
    <t>autobus : 3,2*1,5*1,0</t>
  </si>
  <si>
    <t>šplhací sestava : 4,8*1,5*2,0</t>
  </si>
  <si>
    <t>šplhací sestava A : 1,2*1,3*2,0/2</t>
  </si>
  <si>
    <t>mochomůrky : 0,05*2</t>
  </si>
  <si>
    <t>979990161R00</t>
  </si>
  <si>
    <t>Poplatek za skládku dřevo</t>
  </si>
  <si>
    <t>767996802R00</t>
  </si>
  <si>
    <t>Demontáž ostatních doplňků staveb atypických konstrukcí_x000D_
 o hmotnosti přes 50 do 100 kg</t>
  </si>
  <si>
    <t>dvojhoupačka (odhad) : 80</t>
  </si>
  <si>
    <t>979951112R00</t>
  </si>
  <si>
    <t>Výkup kovů železný šrot, tloušťky nad 4 mm</t>
  </si>
  <si>
    <t>pískoviště A : 28,0*0,3</t>
  </si>
  <si>
    <t>tunel : 2,0*1,0*0,3</t>
  </si>
  <si>
    <t>dopad. plochy : 14,5*0,3</t>
  </si>
  <si>
    <t>palisáda : (5,5+4,5)*0,6*0,15</t>
  </si>
  <si>
    <t>skluzavka u tunelu- dopad. plocha : 1,0*1,0*0,3</t>
  </si>
  <si>
    <t>dvouhoupačka- dopad. plocha : 25,5*0,3</t>
  </si>
  <si>
    <t>větrník na kuličky : 12,5*0,3</t>
  </si>
  <si>
    <t>malé pískoviště : 8,5*0,3</t>
  </si>
  <si>
    <t>hmatová jáma- písek : 1,5*1,5*pi*0,2</t>
  </si>
  <si>
    <t>hmatová jáma- kačírek : 1,5*1,5*pi*0,2</t>
  </si>
  <si>
    <t>hmatová jáma- štěpka : 1,5*1,5*pi*0,2</t>
  </si>
  <si>
    <t>kutiště : 42,0*0,3</t>
  </si>
  <si>
    <t>mlhoviště : 65,0*0,2</t>
  </si>
  <si>
    <t>blátiště : 115,0*0,3</t>
  </si>
  <si>
    <t>92,84115001*0,2</t>
  </si>
  <si>
    <t>v rámci staveniště : 92,84115001</t>
  </si>
  <si>
    <t xml:space="preserve">terénní modelace : </t>
  </si>
  <si>
    <t>val pro tunel : 9,95*4,3*1,0</t>
  </si>
  <si>
    <t>val u tunelu : 6,75*4,3*0,6</t>
  </si>
  <si>
    <t>valy u hmat. jam : (6,0*3,3+5,25*3,55+5,2*3,75)*0,6</t>
  </si>
  <si>
    <t>271531114R00</t>
  </si>
  <si>
    <t>Polštáře zhutněné pod základy kamenivo drcené, frakce 8 - 16 mm</t>
  </si>
  <si>
    <t>tunel- palisáda : (5,5+4,5)*0,6*0,15</t>
  </si>
  <si>
    <t>271571111R00</t>
  </si>
  <si>
    <t xml:space="preserve">Polštáře zhutněné pod základy štěrkopísek tříděný,  </t>
  </si>
  <si>
    <t>289970111R00</t>
  </si>
  <si>
    <t>Geotextílie separační, filtrační, zpevňující polypropylén, 300 g/m2</t>
  </si>
  <si>
    <t xml:space="preserve">separace : </t>
  </si>
  <si>
    <t>tunel- dopadové plochy : 14,5</t>
  </si>
  <si>
    <t>skluzavka ter. - dopadová plocha : 1,0</t>
  </si>
  <si>
    <t>dvouhoupačka : 25,5</t>
  </si>
  <si>
    <t>větrník na kuličky : 12,5</t>
  </si>
  <si>
    <t>hmatové jámy : 1,5*1,5*pi*3</t>
  </si>
  <si>
    <t>mlhoviště : 65,0</t>
  </si>
  <si>
    <t>463211111R00</t>
  </si>
  <si>
    <t>Rovnanina z lomového kamene vyklínování spár</t>
  </si>
  <si>
    <t>neopracovaného tříděného pro všechny tloušťky rovnaniny, bez vypracování líce,</t>
  </si>
  <si>
    <t>kameny v pískovišti- předpoklad : 0,25*2</t>
  </si>
  <si>
    <t>v kutišti : 0,25*2</t>
  </si>
  <si>
    <t>171201101R00</t>
  </si>
  <si>
    <t>Uložení sypaniny do násypů nezhutněných</t>
  </si>
  <si>
    <t>tunel- dopadové plochy : 14,5*0,3</t>
  </si>
  <si>
    <t>skluzavka ter. - dopadová plocha : 1,0*1,0*0,3</t>
  </si>
  <si>
    <t>dvouhoupačka : 25,5*0,3</t>
  </si>
  <si>
    <t>hmatové jámy : 1,5*1,5*pi*0,2*3</t>
  </si>
  <si>
    <t>blátiště : 115*0,3</t>
  </si>
  <si>
    <t>1039110V01</t>
  </si>
  <si>
    <t>Dřevní štěpka</t>
  </si>
  <si>
    <t>hmat. jáma : 1,5*1,5*pi*0,2*1,03</t>
  </si>
  <si>
    <t>583311013R</t>
  </si>
  <si>
    <t>kamenivo přírodní těžené frakce 0,0 až 2,0 mm; třída A; Královéhradecký kraj</t>
  </si>
  <si>
    <t xml:space="preserve">fr. 0,2-2 : </t>
  </si>
  <si>
    <t>tunel- dopadové plochy : 14,5*0,3*1,6*1,03</t>
  </si>
  <si>
    <t>skluzavka ter. - dopadová plocha : 1,0*1,0*0,3*1,6*1,03</t>
  </si>
  <si>
    <t>hmat. jáma : 1,5*1,5*pi*0,2*1,6*1,03</t>
  </si>
  <si>
    <t>blátiště : 115*0,3*1,6*1,03</t>
  </si>
  <si>
    <t>58333664R</t>
  </si>
  <si>
    <t>kamenivo přírodní těžené frakce 8,0 až 16,0 mm; třída prané, kačírek</t>
  </si>
  <si>
    <t>větrník na kuličky- 50% : 12,5*0,3/2*1,03</t>
  </si>
  <si>
    <t>58333670R</t>
  </si>
  <si>
    <t>kamenivo přírodní těžené frakce 16,0 až 22,0 mm; třída prané, kačírek</t>
  </si>
  <si>
    <t>větrník na kuličky- 50% : 12,5*0,3*1600/2*1,03</t>
  </si>
  <si>
    <t>583336V01</t>
  </si>
  <si>
    <t>Kamenivo přírodní těžené frakce 4,0-8,0, třída prané, kačírek</t>
  </si>
  <si>
    <t>dvouhoupačka : 25,5*0,3*1,03</t>
  </si>
  <si>
    <t>mlhoviště : 65,0*0,2*1,03</t>
  </si>
  <si>
    <t>5833734V01</t>
  </si>
  <si>
    <t>Hlinitopísek</t>
  </si>
  <si>
    <t>pískoviště A : 28,0*0,3*1,6*1,03</t>
  </si>
  <si>
    <t>malé pískoviště : 8,5*0,3*1,6*1,03</t>
  </si>
  <si>
    <t>kutiště : 42,0*0,3*1,6*1,03</t>
  </si>
  <si>
    <t>242-99-0001</t>
  </si>
  <si>
    <t>Studna vrtaná, vč. projektu, vzorků, zkoušek, úpravy zhlaví, vodárny a přípojky, podrobněji viz PD</t>
  </si>
  <si>
    <t>soubor</t>
  </si>
  <si>
    <t>766-99.35-0034</t>
  </si>
  <si>
    <t>Dodávka + montáž pítko vč. baterie a napojení, dle PD, vč. dopravy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</si>
</sst>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000"/>
  </numFmts>
  <fonts count="22" x14ac:knownFonts="1">
    <font>
      <sz val="10"/>
      <name val="Arial CE"/>
      <charset val="238"/>
    </font>
    <font>
      <sz val="10"/>
      <name val="Arial CE"/>
      <family val="2"/>
      <charset val="238"/>
    </font>
    <font>
      <b/>
      <sz val="14"/>
      <name val="Arial CE"/>
      <family val="2"/>
      <charset val="238"/>
    </font>
    <font>
      <sz val="9"/>
      <name val="Arial CE"/>
      <family val="2"/>
      <charset val="238"/>
    </font>
    <font>
      <b/>
      <sz val="12"/>
      <name val="Arial CE"/>
      <family val="2"/>
      <charset val="238"/>
    </font>
    <font>
      <b/>
      <sz val="10"/>
      <name val="Arial CE"/>
      <family val="2"/>
      <charset val="238"/>
    </font>
    <font>
      <b/>
      <sz val="12"/>
      <name val="Arial CE"/>
      <charset val="238"/>
    </font>
    <font>
      <sz val="9"/>
      <name val="Arial CE"/>
      <charset val="238"/>
    </font>
    <font>
      <b/>
      <sz val="10"/>
      <name val="Arial CE"/>
      <charset val="238"/>
    </font>
    <font>
      <sz val="12"/>
      <name val="Arial CE"/>
      <charset val="238"/>
    </font>
    <font>
      <sz val="7"/>
      <name val="Arial CE"/>
      <charset val="238"/>
    </font>
    <font>
      <b/>
      <sz val="11"/>
      <name val="Arial CE"/>
      <charset val="238"/>
    </font>
    <font>
      <b/>
      <sz val="13"/>
      <name val="Arial CE"/>
      <charset val="238"/>
    </font>
    <font>
      <sz val="11"/>
      <name val="Arial CE"/>
      <charset val="238"/>
    </font>
    <font>
      <sz val="9"/>
      <color indexed="81"/>
      <name val="Tahoma"/>
      <family val="2"/>
      <charset val="238"/>
    </font>
    <font>
      <b/>
      <sz val="9"/>
      <name val="Arial CE"/>
      <charset val="238"/>
    </font>
    <font>
      <sz val="8"/>
      <name val="Arial CE"/>
      <charset val="238"/>
    </font>
    <font>
      <sz val="8"/>
      <color indexed="17"/>
      <name val="Arial CE"/>
      <charset val="238"/>
    </font>
    <font>
      <sz val="8"/>
      <color indexed="9"/>
      <name val="Arial CE"/>
      <charset val="238"/>
    </font>
    <font>
      <sz val="8"/>
      <color indexed="12"/>
      <name val="Arial CE"/>
      <charset val="238"/>
    </font>
    <font>
      <sz val="8"/>
      <color indexed="21"/>
      <name val="Arial CE"/>
      <charset val="238"/>
    </font>
    <font>
      <sz val="8"/>
      <color rgb="FFDE3801"/>
      <name val="Arial CE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D6E1EE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DBDBDB"/>
        <bgColor indexed="64"/>
      </patternFill>
    </fill>
  </fills>
  <borders count="45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auto="1"/>
      </bottom>
      <diagonal/>
    </border>
    <border>
      <left/>
      <right/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264">
    <xf numFmtId="0" fontId="0" fillId="0" borderId="0" xfId="0"/>
    <xf numFmtId="14" fontId="3" fillId="0" borderId="0" xfId="0" applyNumberFormat="1" applyFont="1" applyAlignment="1">
      <alignment horizontal="left"/>
    </xf>
    <xf numFmtId="0" fontId="0" fillId="0" borderId="1" xfId="0" applyBorder="1"/>
    <xf numFmtId="0" fontId="0" fillId="0" borderId="0" xfId="0" applyAlignment="1">
      <alignment vertical="top"/>
    </xf>
    <xf numFmtId="49" fontId="0" fillId="0" borderId="0" xfId="0" applyNumberFormat="1" applyAlignment="1">
      <alignment vertical="top"/>
    </xf>
    <xf numFmtId="49" fontId="0" fillId="0" borderId="0" xfId="0" applyNumberFormat="1" applyAlignment="1">
      <alignment vertical="top" wrapText="1"/>
    </xf>
    <xf numFmtId="0" fontId="0" fillId="0" borderId="0" xfId="0" applyAlignment="1">
      <alignment horizontal="center" vertical="top"/>
    </xf>
    <xf numFmtId="0" fontId="0" fillId="0" borderId="0" xfId="0" applyAlignment="1">
      <alignment vertical="top" wrapText="1"/>
    </xf>
    <xf numFmtId="0" fontId="0" fillId="0" borderId="2" xfId="0" applyBorder="1"/>
    <xf numFmtId="0" fontId="0" fillId="0" borderId="2" xfId="0" applyBorder="1" applyAlignment="1">
      <alignment horizontal="right"/>
    </xf>
    <xf numFmtId="0" fontId="0" fillId="0" borderId="0" xfId="0" applyAlignment="1">
      <alignment horizontal="center"/>
    </xf>
    <xf numFmtId="0" fontId="0" fillId="0" borderId="3" xfId="0" applyBorder="1"/>
    <xf numFmtId="0" fontId="0" fillId="0" borderId="4" xfId="0" applyBorder="1"/>
    <xf numFmtId="0" fontId="0" fillId="0" borderId="5" xfId="0" applyBorder="1" applyAlignment="1">
      <alignment horizontal="right"/>
    </xf>
    <xf numFmtId="0" fontId="0" fillId="0" borderId="6" xfId="0" applyBorder="1"/>
    <xf numFmtId="0" fontId="0" fillId="0" borderId="0" xfId="0" applyAlignment="1">
      <alignment horizontal="center" vertical="center"/>
    </xf>
    <xf numFmtId="4" fontId="0" fillId="0" borderId="0" xfId="0" applyNumberFormat="1" applyAlignment="1">
      <alignment horizontal="left" vertical="center"/>
    </xf>
    <xf numFmtId="0" fontId="0" fillId="0" borderId="1" xfId="0" applyBorder="1" applyAlignment="1">
      <alignment horizontal="right"/>
    </xf>
    <xf numFmtId="0" fontId="0" fillId="0" borderId="0" xfId="0" applyAlignment="1">
      <alignment horizontal="right" vertical="center"/>
    </xf>
    <xf numFmtId="0" fontId="0" fillId="0" borderId="6" xfId="0" applyBorder="1" applyAlignment="1">
      <alignment horizontal="right" vertical="center"/>
    </xf>
    <xf numFmtId="0" fontId="8" fillId="0" borderId="1" xfId="0" applyFont="1" applyBorder="1"/>
    <xf numFmtId="0" fontId="8" fillId="0" borderId="0" xfId="0" applyFont="1"/>
    <xf numFmtId="0" fontId="8" fillId="0" borderId="0" xfId="0" applyFont="1" applyAlignment="1">
      <alignment horizontal="left" vertical="center"/>
    </xf>
    <xf numFmtId="0" fontId="8" fillId="0" borderId="6" xfId="0" applyFont="1" applyBorder="1" applyAlignment="1">
      <alignment vertical="center"/>
    </xf>
    <xf numFmtId="0" fontId="0" fillId="0" borderId="6" xfId="0" applyBorder="1" applyAlignment="1">
      <alignment vertical="center"/>
    </xf>
    <xf numFmtId="0" fontId="8" fillId="0" borderId="2" xfId="0" applyFont="1" applyBorder="1" applyAlignment="1">
      <alignment horizontal="right"/>
    </xf>
    <xf numFmtId="0" fontId="8" fillId="0" borderId="6" xfId="0" applyFont="1" applyBorder="1" applyAlignment="1">
      <alignment vertical="top"/>
    </xf>
    <xf numFmtId="14" fontId="8" fillId="0" borderId="6" xfId="0" applyNumberFormat="1" applyFont="1" applyBorder="1" applyAlignment="1">
      <alignment horizontal="center" vertical="top"/>
    </xf>
    <xf numFmtId="0" fontId="8" fillId="0" borderId="1" xfId="0" applyFont="1" applyBorder="1" applyAlignment="1">
      <alignment horizontal="left" vertical="center" indent="1"/>
    </xf>
    <xf numFmtId="0" fontId="8" fillId="0" borderId="9" xfId="0" applyFont="1" applyBorder="1" applyAlignment="1">
      <alignment horizontal="left" vertical="center" indent="1"/>
    </xf>
    <xf numFmtId="0" fontId="0" fillId="0" borderId="6" xfId="0" applyBorder="1" applyAlignment="1">
      <alignment horizontal="left" vertical="center" indent="1"/>
    </xf>
    <xf numFmtId="0" fontId="0" fillId="0" borderId="1" xfId="0" applyBorder="1" applyAlignment="1">
      <alignment horizontal="left" vertical="center" indent="1"/>
    </xf>
    <xf numFmtId="0" fontId="0" fillId="0" borderId="9" xfId="0" applyBorder="1" applyAlignment="1">
      <alignment horizontal="left" vertical="center" indent="1"/>
    </xf>
    <xf numFmtId="0" fontId="8" fillId="0" borderId="12" xfId="0" applyFont="1" applyBorder="1" applyAlignment="1">
      <alignment vertical="center"/>
    </xf>
    <xf numFmtId="0" fontId="0" fillId="0" borderId="8" xfId="0" applyBorder="1"/>
    <xf numFmtId="0" fontId="0" fillId="0" borderId="9" xfId="0" applyBorder="1" applyAlignment="1">
      <alignment horizontal="left" indent="1"/>
    </xf>
    <xf numFmtId="0" fontId="0" fillId="0" borderId="6" xfId="0" applyBorder="1" applyAlignment="1">
      <alignment horizontal="right"/>
    </xf>
    <xf numFmtId="49" fontId="0" fillId="0" borderId="8" xfId="0" applyNumberFormat="1" applyBorder="1" applyAlignment="1">
      <alignment horizontal="left" vertical="center"/>
    </xf>
    <xf numFmtId="0" fontId="0" fillId="0" borderId="14" xfId="0" applyBorder="1" applyAlignment="1">
      <alignment horizontal="left" vertical="center" indent="1"/>
    </xf>
    <xf numFmtId="0" fontId="0" fillId="0" borderId="12" xfId="0" applyBorder="1" applyAlignment="1">
      <alignment horizontal="left" vertical="center" indent="1"/>
    </xf>
    <xf numFmtId="49" fontId="0" fillId="0" borderId="16" xfId="0" applyNumberFormat="1" applyBorder="1" applyAlignment="1">
      <alignment horizontal="left" vertical="center"/>
    </xf>
    <xf numFmtId="49" fontId="0" fillId="0" borderId="2" xfId="0" applyNumberFormat="1" applyBorder="1" applyAlignment="1">
      <alignment horizontal="left" vertical="center"/>
    </xf>
    <xf numFmtId="0" fontId="0" fillId="0" borderId="14" xfId="0" applyBorder="1" applyAlignment="1">
      <alignment horizontal="left" indent="1"/>
    </xf>
    <xf numFmtId="0" fontId="0" fillId="0" borderId="17" xfId="0" applyBorder="1" applyAlignment="1">
      <alignment horizontal="left" vertical="top" indent="1"/>
    </xf>
    <xf numFmtId="0" fontId="8" fillId="0" borderId="18" xfId="0" applyFont="1" applyBorder="1" applyAlignment="1">
      <alignment vertical="center"/>
    </xf>
    <xf numFmtId="0" fontId="0" fillId="0" borderId="18" xfId="0" applyBorder="1" applyAlignment="1">
      <alignment horizontal="right" vertical="center"/>
    </xf>
    <xf numFmtId="0" fontId="0" fillId="0" borderId="19" xfId="0" applyBorder="1"/>
    <xf numFmtId="0" fontId="0" fillId="0" borderId="20" xfId="0" applyBorder="1"/>
    <xf numFmtId="0" fontId="8" fillId="0" borderId="14" xfId="0" applyFont="1" applyBorder="1" applyAlignment="1">
      <alignment horizontal="left" vertical="center" indent="1"/>
    </xf>
    <xf numFmtId="49" fontId="0" fillId="0" borderId="12" xfId="0" applyNumberFormat="1" applyBorder="1" applyAlignment="1">
      <alignment vertical="center"/>
    </xf>
    <xf numFmtId="0" fontId="0" fillId="0" borderId="21" xfId="0" applyBorder="1" applyAlignment="1">
      <alignment vertical="center"/>
    </xf>
    <xf numFmtId="0" fontId="0" fillId="0" borderId="0" xfId="0" applyAlignment="1">
      <alignment wrapText="1"/>
    </xf>
    <xf numFmtId="0" fontId="0" fillId="0" borderId="6" xfId="0" applyBorder="1" applyAlignment="1">
      <alignment wrapText="1"/>
    </xf>
    <xf numFmtId="0" fontId="8" fillId="0" borderId="0" xfId="0" applyFont="1" applyAlignment="1">
      <alignment vertical="center" wrapText="1"/>
    </xf>
    <xf numFmtId="0" fontId="8" fillId="0" borderId="6" xfId="0" applyFont="1" applyBorder="1" applyAlignment="1">
      <alignment horizontal="right" vertical="center" wrapText="1"/>
    </xf>
    <xf numFmtId="0" fontId="0" fillId="0" borderId="18" xfId="0" applyBorder="1" applyAlignment="1">
      <alignment vertical="top" wrapText="1"/>
    </xf>
    <xf numFmtId="0" fontId="8" fillId="0" borderId="18" xfId="0" applyFont="1" applyBorder="1" applyAlignment="1">
      <alignment horizontal="left" vertical="top" wrapText="1"/>
    </xf>
    <xf numFmtId="0" fontId="8" fillId="0" borderId="18" xfId="0" applyFont="1" applyBorder="1" applyAlignment="1">
      <alignment vertical="center" wrapText="1"/>
    </xf>
    <xf numFmtId="0" fontId="0" fillId="0" borderId="6" xfId="0" applyBorder="1" applyAlignment="1">
      <alignment horizontal="left" wrapText="1"/>
    </xf>
    <xf numFmtId="0" fontId="0" fillId="0" borderId="12" xfId="0" applyBorder="1" applyAlignment="1">
      <alignment horizontal="left" vertical="center" wrapText="1"/>
    </xf>
    <xf numFmtId="0" fontId="0" fillId="0" borderId="12" xfId="0" applyBorder="1" applyAlignment="1">
      <alignment wrapText="1"/>
    </xf>
    <xf numFmtId="0" fontId="8" fillId="0" borderId="12" xfId="0" applyFont="1" applyBorder="1" applyAlignment="1">
      <alignment horizontal="left" vertical="center" wrapText="1"/>
    </xf>
    <xf numFmtId="0" fontId="8" fillId="0" borderId="12" xfId="0" applyFont="1" applyBorder="1" applyAlignment="1">
      <alignment wrapText="1"/>
    </xf>
    <xf numFmtId="1" fontId="8" fillId="0" borderId="12" xfId="0" applyNumberFormat="1" applyFont="1" applyBorder="1" applyAlignment="1">
      <alignment horizontal="right" vertical="center" wrapText="1"/>
    </xf>
    <xf numFmtId="1" fontId="8" fillId="0" borderId="15" xfId="0" applyNumberFormat="1" applyFont="1" applyBorder="1" applyAlignment="1">
      <alignment horizontal="right" vertical="center" wrapText="1"/>
    </xf>
    <xf numFmtId="0" fontId="0" fillId="0" borderId="6" xfId="0" applyBorder="1" applyAlignment="1">
      <alignment horizontal="left" vertical="center" wrapText="1"/>
    </xf>
    <xf numFmtId="1" fontId="8" fillId="0" borderId="10" xfId="0" applyNumberFormat="1" applyFont="1" applyBorder="1" applyAlignment="1">
      <alignment horizontal="right" vertical="center" wrapText="1"/>
    </xf>
    <xf numFmtId="0" fontId="0" fillId="0" borderId="0" xfId="0" applyAlignment="1">
      <alignment horizontal="left" vertical="center" wrapText="1"/>
    </xf>
    <xf numFmtId="1" fontId="0" fillId="0" borderId="0" xfId="0" applyNumberFormat="1" applyAlignment="1">
      <alignment horizontal="left" vertical="center" wrapText="1"/>
    </xf>
    <xf numFmtId="0" fontId="0" fillId="0" borderId="0" xfId="0" applyAlignment="1">
      <alignment horizontal="center" vertical="center" wrapText="1"/>
    </xf>
    <xf numFmtId="0" fontId="8" fillId="0" borderId="6" xfId="0" applyFont="1" applyBorder="1" applyAlignment="1">
      <alignment vertical="top" wrapText="1"/>
    </xf>
    <xf numFmtId="0" fontId="8" fillId="0" borderId="0" xfId="0" applyFont="1" applyAlignment="1">
      <alignment wrapText="1"/>
    </xf>
    <xf numFmtId="0" fontId="0" fillId="0" borderId="4" xfId="0" applyBorder="1" applyAlignment="1">
      <alignment wrapText="1"/>
    </xf>
    <xf numFmtId="0" fontId="9" fillId="3" borderId="1" xfId="0" applyFont="1" applyFill="1" applyBorder="1" applyAlignment="1">
      <alignment horizontal="left" vertical="center" indent="1"/>
    </xf>
    <xf numFmtId="0" fontId="0" fillId="3" borderId="0" xfId="0" applyFill="1" applyAlignment="1">
      <alignment wrapText="1"/>
    </xf>
    <xf numFmtId="49" fontId="6" fillId="3" borderId="0" xfId="0" applyNumberFormat="1" applyFont="1" applyFill="1" applyAlignment="1">
      <alignment horizontal="left" vertical="center" wrapText="1"/>
    </xf>
    <xf numFmtId="0" fontId="0" fillId="3" borderId="1" xfId="0" applyFill="1" applyBorder="1" applyAlignment="1">
      <alignment horizontal="left" vertical="center" indent="1"/>
    </xf>
    <xf numFmtId="0" fontId="8" fillId="3" borderId="0" xfId="0" applyFont="1" applyFill="1" applyAlignment="1">
      <alignment horizontal="left" vertical="center" wrapText="1"/>
    </xf>
    <xf numFmtId="0" fontId="0" fillId="3" borderId="9" xfId="0" applyFill="1" applyBorder="1" applyAlignment="1">
      <alignment horizontal="left" vertical="center" indent="1"/>
    </xf>
    <xf numFmtId="0" fontId="0" fillId="3" borderId="6" xfId="0" applyFill="1" applyBorder="1" applyAlignment="1">
      <alignment wrapText="1"/>
    </xf>
    <xf numFmtId="0" fontId="8" fillId="3" borderId="6" xfId="0" applyFont="1" applyFill="1" applyBorder="1" applyAlignment="1">
      <alignment horizontal="left" vertical="center" wrapText="1"/>
    </xf>
    <xf numFmtId="49" fontId="8" fillId="0" borderId="6" xfId="0" applyNumberFormat="1" applyFont="1" applyBorder="1" applyAlignment="1">
      <alignment horizontal="left" vertical="center" wrapText="1"/>
    </xf>
    <xf numFmtId="49" fontId="8" fillId="0" borderId="0" xfId="0" applyNumberFormat="1" applyFont="1" applyAlignment="1">
      <alignment horizontal="left" vertical="center"/>
    </xf>
    <xf numFmtId="49" fontId="8" fillId="0" borderId="0" xfId="0" applyNumberFormat="1" applyFont="1" applyAlignment="1">
      <alignment horizontal="left" vertical="center" wrapText="1"/>
    </xf>
    <xf numFmtId="49" fontId="0" fillId="0" borderId="6" xfId="0" applyNumberFormat="1" applyBorder="1" applyAlignment="1">
      <alignment vertical="center" wrapText="1"/>
    </xf>
    <xf numFmtId="0" fontId="8" fillId="4" borderId="6" xfId="0" applyFont="1" applyFill="1" applyBorder="1" applyAlignment="1" applyProtection="1">
      <alignment horizontal="left" vertical="center" wrapText="1"/>
      <protection locked="0"/>
    </xf>
    <xf numFmtId="0" fontId="8" fillId="4" borderId="0" xfId="0" applyFont="1" applyFill="1" applyAlignment="1" applyProtection="1">
      <alignment horizontal="left" vertical="center"/>
      <protection locked="0"/>
    </xf>
    <xf numFmtId="4" fontId="0" fillId="0" borderId="0" xfId="0" applyNumberFormat="1"/>
    <xf numFmtId="3" fontId="0" fillId="0" borderId="0" xfId="0" applyNumberFormat="1"/>
    <xf numFmtId="4" fontId="0" fillId="0" borderId="26" xfId="0" applyNumberFormat="1" applyBorder="1"/>
    <xf numFmtId="0" fontId="4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shrinkToFit="1"/>
    </xf>
    <xf numFmtId="0" fontId="2" fillId="0" borderId="0" xfId="0" applyFont="1" applyAlignment="1">
      <alignment horizontal="center" vertical="center"/>
    </xf>
    <xf numFmtId="4" fontId="7" fillId="5" borderId="28" xfId="0" applyNumberFormat="1" applyFont="1" applyFill="1" applyBorder="1" applyAlignment="1">
      <alignment vertical="center"/>
    </xf>
    <xf numFmtId="4" fontId="7" fillId="5" borderId="29" xfId="0" applyNumberFormat="1" applyFont="1" applyFill="1" applyBorder="1" applyAlignment="1">
      <alignment vertical="center" wrapText="1"/>
    </xf>
    <xf numFmtId="4" fontId="10" fillId="5" borderId="30" xfId="0" applyNumberFormat="1" applyFont="1" applyFill="1" applyBorder="1" applyAlignment="1">
      <alignment horizontal="center" vertical="center" wrapText="1" shrinkToFit="1"/>
    </xf>
    <xf numFmtId="4" fontId="7" fillId="5" borderId="30" xfId="0" applyNumberFormat="1" applyFont="1" applyFill="1" applyBorder="1" applyAlignment="1">
      <alignment horizontal="center" vertical="center" wrapText="1" shrinkToFit="1"/>
    </xf>
    <xf numFmtId="3" fontId="7" fillId="5" borderId="30" xfId="0" applyNumberFormat="1" applyFont="1" applyFill="1" applyBorder="1" applyAlignment="1">
      <alignment horizontal="center" vertical="center" wrapText="1"/>
    </xf>
    <xf numFmtId="4" fontId="0" fillId="0" borderId="31" xfId="0" applyNumberFormat="1" applyBorder="1" applyAlignment="1">
      <alignment vertical="center"/>
    </xf>
    <xf numFmtId="4" fontId="3" fillId="0" borderId="33" xfId="0" applyNumberFormat="1" applyFont="1" applyBorder="1" applyAlignment="1">
      <alignment horizontal="right" vertical="center" wrapText="1" shrinkToFit="1"/>
    </xf>
    <xf numFmtId="4" fontId="3" fillId="0" borderId="33" xfId="0" applyNumberFormat="1" applyFont="1" applyBorder="1" applyAlignment="1">
      <alignment horizontal="right" vertical="center" shrinkToFit="1"/>
    </xf>
    <xf numFmtId="4" fontId="0" fillId="0" borderId="33" xfId="0" applyNumberFormat="1" applyBorder="1" applyAlignment="1">
      <alignment vertical="center" shrinkToFit="1"/>
    </xf>
    <xf numFmtId="3" fontId="0" fillId="0" borderId="33" xfId="0" applyNumberFormat="1" applyBorder="1" applyAlignment="1">
      <alignment vertical="center"/>
    </xf>
    <xf numFmtId="4" fontId="8" fillId="0" borderId="31" xfId="0" applyNumberFormat="1" applyFont="1" applyBorder="1" applyAlignment="1">
      <alignment vertical="center"/>
    </xf>
    <xf numFmtId="4" fontId="8" fillId="0" borderId="33" xfId="0" applyNumberFormat="1" applyFont="1" applyBorder="1" applyAlignment="1">
      <alignment vertical="center" wrapText="1" shrinkToFit="1"/>
    </xf>
    <xf numFmtId="4" fontId="8" fillId="0" borderId="33" xfId="0" applyNumberFormat="1" applyFont="1" applyBorder="1" applyAlignment="1">
      <alignment vertical="center" shrinkToFit="1"/>
    </xf>
    <xf numFmtId="3" fontId="8" fillId="0" borderId="33" xfId="0" applyNumberFormat="1" applyFont="1" applyBorder="1" applyAlignment="1">
      <alignment vertical="center"/>
    </xf>
    <xf numFmtId="4" fontId="0" fillId="0" borderId="31" xfId="0" applyNumberFormat="1" applyBorder="1" applyAlignment="1">
      <alignment horizontal="left" vertical="center"/>
    </xf>
    <xf numFmtId="4" fontId="0" fillId="0" borderId="33" xfId="0" applyNumberFormat="1" applyBorder="1" applyAlignment="1">
      <alignment vertical="center" wrapText="1" shrinkToFit="1"/>
    </xf>
    <xf numFmtId="4" fontId="0" fillId="3" borderId="37" xfId="0" applyNumberFormat="1" applyFill="1" applyBorder="1" applyAlignment="1">
      <alignment vertical="center" wrapText="1" shrinkToFit="1"/>
    </xf>
    <xf numFmtId="4" fontId="0" fillId="3" borderId="37" xfId="0" applyNumberFormat="1" applyFill="1" applyBorder="1" applyAlignment="1">
      <alignment vertical="center" shrinkToFit="1"/>
    </xf>
    <xf numFmtId="3" fontId="0" fillId="3" borderId="37" xfId="0" applyNumberFormat="1" applyFill="1" applyBorder="1" applyAlignment="1">
      <alignment vertical="center"/>
    </xf>
    <xf numFmtId="0" fontId="4" fillId="3" borderId="11" xfId="0" applyFont="1" applyFill="1" applyBorder="1" applyAlignment="1">
      <alignment horizontal="left" vertical="center" indent="1"/>
    </xf>
    <xf numFmtId="0" fontId="5" fillId="3" borderId="7" xfId="0" applyFont="1" applyFill="1" applyBorder="1" applyAlignment="1">
      <alignment horizontal="left" vertical="center" wrapText="1"/>
    </xf>
    <xf numFmtId="0" fontId="0" fillId="3" borderId="7" xfId="0" applyFill="1" applyBorder="1" applyAlignment="1">
      <alignment horizontal="left" vertical="center" wrapText="1"/>
    </xf>
    <xf numFmtId="4" fontId="4" fillId="3" borderId="7" xfId="0" applyNumberFormat="1" applyFont="1" applyFill="1" applyBorder="1" applyAlignment="1">
      <alignment horizontal="left" vertical="center"/>
    </xf>
    <xf numFmtId="49" fontId="0" fillId="3" borderId="13" xfId="0" applyNumberFormat="1" applyFill="1" applyBorder="1" applyAlignment="1">
      <alignment horizontal="left" vertical="center"/>
    </xf>
    <xf numFmtId="0" fontId="0" fillId="3" borderId="7" xfId="0" applyFill="1" applyBorder="1" applyAlignment="1">
      <alignment wrapText="1"/>
    </xf>
    <xf numFmtId="0" fontId="0" fillId="3" borderId="7" xfId="0" applyFill="1" applyBorder="1"/>
    <xf numFmtId="49" fontId="8" fillId="3" borderId="13" xfId="0" applyNumberFormat="1" applyFont="1" applyFill="1" applyBorder="1" applyAlignment="1">
      <alignment horizontal="left" vertical="center"/>
    </xf>
    <xf numFmtId="0" fontId="6" fillId="0" borderId="0" xfId="0" applyFont="1"/>
    <xf numFmtId="49" fontId="0" fillId="0" borderId="0" xfId="0" applyNumberFormat="1"/>
    <xf numFmtId="0" fontId="15" fillId="0" borderId="26" xfId="0" applyFont="1" applyBorder="1" applyAlignment="1">
      <alignment horizontal="center" vertical="center" wrapText="1"/>
    </xf>
    <xf numFmtId="0" fontId="7" fillId="0" borderId="26" xfId="0" applyFont="1" applyBorder="1" applyAlignment="1">
      <alignment vertical="center"/>
    </xf>
    <xf numFmtId="0" fontId="7" fillId="0" borderId="26" xfId="0" applyFont="1" applyBorder="1"/>
    <xf numFmtId="0" fontId="15" fillId="5" borderId="28" xfId="0" applyFont="1" applyFill="1" applyBorder="1" applyAlignment="1">
      <alignment horizontal="center" vertical="center" wrapText="1"/>
    </xf>
    <xf numFmtId="0" fontId="15" fillId="5" borderId="29" xfId="0" applyFont="1" applyFill="1" applyBorder="1" applyAlignment="1">
      <alignment horizontal="center" vertical="center" wrapText="1"/>
    </xf>
    <xf numFmtId="0" fontId="15" fillId="5" borderId="30" xfId="0" applyFont="1" applyFill="1" applyBorder="1" applyAlignment="1">
      <alignment horizontal="center" vertical="center" wrapText="1"/>
    </xf>
    <xf numFmtId="49" fontId="7" fillId="0" borderId="31" xfId="0" applyNumberFormat="1" applyFont="1" applyBorder="1" applyAlignment="1">
      <alignment vertical="center"/>
    </xf>
    <xf numFmtId="4" fontId="7" fillId="0" borderId="33" xfId="0" applyNumberFormat="1" applyFont="1" applyBorder="1" applyAlignment="1">
      <alignment vertical="center"/>
    </xf>
    <xf numFmtId="0" fontId="7" fillId="3" borderId="34" xfId="0" applyFont="1" applyFill="1" applyBorder="1" applyAlignment="1">
      <alignment vertical="center"/>
    </xf>
    <xf numFmtId="0" fontId="7" fillId="3" borderId="34" xfId="0" applyFont="1" applyFill="1" applyBorder="1" applyAlignment="1">
      <alignment vertical="center" wrapText="1"/>
    </xf>
    <xf numFmtId="0" fontId="7" fillId="3" borderId="35" xfId="0" applyFont="1" applyFill="1" applyBorder="1" applyAlignment="1">
      <alignment vertical="center" wrapText="1"/>
    </xf>
    <xf numFmtId="4" fontId="7" fillId="3" borderId="37" xfId="0" applyNumberFormat="1" applyFont="1" applyFill="1" applyBorder="1" applyAlignment="1">
      <alignment vertical="center"/>
    </xf>
    <xf numFmtId="3" fontId="7" fillId="0" borderId="33" xfId="0" applyNumberFormat="1" applyFont="1" applyBorder="1" applyAlignment="1">
      <alignment vertical="center"/>
    </xf>
    <xf numFmtId="3" fontId="7" fillId="3" borderId="37" xfId="0" applyNumberFormat="1" applyFont="1" applyFill="1" applyBorder="1" applyAlignment="1">
      <alignment vertical="center"/>
    </xf>
    <xf numFmtId="4" fontId="7" fillId="0" borderId="33" xfId="0" applyNumberFormat="1" applyFont="1" applyBorder="1" applyAlignment="1">
      <alignment horizontal="center" vertical="center"/>
    </xf>
    <xf numFmtId="4" fontId="7" fillId="3" borderId="37" xfId="0" applyNumberFormat="1" applyFont="1" applyFill="1" applyBorder="1" applyAlignment="1">
      <alignment horizontal="center" vertical="center"/>
    </xf>
    <xf numFmtId="49" fontId="0" fillId="0" borderId="1" xfId="0" applyNumberFormat="1" applyBorder="1"/>
    <xf numFmtId="0" fontId="0" fillId="0" borderId="21" xfId="0" applyFont="1" applyBorder="1" applyAlignment="1">
      <alignment vertical="center"/>
    </xf>
    <xf numFmtId="0" fontId="0" fillId="3" borderId="21" xfId="0" applyFont="1" applyFill="1" applyBorder="1" applyAlignment="1">
      <alignment vertical="center"/>
    </xf>
    <xf numFmtId="49" fontId="0" fillId="3" borderId="12" xfId="0" applyNumberFormat="1" applyFill="1" applyBorder="1" applyAlignment="1">
      <alignment vertical="center"/>
    </xf>
    <xf numFmtId="0" fontId="0" fillId="5" borderId="15" xfId="0" applyFill="1" applyBorder="1"/>
    <xf numFmtId="0" fontId="0" fillId="5" borderId="21" xfId="0" applyFill="1" applyBorder="1"/>
    <xf numFmtId="0" fontId="0" fillId="5" borderId="21" xfId="0" applyFill="1" applyBorder="1" applyAlignment="1">
      <alignment horizontal="center"/>
    </xf>
    <xf numFmtId="49" fontId="0" fillId="5" borderId="21" xfId="0" applyNumberFormat="1" applyFill="1" applyBorder="1"/>
    <xf numFmtId="0" fontId="0" fillId="5" borderId="21" xfId="0" applyFill="1" applyBorder="1" applyAlignment="1">
      <alignment wrapText="1"/>
    </xf>
    <xf numFmtId="0" fontId="16" fillId="0" borderId="0" xfId="0" applyFont="1"/>
    <xf numFmtId="164" fontId="0" fillId="0" borderId="0" xfId="0" applyNumberFormat="1" applyAlignment="1">
      <alignment vertical="top"/>
    </xf>
    <xf numFmtId="4" fontId="0" fillId="0" borderId="0" xfId="0" applyNumberFormat="1" applyAlignment="1">
      <alignment vertical="top"/>
    </xf>
    <xf numFmtId="0" fontId="8" fillId="3" borderId="15" xfId="0" applyFont="1" applyFill="1" applyBorder="1" applyAlignment="1">
      <alignment vertical="top"/>
    </xf>
    <xf numFmtId="49" fontId="8" fillId="3" borderId="12" xfId="0" applyNumberFormat="1" applyFont="1" applyFill="1" applyBorder="1" applyAlignment="1">
      <alignment vertical="top"/>
    </xf>
    <xf numFmtId="0" fontId="8" fillId="3" borderId="12" xfId="0" applyFont="1" applyFill="1" applyBorder="1" applyAlignment="1">
      <alignment horizontal="center" vertical="top"/>
    </xf>
    <xf numFmtId="0" fontId="8" fillId="3" borderId="12" xfId="0" applyFont="1" applyFill="1" applyBorder="1" applyAlignment="1">
      <alignment vertical="top"/>
    </xf>
    <xf numFmtId="0" fontId="16" fillId="0" borderId="0" xfId="0" applyFont="1" applyBorder="1" applyAlignment="1">
      <alignment vertical="top"/>
    </xf>
    <xf numFmtId="49" fontId="16" fillId="0" borderId="0" xfId="0" applyNumberFormat="1" applyFont="1" applyBorder="1" applyAlignment="1">
      <alignment vertical="top"/>
    </xf>
    <xf numFmtId="4" fontId="16" fillId="0" borderId="0" xfId="0" applyNumberFormat="1" applyFont="1" applyBorder="1" applyAlignment="1">
      <alignment vertical="top" shrinkToFit="1"/>
    </xf>
    <xf numFmtId="4" fontId="8" fillId="3" borderId="0" xfId="0" applyNumberFormat="1" applyFont="1" applyFill="1" applyBorder="1" applyAlignment="1">
      <alignment vertical="top" shrinkToFit="1"/>
    </xf>
    <xf numFmtId="0" fontId="8" fillId="3" borderId="27" xfId="0" applyFont="1" applyFill="1" applyBorder="1" applyAlignment="1">
      <alignment vertical="top"/>
    </xf>
    <xf numFmtId="49" fontId="8" fillId="3" borderId="18" xfId="0" applyNumberFormat="1" applyFont="1" applyFill="1" applyBorder="1" applyAlignment="1">
      <alignment vertical="top"/>
    </xf>
    <xf numFmtId="0" fontId="8" fillId="3" borderId="18" xfId="0" applyFont="1" applyFill="1" applyBorder="1" applyAlignment="1">
      <alignment horizontal="center" vertical="top" shrinkToFit="1"/>
    </xf>
    <xf numFmtId="164" fontId="8" fillId="3" borderId="18" xfId="0" applyNumberFormat="1" applyFont="1" applyFill="1" applyBorder="1" applyAlignment="1">
      <alignment vertical="top" shrinkToFit="1"/>
    </xf>
    <xf numFmtId="4" fontId="8" fillId="3" borderId="18" xfId="0" applyNumberFormat="1" applyFont="1" applyFill="1" applyBorder="1" applyAlignment="1">
      <alignment vertical="top" shrinkToFit="1"/>
    </xf>
    <xf numFmtId="4" fontId="8" fillId="3" borderId="38" xfId="0" applyNumberFormat="1" applyFont="1" applyFill="1" applyBorder="1" applyAlignment="1">
      <alignment vertical="top" shrinkToFit="1"/>
    </xf>
    <xf numFmtId="0" fontId="16" fillId="0" borderId="39" xfId="0" applyFont="1" applyBorder="1" applyAlignment="1">
      <alignment vertical="top"/>
    </xf>
    <xf numFmtId="49" fontId="16" fillId="0" borderId="40" xfId="0" applyNumberFormat="1" applyFont="1" applyBorder="1" applyAlignment="1">
      <alignment vertical="top"/>
    </xf>
    <xf numFmtId="0" fontId="16" fillId="0" borderId="40" xfId="0" applyFont="1" applyBorder="1" applyAlignment="1">
      <alignment horizontal="center" vertical="top" shrinkToFit="1"/>
    </xf>
    <xf numFmtId="164" fontId="16" fillId="0" borderId="40" xfId="0" applyNumberFormat="1" applyFont="1" applyBorder="1" applyAlignment="1">
      <alignment vertical="top" shrinkToFit="1"/>
    </xf>
    <xf numFmtId="4" fontId="16" fillId="4" borderId="40" xfId="0" applyNumberFormat="1" applyFont="1" applyFill="1" applyBorder="1" applyAlignment="1" applyProtection="1">
      <alignment vertical="top" shrinkToFit="1"/>
      <protection locked="0"/>
    </xf>
    <xf numFmtId="4" fontId="16" fillId="0" borderId="40" xfId="0" applyNumberFormat="1" applyFont="1" applyBorder="1" applyAlignment="1">
      <alignment vertical="top" shrinkToFit="1"/>
    </xf>
    <xf numFmtId="4" fontId="16" fillId="0" borderId="41" xfId="0" applyNumberFormat="1" applyFont="1" applyBorder="1" applyAlignment="1">
      <alignment vertical="top" shrinkToFit="1"/>
    </xf>
    <xf numFmtId="0" fontId="18" fillId="0" borderId="0" xfId="0" applyNumberFormat="1" applyFont="1" applyAlignment="1">
      <alignment wrapText="1"/>
    </xf>
    <xf numFmtId="4" fontId="8" fillId="3" borderId="22" xfId="0" applyNumberFormat="1" applyFont="1" applyFill="1" applyBorder="1" applyAlignment="1">
      <alignment vertical="top"/>
    </xf>
    <xf numFmtId="49" fontId="8" fillId="3" borderId="18" xfId="0" applyNumberFormat="1" applyFont="1" applyFill="1" applyBorder="1" applyAlignment="1">
      <alignment horizontal="left" vertical="top" wrapText="1"/>
    </xf>
    <xf numFmtId="49" fontId="16" fillId="0" borderId="40" xfId="0" applyNumberFormat="1" applyFont="1" applyBorder="1" applyAlignment="1">
      <alignment horizontal="left" vertical="top" wrapText="1"/>
    </xf>
    <xf numFmtId="49" fontId="0" fillId="0" borderId="0" xfId="0" applyNumberFormat="1" applyAlignment="1">
      <alignment horizontal="left" vertical="top" wrapText="1"/>
    </xf>
    <xf numFmtId="49" fontId="8" fillId="3" borderId="12" xfId="0" applyNumberFormat="1" applyFont="1" applyFill="1" applyBorder="1" applyAlignment="1">
      <alignment horizontal="left" vertical="top" wrapText="1"/>
    </xf>
    <xf numFmtId="49" fontId="0" fillId="0" borderId="0" xfId="0" applyNumberFormat="1" applyAlignment="1">
      <alignment horizontal="left" wrapText="1"/>
    </xf>
    <xf numFmtId="164" fontId="19" fillId="0" borderId="0" xfId="0" applyNumberFormat="1" applyFont="1" applyBorder="1" applyAlignment="1">
      <alignment horizontal="center" vertical="top" wrapText="1" shrinkToFit="1"/>
    </xf>
    <xf numFmtId="164" fontId="19" fillId="0" borderId="0" xfId="0" applyNumberFormat="1" applyFont="1" applyBorder="1" applyAlignment="1">
      <alignment vertical="top" wrapText="1" shrinkToFit="1"/>
    </xf>
    <xf numFmtId="0" fontId="16" fillId="0" borderId="42" xfId="0" applyFont="1" applyBorder="1" applyAlignment="1">
      <alignment vertical="top"/>
    </xf>
    <xf numFmtId="49" fontId="16" fillId="0" borderId="43" xfId="0" applyNumberFormat="1" applyFont="1" applyBorder="1" applyAlignment="1">
      <alignment vertical="top"/>
    </xf>
    <xf numFmtId="0" fontId="16" fillId="0" borderId="43" xfId="0" applyFont="1" applyBorder="1" applyAlignment="1">
      <alignment horizontal="center" vertical="top" shrinkToFit="1"/>
    </xf>
    <xf numFmtId="164" fontId="16" fillId="0" borderId="43" xfId="0" applyNumberFormat="1" applyFont="1" applyBorder="1" applyAlignment="1">
      <alignment vertical="top" shrinkToFit="1"/>
    </xf>
    <xf numFmtId="4" fontId="16" fillId="4" borderId="43" xfId="0" applyNumberFormat="1" applyFont="1" applyFill="1" applyBorder="1" applyAlignment="1" applyProtection="1">
      <alignment vertical="top" shrinkToFit="1"/>
      <protection locked="0"/>
    </xf>
    <xf numFmtId="4" fontId="16" fillId="0" borderId="43" xfId="0" applyNumberFormat="1" applyFont="1" applyBorder="1" applyAlignment="1">
      <alignment vertical="top" shrinkToFit="1"/>
    </xf>
    <xf numFmtId="4" fontId="16" fillId="0" borderId="44" xfId="0" applyNumberFormat="1" applyFont="1" applyBorder="1" applyAlignment="1">
      <alignment vertical="top" shrinkToFit="1"/>
    </xf>
    <xf numFmtId="164" fontId="19" fillId="0" borderId="0" xfId="0" quotePrefix="1" applyNumberFormat="1" applyFont="1" applyBorder="1" applyAlignment="1">
      <alignment horizontal="left" vertical="top" wrapText="1"/>
    </xf>
    <xf numFmtId="49" fontId="16" fillId="0" borderId="43" xfId="0" applyNumberFormat="1" applyFont="1" applyBorder="1" applyAlignment="1">
      <alignment horizontal="left" vertical="top" wrapText="1"/>
    </xf>
    <xf numFmtId="164" fontId="20" fillId="0" borderId="0" xfId="0" applyNumberFormat="1" applyFont="1" applyBorder="1" applyAlignment="1">
      <alignment horizontal="center" vertical="top" wrapText="1" shrinkToFit="1"/>
    </xf>
    <xf numFmtId="164" fontId="20" fillId="0" borderId="0" xfId="0" applyNumberFormat="1" applyFont="1" applyBorder="1" applyAlignment="1">
      <alignment vertical="top" wrapText="1" shrinkToFit="1"/>
    </xf>
    <xf numFmtId="164" fontId="21" fillId="0" borderId="0" xfId="0" applyNumberFormat="1" applyFont="1" applyBorder="1" applyAlignment="1">
      <alignment horizontal="center" vertical="top" wrapText="1" shrinkToFit="1"/>
    </xf>
    <xf numFmtId="164" fontId="21" fillId="0" borderId="0" xfId="0" applyNumberFormat="1" applyFont="1" applyBorder="1" applyAlignment="1">
      <alignment vertical="top" wrapText="1" shrinkToFit="1"/>
    </xf>
    <xf numFmtId="164" fontId="20" fillId="0" borderId="0" xfId="0" applyNumberFormat="1" applyFont="1" applyBorder="1" applyAlignment="1">
      <alignment horizontal="left" vertical="top" wrapText="1"/>
    </xf>
    <xf numFmtId="164" fontId="20" fillId="0" borderId="0" xfId="0" quotePrefix="1" applyNumberFormat="1" applyFont="1" applyBorder="1" applyAlignment="1">
      <alignment horizontal="left" vertical="top" wrapText="1"/>
    </xf>
    <xf numFmtId="164" fontId="21" fillId="0" borderId="0" xfId="0" quotePrefix="1" applyNumberFormat="1" applyFont="1" applyBorder="1" applyAlignment="1">
      <alignment horizontal="left" vertical="top" wrapText="1"/>
    </xf>
    <xf numFmtId="0" fontId="3" fillId="2" borderId="0" xfId="0" applyFont="1" applyFill="1" applyAlignment="1">
      <alignment horizontal="left" wrapText="1"/>
    </xf>
    <xf numFmtId="0" fontId="2" fillId="0" borderId="23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4" fontId="11" fillId="0" borderId="10" xfId="0" applyNumberFormat="1" applyFont="1" applyBorder="1" applyAlignment="1">
      <alignment horizontal="right" vertical="center"/>
    </xf>
    <xf numFmtId="4" fontId="11" fillId="0" borderId="6" xfId="0" applyNumberFormat="1" applyFont="1" applyBorder="1" applyAlignment="1">
      <alignment horizontal="right" vertical="center"/>
    </xf>
    <xf numFmtId="4" fontId="11" fillId="0" borderId="18" xfId="0" applyNumberFormat="1" applyFont="1" applyBorder="1" applyAlignment="1">
      <alignment horizontal="right" vertical="center"/>
    </xf>
    <xf numFmtId="4" fontId="13" fillId="0" borderId="15" xfId="0" applyNumberFormat="1" applyFont="1" applyBorder="1" applyAlignment="1">
      <alignment horizontal="right" vertical="center" indent="1"/>
    </xf>
    <xf numFmtId="4" fontId="13" fillId="0" borderId="22" xfId="0" applyNumberFormat="1" applyFont="1" applyBorder="1" applyAlignment="1">
      <alignment horizontal="right" vertical="center" indent="1"/>
    </xf>
    <xf numFmtId="4" fontId="13" fillId="0" borderId="16" xfId="0" applyNumberFormat="1" applyFont="1" applyBorder="1" applyAlignment="1">
      <alignment horizontal="right" vertical="center" indent="1"/>
    </xf>
    <xf numFmtId="49" fontId="6" fillId="3" borderId="18" xfId="0" applyNumberFormat="1" applyFont="1" applyFill="1" applyBorder="1" applyAlignment="1">
      <alignment horizontal="left" vertical="center" wrapText="1"/>
    </xf>
    <xf numFmtId="0" fontId="0" fillId="3" borderId="18" xfId="0" applyFill="1" applyBorder="1" applyAlignment="1">
      <alignment wrapText="1"/>
    </xf>
    <xf numFmtId="0" fontId="0" fillId="3" borderId="19" xfId="0" applyFill="1" applyBorder="1" applyAlignment="1">
      <alignment wrapText="1"/>
    </xf>
    <xf numFmtId="0" fontId="8" fillId="3" borderId="0" xfId="0" applyFont="1" applyFill="1" applyAlignment="1">
      <alignment horizontal="left" vertical="center" wrapText="1"/>
    </xf>
    <xf numFmtId="0" fontId="0" fillId="3" borderId="0" xfId="0" applyFill="1" applyAlignment="1">
      <alignment wrapText="1"/>
    </xf>
    <xf numFmtId="0" fontId="0" fillId="3" borderId="2" xfId="0" applyFill="1" applyBorder="1" applyAlignment="1">
      <alignment wrapText="1"/>
    </xf>
    <xf numFmtId="1" fontId="0" fillId="0" borderId="6" xfId="0" applyNumberFormat="1" applyBorder="1" applyAlignment="1">
      <alignment horizontal="right" indent="1"/>
    </xf>
    <xf numFmtId="0" fontId="8" fillId="4" borderId="18" xfId="0" applyFont="1" applyFill="1" applyBorder="1" applyAlignment="1" applyProtection="1">
      <alignment horizontal="left" vertical="center"/>
      <protection locked="0"/>
    </xf>
    <xf numFmtId="0" fontId="0" fillId="0" borderId="6" xfId="0" applyBorder="1" applyAlignment="1">
      <alignment horizontal="right" indent="1"/>
    </xf>
    <xf numFmtId="0" fontId="0" fillId="0" borderId="8" xfId="0" applyBorder="1" applyAlignment="1">
      <alignment horizontal="right" indent="1"/>
    </xf>
    <xf numFmtId="4" fontId="11" fillId="0" borderId="15" xfId="0" applyNumberFormat="1" applyFont="1" applyBorder="1" applyAlignment="1">
      <alignment horizontal="right" vertical="center" indent="1"/>
    </xf>
    <xf numFmtId="4" fontId="11" fillId="0" borderId="22" xfId="0" applyNumberFormat="1" applyFont="1" applyBorder="1" applyAlignment="1">
      <alignment horizontal="right" vertical="center" indent="1"/>
    </xf>
    <xf numFmtId="0" fontId="8" fillId="4" borderId="0" xfId="0" applyFont="1" applyFill="1" applyAlignment="1" applyProtection="1">
      <alignment horizontal="left" vertical="center"/>
      <protection locked="0"/>
    </xf>
    <xf numFmtId="0" fontId="8" fillId="3" borderId="6" xfId="0" applyFont="1" applyFill="1" applyBorder="1" applyAlignment="1">
      <alignment horizontal="left" vertical="center" wrapText="1"/>
    </xf>
    <xf numFmtId="0" fontId="8" fillId="3" borderId="8" xfId="0" applyFont="1" applyFill="1" applyBorder="1" applyAlignment="1">
      <alignment horizontal="left" vertical="center" wrapText="1"/>
    </xf>
    <xf numFmtId="0" fontId="8" fillId="4" borderId="6" xfId="0" applyFont="1" applyFill="1" applyBorder="1" applyAlignment="1" applyProtection="1">
      <alignment horizontal="left" vertical="center"/>
      <protection locked="0"/>
    </xf>
    <xf numFmtId="0" fontId="0" fillId="4" borderId="6" xfId="0" applyFill="1" applyBorder="1" applyAlignment="1" applyProtection="1">
      <alignment horizontal="left" vertical="center"/>
      <protection locked="0"/>
    </xf>
    <xf numFmtId="49" fontId="8" fillId="0" borderId="18" xfId="0" applyNumberFormat="1" applyFont="1" applyBorder="1" applyAlignment="1">
      <alignment horizontal="left" vertical="center" wrapText="1"/>
    </xf>
    <xf numFmtId="0" fontId="0" fillId="0" borderId="18" xfId="0" applyBorder="1" applyAlignment="1">
      <alignment vertical="center" wrapText="1"/>
    </xf>
    <xf numFmtId="49" fontId="8" fillId="0" borderId="0" xfId="0" applyNumberFormat="1" applyFont="1" applyAlignment="1">
      <alignment horizontal="left" vertical="center" wrapText="1"/>
    </xf>
    <xf numFmtId="0" fontId="0" fillId="0" borderId="0" xfId="0" applyAlignment="1">
      <alignment vertical="center" wrapText="1"/>
    </xf>
    <xf numFmtId="49" fontId="8" fillId="0" borderId="6" xfId="0" applyNumberFormat="1" applyFont="1" applyBorder="1" applyAlignment="1">
      <alignment vertical="center" wrapText="1"/>
    </xf>
    <xf numFmtId="0" fontId="0" fillId="0" borderId="6" xfId="0" applyBorder="1" applyAlignment="1">
      <alignment vertical="center" wrapText="1"/>
    </xf>
    <xf numFmtId="0" fontId="0" fillId="0" borderId="18" xfId="0" applyBorder="1" applyAlignment="1">
      <alignment horizontal="center" wrapText="1"/>
    </xf>
    <xf numFmtId="4" fontId="11" fillId="0" borderId="15" xfId="0" applyNumberFormat="1" applyFont="1" applyBorder="1" applyAlignment="1">
      <alignment horizontal="right" vertical="center"/>
    </xf>
    <xf numFmtId="4" fontId="11" fillId="0" borderId="12" xfId="0" applyNumberFormat="1" applyFont="1" applyBorder="1" applyAlignment="1">
      <alignment horizontal="right" vertical="center"/>
    </xf>
    <xf numFmtId="4" fontId="11" fillId="0" borderId="15" xfId="0" applyNumberFormat="1" applyFont="1" applyBorder="1" applyAlignment="1">
      <alignment vertical="center"/>
    </xf>
    <xf numFmtId="4" fontId="11" fillId="0" borderId="12" xfId="0" applyNumberFormat="1" applyFont="1" applyBorder="1" applyAlignment="1">
      <alignment vertical="center"/>
    </xf>
    <xf numFmtId="4" fontId="11" fillId="0" borderId="16" xfId="0" applyNumberFormat="1" applyFont="1" applyBorder="1" applyAlignment="1">
      <alignment horizontal="right" vertical="center" indent="1"/>
    </xf>
    <xf numFmtId="4" fontId="12" fillId="3" borderId="7" xfId="0" applyNumberFormat="1" applyFont="1" applyFill="1" applyBorder="1" applyAlignment="1">
      <alignment horizontal="right" vertical="center"/>
    </xf>
    <xf numFmtId="2" fontId="12" fillId="3" borderId="7" xfId="0" applyNumberFormat="1" applyFont="1" applyFill="1" applyBorder="1" applyAlignment="1">
      <alignment horizontal="right" vertical="center"/>
    </xf>
    <xf numFmtId="0" fontId="8" fillId="0" borderId="6" xfId="0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4" fontId="0" fillId="0" borderId="32" xfId="0" applyNumberFormat="1" applyBorder="1" applyAlignment="1">
      <alignment vertical="center" wrapText="1"/>
    </xf>
    <xf numFmtId="4" fontId="8" fillId="0" borderId="32" xfId="0" applyNumberFormat="1" applyFont="1" applyBorder="1" applyAlignment="1">
      <alignment vertical="center" wrapText="1"/>
    </xf>
    <xf numFmtId="4" fontId="0" fillId="3" borderId="34" xfId="0" applyNumberFormat="1" applyFill="1" applyBorder="1" applyAlignment="1">
      <alignment vertical="center"/>
    </xf>
    <xf numFmtId="4" fontId="0" fillId="3" borderId="35" xfId="0" applyNumberFormat="1" applyFill="1" applyBorder="1" applyAlignment="1">
      <alignment vertical="center"/>
    </xf>
    <xf numFmtId="4" fontId="0" fillId="3" borderId="36" xfId="0" applyNumberFormat="1" applyFill="1" applyBorder="1" applyAlignment="1">
      <alignment vertical="center"/>
    </xf>
    <xf numFmtId="49" fontId="7" fillId="0" borderId="31" xfId="0" applyNumberFormat="1" applyFont="1" applyBorder="1" applyAlignment="1">
      <alignment vertical="center" wrapText="1"/>
    </xf>
    <xf numFmtId="49" fontId="7" fillId="0" borderId="32" xfId="0" applyNumberFormat="1" applyFont="1" applyBorder="1" applyAlignment="1">
      <alignment vertical="center" wrapText="1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 vertical="top" wrapText="1"/>
    </xf>
    <xf numFmtId="49" fontId="0" fillId="0" borderId="12" xfId="0" applyNumberFormat="1" applyBorder="1" applyAlignment="1">
      <alignment vertical="center" shrinkToFit="1"/>
    </xf>
    <xf numFmtId="49" fontId="0" fillId="0" borderId="22" xfId="0" applyNumberFormat="1" applyBorder="1" applyAlignment="1">
      <alignment vertical="center" shrinkToFit="1"/>
    </xf>
    <xf numFmtId="0" fontId="17" fillId="0" borderId="18" xfId="0" applyNumberFormat="1" applyFont="1" applyBorder="1" applyAlignment="1">
      <alignment horizontal="left" vertical="top" wrapText="1"/>
    </xf>
    <xf numFmtId="0" fontId="17" fillId="0" borderId="18" xfId="0" applyNumberFormat="1" applyFont="1" applyBorder="1" applyAlignment="1">
      <alignment vertical="top" wrapText="1"/>
    </xf>
    <xf numFmtId="0" fontId="6" fillId="0" borderId="0" xfId="0" applyFont="1" applyAlignment="1">
      <alignment horizontal="center"/>
    </xf>
    <xf numFmtId="49" fontId="0" fillId="0" borderId="12" xfId="0" applyNumberFormat="1" applyBorder="1" applyAlignment="1">
      <alignment vertical="center"/>
    </xf>
    <xf numFmtId="0" fontId="0" fillId="0" borderId="12" xfId="0" applyBorder="1" applyAlignment="1">
      <alignment vertical="center"/>
    </xf>
    <xf numFmtId="0" fontId="0" fillId="0" borderId="22" xfId="0" applyBorder="1" applyAlignment="1">
      <alignment vertical="center"/>
    </xf>
    <xf numFmtId="49" fontId="0" fillId="3" borderId="12" xfId="0" applyNumberFormat="1" applyFill="1" applyBorder="1" applyAlignment="1">
      <alignment vertical="center"/>
    </xf>
    <xf numFmtId="0" fontId="0" fillId="3" borderId="12" xfId="0" applyFill="1" applyBorder="1" applyAlignment="1">
      <alignment vertical="center"/>
    </xf>
    <xf numFmtId="0" fontId="0" fillId="3" borderId="22" xfId="0" applyFill="1" applyBorder="1" applyAlignment="1">
      <alignment vertical="center"/>
    </xf>
    <xf numFmtId="0" fontId="16" fillId="0" borderId="18" xfId="0" applyNumberFormat="1" applyFont="1" applyBorder="1" applyAlignment="1">
      <alignment horizontal="left" vertical="top" wrapText="1"/>
    </xf>
    <xf numFmtId="0" fontId="16" fillId="0" borderId="18" xfId="0" applyNumberFormat="1" applyFont="1" applyBorder="1" applyAlignment="1">
      <alignment vertical="top" wrapText="1"/>
    </xf>
  </cellXfs>
  <cellStyles count="2">
    <cellStyle name="Normální" xfId="0" builtinId="0"/>
    <cellStyle name="normální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BUILDpowerS/Templates/Rozpocty/Sablon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rycí list"/>
      <sheetName val="Rekapitulace"/>
      <sheetName val="VzorPolozky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printerSettings" Target="../printerSettings/printerSettings4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6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7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8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9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10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comments" Target="../comments7.xml"/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11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comments" Target="../comments8.xml"/><Relationship Id="rId2" Type="http://schemas.openxmlformats.org/officeDocument/2006/relationships/vmlDrawing" Target="../drawings/vmlDrawing8.vml"/><Relationship Id="rId1" Type="http://schemas.openxmlformats.org/officeDocument/2006/relationships/printerSettings" Target="../printerSettings/printerSettings12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comments" Target="../comments9.xml"/><Relationship Id="rId2" Type="http://schemas.openxmlformats.org/officeDocument/2006/relationships/vmlDrawing" Target="../drawings/vmlDrawing9.vml"/><Relationship Id="rId1" Type="http://schemas.openxmlformats.org/officeDocument/2006/relationships/printerSettings" Target="../printerSettings/printerSettings13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0.xml"/><Relationship Id="rId2" Type="http://schemas.openxmlformats.org/officeDocument/2006/relationships/vmlDrawing" Target="../drawings/vmlDrawing10.vml"/><Relationship Id="rId1" Type="http://schemas.openxmlformats.org/officeDocument/2006/relationships/printerSettings" Target="../printerSettings/printerSettings14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1.xml"/><Relationship Id="rId2" Type="http://schemas.openxmlformats.org/officeDocument/2006/relationships/vmlDrawing" Target="../drawings/vmlDrawing11.vml"/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"/>
  <dimension ref="A1:G2"/>
  <sheetViews>
    <sheetView workbookViewId="0">
      <selection activeCell="A2" sqref="A2:G2"/>
    </sheetView>
  </sheetViews>
  <sheetFormatPr defaultRowHeight="12.75" x14ac:dyDescent="0.2"/>
  <sheetData>
    <row r="1" spans="1:7" x14ac:dyDescent="0.2">
      <c r="A1" s="21" t="s">
        <v>38</v>
      </c>
    </row>
    <row r="2" spans="1:7" ht="57.75" customHeight="1" x14ac:dyDescent="0.2">
      <c r="A2" s="197" t="s">
        <v>39</v>
      </c>
      <c r="B2" s="197"/>
      <c r="C2" s="197"/>
      <c r="D2" s="197"/>
      <c r="E2" s="197"/>
      <c r="F2" s="197"/>
      <c r="G2" s="197"/>
    </row>
  </sheetData>
  <sheetProtection algorithmName="SHA-512" hashValue="0laeyaKo3RBjuhkTH6+D63XU1hzWs0hVWqEXI6yJ/WZ5kj39w83WnmDwOHWn7gklCiL+3FrKmbWE3DZLf8deFg==" saltValue="i5JubNu2RNC096Pe1GjzJg==" spinCount="100000" sheet="1"/>
  <mergeCells count="1">
    <mergeCell ref="A2:G2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5112">
    <tabColor rgb="FF66FF66"/>
  </sheetPr>
  <dimension ref="A1:O86"/>
  <sheetViews>
    <sheetView showGridLines="0" topLeftCell="B77" zoomScaleNormal="100" zoomScaleSheetLayoutView="75" workbookViewId="0">
      <selection activeCell="I88" sqref="I88"/>
    </sheetView>
  </sheetViews>
  <sheetFormatPr defaultColWidth="9" defaultRowHeight="12.75" x14ac:dyDescent="0.2"/>
  <cols>
    <col min="1" max="1" width="8.42578125" hidden="1" customWidth="1"/>
    <col min="2" max="2" width="13.42578125" customWidth="1"/>
    <col min="3" max="3" width="7.42578125" style="51" customWidth="1"/>
    <col min="4" max="4" width="13" style="51" customWidth="1"/>
    <col min="5" max="5" width="9.7109375" style="51" customWidth="1"/>
    <col min="6" max="6" width="11.7109375" customWidth="1"/>
    <col min="7" max="9" width="13" customWidth="1"/>
    <col min="10" max="10" width="5.5703125" customWidth="1"/>
    <col min="11" max="11" width="4.28515625" customWidth="1"/>
    <col min="12" max="15" width="10.7109375" customWidth="1"/>
  </cols>
  <sheetData>
    <row r="1" spans="1:15" ht="33.75" customHeight="1" x14ac:dyDescent="0.2">
      <c r="A1" s="47" t="s">
        <v>36</v>
      </c>
      <c r="B1" s="198" t="s">
        <v>41</v>
      </c>
      <c r="C1" s="199"/>
      <c r="D1" s="199"/>
      <c r="E1" s="199"/>
      <c r="F1" s="199"/>
      <c r="G1" s="199"/>
      <c r="H1" s="199"/>
      <c r="I1" s="199"/>
      <c r="J1" s="200"/>
    </row>
    <row r="2" spans="1:15" ht="36" customHeight="1" x14ac:dyDescent="0.2">
      <c r="A2" s="2"/>
      <c r="B2" s="73" t="s">
        <v>22</v>
      </c>
      <c r="C2" s="74"/>
      <c r="D2" s="75" t="s">
        <v>43</v>
      </c>
      <c r="E2" s="207" t="s">
        <v>44</v>
      </c>
      <c r="F2" s="208"/>
      <c r="G2" s="208"/>
      <c r="H2" s="208"/>
      <c r="I2" s="208"/>
      <c r="J2" s="209"/>
      <c r="O2" s="1"/>
    </row>
    <row r="3" spans="1:15" ht="27" hidden="1" customHeight="1" x14ac:dyDescent="0.2">
      <c r="A3" s="2"/>
      <c r="B3" s="76"/>
      <c r="C3" s="74"/>
      <c r="D3" s="77"/>
      <c r="E3" s="210"/>
      <c r="F3" s="211"/>
      <c r="G3" s="211"/>
      <c r="H3" s="211"/>
      <c r="I3" s="211"/>
      <c r="J3" s="212"/>
    </row>
    <row r="4" spans="1:15" ht="23.25" customHeight="1" x14ac:dyDescent="0.2">
      <c r="A4" s="2"/>
      <c r="B4" s="78"/>
      <c r="C4" s="79"/>
      <c r="D4" s="80"/>
      <c r="E4" s="220"/>
      <c r="F4" s="220"/>
      <c r="G4" s="220"/>
      <c r="H4" s="220"/>
      <c r="I4" s="220"/>
      <c r="J4" s="221"/>
    </row>
    <row r="5" spans="1:15" ht="24" customHeight="1" x14ac:dyDescent="0.2">
      <c r="A5" s="2"/>
      <c r="B5" s="31" t="s">
        <v>42</v>
      </c>
      <c r="D5" s="224" t="s">
        <v>45</v>
      </c>
      <c r="E5" s="225"/>
      <c r="F5" s="225"/>
      <c r="G5" s="225"/>
      <c r="H5" s="18" t="s">
        <v>40</v>
      </c>
      <c r="I5" s="82" t="s">
        <v>49</v>
      </c>
      <c r="J5" s="8"/>
    </row>
    <row r="6" spans="1:15" ht="15.75" customHeight="1" x14ac:dyDescent="0.2">
      <c r="A6" s="2"/>
      <c r="B6" s="28"/>
      <c r="C6" s="53"/>
      <c r="D6" s="226" t="s">
        <v>46</v>
      </c>
      <c r="E6" s="227"/>
      <c r="F6" s="227"/>
      <c r="G6" s="227"/>
      <c r="H6" s="18" t="s">
        <v>34</v>
      </c>
      <c r="I6" s="22"/>
      <c r="J6" s="8"/>
    </row>
    <row r="7" spans="1:15" ht="15.75" customHeight="1" x14ac:dyDescent="0.2">
      <c r="A7" s="2"/>
      <c r="B7" s="29"/>
      <c r="C7" s="54"/>
      <c r="D7" s="81" t="s">
        <v>48</v>
      </c>
      <c r="E7" s="228" t="s">
        <v>47</v>
      </c>
      <c r="F7" s="229"/>
      <c r="G7" s="229"/>
      <c r="H7" s="24"/>
      <c r="I7" s="23"/>
      <c r="J7" s="34"/>
    </row>
    <row r="8" spans="1:15" ht="24" hidden="1" customHeight="1" x14ac:dyDescent="0.2">
      <c r="A8" s="2"/>
      <c r="B8" s="31" t="s">
        <v>20</v>
      </c>
      <c r="D8" s="83" t="s">
        <v>50</v>
      </c>
      <c r="H8" s="18" t="s">
        <v>40</v>
      </c>
      <c r="I8" s="82" t="s">
        <v>54</v>
      </c>
      <c r="J8" s="8"/>
    </row>
    <row r="9" spans="1:15" ht="15.75" hidden="1" customHeight="1" x14ac:dyDescent="0.2">
      <c r="A9" s="2"/>
      <c r="B9" s="2"/>
      <c r="D9" s="83" t="s">
        <v>51</v>
      </c>
      <c r="H9" s="18" t="s">
        <v>34</v>
      </c>
      <c r="I9" s="82" t="s">
        <v>55</v>
      </c>
      <c r="J9" s="8"/>
    </row>
    <row r="10" spans="1:15" ht="15.75" hidden="1" customHeight="1" x14ac:dyDescent="0.2">
      <c r="A10" s="2"/>
      <c r="B10" s="35"/>
      <c r="C10" s="54"/>
      <c r="D10" s="81" t="s">
        <v>53</v>
      </c>
      <c r="E10" s="84" t="s">
        <v>52</v>
      </c>
      <c r="F10" s="24"/>
      <c r="G10" s="14"/>
      <c r="H10" s="14"/>
      <c r="I10" s="36"/>
      <c r="J10" s="34"/>
    </row>
    <row r="11" spans="1:15" ht="24" customHeight="1" x14ac:dyDescent="0.2">
      <c r="A11" s="2"/>
      <c r="B11" s="31" t="s">
        <v>19</v>
      </c>
      <c r="D11" s="214"/>
      <c r="E11" s="214"/>
      <c r="F11" s="214"/>
      <c r="G11" s="214"/>
      <c r="H11" s="18" t="s">
        <v>40</v>
      </c>
      <c r="I11" s="86"/>
      <c r="J11" s="8"/>
    </row>
    <row r="12" spans="1:15" ht="15.75" customHeight="1" x14ac:dyDescent="0.2">
      <c r="A12" s="2"/>
      <c r="B12" s="28"/>
      <c r="C12" s="53"/>
      <c r="D12" s="219"/>
      <c r="E12" s="219"/>
      <c r="F12" s="219"/>
      <c r="G12" s="219"/>
      <c r="H12" s="18" t="s">
        <v>34</v>
      </c>
      <c r="I12" s="86"/>
      <c r="J12" s="8"/>
    </row>
    <row r="13" spans="1:15" ht="15.75" customHeight="1" x14ac:dyDescent="0.2">
      <c r="A13" s="2"/>
      <c r="B13" s="29"/>
      <c r="C13" s="54"/>
      <c r="D13" s="85"/>
      <c r="E13" s="222"/>
      <c r="F13" s="223"/>
      <c r="G13" s="223"/>
      <c r="H13" s="19"/>
      <c r="I13" s="23"/>
      <c r="J13" s="34"/>
    </row>
    <row r="14" spans="1:15" ht="24" customHeight="1" x14ac:dyDescent="0.2">
      <c r="A14" s="2"/>
      <c r="B14" s="43" t="s">
        <v>21</v>
      </c>
      <c r="C14" s="55"/>
      <c r="D14" s="56"/>
      <c r="E14" s="57"/>
      <c r="F14" s="44"/>
      <c r="G14" s="44"/>
      <c r="H14" s="45"/>
      <c r="I14" s="44"/>
      <c r="J14" s="46"/>
    </row>
    <row r="15" spans="1:15" ht="32.25" customHeight="1" x14ac:dyDescent="0.2">
      <c r="A15" s="2"/>
      <c r="B15" s="35" t="s">
        <v>32</v>
      </c>
      <c r="C15" s="58"/>
      <c r="D15" s="52"/>
      <c r="E15" s="213"/>
      <c r="F15" s="213"/>
      <c r="G15" s="215"/>
      <c r="H15" s="215"/>
      <c r="I15" s="215" t="s">
        <v>29</v>
      </c>
      <c r="J15" s="216"/>
    </row>
    <row r="16" spans="1:15" ht="23.25" customHeight="1" x14ac:dyDescent="0.2">
      <c r="A16" s="139" t="s">
        <v>24</v>
      </c>
      <c r="B16" s="38" t="s">
        <v>24</v>
      </c>
      <c r="C16" s="59"/>
      <c r="D16" s="60"/>
      <c r="E16" s="204"/>
      <c r="F16" s="205"/>
      <c r="G16" s="204"/>
      <c r="H16" s="205"/>
      <c r="I16" s="204"/>
      <c r="J16" s="206"/>
    </row>
    <row r="17" spans="1:10" ht="23.25" customHeight="1" x14ac:dyDescent="0.2">
      <c r="A17" s="139" t="s">
        <v>25</v>
      </c>
      <c r="B17" s="38" t="s">
        <v>25</v>
      </c>
      <c r="C17" s="59"/>
      <c r="D17" s="60"/>
      <c r="E17" s="204"/>
      <c r="F17" s="205"/>
      <c r="G17" s="204"/>
      <c r="H17" s="205"/>
      <c r="I17" s="204"/>
      <c r="J17" s="206"/>
    </row>
    <row r="18" spans="1:10" ht="23.25" customHeight="1" x14ac:dyDescent="0.2">
      <c r="A18" s="139" t="s">
        <v>26</v>
      </c>
      <c r="B18" s="38" t="s">
        <v>26</v>
      </c>
      <c r="C18" s="59"/>
      <c r="D18" s="60"/>
      <c r="E18" s="204"/>
      <c r="F18" s="205"/>
      <c r="G18" s="204"/>
      <c r="H18" s="205"/>
      <c r="I18" s="204">
        <f>SUMIF(F62:F82,A18,I62:I82)</f>
        <v>0</v>
      </c>
      <c r="J18" s="206"/>
    </row>
    <row r="19" spans="1:10" ht="23.25" customHeight="1" x14ac:dyDescent="0.2">
      <c r="A19" s="139" t="s">
        <v>127</v>
      </c>
      <c r="B19" s="38" t="s">
        <v>27</v>
      </c>
      <c r="C19" s="59"/>
      <c r="D19" s="60"/>
      <c r="E19" s="204"/>
      <c r="F19" s="205"/>
      <c r="G19" s="204"/>
      <c r="H19" s="205"/>
      <c r="I19" s="204"/>
      <c r="J19" s="206"/>
    </row>
    <row r="20" spans="1:10" ht="23.25" customHeight="1" x14ac:dyDescent="0.2">
      <c r="A20" s="139" t="s">
        <v>128</v>
      </c>
      <c r="B20" s="38" t="s">
        <v>28</v>
      </c>
      <c r="C20" s="59"/>
      <c r="D20" s="60"/>
      <c r="E20" s="204"/>
      <c r="F20" s="205"/>
      <c r="G20" s="204"/>
      <c r="H20" s="205"/>
      <c r="I20" s="204">
        <f>SUMIF(F62:F82,A20,I62:I82)</f>
        <v>0</v>
      </c>
      <c r="J20" s="206"/>
    </row>
    <row r="21" spans="1:10" ht="23.25" customHeight="1" x14ac:dyDescent="0.2">
      <c r="A21" s="2"/>
      <c r="B21" s="48" t="s">
        <v>29</v>
      </c>
      <c r="C21" s="61"/>
      <c r="D21" s="62"/>
      <c r="E21" s="217"/>
      <c r="F21" s="218"/>
      <c r="G21" s="217"/>
      <c r="H21" s="218"/>
      <c r="I21" s="217"/>
      <c r="J21" s="235"/>
    </row>
    <row r="22" spans="1:10" ht="33" customHeight="1" x14ac:dyDescent="0.2">
      <c r="A22" s="2"/>
      <c r="B22" s="42" t="s">
        <v>33</v>
      </c>
      <c r="C22" s="59"/>
      <c r="D22" s="60"/>
      <c r="E22" s="63"/>
      <c r="F22" s="39"/>
      <c r="G22" s="33"/>
      <c r="H22" s="33"/>
      <c r="I22" s="33"/>
      <c r="J22" s="40"/>
    </row>
    <row r="23" spans="1:10" ht="23.25" customHeight="1" x14ac:dyDescent="0.2">
      <c r="A23" s="2">
        <f>ZakladDPHSni*SazbaDPH1/100</f>
        <v>0</v>
      </c>
      <c r="B23" s="38" t="s">
        <v>12</v>
      </c>
      <c r="C23" s="59"/>
      <c r="D23" s="60"/>
      <c r="E23" s="64">
        <v>15</v>
      </c>
      <c r="F23" s="39" t="s">
        <v>0</v>
      </c>
      <c r="G23" s="233">
        <f>ZakladDPHSniVypocet</f>
        <v>0</v>
      </c>
      <c r="H23" s="234"/>
      <c r="I23" s="234"/>
      <c r="J23" s="40" t="str">
        <f t="shared" ref="J23:J28" si="0">Mena</f>
        <v>CZK</v>
      </c>
    </row>
    <row r="24" spans="1:10" ht="23.25" customHeight="1" x14ac:dyDescent="0.2">
      <c r="A24" s="2">
        <f>(A23-INT(A23))*100</f>
        <v>0</v>
      </c>
      <c r="B24" s="38" t="s">
        <v>13</v>
      </c>
      <c r="C24" s="59"/>
      <c r="D24" s="60"/>
      <c r="E24" s="64">
        <f>SazbaDPH1</f>
        <v>15</v>
      </c>
      <c r="F24" s="39" t="s">
        <v>0</v>
      </c>
      <c r="G24" s="231">
        <f>A23</f>
        <v>0</v>
      </c>
      <c r="H24" s="232"/>
      <c r="I24" s="232"/>
      <c r="J24" s="40" t="str">
        <f t="shared" si="0"/>
        <v>CZK</v>
      </c>
    </row>
    <row r="25" spans="1:10" ht="23.25" customHeight="1" x14ac:dyDescent="0.2">
      <c r="A25" s="2">
        <f>ZakladDPHZakl*SazbaDPH2/100</f>
        <v>0</v>
      </c>
      <c r="B25" s="38" t="s">
        <v>14</v>
      </c>
      <c r="C25" s="59"/>
      <c r="D25" s="60"/>
      <c r="E25" s="64">
        <v>21</v>
      </c>
      <c r="F25" s="39" t="s">
        <v>0</v>
      </c>
      <c r="G25" s="233"/>
      <c r="H25" s="234"/>
      <c r="I25" s="234"/>
      <c r="J25" s="40" t="str">
        <f t="shared" si="0"/>
        <v>CZK</v>
      </c>
    </row>
    <row r="26" spans="1:10" ht="23.25" customHeight="1" x14ac:dyDescent="0.2">
      <c r="A26" s="2">
        <f>(A25-INT(A25))*100</f>
        <v>0</v>
      </c>
      <c r="B26" s="32" t="s">
        <v>15</v>
      </c>
      <c r="C26" s="65"/>
      <c r="D26" s="52"/>
      <c r="E26" s="66">
        <f>SazbaDPH2</f>
        <v>21</v>
      </c>
      <c r="F26" s="30" t="s">
        <v>0</v>
      </c>
      <c r="G26" s="201"/>
      <c r="H26" s="202"/>
      <c r="I26" s="202"/>
      <c r="J26" s="37" t="str">
        <f t="shared" si="0"/>
        <v>CZK</v>
      </c>
    </row>
    <row r="27" spans="1:10" ht="23.25" customHeight="1" thickBot="1" x14ac:dyDescent="0.25">
      <c r="A27" s="2">
        <f>ZakladDPHSni+DPHSni+ZakladDPHZakl+DPHZakl</f>
        <v>0</v>
      </c>
      <c r="B27" s="31" t="s">
        <v>4</v>
      </c>
      <c r="C27" s="67"/>
      <c r="D27" s="68"/>
      <c r="E27" s="67"/>
      <c r="F27" s="16"/>
      <c r="G27" s="203">
        <f>CenaCelkem-(ZakladDPHSni+DPHSni+ZakladDPHZakl+DPHZakl)</f>
        <v>0</v>
      </c>
      <c r="H27" s="203"/>
      <c r="I27" s="203"/>
      <c r="J27" s="41" t="str">
        <f t="shared" si="0"/>
        <v>CZK</v>
      </c>
    </row>
    <row r="28" spans="1:10" ht="27.75" hidden="1" customHeight="1" thickBot="1" x14ac:dyDescent="0.25">
      <c r="A28" s="2"/>
      <c r="B28" s="113" t="s">
        <v>23</v>
      </c>
      <c r="C28" s="114"/>
      <c r="D28" s="114"/>
      <c r="E28" s="115"/>
      <c r="F28" s="116"/>
      <c r="G28" s="236">
        <f>ZakladDPHSniVypocet+ZakladDPHZaklVypocet</f>
        <v>0</v>
      </c>
      <c r="H28" s="237"/>
      <c r="I28" s="237"/>
      <c r="J28" s="117" t="str">
        <f t="shared" si="0"/>
        <v>CZK</v>
      </c>
    </row>
    <row r="29" spans="1:10" ht="27.75" customHeight="1" thickBot="1" x14ac:dyDescent="0.25">
      <c r="A29" s="2">
        <f>(A27-INT(A27))*100</f>
        <v>0</v>
      </c>
      <c r="B29" s="113" t="s">
        <v>35</v>
      </c>
      <c r="C29" s="118"/>
      <c r="D29" s="118"/>
      <c r="E29" s="118"/>
      <c r="F29" s="119"/>
      <c r="G29" s="236"/>
      <c r="H29" s="236"/>
      <c r="I29" s="236"/>
      <c r="J29" s="120" t="s">
        <v>85</v>
      </c>
    </row>
    <row r="30" spans="1:10" ht="12.75" customHeight="1" x14ac:dyDescent="0.2">
      <c r="A30" s="2"/>
      <c r="B30" s="2"/>
      <c r="J30" s="9"/>
    </row>
    <row r="31" spans="1:10" ht="30" customHeight="1" x14ac:dyDescent="0.2">
      <c r="A31" s="2"/>
      <c r="B31" s="2"/>
      <c r="J31" s="9"/>
    </row>
    <row r="32" spans="1:10" ht="18.75" customHeight="1" x14ac:dyDescent="0.2">
      <c r="A32" s="2"/>
      <c r="B32" s="17"/>
      <c r="C32" s="69" t="s">
        <v>11</v>
      </c>
      <c r="D32" s="70"/>
      <c r="E32" s="70"/>
      <c r="F32" s="15" t="s">
        <v>10</v>
      </c>
      <c r="G32" s="26"/>
      <c r="H32" s="27"/>
      <c r="I32" s="26"/>
      <c r="J32" s="9"/>
    </row>
    <row r="33" spans="1:10" ht="47.25" customHeight="1" x14ac:dyDescent="0.2">
      <c r="A33" s="2"/>
      <c r="B33" s="2"/>
      <c r="J33" s="9"/>
    </row>
    <row r="34" spans="1:10" s="21" customFormat="1" ht="18.75" customHeight="1" x14ac:dyDescent="0.2">
      <c r="A34" s="20"/>
      <c r="B34" s="20"/>
      <c r="C34" s="71"/>
      <c r="D34" s="238"/>
      <c r="E34" s="239"/>
      <c r="G34" s="240"/>
      <c r="H34" s="241"/>
      <c r="I34" s="241"/>
      <c r="J34" s="25"/>
    </row>
    <row r="35" spans="1:10" ht="12.75" customHeight="1" x14ac:dyDescent="0.2">
      <c r="A35" s="2"/>
      <c r="B35" s="2"/>
      <c r="D35" s="230" t="s">
        <v>2</v>
      </c>
      <c r="E35" s="230"/>
      <c r="H35" s="10" t="s">
        <v>3</v>
      </c>
      <c r="J35" s="9"/>
    </row>
    <row r="36" spans="1:10" ht="13.5" customHeight="1" thickBot="1" x14ac:dyDescent="0.25">
      <c r="A36" s="11"/>
      <c r="B36" s="11"/>
      <c r="C36" s="72"/>
      <c r="D36" s="72"/>
      <c r="E36" s="72"/>
      <c r="F36" s="12"/>
      <c r="G36" s="12"/>
      <c r="H36" s="12"/>
      <c r="I36" s="12"/>
      <c r="J36" s="13"/>
    </row>
    <row r="37" spans="1:10" ht="27" customHeight="1" x14ac:dyDescent="0.2">
      <c r="B37" s="90" t="s">
        <v>16</v>
      </c>
      <c r="C37" s="91"/>
      <c r="D37" s="91"/>
      <c r="E37" s="91"/>
      <c r="F37" s="92"/>
      <c r="G37" s="92"/>
      <c r="H37" s="92"/>
      <c r="I37" s="92"/>
      <c r="J37" s="93"/>
    </row>
    <row r="38" spans="1:10" ht="25.5" customHeight="1" x14ac:dyDescent="0.2">
      <c r="A38" s="89" t="s">
        <v>37</v>
      </c>
      <c r="B38" s="94" t="s">
        <v>17</v>
      </c>
      <c r="C38" s="95" t="s">
        <v>5</v>
      </c>
      <c r="D38" s="95"/>
      <c r="E38" s="95"/>
      <c r="F38" s="96" t="str">
        <f>B23</f>
        <v>Základ pro sníženou DPH</v>
      </c>
      <c r="G38" s="96" t="str">
        <f>B25</f>
        <v>Základ pro základní DPH</v>
      </c>
      <c r="H38" s="97" t="s">
        <v>18</v>
      </c>
      <c r="I38" s="97" t="s">
        <v>1</v>
      </c>
      <c r="J38" s="98" t="s">
        <v>0</v>
      </c>
    </row>
    <row r="39" spans="1:10" ht="25.5" hidden="1" customHeight="1" x14ac:dyDescent="0.2">
      <c r="A39" s="89">
        <v>1</v>
      </c>
      <c r="B39" s="99" t="s">
        <v>56</v>
      </c>
      <c r="C39" s="242"/>
      <c r="D39" s="242"/>
      <c r="E39" s="242"/>
      <c r="F39" s="100">
        <f>'V01 V01.1 Naklady'!AE14+'SO 01 1.2 Pol'!AE153+'SO 02 2.1 Pol'!AE93+'SO 02 2.3 Pol'!AE56+'SO 02 2.5 Pol'!AE47+'SO 03 3.1 Pol'!AE53+'SO 03 3.2 Pol'!AE32+'SO 03 3.3 Pol'!AE69+'SO 03 3.4 Pol'!AE11+'SO 03 3.5 Pol'!AE11</f>
        <v>0</v>
      </c>
      <c r="G39" s="101">
        <f>'V01 V01.1 Naklady'!AF14+'SO 01 1.2 Pol'!AF153+'SO 02 2.1 Pol'!AF93+'SO 02 2.3 Pol'!AF56+'SO 02 2.5 Pol'!AF47+'SO 03 3.1 Pol'!AF53+'SO 03 3.2 Pol'!AF32+'SO 03 3.3 Pol'!AF69+'SO 03 3.4 Pol'!AF11+'SO 03 3.5 Pol'!AF11</f>
        <v>274945.29000000004</v>
      </c>
      <c r="H39" s="102">
        <f t="shared" ref="H39:H54" si="1">(F39*SazbaDPH1/100)+(G39*SazbaDPH2/100)</f>
        <v>57738.510900000008</v>
      </c>
      <c r="I39" s="102">
        <f t="shared" ref="I39:I54" si="2">F39+G39+H39</f>
        <v>332683.80090000003</v>
      </c>
      <c r="J39" s="103" t="str">
        <f t="shared" ref="J39:J54" si="3">IF(CenaCelkemVypocet=0,"",I39/CenaCelkemVypocet*100)</f>
        <v/>
      </c>
    </row>
    <row r="40" spans="1:10" ht="25.5" customHeight="1" x14ac:dyDescent="0.2">
      <c r="A40" s="89">
        <v>2</v>
      </c>
      <c r="B40" s="104"/>
      <c r="C40" s="243" t="s">
        <v>57</v>
      </c>
      <c r="D40" s="243"/>
      <c r="E40" s="243"/>
      <c r="F40" s="105">
        <f>'V01 V01.1 Naklady'!AE14</f>
        <v>0</v>
      </c>
      <c r="G40" s="106"/>
      <c r="H40" s="106">
        <f t="shared" si="1"/>
        <v>0</v>
      </c>
      <c r="I40" s="106">
        <f t="shared" si="2"/>
        <v>0</v>
      </c>
      <c r="J40" s="107" t="str">
        <f t="shared" si="3"/>
        <v/>
      </c>
    </row>
    <row r="41" spans="1:10" ht="25.5" customHeight="1" x14ac:dyDescent="0.2">
      <c r="A41" s="89">
        <v>3</v>
      </c>
      <c r="B41" s="108" t="s">
        <v>58</v>
      </c>
      <c r="C41" s="242" t="s">
        <v>57</v>
      </c>
      <c r="D41" s="242"/>
      <c r="E41" s="242"/>
      <c r="F41" s="109">
        <f>'V01 V01.1 Naklady'!AE14</f>
        <v>0</v>
      </c>
      <c r="G41" s="102"/>
      <c r="H41" s="102">
        <f t="shared" si="1"/>
        <v>0</v>
      </c>
      <c r="I41" s="102">
        <f t="shared" si="2"/>
        <v>0</v>
      </c>
      <c r="J41" s="103" t="str">
        <f t="shared" si="3"/>
        <v/>
      </c>
    </row>
    <row r="42" spans="1:10" ht="25.5" customHeight="1" x14ac:dyDescent="0.2">
      <c r="A42" s="89">
        <v>2</v>
      </c>
      <c r="B42" s="104"/>
      <c r="C42" s="243" t="s">
        <v>59</v>
      </c>
      <c r="D42" s="243"/>
      <c r="E42" s="243"/>
      <c r="F42" s="105"/>
      <c r="G42" s="106"/>
      <c r="H42" s="106">
        <f t="shared" si="1"/>
        <v>0</v>
      </c>
      <c r="I42" s="106">
        <f t="shared" si="2"/>
        <v>0</v>
      </c>
      <c r="J42" s="107" t="str">
        <f t="shared" si="3"/>
        <v/>
      </c>
    </row>
    <row r="43" spans="1:10" ht="25.5" customHeight="1" x14ac:dyDescent="0.2">
      <c r="A43" s="89">
        <v>2</v>
      </c>
      <c r="B43" s="104" t="s">
        <v>60</v>
      </c>
      <c r="C43" s="243" t="s">
        <v>61</v>
      </c>
      <c r="D43" s="243"/>
      <c r="E43" s="243"/>
      <c r="F43" s="105">
        <f>'SO 01 1.2 Pol'!AE153</f>
        <v>0</v>
      </c>
      <c r="G43" s="106"/>
      <c r="H43" s="106">
        <f t="shared" si="1"/>
        <v>0</v>
      </c>
      <c r="I43" s="106">
        <f t="shared" si="2"/>
        <v>0</v>
      </c>
      <c r="J43" s="107" t="str">
        <f t="shared" si="3"/>
        <v/>
      </c>
    </row>
    <row r="44" spans="1:10" ht="25.5" customHeight="1" x14ac:dyDescent="0.2">
      <c r="A44" s="89">
        <v>3</v>
      </c>
      <c r="B44" s="108" t="s">
        <v>62</v>
      </c>
      <c r="C44" s="242" t="s">
        <v>63</v>
      </c>
      <c r="D44" s="242"/>
      <c r="E44" s="242"/>
      <c r="F44" s="109">
        <f>'SO 01 1.2 Pol'!AE153</f>
        <v>0</v>
      </c>
      <c r="G44" s="102"/>
      <c r="H44" s="102">
        <f t="shared" si="1"/>
        <v>0</v>
      </c>
      <c r="I44" s="102">
        <f t="shared" si="2"/>
        <v>0</v>
      </c>
      <c r="J44" s="103" t="str">
        <f t="shared" si="3"/>
        <v/>
      </c>
    </row>
    <row r="45" spans="1:10" ht="25.5" customHeight="1" x14ac:dyDescent="0.2">
      <c r="A45" s="89">
        <v>2</v>
      </c>
      <c r="B45" s="104" t="s">
        <v>64</v>
      </c>
      <c r="C45" s="243" t="s">
        <v>65</v>
      </c>
      <c r="D45" s="243"/>
      <c r="E45" s="243"/>
      <c r="F45" s="105">
        <f>'SO 02 2.1 Pol'!AE93+'SO 02 2.3 Pol'!AE56+'SO 02 2.5 Pol'!AE47</f>
        <v>0</v>
      </c>
      <c r="G45" s="106"/>
      <c r="H45" s="106">
        <f t="shared" si="1"/>
        <v>0</v>
      </c>
      <c r="I45" s="106">
        <f t="shared" si="2"/>
        <v>0</v>
      </c>
      <c r="J45" s="107" t="str">
        <f t="shared" si="3"/>
        <v/>
      </c>
    </row>
    <row r="46" spans="1:10" ht="25.5" customHeight="1" x14ac:dyDescent="0.2">
      <c r="A46" s="89">
        <v>3</v>
      </c>
      <c r="B46" s="108" t="s">
        <v>66</v>
      </c>
      <c r="C46" s="242" t="s">
        <v>67</v>
      </c>
      <c r="D46" s="242"/>
      <c r="E46" s="242"/>
      <c r="F46" s="109">
        <f>'SO 02 2.1 Pol'!AE93</f>
        <v>0</v>
      </c>
      <c r="G46" s="102"/>
      <c r="H46" s="102">
        <f t="shared" si="1"/>
        <v>0</v>
      </c>
      <c r="I46" s="102">
        <f t="shared" si="2"/>
        <v>0</v>
      </c>
      <c r="J46" s="103" t="str">
        <f t="shared" si="3"/>
        <v/>
      </c>
    </row>
    <row r="47" spans="1:10" ht="25.5" customHeight="1" x14ac:dyDescent="0.2">
      <c r="A47" s="89">
        <v>3</v>
      </c>
      <c r="B47" s="108" t="s">
        <v>68</v>
      </c>
      <c r="C47" s="242" t="s">
        <v>69</v>
      </c>
      <c r="D47" s="242"/>
      <c r="E47" s="242"/>
      <c r="F47" s="109">
        <f>'SO 02 2.3 Pol'!AE56</f>
        <v>0</v>
      </c>
      <c r="G47" s="102"/>
      <c r="H47" s="102">
        <f t="shared" si="1"/>
        <v>0</v>
      </c>
      <c r="I47" s="102">
        <f t="shared" si="2"/>
        <v>0</v>
      </c>
      <c r="J47" s="103" t="str">
        <f t="shared" si="3"/>
        <v/>
      </c>
    </row>
    <row r="48" spans="1:10" ht="25.5" customHeight="1" x14ac:dyDescent="0.2">
      <c r="A48" s="89">
        <v>3</v>
      </c>
      <c r="B48" s="108" t="s">
        <v>70</v>
      </c>
      <c r="C48" s="242" t="s">
        <v>71</v>
      </c>
      <c r="D48" s="242"/>
      <c r="E48" s="242"/>
      <c r="F48" s="109">
        <f>'SO 02 2.5 Pol'!AE47</f>
        <v>0</v>
      </c>
      <c r="G48" s="102"/>
      <c r="H48" s="102">
        <f t="shared" si="1"/>
        <v>0</v>
      </c>
      <c r="I48" s="102">
        <f t="shared" si="2"/>
        <v>0</v>
      </c>
      <c r="J48" s="103" t="str">
        <f t="shared" si="3"/>
        <v/>
      </c>
    </row>
    <row r="49" spans="1:10" ht="25.5" customHeight="1" x14ac:dyDescent="0.2">
      <c r="A49" s="89">
        <v>2</v>
      </c>
      <c r="B49" s="104" t="s">
        <v>72</v>
      </c>
      <c r="C49" s="243" t="s">
        <v>73</v>
      </c>
      <c r="D49" s="243"/>
      <c r="E49" s="243"/>
      <c r="F49" s="105">
        <f>'SO 03 3.1 Pol'!AE53+'SO 03 3.2 Pol'!AE32+'SO 03 3.3 Pol'!AE69+'SO 03 3.4 Pol'!AE11+'SO 03 3.5 Pol'!AE11</f>
        <v>0</v>
      </c>
      <c r="G49" s="106"/>
      <c r="H49" s="106">
        <f t="shared" si="1"/>
        <v>0</v>
      </c>
      <c r="I49" s="106">
        <f t="shared" si="2"/>
        <v>0</v>
      </c>
      <c r="J49" s="107" t="str">
        <f t="shared" si="3"/>
        <v/>
      </c>
    </row>
    <row r="50" spans="1:10" ht="25.5" customHeight="1" x14ac:dyDescent="0.2">
      <c r="A50" s="89">
        <v>3</v>
      </c>
      <c r="B50" s="108" t="s">
        <v>74</v>
      </c>
      <c r="C50" s="242" t="s">
        <v>75</v>
      </c>
      <c r="D50" s="242"/>
      <c r="E50" s="242"/>
      <c r="F50" s="109">
        <f>'SO 03 3.1 Pol'!AE53</f>
        <v>0</v>
      </c>
      <c r="G50" s="102"/>
      <c r="H50" s="102">
        <f t="shared" si="1"/>
        <v>0</v>
      </c>
      <c r="I50" s="102">
        <f t="shared" si="2"/>
        <v>0</v>
      </c>
      <c r="J50" s="103" t="str">
        <f t="shared" si="3"/>
        <v/>
      </c>
    </row>
    <row r="51" spans="1:10" ht="25.5" customHeight="1" x14ac:dyDescent="0.2">
      <c r="A51" s="89">
        <v>3</v>
      </c>
      <c r="B51" s="108" t="s">
        <v>76</v>
      </c>
      <c r="C51" s="242" t="s">
        <v>77</v>
      </c>
      <c r="D51" s="242"/>
      <c r="E51" s="242"/>
      <c r="F51" s="109">
        <f>'SO 03 3.2 Pol'!AE32</f>
        <v>0</v>
      </c>
      <c r="G51" s="102"/>
      <c r="H51" s="102">
        <f t="shared" si="1"/>
        <v>0</v>
      </c>
      <c r="I51" s="102">
        <f t="shared" si="2"/>
        <v>0</v>
      </c>
      <c r="J51" s="103" t="str">
        <f t="shared" si="3"/>
        <v/>
      </c>
    </row>
    <row r="52" spans="1:10" ht="25.5" customHeight="1" x14ac:dyDescent="0.2">
      <c r="A52" s="89">
        <v>3</v>
      </c>
      <c r="B52" s="108" t="s">
        <v>78</v>
      </c>
      <c r="C52" s="242" t="s">
        <v>79</v>
      </c>
      <c r="D52" s="242"/>
      <c r="E52" s="242"/>
      <c r="F52" s="109">
        <f>'SO 03 3.3 Pol'!AE69</f>
        <v>0</v>
      </c>
      <c r="G52" s="102"/>
      <c r="H52" s="102">
        <f t="shared" si="1"/>
        <v>0</v>
      </c>
      <c r="I52" s="102">
        <f t="shared" si="2"/>
        <v>0</v>
      </c>
      <c r="J52" s="103" t="str">
        <f t="shared" si="3"/>
        <v/>
      </c>
    </row>
    <row r="53" spans="1:10" ht="25.5" customHeight="1" x14ac:dyDescent="0.2">
      <c r="A53" s="89">
        <v>3</v>
      </c>
      <c r="B53" s="108" t="s">
        <v>80</v>
      </c>
      <c r="C53" s="242" t="s">
        <v>81</v>
      </c>
      <c r="D53" s="242"/>
      <c r="E53" s="242"/>
      <c r="F53" s="109">
        <f>'SO 03 3.4 Pol'!AE11</f>
        <v>0</v>
      </c>
      <c r="G53" s="102"/>
      <c r="H53" s="102">
        <f t="shared" si="1"/>
        <v>0</v>
      </c>
      <c r="I53" s="102">
        <f t="shared" si="2"/>
        <v>0</v>
      </c>
      <c r="J53" s="103" t="str">
        <f t="shared" si="3"/>
        <v/>
      </c>
    </row>
    <row r="54" spans="1:10" ht="25.5" customHeight="1" x14ac:dyDescent="0.2">
      <c r="A54" s="89">
        <v>3</v>
      </c>
      <c r="B54" s="108" t="s">
        <v>82</v>
      </c>
      <c r="C54" s="242" t="s">
        <v>83</v>
      </c>
      <c r="D54" s="242"/>
      <c r="E54" s="242"/>
      <c r="F54" s="109">
        <f>'SO 03 3.5 Pol'!AE11</f>
        <v>0</v>
      </c>
      <c r="G54" s="102"/>
      <c r="H54" s="102">
        <f t="shared" si="1"/>
        <v>0</v>
      </c>
      <c r="I54" s="102">
        <f t="shared" si="2"/>
        <v>0</v>
      </c>
      <c r="J54" s="103" t="str">
        <f t="shared" si="3"/>
        <v/>
      </c>
    </row>
    <row r="55" spans="1:10" ht="25.5" customHeight="1" x14ac:dyDescent="0.2">
      <c r="A55" s="89"/>
      <c r="B55" s="244" t="s">
        <v>84</v>
      </c>
      <c r="C55" s="245"/>
      <c r="D55" s="245"/>
      <c r="E55" s="246"/>
      <c r="F55" s="110">
        <f>SUMIF(A39:A54,"=1",F39:F54)</f>
        <v>0</v>
      </c>
      <c r="G55" s="111"/>
      <c r="H55" s="111"/>
      <c r="I55" s="111"/>
      <c r="J55" s="112">
        <f>SUMIF(A39:A54,"=1",J39:J54)</f>
        <v>0</v>
      </c>
    </row>
    <row r="59" spans="1:10" ht="15.75" x14ac:dyDescent="0.25">
      <c r="B59" s="121" t="s">
        <v>86</v>
      </c>
    </row>
    <row r="61" spans="1:10" ht="25.5" customHeight="1" x14ac:dyDescent="0.2">
      <c r="A61" s="123"/>
      <c r="B61" s="126" t="s">
        <v>17</v>
      </c>
      <c r="C61" s="126" t="s">
        <v>5</v>
      </c>
      <c r="D61" s="127"/>
      <c r="E61" s="127"/>
      <c r="F61" s="128" t="s">
        <v>87</v>
      </c>
      <c r="G61" s="128"/>
      <c r="H61" s="128"/>
      <c r="I61" s="128" t="s">
        <v>29</v>
      </c>
      <c r="J61" s="128" t="s">
        <v>0</v>
      </c>
    </row>
    <row r="62" spans="1:10" ht="36.75" customHeight="1" x14ac:dyDescent="0.2">
      <c r="A62" s="124"/>
      <c r="B62" s="129" t="s">
        <v>88</v>
      </c>
      <c r="C62" s="247" t="s">
        <v>89</v>
      </c>
      <c r="D62" s="248"/>
      <c r="E62" s="248"/>
      <c r="F62" s="137" t="s">
        <v>24</v>
      </c>
      <c r="G62" s="130"/>
      <c r="H62" s="130"/>
      <c r="I62" s="130"/>
      <c r="J62" s="135" t="str">
        <f>IF(I83=0,"",I62/I83*100)</f>
        <v/>
      </c>
    </row>
    <row r="63" spans="1:10" ht="36.75" customHeight="1" x14ac:dyDescent="0.2">
      <c r="A63" s="124"/>
      <c r="B63" s="129" t="s">
        <v>90</v>
      </c>
      <c r="C63" s="247" t="s">
        <v>91</v>
      </c>
      <c r="D63" s="248"/>
      <c r="E63" s="248"/>
      <c r="F63" s="137" t="s">
        <v>24</v>
      </c>
      <c r="G63" s="130"/>
      <c r="H63" s="130"/>
      <c r="I63" s="130"/>
      <c r="J63" s="135" t="str">
        <f>IF(I83=0,"",I63/I83*100)</f>
        <v/>
      </c>
    </row>
    <row r="64" spans="1:10" ht="36.75" customHeight="1" x14ac:dyDescent="0.2">
      <c r="A64" s="124"/>
      <c r="B64" s="129" t="s">
        <v>92</v>
      </c>
      <c r="C64" s="247" t="s">
        <v>93</v>
      </c>
      <c r="D64" s="248"/>
      <c r="E64" s="248"/>
      <c r="F64" s="137" t="s">
        <v>24</v>
      </c>
      <c r="G64" s="130"/>
      <c r="H64" s="130"/>
      <c r="I64" s="130"/>
      <c r="J64" s="135" t="str">
        <f>IF(I83=0,"",I64/I83*100)</f>
        <v/>
      </c>
    </row>
    <row r="65" spans="1:10" ht="36.75" customHeight="1" x14ac:dyDescent="0.2">
      <c r="A65" s="124"/>
      <c r="B65" s="129" t="s">
        <v>94</v>
      </c>
      <c r="C65" s="247" t="s">
        <v>95</v>
      </c>
      <c r="D65" s="248"/>
      <c r="E65" s="248"/>
      <c r="F65" s="137" t="s">
        <v>24</v>
      </c>
      <c r="G65" s="130"/>
      <c r="H65" s="130"/>
      <c r="I65" s="130"/>
      <c r="J65" s="135" t="str">
        <f>IF(I83=0,"",I65/I83*100)</f>
        <v/>
      </c>
    </row>
    <row r="66" spans="1:10" ht="36.75" customHeight="1" x14ac:dyDescent="0.2">
      <c r="A66" s="124"/>
      <c r="B66" s="129" t="s">
        <v>96</v>
      </c>
      <c r="C66" s="247" t="s">
        <v>97</v>
      </c>
      <c r="D66" s="248"/>
      <c r="E66" s="248"/>
      <c r="F66" s="137" t="s">
        <v>24</v>
      </c>
      <c r="G66" s="130"/>
      <c r="H66" s="130"/>
      <c r="I66" s="130"/>
      <c r="J66" s="135" t="str">
        <f>IF(I83=0,"",I66/I83*100)</f>
        <v/>
      </c>
    </row>
    <row r="67" spans="1:10" ht="36.75" customHeight="1" x14ac:dyDescent="0.2">
      <c r="A67" s="124"/>
      <c r="B67" s="129" t="s">
        <v>98</v>
      </c>
      <c r="C67" s="247" t="s">
        <v>99</v>
      </c>
      <c r="D67" s="248"/>
      <c r="E67" s="248"/>
      <c r="F67" s="137" t="s">
        <v>24</v>
      </c>
      <c r="G67" s="130"/>
      <c r="H67" s="130"/>
      <c r="I67" s="130"/>
      <c r="J67" s="135" t="str">
        <f>IF(I83=0,"",I67/I83*100)</f>
        <v/>
      </c>
    </row>
    <row r="68" spans="1:10" ht="36.75" customHeight="1" x14ac:dyDescent="0.2">
      <c r="A68" s="124"/>
      <c r="B68" s="129" t="s">
        <v>100</v>
      </c>
      <c r="C68" s="247" t="s">
        <v>101</v>
      </c>
      <c r="D68" s="248"/>
      <c r="E68" s="248"/>
      <c r="F68" s="137" t="s">
        <v>24</v>
      </c>
      <c r="G68" s="130"/>
      <c r="H68" s="130"/>
      <c r="I68" s="130"/>
      <c r="J68" s="135" t="str">
        <f>IF(I83=0,"",I68/I83*100)</f>
        <v/>
      </c>
    </row>
    <row r="69" spans="1:10" ht="36.75" customHeight="1" x14ac:dyDescent="0.2">
      <c r="A69" s="124"/>
      <c r="B69" s="129" t="s">
        <v>102</v>
      </c>
      <c r="C69" s="247" t="s">
        <v>103</v>
      </c>
      <c r="D69" s="248"/>
      <c r="E69" s="248"/>
      <c r="F69" s="137" t="s">
        <v>24</v>
      </c>
      <c r="G69" s="130"/>
      <c r="H69" s="130"/>
      <c r="I69" s="130"/>
      <c r="J69" s="135" t="str">
        <f>IF(I83=0,"",I69/I83*100)</f>
        <v/>
      </c>
    </row>
    <row r="70" spans="1:10" ht="36.75" customHeight="1" x14ac:dyDescent="0.2">
      <c r="A70" s="124"/>
      <c r="B70" s="129" t="s">
        <v>104</v>
      </c>
      <c r="C70" s="247" t="s">
        <v>105</v>
      </c>
      <c r="D70" s="248"/>
      <c r="E70" s="248"/>
      <c r="F70" s="137" t="s">
        <v>24</v>
      </c>
      <c r="G70" s="130"/>
      <c r="H70" s="130"/>
      <c r="I70" s="130"/>
      <c r="J70" s="135" t="str">
        <f>IF(I83=0,"",I70/I83*100)</f>
        <v/>
      </c>
    </row>
    <row r="71" spans="1:10" ht="36.75" customHeight="1" x14ac:dyDescent="0.2">
      <c r="A71" s="124"/>
      <c r="B71" s="129" t="s">
        <v>106</v>
      </c>
      <c r="C71" s="247" t="s">
        <v>107</v>
      </c>
      <c r="D71" s="248"/>
      <c r="E71" s="248"/>
      <c r="F71" s="137" t="s">
        <v>24</v>
      </c>
      <c r="G71" s="130"/>
      <c r="H71" s="130"/>
      <c r="I71" s="130"/>
      <c r="J71" s="135" t="str">
        <f>IF(I83=0,"",I71/I83*100)</f>
        <v/>
      </c>
    </row>
    <row r="72" spans="1:10" ht="36.75" customHeight="1" x14ac:dyDescent="0.2">
      <c r="A72" s="124"/>
      <c r="B72" s="129" t="s">
        <v>108</v>
      </c>
      <c r="C72" s="247" t="s">
        <v>109</v>
      </c>
      <c r="D72" s="248"/>
      <c r="E72" s="248"/>
      <c r="F72" s="137" t="s">
        <v>24</v>
      </c>
      <c r="G72" s="130"/>
      <c r="H72" s="130"/>
      <c r="I72" s="130"/>
      <c r="J72" s="135" t="str">
        <f>IF(I83=0,"",I72/I83*100)</f>
        <v/>
      </c>
    </row>
    <row r="73" spans="1:10" ht="36.75" customHeight="1" x14ac:dyDescent="0.2">
      <c r="A73" s="124"/>
      <c r="B73" s="129" t="s">
        <v>110</v>
      </c>
      <c r="C73" s="247" t="s">
        <v>75</v>
      </c>
      <c r="D73" s="248"/>
      <c r="E73" s="248"/>
      <c r="F73" s="137" t="s">
        <v>24</v>
      </c>
      <c r="G73" s="130"/>
      <c r="H73" s="130"/>
      <c r="I73" s="130"/>
      <c r="J73" s="135" t="str">
        <f>IF(I83=0,"",I73/I83*100)</f>
        <v/>
      </c>
    </row>
    <row r="74" spans="1:10" ht="36.75" customHeight="1" x14ac:dyDescent="0.2">
      <c r="A74" s="124"/>
      <c r="B74" s="129" t="s">
        <v>111</v>
      </c>
      <c r="C74" s="247" t="s">
        <v>112</v>
      </c>
      <c r="D74" s="248"/>
      <c r="E74" s="248"/>
      <c r="F74" s="137" t="s">
        <v>24</v>
      </c>
      <c r="G74" s="130"/>
      <c r="H74" s="130"/>
      <c r="I74" s="130"/>
      <c r="J74" s="135" t="str">
        <f>IF(I83=0,"",I74/I83*100)</f>
        <v/>
      </c>
    </row>
    <row r="75" spans="1:10" ht="36.75" customHeight="1" x14ac:dyDescent="0.2">
      <c r="A75" s="124"/>
      <c r="B75" s="129" t="s">
        <v>113</v>
      </c>
      <c r="C75" s="247" t="s">
        <v>114</v>
      </c>
      <c r="D75" s="248"/>
      <c r="E75" s="248"/>
      <c r="F75" s="137" t="s">
        <v>25</v>
      </c>
      <c r="G75" s="130"/>
      <c r="H75" s="130"/>
      <c r="I75" s="130"/>
      <c r="J75" s="135" t="str">
        <f>IF(I83=0,"",I75/I83*100)</f>
        <v/>
      </c>
    </row>
    <row r="76" spans="1:10" ht="36.75" customHeight="1" x14ac:dyDescent="0.2">
      <c r="A76" s="124"/>
      <c r="B76" s="129" t="s">
        <v>115</v>
      </c>
      <c r="C76" s="247" t="s">
        <v>116</v>
      </c>
      <c r="D76" s="248"/>
      <c r="E76" s="248"/>
      <c r="F76" s="137" t="s">
        <v>25</v>
      </c>
      <c r="G76" s="130"/>
      <c r="H76" s="130"/>
      <c r="I76" s="130"/>
      <c r="J76" s="135" t="str">
        <f>IF(I83=0,"",I76/I83*100)</f>
        <v/>
      </c>
    </row>
    <row r="77" spans="1:10" ht="36.75" customHeight="1" x14ac:dyDescent="0.2">
      <c r="A77" s="124"/>
      <c r="B77" s="129" t="s">
        <v>117</v>
      </c>
      <c r="C77" s="247" t="s">
        <v>118</v>
      </c>
      <c r="D77" s="248"/>
      <c r="E77" s="248"/>
      <c r="F77" s="137" t="s">
        <v>25</v>
      </c>
      <c r="G77" s="130"/>
      <c r="H77" s="130"/>
      <c r="I77" s="130"/>
      <c r="J77" s="135" t="str">
        <f>IF(I83=0,"",I77/I83*100)</f>
        <v/>
      </c>
    </row>
    <row r="78" spans="1:10" ht="36.75" customHeight="1" x14ac:dyDescent="0.2">
      <c r="A78" s="124"/>
      <c r="B78" s="129" t="s">
        <v>119</v>
      </c>
      <c r="C78" s="247" t="s">
        <v>120</v>
      </c>
      <c r="D78" s="248"/>
      <c r="E78" s="248"/>
      <c r="F78" s="137" t="s">
        <v>25</v>
      </c>
      <c r="G78" s="130"/>
      <c r="H78" s="130"/>
      <c r="I78" s="130"/>
      <c r="J78" s="135" t="str">
        <f>IF(I83=0,"",I78/I83*100)</f>
        <v/>
      </c>
    </row>
    <row r="79" spans="1:10" ht="36.75" customHeight="1" x14ac:dyDescent="0.2">
      <c r="A79" s="124"/>
      <c r="B79" s="129" t="s">
        <v>121</v>
      </c>
      <c r="C79" s="247" t="s">
        <v>122</v>
      </c>
      <c r="D79" s="248"/>
      <c r="E79" s="248"/>
      <c r="F79" s="137" t="s">
        <v>25</v>
      </c>
      <c r="G79" s="130"/>
      <c r="H79" s="130"/>
      <c r="I79" s="130"/>
      <c r="J79" s="135" t="str">
        <f>IF(I83=0,"",I79/I83*100)</f>
        <v/>
      </c>
    </row>
    <row r="80" spans="1:10" ht="36.75" customHeight="1" x14ac:dyDescent="0.2">
      <c r="A80" s="124"/>
      <c r="B80" s="129" t="s">
        <v>123</v>
      </c>
      <c r="C80" s="247" t="s">
        <v>124</v>
      </c>
      <c r="D80" s="248"/>
      <c r="E80" s="248"/>
      <c r="F80" s="137" t="s">
        <v>25</v>
      </c>
      <c r="G80" s="130"/>
      <c r="H80" s="130"/>
      <c r="I80" s="130"/>
      <c r="J80" s="135" t="str">
        <f>IF(I83=0,"",I80/I83*100)</f>
        <v/>
      </c>
    </row>
    <row r="81" spans="1:10" ht="36.75" customHeight="1" x14ac:dyDescent="0.2">
      <c r="A81" s="124"/>
      <c r="B81" s="129" t="s">
        <v>125</v>
      </c>
      <c r="C81" s="247" t="s">
        <v>126</v>
      </c>
      <c r="D81" s="248"/>
      <c r="E81" s="248"/>
      <c r="F81" s="137" t="s">
        <v>25</v>
      </c>
      <c r="G81" s="130"/>
      <c r="H81" s="130"/>
      <c r="I81" s="130"/>
      <c r="J81" s="135" t="str">
        <f>IF(I83=0,"",I81/I83*100)</f>
        <v/>
      </c>
    </row>
    <row r="82" spans="1:10" ht="36.75" customHeight="1" x14ac:dyDescent="0.2">
      <c r="A82" s="124"/>
      <c r="B82" s="129" t="s">
        <v>127</v>
      </c>
      <c r="C82" s="247" t="s">
        <v>27</v>
      </c>
      <c r="D82" s="248"/>
      <c r="E82" s="248"/>
      <c r="F82" s="137" t="s">
        <v>127</v>
      </c>
      <c r="G82" s="130"/>
      <c r="H82" s="130"/>
      <c r="I82" s="130"/>
      <c r="J82" s="135" t="str">
        <f>IF(I83=0,"",I82/I83*100)</f>
        <v/>
      </c>
    </row>
    <row r="83" spans="1:10" ht="25.5" customHeight="1" x14ac:dyDescent="0.2">
      <c r="A83" s="125"/>
      <c r="B83" s="131" t="s">
        <v>1</v>
      </c>
      <c r="C83" s="132"/>
      <c r="D83" s="133"/>
      <c r="E83" s="133"/>
      <c r="F83" s="138"/>
      <c r="G83" s="134"/>
      <c r="H83" s="134"/>
      <c r="I83" s="134">
        <f>SUM(I62:I82)</f>
        <v>0</v>
      </c>
      <c r="J83" s="136">
        <f>SUM(J62:J82)</f>
        <v>0</v>
      </c>
    </row>
    <row r="84" spans="1:10" x14ac:dyDescent="0.2">
      <c r="F84" s="87"/>
      <c r="G84" s="87"/>
      <c r="H84" s="87"/>
      <c r="I84" s="87"/>
      <c r="J84" s="88"/>
    </row>
    <row r="85" spans="1:10" x14ac:dyDescent="0.2">
      <c r="F85" s="87"/>
      <c r="G85" s="87"/>
      <c r="H85" s="87"/>
      <c r="I85" s="87"/>
      <c r="J85" s="88"/>
    </row>
    <row r="86" spans="1:10" x14ac:dyDescent="0.2">
      <c r="F86" s="87"/>
      <c r="G86" s="87"/>
      <c r="H86" s="87"/>
      <c r="I86" s="87"/>
      <c r="J86" s="88"/>
    </row>
  </sheetData>
  <customSheetViews>
    <customSheetView guid="{B7E7C763-C459-487D-8ABA-5CFDDFBD5A84}" showPageBreaks="1" showGridLines="0" fitToPage="1" printArea="1" hiddenColumns="1" topLeftCell="B1">
      <selection activeCell="L13" sqref="L13"/>
      <pageMargins left="0.39370078740157483" right="0.19685039370078741" top="0.39370078740157483" bottom="0.39370078740157483" header="0" footer="0.19685039370078741"/>
      <pageSetup paperSize="9" scale="98" fitToHeight="9999" orientation="portrait" horizontalDpi="300" verticalDpi="300" r:id="rId1"/>
      <headerFooter alignWithMargins="0">
        <oddFooter>&amp;L&amp;9Zpracováno programem &amp;"Arial CE,tučné"BUILDpower S,  © RTS, a.s.&amp;R&amp;9Stránka &amp;P z &amp;N</oddFooter>
      </headerFooter>
    </customSheetView>
  </customSheetViews>
  <mergeCells count="79">
    <mergeCell ref="C80:E80"/>
    <mergeCell ref="C81:E81"/>
    <mergeCell ref="C82:E82"/>
    <mergeCell ref="C75:E75"/>
    <mergeCell ref="C76:E76"/>
    <mergeCell ref="C77:E77"/>
    <mergeCell ref="C78:E78"/>
    <mergeCell ref="C79:E79"/>
    <mergeCell ref="C70:E70"/>
    <mergeCell ref="C71:E71"/>
    <mergeCell ref="C72:E72"/>
    <mergeCell ref="C73:E73"/>
    <mergeCell ref="C74:E74"/>
    <mergeCell ref="C65:E65"/>
    <mergeCell ref="C66:E66"/>
    <mergeCell ref="C67:E67"/>
    <mergeCell ref="C68:E68"/>
    <mergeCell ref="C69:E69"/>
    <mergeCell ref="C54:E54"/>
    <mergeCell ref="B55:E55"/>
    <mergeCell ref="C62:E62"/>
    <mergeCell ref="C63:E63"/>
    <mergeCell ref="C64:E64"/>
    <mergeCell ref="C49:E49"/>
    <mergeCell ref="C50:E50"/>
    <mergeCell ref="C51:E51"/>
    <mergeCell ref="C52:E52"/>
    <mergeCell ref="C53:E53"/>
    <mergeCell ref="C44:E44"/>
    <mergeCell ref="C45:E45"/>
    <mergeCell ref="C46:E46"/>
    <mergeCell ref="C47:E47"/>
    <mergeCell ref="C48:E48"/>
    <mergeCell ref="C39:E39"/>
    <mergeCell ref="C40:E40"/>
    <mergeCell ref="C41:E41"/>
    <mergeCell ref="C42:E42"/>
    <mergeCell ref="C43:E43"/>
    <mergeCell ref="D35:E35"/>
    <mergeCell ref="G24:I24"/>
    <mergeCell ref="G23:I23"/>
    <mergeCell ref="E19:F19"/>
    <mergeCell ref="E20:F20"/>
    <mergeCell ref="I20:J20"/>
    <mergeCell ref="I21:J21"/>
    <mergeCell ref="G19:H19"/>
    <mergeCell ref="G20:H20"/>
    <mergeCell ref="G29:I29"/>
    <mergeCell ref="G25:I25"/>
    <mergeCell ref="I19:J19"/>
    <mergeCell ref="G28:I28"/>
    <mergeCell ref="D34:E34"/>
    <mergeCell ref="G34:I34"/>
    <mergeCell ref="E17:F17"/>
    <mergeCell ref="D12:G12"/>
    <mergeCell ref="E4:J4"/>
    <mergeCell ref="G16:H16"/>
    <mergeCell ref="G17:H17"/>
    <mergeCell ref="E16:F16"/>
    <mergeCell ref="E13:G13"/>
    <mergeCell ref="D5:G5"/>
    <mergeCell ref="D6:G6"/>
    <mergeCell ref="E7:G7"/>
    <mergeCell ref="B1:J1"/>
    <mergeCell ref="G26:I26"/>
    <mergeCell ref="G27:I27"/>
    <mergeCell ref="G18:H18"/>
    <mergeCell ref="I17:J17"/>
    <mergeCell ref="I18:J18"/>
    <mergeCell ref="E18:F18"/>
    <mergeCell ref="E2:J2"/>
    <mergeCell ref="E3:J3"/>
    <mergeCell ref="E15:F15"/>
    <mergeCell ref="D11:G11"/>
    <mergeCell ref="G15:H15"/>
    <mergeCell ref="I15:J15"/>
    <mergeCell ref="I16:J16"/>
    <mergeCell ref="E21:F21"/>
    <mergeCell ref="G21:H21"/>
  </mergeCells>
  <phoneticPr fontId="0" type="noConversion"/>
  <pageMargins left="0.39370078740157483" right="0.19685039370078741" top="0.59055118110236227" bottom="0.39370078740157483" header="0" footer="0.19685039370078741"/>
  <pageSetup paperSize="9" fitToHeight="9999" orientation="portrait" horizontalDpi="300" verticalDpi="300" r:id="rId2"/>
  <headerFooter alignWithMargins="0">
    <oddFooter>&amp;L&amp;9Zpracováno programem &amp;"Arial CE,tučné"BUILDpower S,  © RTS, a.s.&amp;R&amp;9Stránka &amp;P z &amp;N</oddFooter>
  </headerFooter>
  <rowBreaks count="1" manualBreakCount="1">
    <brk id="36" max="16383" man="1"/>
  </rowBreaks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">
    <tabColor rgb="FFFF9966"/>
  </sheetPr>
  <dimension ref="A1:G5"/>
  <sheetViews>
    <sheetView workbookViewId="0">
      <pane ySplit="7" topLeftCell="A8" activePane="bottomLeft" state="frozen"/>
      <selection pane="bottomLeft" activeCell="I8" sqref="I8"/>
    </sheetView>
  </sheetViews>
  <sheetFormatPr defaultRowHeight="12.75" x14ac:dyDescent="0.2"/>
  <cols>
    <col min="1" max="1" width="4.28515625" style="3" customWidth="1"/>
    <col min="2" max="2" width="14.42578125" style="3" customWidth="1"/>
    <col min="3" max="3" width="38.28515625" style="7" customWidth="1"/>
    <col min="4" max="4" width="4.5703125" style="3" customWidth="1"/>
    <col min="5" max="5" width="10.5703125" style="3" customWidth="1"/>
    <col min="6" max="6" width="9.85546875" style="3" customWidth="1"/>
    <col min="7" max="7" width="12.7109375" style="3" customWidth="1"/>
    <col min="8" max="16384" width="9.140625" style="3"/>
  </cols>
  <sheetData>
    <row r="1" spans="1:7" ht="15.75" x14ac:dyDescent="0.2">
      <c r="A1" s="249" t="s">
        <v>6</v>
      </c>
      <c r="B1" s="249"/>
      <c r="C1" s="250"/>
      <c r="D1" s="249"/>
      <c r="E1" s="249"/>
      <c r="F1" s="249"/>
      <c r="G1" s="249"/>
    </row>
    <row r="2" spans="1:7" ht="24.95" customHeight="1" x14ac:dyDescent="0.2">
      <c r="A2" s="50" t="s">
        <v>7</v>
      </c>
      <c r="B2" s="49"/>
      <c r="C2" s="251"/>
      <c r="D2" s="251"/>
      <c r="E2" s="251"/>
      <c r="F2" s="251"/>
      <c r="G2" s="252"/>
    </row>
    <row r="3" spans="1:7" ht="24.95" customHeight="1" x14ac:dyDescent="0.2">
      <c r="A3" s="50" t="s">
        <v>8</v>
      </c>
      <c r="B3" s="49"/>
      <c r="C3" s="251"/>
      <c r="D3" s="251"/>
      <c r="E3" s="251"/>
      <c r="F3" s="251"/>
      <c r="G3" s="252"/>
    </row>
    <row r="4" spans="1:7" ht="24.95" customHeight="1" x14ac:dyDescent="0.2">
      <c r="A4" s="50" t="s">
        <v>9</v>
      </c>
      <c r="B4" s="49"/>
      <c r="C4" s="251"/>
      <c r="D4" s="251"/>
      <c r="E4" s="251"/>
      <c r="F4" s="251"/>
      <c r="G4" s="252"/>
    </row>
    <row r="5" spans="1:7" x14ac:dyDescent="0.2">
      <c r="B5" s="4"/>
      <c r="C5" s="5"/>
      <c r="D5" s="6"/>
    </row>
  </sheetData>
  <sheetProtection algorithmName="SHA-512" hashValue="7Kcnz5FKKhI2eta0wXZPeE6bOcZdiI4g4PbjPvER6NCz4oAgXxH6gamz3LxQDf54vrhi1C61otUl2R7RnC1ujw==" saltValue="tGp93IIok+NdU2VW+N2rLQ==" spinCount="100000" sheet="1"/>
  <customSheetViews>
    <customSheetView guid="{B7E7C763-C459-487D-8ABA-5CFDDFBD5A84}">
      <selection activeCell="E19" sqref="E19"/>
      <pageMargins left="0.59055118110236227" right="0.39370078740157483" top="0.59055118110236227" bottom="0.98425196850393704" header="0.19685039370078741" footer="0.51181102362204722"/>
      <pageSetup paperSize="9" orientation="portrait" r:id="rId1"/>
      <headerFooter alignWithMargins="0">
        <oddFooter>&amp;L&amp;9Zpracováno programem &amp;"Arial CE,Tučné"BUILDpower S,  © RTS, a.s.&amp;R&amp;"Arial,Obyčejné"Strana &amp;P z &amp;N</oddFooter>
      </headerFooter>
    </customSheetView>
  </customSheetViews>
  <mergeCells count="4">
    <mergeCell ref="A1:G1"/>
    <mergeCell ref="C2:G2"/>
    <mergeCell ref="C3:G3"/>
    <mergeCell ref="C4:G4"/>
  </mergeCells>
  <pageMargins left="0.59055118110236227" right="0.39370078740157483" top="0.59055118110236227" bottom="0.98425196850393704" header="0.19685039370078741" footer="0.51181102362204722"/>
  <pageSetup paperSize="9" orientation="portrait" r:id="rId2"/>
  <headerFooter alignWithMargins="0">
    <oddFooter>&amp;L&amp;9Zpracováno programem &amp;"Arial CE,Tučné"BUILDpower S,  © RTS, a.s.&amp;R&amp;"Arial,Obyčejné"Strana &amp;P z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/>
  </sheetPr>
  <dimension ref="A1:BH5000"/>
  <sheetViews>
    <sheetView workbookViewId="0">
      <pane ySplit="7" topLeftCell="A8" activePane="bottomLeft" state="frozen"/>
      <selection pane="bottomLeft" activeCell="F11" sqref="F11"/>
    </sheetView>
  </sheetViews>
  <sheetFormatPr defaultRowHeight="12.75" outlineLevelRow="1" x14ac:dyDescent="0.2"/>
  <cols>
    <col min="1" max="1" width="3.42578125" customWidth="1"/>
    <col min="2" max="2" width="12.5703125" style="122" customWidth="1"/>
    <col min="3" max="3" width="63.28515625" style="122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17" width="0" hidden="1" customWidth="1"/>
    <col min="18" max="18" width="6.85546875" customWidth="1"/>
    <col min="20" max="20" width="8.42578125" customWidth="1"/>
    <col min="21" max="24" width="0" hidden="1" customWidth="1"/>
    <col min="29" max="29" width="0" hidden="1" customWidth="1"/>
    <col min="31" max="41" width="0" hidden="1" customWidth="1"/>
    <col min="53" max="53" width="98.7109375" customWidth="1"/>
  </cols>
  <sheetData>
    <row r="1" spans="1:60" ht="15.75" customHeight="1" x14ac:dyDescent="0.25">
      <c r="A1" s="255" t="s">
        <v>129</v>
      </c>
      <c r="B1" s="255"/>
      <c r="C1" s="255"/>
      <c r="D1" s="255"/>
      <c r="E1" s="255"/>
      <c r="F1" s="255"/>
      <c r="G1" s="255"/>
      <c r="AG1" t="s">
        <v>130</v>
      </c>
    </row>
    <row r="2" spans="1:60" ht="24.95" customHeight="1" x14ac:dyDescent="0.2">
      <c r="A2" s="140" t="s">
        <v>7</v>
      </c>
      <c r="B2" s="49" t="s">
        <v>43</v>
      </c>
      <c r="C2" s="256" t="s">
        <v>44</v>
      </c>
      <c r="D2" s="257"/>
      <c r="E2" s="257"/>
      <c r="F2" s="257"/>
      <c r="G2" s="258"/>
      <c r="AG2" t="s">
        <v>131</v>
      </c>
    </row>
    <row r="3" spans="1:60" ht="24.95" customHeight="1" x14ac:dyDescent="0.2">
      <c r="A3" s="140" t="s">
        <v>8</v>
      </c>
      <c r="B3" s="49" t="s">
        <v>132</v>
      </c>
      <c r="C3" s="256" t="s">
        <v>57</v>
      </c>
      <c r="D3" s="257"/>
      <c r="E3" s="257"/>
      <c r="F3" s="257"/>
      <c r="G3" s="258"/>
      <c r="AC3" s="122" t="s">
        <v>133</v>
      </c>
      <c r="AG3" t="s">
        <v>134</v>
      </c>
    </row>
    <row r="4" spans="1:60" ht="24.95" customHeight="1" x14ac:dyDescent="0.2">
      <c r="A4" s="141" t="s">
        <v>9</v>
      </c>
      <c r="B4" s="142" t="s">
        <v>58</v>
      </c>
      <c r="C4" s="259" t="s">
        <v>57</v>
      </c>
      <c r="D4" s="260"/>
      <c r="E4" s="260"/>
      <c r="F4" s="260"/>
      <c r="G4" s="261"/>
      <c r="AG4" t="s">
        <v>135</v>
      </c>
    </row>
    <row r="5" spans="1:60" x14ac:dyDescent="0.2">
      <c r="D5" s="10"/>
    </row>
    <row r="6" spans="1:60" ht="38.25" x14ac:dyDescent="0.2">
      <c r="A6" s="144" t="s">
        <v>136</v>
      </c>
      <c r="B6" s="146" t="s">
        <v>137</v>
      </c>
      <c r="C6" s="146" t="s">
        <v>138</v>
      </c>
      <c r="D6" s="145" t="s">
        <v>139</v>
      </c>
      <c r="E6" s="144" t="s">
        <v>140</v>
      </c>
      <c r="F6" s="143" t="s">
        <v>141</v>
      </c>
      <c r="G6" s="144" t="s">
        <v>29</v>
      </c>
      <c r="H6" s="147" t="s">
        <v>30</v>
      </c>
      <c r="I6" s="147" t="s">
        <v>142</v>
      </c>
      <c r="J6" s="147" t="s">
        <v>31</v>
      </c>
      <c r="K6" s="147" t="s">
        <v>143</v>
      </c>
      <c r="L6" s="147" t="s">
        <v>144</v>
      </c>
      <c r="M6" s="147" t="s">
        <v>145</v>
      </c>
      <c r="N6" s="147" t="s">
        <v>146</v>
      </c>
      <c r="O6" s="147" t="s">
        <v>147</v>
      </c>
      <c r="P6" s="147" t="s">
        <v>148</v>
      </c>
      <c r="Q6" s="147" t="s">
        <v>149</v>
      </c>
      <c r="R6" s="147" t="s">
        <v>150</v>
      </c>
      <c r="S6" s="147" t="s">
        <v>151</v>
      </c>
      <c r="T6" s="147" t="s">
        <v>152</v>
      </c>
      <c r="U6" s="147" t="s">
        <v>153</v>
      </c>
      <c r="V6" s="147" t="s">
        <v>154</v>
      </c>
      <c r="W6" s="147" t="s">
        <v>155</v>
      </c>
      <c r="X6" s="147" t="s">
        <v>156</v>
      </c>
    </row>
    <row r="7" spans="1:60" hidden="1" x14ac:dyDescent="0.2">
      <c r="A7" s="3"/>
      <c r="B7" s="4"/>
      <c r="C7" s="4"/>
      <c r="D7" s="6"/>
      <c r="E7" s="149"/>
      <c r="F7" s="150"/>
      <c r="G7" s="150"/>
      <c r="H7" s="150"/>
      <c r="I7" s="150"/>
      <c r="J7" s="150"/>
      <c r="K7" s="150"/>
      <c r="L7" s="150"/>
      <c r="M7" s="150"/>
      <c r="N7" s="150"/>
      <c r="O7" s="150"/>
      <c r="P7" s="150"/>
      <c r="Q7" s="150"/>
      <c r="R7" s="150"/>
      <c r="S7" s="150"/>
      <c r="T7" s="150"/>
      <c r="U7" s="150"/>
      <c r="V7" s="150"/>
      <c r="W7" s="150"/>
      <c r="X7" s="150"/>
    </row>
    <row r="8" spans="1:60" x14ac:dyDescent="0.2">
      <c r="A8" s="159" t="s">
        <v>157</v>
      </c>
      <c r="B8" s="160" t="s">
        <v>127</v>
      </c>
      <c r="C8" s="174" t="s">
        <v>27</v>
      </c>
      <c r="D8" s="161"/>
      <c r="E8" s="162"/>
      <c r="F8" s="163"/>
      <c r="G8" s="163">
        <f>SUMIF(AG9:AG12,"&lt;&gt;NOR",G9:G12)</f>
        <v>0</v>
      </c>
      <c r="H8" s="163"/>
      <c r="I8" s="163">
        <f>SUM(I9:I12)</f>
        <v>0</v>
      </c>
      <c r="J8" s="163"/>
      <c r="K8" s="163">
        <f>SUM(K9:K12)</f>
        <v>1000</v>
      </c>
      <c r="L8" s="163"/>
      <c r="M8" s="163">
        <f>SUM(M9:M12)</f>
        <v>0</v>
      </c>
      <c r="N8" s="163"/>
      <c r="O8" s="163">
        <f>SUM(O9:O12)</f>
        <v>0</v>
      </c>
      <c r="P8" s="163"/>
      <c r="Q8" s="163">
        <f>SUM(Q9:Q12)</f>
        <v>0</v>
      </c>
      <c r="R8" s="163"/>
      <c r="S8" s="163"/>
      <c r="T8" s="164"/>
      <c r="U8" s="158"/>
      <c r="V8" s="158">
        <f>SUM(V9:V12)</f>
        <v>0</v>
      </c>
      <c r="W8" s="158"/>
      <c r="X8" s="158"/>
      <c r="AG8" t="s">
        <v>158</v>
      </c>
    </row>
    <row r="9" spans="1:60" outlineLevel="1" x14ac:dyDescent="0.2">
      <c r="A9" s="165">
        <v>1</v>
      </c>
      <c r="B9" s="166" t="s">
        <v>159</v>
      </c>
      <c r="C9" s="175" t="s">
        <v>160</v>
      </c>
      <c r="D9" s="167" t="s">
        <v>161</v>
      </c>
      <c r="E9" s="168">
        <v>1</v>
      </c>
      <c r="F9" s="169"/>
      <c r="G9" s="170">
        <f>ROUND(E9*F9,2)</f>
        <v>0</v>
      </c>
      <c r="H9" s="169">
        <v>0</v>
      </c>
      <c r="I9" s="170">
        <f>ROUND(E9*H9,2)</f>
        <v>0</v>
      </c>
      <c r="J9" s="169">
        <v>500</v>
      </c>
      <c r="K9" s="170">
        <f>ROUND(E9*J9,2)</f>
        <v>500</v>
      </c>
      <c r="L9" s="170">
        <v>21</v>
      </c>
      <c r="M9" s="170">
        <f>G9*(1+L9/100)</f>
        <v>0</v>
      </c>
      <c r="N9" s="170">
        <v>0</v>
      </c>
      <c r="O9" s="170">
        <f>ROUND(E9*N9,2)</f>
        <v>0</v>
      </c>
      <c r="P9" s="170">
        <v>0</v>
      </c>
      <c r="Q9" s="170">
        <f>ROUND(E9*P9,2)</f>
        <v>0</v>
      </c>
      <c r="R9" s="170"/>
      <c r="S9" s="170" t="s">
        <v>162</v>
      </c>
      <c r="T9" s="171" t="s">
        <v>163</v>
      </c>
      <c r="U9" s="157">
        <v>0</v>
      </c>
      <c r="V9" s="157">
        <f>ROUND(E9*U9,2)</f>
        <v>0</v>
      </c>
      <c r="W9" s="157"/>
      <c r="X9" s="157" t="s">
        <v>164</v>
      </c>
      <c r="Y9" s="148"/>
      <c r="Z9" s="148"/>
      <c r="AA9" s="148"/>
      <c r="AB9" s="148"/>
      <c r="AC9" s="148"/>
      <c r="AD9" s="148"/>
      <c r="AE9" s="148"/>
      <c r="AF9" s="148"/>
      <c r="AG9" s="148" t="s">
        <v>165</v>
      </c>
      <c r="AH9" s="148"/>
      <c r="AI9" s="148"/>
      <c r="AJ9" s="148"/>
      <c r="AK9" s="148"/>
      <c r="AL9" s="148"/>
      <c r="AM9" s="148"/>
      <c r="AN9" s="148"/>
      <c r="AO9" s="148"/>
      <c r="AP9" s="148"/>
      <c r="AQ9" s="148"/>
      <c r="AR9" s="148"/>
      <c r="AS9" s="148"/>
      <c r="AT9" s="148"/>
      <c r="AU9" s="148"/>
      <c r="AV9" s="148"/>
      <c r="AW9" s="148"/>
      <c r="AX9" s="148"/>
      <c r="AY9" s="148"/>
      <c r="AZ9" s="148"/>
      <c r="BA9" s="148"/>
      <c r="BB9" s="148"/>
      <c r="BC9" s="148"/>
      <c r="BD9" s="148"/>
      <c r="BE9" s="148"/>
      <c r="BF9" s="148"/>
      <c r="BG9" s="148"/>
      <c r="BH9" s="148"/>
    </row>
    <row r="10" spans="1:60" outlineLevel="1" x14ac:dyDescent="0.2">
      <c r="A10" s="155"/>
      <c r="B10" s="156"/>
      <c r="C10" s="253" t="s">
        <v>166</v>
      </c>
      <c r="D10" s="254"/>
      <c r="E10" s="254"/>
      <c r="F10" s="254"/>
      <c r="G10" s="254"/>
      <c r="H10" s="157"/>
      <c r="I10" s="157"/>
      <c r="J10" s="157"/>
      <c r="K10" s="157"/>
      <c r="L10" s="157"/>
      <c r="M10" s="157"/>
      <c r="N10" s="157"/>
      <c r="O10" s="157"/>
      <c r="P10" s="157"/>
      <c r="Q10" s="157"/>
      <c r="R10" s="157"/>
      <c r="S10" s="157"/>
      <c r="T10" s="157"/>
      <c r="U10" s="157"/>
      <c r="V10" s="157"/>
      <c r="W10" s="157"/>
      <c r="X10" s="157"/>
      <c r="Y10" s="148"/>
      <c r="Z10" s="148"/>
      <c r="AA10" s="148"/>
      <c r="AB10" s="148"/>
      <c r="AC10" s="148"/>
      <c r="AD10" s="148"/>
      <c r="AE10" s="148"/>
      <c r="AF10" s="148"/>
      <c r="AG10" s="148" t="s">
        <v>167</v>
      </c>
      <c r="AH10" s="148"/>
      <c r="AI10" s="148"/>
      <c r="AJ10" s="148"/>
      <c r="AK10" s="148"/>
      <c r="AL10" s="148"/>
      <c r="AM10" s="148"/>
      <c r="AN10" s="148"/>
      <c r="AO10" s="148"/>
      <c r="AP10" s="148"/>
      <c r="AQ10" s="148"/>
      <c r="AR10" s="148"/>
      <c r="AS10" s="148"/>
      <c r="AT10" s="148"/>
      <c r="AU10" s="148"/>
      <c r="AV10" s="148"/>
      <c r="AW10" s="148"/>
      <c r="AX10" s="148"/>
      <c r="AY10" s="148"/>
      <c r="AZ10" s="148"/>
      <c r="BA10" s="172" t="str">
        <f>C10</f>
        <v>Zaměření a vytýčení stávajících inženýrských sítí v místě stavby z hlediska jejich ochrany při provádění stavby.</v>
      </c>
      <c r="BB10" s="148"/>
      <c r="BC10" s="148"/>
      <c r="BD10" s="148"/>
      <c r="BE10" s="148"/>
      <c r="BF10" s="148"/>
      <c r="BG10" s="148"/>
      <c r="BH10" s="148"/>
    </row>
    <row r="11" spans="1:60" outlineLevel="1" x14ac:dyDescent="0.2">
      <c r="A11" s="165">
        <v>2</v>
      </c>
      <c r="B11" s="166" t="s">
        <v>168</v>
      </c>
      <c r="C11" s="175" t="s">
        <v>169</v>
      </c>
      <c r="D11" s="167" t="s">
        <v>161</v>
      </c>
      <c r="E11" s="168">
        <v>1</v>
      </c>
      <c r="F11" s="169"/>
      <c r="G11" s="170">
        <f>ROUND(E11*F11,2)</f>
        <v>0</v>
      </c>
      <c r="H11" s="169">
        <v>0</v>
      </c>
      <c r="I11" s="170">
        <f>ROUND(E11*H11,2)</f>
        <v>0</v>
      </c>
      <c r="J11" s="169">
        <v>500</v>
      </c>
      <c r="K11" s="170">
        <f>ROUND(E11*J11,2)</f>
        <v>500</v>
      </c>
      <c r="L11" s="170">
        <v>21</v>
      </c>
      <c r="M11" s="170">
        <f>G11*(1+L11/100)</f>
        <v>0</v>
      </c>
      <c r="N11" s="170">
        <v>0</v>
      </c>
      <c r="O11" s="170">
        <f>ROUND(E11*N11,2)</f>
        <v>0</v>
      </c>
      <c r="P11" s="170">
        <v>0</v>
      </c>
      <c r="Q11" s="170">
        <f>ROUND(E11*P11,2)</f>
        <v>0</v>
      </c>
      <c r="R11" s="170"/>
      <c r="S11" s="170" t="s">
        <v>162</v>
      </c>
      <c r="T11" s="171" t="s">
        <v>163</v>
      </c>
      <c r="U11" s="157">
        <v>0</v>
      </c>
      <c r="V11" s="157">
        <f>ROUND(E11*U11,2)</f>
        <v>0</v>
      </c>
      <c r="W11" s="157"/>
      <c r="X11" s="157" t="s">
        <v>164</v>
      </c>
      <c r="Y11" s="148"/>
      <c r="Z11" s="148"/>
      <c r="AA11" s="148"/>
      <c r="AB11" s="148"/>
      <c r="AC11" s="148"/>
      <c r="AD11" s="148"/>
      <c r="AE11" s="148"/>
      <c r="AF11" s="148"/>
      <c r="AG11" s="148" t="s">
        <v>165</v>
      </c>
      <c r="AH11" s="148"/>
      <c r="AI11" s="148"/>
      <c r="AJ11" s="148"/>
      <c r="AK11" s="148"/>
      <c r="AL11" s="148"/>
      <c r="AM11" s="148"/>
      <c r="AN11" s="148"/>
      <c r="AO11" s="148"/>
      <c r="AP11" s="148"/>
      <c r="AQ11" s="148"/>
      <c r="AR11" s="148"/>
      <c r="AS11" s="148"/>
      <c r="AT11" s="148"/>
      <c r="AU11" s="148"/>
      <c r="AV11" s="148"/>
      <c r="AW11" s="148"/>
      <c r="AX11" s="148"/>
      <c r="AY11" s="148"/>
      <c r="AZ11" s="148"/>
      <c r="BA11" s="148"/>
      <c r="BB11" s="148"/>
      <c r="BC11" s="148"/>
      <c r="BD11" s="148"/>
      <c r="BE11" s="148"/>
      <c r="BF11" s="148"/>
      <c r="BG11" s="148"/>
      <c r="BH11" s="148"/>
    </row>
    <row r="12" spans="1:60" ht="33.75" outlineLevel="1" x14ac:dyDescent="0.2">
      <c r="A12" s="155"/>
      <c r="B12" s="156"/>
      <c r="C12" s="253" t="s">
        <v>170</v>
      </c>
      <c r="D12" s="254"/>
      <c r="E12" s="254"/>
      <c r="F12" s="254"/>
      <c r="G12" s="254"/>
      <c r="H12" s="157"/>
      <c r="I12" s="157"/>
      <c r="J12" s="157"/>
      <c r="K12" s="157"/>
      <c r="L12" s="157"/>
      <c r="M12" s="157"/>
      <c r="N12" s="157"/>
      <c r="O12" s="157"/>
      <c r="P12" s="157"/>
      <c r="Q12" s="157"/>
      <c r="R12" s="157"/>
      <c r="S12" s="157"/>
      <c r="T12" s="157"/>
      <c r="U12" s="157"/>
      <c r="V12" s="157"/>
      <c r="W12" s="157"/>
      <c r="X12" s="157"/>
      <c r="Y12" s="148"/>
      <c r="Z12" s="148"/>
      <c r="AA12" s="148"/>
      <c r="AB12" s="148"/>
      <c r="AC12" s="148"/>
      <c r="AD12" s="148"/>
      <c r="AE12" s="148"/>
      <c r="AF12" s="148"/>
      <c r="AG12" s="148" t="s">
        <v>167</v>
      </c>
      <c r="AH12" s="148"/>
      <c r="AI12" s="148"/>
      <c r="AJ12" s="148"/>
      <c r="AK12" s="148"/>
      <c r="AL12" s="148"/>
      <c r="AM12" s="148"/>
      <c r="AN12" s="148"/>
      <c r="AO12" s="148"/>
      <c r="AP12" s="148"/>
      <c r="AQ12" s="148"/>
      <c r="AR12" s="148"/>
      <c r="AS12" s="148"/>
      <c r="AT12" s="148"/>
      <c r="AU12" s="148"/>
      <c r="AV12" s="148"/>
      <c r="AW12" s="148"/>
      <c r="AX12" s="148"/>
      <c r="AY12" s="148"/>
      <c r="AZ12" s="148"/>
      <c r="BA12" s="172" t="str">
        <f>C12</f>
        <v>Náklady na ochranu staveniště před vstupem nepovolaných osob, včetně příslušného značení, náklady na osvětlení staveniště, náklady na vypracování potřebné dokumentace pro provoz staveniště z hlediska požární ochrany (požární řád a poplachová směrnice) a z hlediska provozu staveniště (provozně dopravní řád).</v>
      </c>
      <c r="BB12" s="148"/>
      <c r="BC12" s="148"/>
      <c r="BD12" s="148"/>
      <c r="BE12" s="148"/>
      <c r="BF12" s="148"/>
      <c r="BG12" s="148"/>
      <c r="BH12" s="148"/>
    </row>
    <row r="13" spans="1:60" x14ac:dyDescent="0.2">
      <c r="A13" s="3"/>
      <c r="B13" s="4"/>
      <c r="C13" s="176"/>
      <c r="D13" s="6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AE13">
        <v>15</v>
      </c>
      <c r="AF13">
        <v>21</v>
      </c>
      <c r="AG13" t="s">
        <v>144</v>
      </c>
    </row>
    <row r="14" spans="1:60" x14ac:dyDescent="0.2">
      <c r="A14" s="151"/>
      <c r="B14" s="152" t="s">
        <v>29</v>
      </c>
      <c r="C14" s="177"/>
      <c r="D14" s="153"/>
      <c r="E14" s="154"/>
      <c r="F14" s="154"/>
      <c r="G14" s="173">
        <f>G8</f>
        <v>0</v>
      </c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AE14">
        <f>SUMIF(L7:L12,AE13,G7:G12)</f>
        <v>0</v>
      </c>
      <c r="AF14">
        <f>SUMIF(L7:L12,AF13,G7:G12)</f>
        <v>0</v>
      </c>
      <c r="AG14" t="s">
        <v>171</v>
      </c>
    </row>
    <row r="15" spans="1:60" x14ac:dyDescent="0.2">
      <c r="C15" s="178"/>
      <c r="D15" s="10"/>
      <c r="AG15" t="s">
        <v>172</v>
      </c>
    </row>
    <row r="16" spans="1:60" x14ac:dyDescent="0.2">
      <c r="D16" s="10"/>
    </row>
    <row r="17" spans="4:4" x14ac:dyDescent="0.2">
      <c r="D17" s="10"/>
    </row>
    <row r="18" spans="4:4" x14ac:dyDescent="0.2">
      <c r="D18" s="10"/>
    </row>
    <row r="19" spans="4:4" x14ac:dyDescent="0.2">
      <c r="D19" s="10"/>
    </row>
    <row r="20" spans="4:4" x14ac:dyDescent="0.2">
      <c r="D20" s="10"/>
    </row>
    <row r="21" spans="4:4" x14ac:dyDescent="0.2">
      <c r="D21" s="10"/>
    </row>
    <row r="22" spans="4:4" x14ac:dyDescent="0.2">
      <c r="D22" s="10"/>
    </row>
    <row r="23" spans="4:4" x14ac:dyDescent="0.2">
      <c r="D23" s="10"/>
    </row>
    <row r="24" spans="4:4" x14ac:dyDescent="0.2">
      <c r="D24" s="10"/>
    </row>
    <row r="25" spans="4:4" x14ac:dyDescent="0.2">
      <c r="D25" s="10"/>
    </row>
    <row r="26" spans="4:4" x14ac:dyDescent="0.2">
      <c r="D26" s="10"/>
    </row>
    <row r="27" spans="4:4" x14ac:dyDescent="0.2">
      <c r="D27" s="10"/>
    </row>
    <row r="28" spans="4:4" x14ac:dyDescent="0.2">
      <c r="D28" s="10"/>
    </row>
    <row r="29" spans="4:4" x14ac:dyDescent="0.2">
      <c r="D29" s="10"/>
    </row>
    <row r="30" spans="4:4" x14ac:dyDescent="0.2">
      <c r="D30" s="10"/>
    </row>
    <row r="31" spans="4:4" x14ac:dyDescent="0.2">
      <c r="D31" s="10"/>
    </row>
    <row r="32" spans="4:4" x14ac:dyDescent="0.2">
      <c r="D32" s="10"/>
    </row>
    <row r="33" spans="4:4" x14ac:dyDescent="0.2">
      <c r="D33" s="10"/>
    </row>
    <row r="34" spans="4:4" x14ac:dyDescent="0.2">
      <c r="D34" s="10"/>
    </row>
    <row r="35" spans="4:4" x14ac:dyDescent="0.2">
      <c r="D35" s="10"/>
    </row>
    <row r="36" spans="4:4" x14ac:dyDescent="0.2">
      <c r="D36" s="10"/>
    </row>
    <row r="37" spans="4:4" x14ac:dyDescent="0.2">
      <c r="D37" s="10"/>
    </row>
    <row r="38" spans="4:4" x14ac:dyDescent="0.2">
      <c r="D38" s="10"/>
    </row>
    <row r="39" spans="4:4" x14ac:dyDescent="0.2">
      <c r="D39" s="10"/>
    </row>
    <row r="40" spans="4:4" x14ac:dyDescent="0.2">
      <c r="D40" s="10"/>
    </row>
    <row r="41" spans="4:4" x14ac:dyDescent="0.2">
      <c r="D41" s="10"/>
    </row>
    <row r="42" spans="4:4" x14ac:dyDescent="0.2">
      <c r="D42" s="10"/>
    </row>
    <row r="43" spans="4:4" x14ac:dyDescent="0.2">
      <c r="D43" s="10"/>
    </row>
    <row r="44" spans="4:4" x14ac:dyDescent="0.2">
      <c r="D44" s="10"/>
    </row>
    <row r="45" spans="4:4" x14ac:dyDescent="0.2">
      <c r="D45" s="10"/>
    </row>
    <row r="46" spans="4:4" x14ac:dyDescent="0.2">
      <c r="D46" s="10"/>
    </row>
    <row r="47" spans="4:4" x14ac:dyDescent="0.2">
      <c r="D47" s="10"/>
    </row>
    <row r="48" spans="4:4" x14ac:dyDescent="0.2">
      <c r="D48" s="10"/>
    </row>
    <row r="49" spans="4:4" x14ac:dyDescent="0.2">
      <c r="D49" s="10"/>
    </row>
    <row r="50" spans="4:4" x14ac:dyDescent="0.2">
      <c r="D50" s="10"/>
    </row>
    <row r="51" spans="4:4" x14ac:dyDescent="0.2">
      <c r="D51" s="10"/>
    </row>
    <row r="52" spans="4:4" x14ac:dyDescent="0.2">
      <c r="D52" s="10"/>
    </row>
    <row r="53" spans="4:4" x14ac:dyDescent="0.2">
      <c r="D53" s="10"/>
    </row>
    <row r="54" spans="4:4" x14ac:dyDescent="0.2">
      <c r="D54" s="10"/>
    </row>
    <row r="55" spans="4:4" x14ac:dyDescent="0.2">
      <c r="D55" s="10"/>
    </row>
    <row r="56" spans="4:4" x14ac:dyDescent="0.2">
      <c r="D56" s="10"/>
    </row>
    <row r="57" spans="4:4" x14ac:dyDescent="0.2">
      <c r="D57" s="10"/>
    </row>
    <row r="58" spans="4:4" x14ac:dyDescent="0.2">
      <c r="D58" s="10"/>
    </row>
    <row r="59" spans="4:4" x14ac:dyDescent="0.2">
      <c r="D59" s="10"/>
    </row>
    <row r="60" spans="4:4" x14ac:dyDescent="0.2">
      <c r="D60" s="10"/>
    </row>
    <row r="61" spans="4:4" x14ac:dyDescent="0.2">
      <c r="D61" s="10"/>
    </row>
    <row r="62" spans="4:4" x14ac:dyDescent="0.2">
      <c r="D62" s="10"/>
    </row>
    <row r="63" spans="4:4" x14ac:dyDescent="0.2">
      <c r="D63" s="10"/>
    </row>
    <row r="64" spans="4:4" x14ac:dyDescent="0.2">
      <c r="D64" s="10"/>
    </row>
    <row r="65" spans="4:4" x14ac:dyDescent="0.2">
      <c r="D65" s="10"/>
    </row>
    <row r="66" spans="4:4" x14ac:dyDescent="0.2">
      <c r="D66" s="10"/>
    </row>
    <row r="67" spans="4:4" x14ac:dyDescent="0.2">
      <c r="D67" s="10"/>
    </row>
    <row r="68" spans="4:4" x14ac:dyDescent="0.2">
      <c r="D68" s="10"/>
    </row>
    <row r="69" spans="4:4" x14ac:dyDescent="0.2">
      <c r="D69" s="10"/>
    </row>
    <row r="70" spans="4:4" x14ac:dyDescent="0.2">
      <c r="D70" s="10"/>
    </row>
    <row r="71" spans="4:4" x14ac:dyDescent="0.2">
      <c r="D71" s="10"/>
    </row>
    <row r="72" spans="4:4" x14ac:dyDescent="0.2">
      <c r="D72" s="10"/>
    </row>
    <row r="73" spans="4:4" x14ac:dyDescent="0.2">
      <c r="D73" s="10"/>
    </row>
    <row r="74" spans="4:4" x14ac:dyDescent="0.2">
      <c r="D74" s="10"/>
    </row>
    <row r="75" spans="4:4" x14ac:dyDescent="0.2">
      <c r="D75" s="10"/>
    </row>
    <row r="76" spans="4:4" x14ac:dyDescent="0.2">
      <c r="D76" s="10"/>
    </row>
    <row r="77" spans="4:4" x14ac:dyDescent="0.2">
      <c r="D77" s="10"/>
    </row>
    <row r="78" spans="4:4" x14ac:dyDescent="0.2">
      <c r="D78" s="10"/>
    </row>
    <row r="79" spans="4:4" x14ac:dyDescent="0.2">
      <c r="D79" s="10"/>
    </row>
    <row r="80" spans="4:4" x14ac:dyDescent="0.2">
      <c r="D80" s="10"/>
    </row>
    <row r="81" spans="4:4" x14ac:dyDescent="0.2">
      <c r="D81" s="10"/>
    </row>
    <row r="82" spans="4:4" x14ac:dyDescent="0.2">
      <c r="D82" s="10"/>
    </row>
    <row r="83" spans="4:4" x14ac:dyDescent="0.2">
      <c r="D83" s="10"/>
    </row>
    <row r="84" spans="4:4" x14ac:dyDescent="0.2">
      <c r="D84" s="10"/>
    </row>
    <row r="85" spans="4:4" x14ac:dyDescent="0.2">
      <c r="D85" s="10"/>
    </row>
    <row r="86" spans="4:4" x14ac:dyDescent="0.2">
      <c r="D86" s="10"/>
    </row>
    <row r="87" spans="4:4" x14ac:dyDescent="0.2">
      <c r="D87" s="10"/>
    </row>
    <row r="88" spans="4:4" x14ac:dyDescent="0.2">
      <c r="D88" s="10"/>
    </row>
    <row r="89" spans="4:4" x14ac:dyDescent="0.2">
      <c r="D89" s="10"/>
    </row>
    <row r="90" spans="4:4" x14ac:dyDescent="0.2">
      <c r="D90" s="10"/>
    </row>
    <row r="91" spans="4:4" x14ac:dyDescent="0.2">
      <c r="D91" s="10"/>
    </row>
    <row r="92" spans="4:4" x14ac:dyDescent="0.2">
      <c r="D92" s="10"/>
    </row>
    <row r="93" spans="4:4" x14ac:dyDescent="0.2">
      <c r="D93" s="10"/>
    </row>
    <row r="94" spans="4:4" x14ac:dyDescent="0.2">
      <c r="D94" s="10"/>
    </row>
    <row r="95" spans="4:4" x14ac:dyDescent="0.2">
      <c r="D95" s="10"/>
    </row>
    <row r="96" spans="4:4" x14ac:dyDescent="0.2">
      <c r="D96" s="10"/>
    </row>
    <row r="97" spans="4:4" x14ac:dyDescent="0.2">
      <c r="D97" s="10"/>
    </row>
    <row r="98" spans="4:4" x14ac:dyDescent="0.2">
      <c r="D98" s="10"/>
    </row>
    <row r="99" spans="4:4" x14ac:dyDescent="0.2">
      <c r="D99" s="10"/>
    </row>
    <row r="100" spans="4:4" x14ac:dyDescent="0.2">
      <c r="D100" s="10"/>
    </row>
    <row r="101" spans="4:4" x14ac:dyDescent="0.2">
      <c r="D101" s="10"/>
    </row>
    <row r="102" spans="4:4" x14ac:dyDescent="0.2">
      <c r="D102" s="10"/>
    </row>
    <row r="103" spans="4:4" x14ac:dyDescent="0.2">
      <c r="D103" s="10"/>
    </row>
    <row r="104" spans="4:4" x14ac:dyDescent="0.2">
      <c r="D104" s="10"/>
    </row>
    <row r="105" spans="4:4" x14ac:dyDescent="0.2">
      <c r="D105" s="10"/>
    </row>
    <row r="106" spans="4:4" x14ac:dyDescent="0.2">
      <c r="D106" s="10"/>
    </row>
    <row r="107" spans="4:4" x14ac:dyDescent="0.2">
      <c r="D107" s="10"/>
    </row>
    <row r="108" spans="4:4" x14ac:dyDescent="0.2">
      <c r="D108" s="10"/>
    </row>
    <row r="109" spans="4:4" x14ac:dyDescent="0.2">
      <c r="D109" s="10"/>
    </row>
    <row r="110" spans="4:4" x14ac:dyDescent="0.2">
      <c r="D110" s="10"/>
    </row>
    <row r="111" spans="4:4" x14ac:dyDescent="0.2">
      <c r="D111" s="10"/>
    </row>
    <row r="112" spans="4:4" x14ac:dyDescent="0.2">
      <c r="D112" s="10"/>
    </row>
    <row r="113" spans="4:4" x14ac:dyDescent="0.2">
      <c r="D113" s="10"/>
    </row>
    <row r="114" spans="4:4" x14ac:dyDescent="0.2">
      <c r="D114" s="10"/>
    </row>
    <row r="115" spans="4:4" x14ac:dyDescent="0.2">
      <c r="D115" s="10"/>
    </row>
    <row r="116" spans="4:4" x14ac:dyDescent="0.2">
      <c r="D116" s="10"/>
    </row>
    <row r="117" spans="4:4" x14ac:dyDescent="0.2">
      <c r="D117" s="10"/>
    </row>
    <row r="118" spans="4:4" x14ac:dyDescent="0.2">
      <c r="D118" s="10"/>
    </row>
    <row r="119" spans="4:4" x14ac:dyDescent="0.2">
      <c r="D119" s="10"/>
    </row>
    <row r="120" spans="4:4" x14ac:dyDescent="0.2">
      <c r="D120" s="10"/>
    </row>
    <row r="121" spans="4:4" x14ac:dyDescent="0.2">
      <c r="D121" s="10"/>
    </row>
    <row r="122" spans="4:4" x14ac:dyDescent="0.2">
      <c r="D122" s="10"/>
    </row>
    <row r="123" spans="4:4" x14ac:dyDescent="0.2">
      <c r="D123" s="10"/>
    </row>
    <row r="124" spans="4:4" x14ac:dyDescent="0.2">
      <c r="D124" s="10"/>
    </row>
    <row r="125" spans="4:4" x14ac:dyDescent="0.2">
      <c r="D125" s="10"/>
    </row>
    <row r="126" spans="4:4" x14ac:dyDescent="0.2">
      <c r="D126" s="10"/>
    </row>
    <row r="127" spans="4:4" x14ac:dyDescent="0.2">
      <c r="D127" s="10"/>
    </row>
    <row r="128" spans="4:4" x14ac:dyDescent="0.2">
      <c r="D128" s="10"/>
    </row>
    <row r="129" spans="4:4" x14ac:dyDescent="0.2">
      <c r="D129" s="10"/>
    </row>
    <row r="130" spans="4:4" x14ac:dyDescent="0.2">
      <c r="D130" s="10"/>
    </row>
    <row r="131" spans="4:4" x14ac:dyDescent="0.2">
      <c r="D131" s="10"/>
    </row>
    <row r="132" spans="4:4" x14ac:dyDescent="0.2">
      <c r="D132" s="10"/>
    </row>
    <row r="133" spans="4:4" x14ac:dyDescent="0.2">
      <c r="D133" s="10"/>
    </row>
    <row r="134" spans="4:4" x14ac:dyDescent="0.2">
      <c r="D134" s="10"/>
    </row>
    <row r="135" spans="4:4" x14ac:dyDescent="0.2">
      <c r="D135" s="10"/>
    </row>
    <row r="136" spans="4:4" x14ac:dyDescent="0.2">
      <c r="D136" s="10"/>
    </row>
    <row r="137" spans="4:4" x14ac:dyDescent="0.2">
      <c r="D137" s="10"/>
    </row>
    <row r="138" spans="4:4" x14ac:dyDescent="0.2">
      <c r="D138" s="10"/>
    </row>
    <row r="139" spans="4:4" x14ac:dyDescent="0.2">
      <c r="D139" s="10"/>
    </row>
    <row r="140" spans="4:4" x14ac:dyDescent="0.2">
      <c r="D140" s="10"/>
    </row>
    <row r="141" spans="4:4" x14ac:dyDescent="0.2">
      <c r="D141" s="10"/>
    </row>
    <row r="142" spans="4:4" x14ac:dyDescent="0.2">
      <c r="D142" s="10"/>
    </row>
    <row r="143" spans="4:4" x14ac:dyDescent="0.2">
      <c r="D143" s="10"/>
    </row>
    <row r="144" spans="4:4" x14ac:dyDescent="0.2">
      <c r="D144" s="10"/>
    </row>
    <row r="145" spans="4:4" x14ac:dyDescent="0.2">
      <c r="D145" s="10"/>
    </row>
    <row r="146" spans="4:4" x14ac:dyDescent="0.2">
      <c r="D146" s="10"/>
    </row>
    <row r="147" spans="4:4" x14ac:dyDescent="0.2">
      <c r="D147" s="10"/>
    </row>
    <row r="148" spans="4:4" x14ac:dyDescent="0.2">
      <c r="D148" s="10"/>
    </row>
    <row r="149" spans="4:4" x14ac:dyDescent="0.2">
      <c r="D149" s="10"/>
    </row>
    <row r="150" spans="4:4" x14ac:dyDescent="0.2">
      <c r="D150" s="10"/>
    </row>
    <row r="151" spans="4:4" x14ac:dyDescent="0.2">
      <c r="D151" s="10"/>
    </row>
    <row r="152" spans="4:4" x14ac:dyDescent="0.2">
      <c r="D152" s="10"/>
    </row>
    <row r="153" spans="4:4" x14ac:dyDescent="0.2">
      <c r="D153" s="10"/>
    </row>
    <row r="154" spans="4:4" x14ac:dyDescent="0.2">
      <c r="D154" s="10"/>
    </row>
    <row r="155" spans="4:4" x14ac:dyDescent="0.2">
      <c r="D155" s="10"/>
    </row>
    <row r="156" spans="4:4" x14ac:dyDescent="0.2">
      <c r="D156" s="10"/>
    </row>
    <row r="157" spans="4:4" x14ac:dyDescent="0.2">
      <c r="D157" s="10"/>
    </row>
    <row r="158" spans="4:4" x14ac:dyDescent="0.2">
      <c r="D158" s="10"/>
    </row>
    <row r="159" spans="4:4" x14ac:dyDescent="0.2">
      <c r="D159" s="10"/>
    </row>
    <row r="160" spans="4:4" x14ac:dyDescent="0.2">
      <c r="D160" s="10"/>
    </row>
    <row r="161" spans="4:4" x14ac:dyDescent="0.2">
      <c r="D161" s="10"/>
    </row>
    <row r="162" spans="4:4" x14ac:dyDescent="0.2">
      <c r="D162" s="10"/>
    </row>
    <row r="163" spans="4:4" x14ac:dyDescent="0.2">
      <c r="D163" s="10"/>
    </row>
    <row r="164" spans="4:4" x14ac:dyDescent="0.2">
      <c r="D164" s="10"/>
    </row>
    <row r="165" spans="4:4" x14ac:dyDescent="0.2">
      <c r="D165" s="10"/>
    </row>
    <row r="166" spans="4:4" x14ac:dyDescent="0.2">
      <c r="D166" s="10"/>
    </row>
    <row r="167" spans="4:4" x14ac:dyDescent="0.2">
      <c r="D167" s="10"/>
    </row>
    <row r="168" spans="4:4" x14ac:dyDescent="0.2">
      <c r="D168" s="10"/>
    </row>
    <row r="169" spans="4:4" x14ac:dyDescent="0.2">
      <c r="D169" s="10"/>
    </row>
    <row r="170" spans="4:4" x14ac:dyDescent="0.2">
      <c r="D170" s="10"/>
    </row>
    <row r="171" spans="4:4" x14ac:dyDescent="0.2">
      <c r="D171" s="10"/>
    </row>
    <row r="172" spans="4:4" x14ac:dyDescent="0.2">
      <c r="D172" s="10"/>
    </row>
    <row r="173" spans="4:4" x14ac:dyDescent="0.2">
      <c r="D173" s="10"/>
    </row>
    <row r="174" spans="4:4" x14ac:dyDescent="0.2">
      <c r="D174" s="10"/>
    </row>
    <row r="175" spans="4:4" x14ac:dyDescent="0.2">
      <c r="D175" s="10"/>
    </row>
    <row r="176" spans="4:4" x14ac:dyDescent="0.2">
      <c r="D176" s="10"/>
    </row>
    <row r="177" spans="4:4" x14ac:dyDescent="0.2">
      <c r="D177" s="10"/>
    </row>
    <row r="178" spans="4:4" x14ac:dyDescent="0.2">
      <c r="D178" s="10"/>
    </row>
    <row r="179" spans="4:4" x14ac:dyDescent="0.2">
      <c r="D179" s="10"/>
    </row>
    <row r="180" spans="4:4" x14ac:dyDescent="0.2">
      <c r="D180" s="10"/>
    </row>
    <row r="181" spans="4:4" x14ac:dyDescent="0.2">
      <c r="D181" s="10"/>
    </row>
    <row r="182" spans="4:4" x14ac:dyDescent="0.2">
      <c r="D182" s="10"/>
    </row>
    <row r="183" spans="4:4" x14ac:dyDescent="0.2">
      <c r="D183" s="10"/>
    </row>
    <row r="184" spans="4:4" x14ac:dyDescent="0.2">
      <c r="D184" s="10"/>
    </row>
    <row r="185" spans="4:4" x14ac:dyDescent="0.2">
      <c r="D185" s="10"/>
    </row>
    <row r="186" spans="4:4" x14ac:dyDescent="0.2">
      <c r="D186" s="10"/>
    </row>
    <row r="187" spans="4:4" x14ac:dyDescent="0.2">
      <c r="D187" s="10"/>
    </row>
    <row r="188" spans="4:4" x14ac:dyDescent="0.2">
      <c r="D188" s="10"/>
    </row>
    <row r="189" spans="4:4" x14ac:dyDescent="0.2">
      <c r="D189" s="10"/>
    </row>
    <row r="190" spans="4:4" x14ac:dyDescent="0.2">
      <c r="D190" s="10"/>
    </row>
    <row r="191" spans="4:4" x14ac:dyDescent="0.2">
      <c r="D191" s="10"/>
    </row>
    <row r="192" spans="4:4" x14ac:dyDescent="0.2">
      <c r="D192" s="10"/>
    </row>
    <row r="193" spans="4:4" x14ac:dyDescent="0.2">
      <c r="D193" s="10"/>
    </row>
    <row r="194" spans="4:4" x14ac:dyDescent="0.2">
      <c r="D194" s="10"/>
    </row>
    <row r="195" spans="4:4" x14ac:dyDescent="0.2">
      <c r="D195" s="10"/>
    </row>
    <row r="196" spans="4:4" x14ac:dyDescent="0.2">
      <c r="D196" s="10"/>
    </row>
    <row r="197" spans="4:4" x14ac:dyDescent="0.2">
      <c r="D197" s="10"/>
    </row>
    <row r="198" spans="4:4" x14ac:dyDescent="0.2">
      <c r="D198" s="10"/>
    </row>
    <row r="199" spans="4:4" x14ac:dyDescent="0.2">
      <c r="D199" s="10"/>
    </row>
    <row r="200" spans="4:4" x14ac:dyDescent="0.2">
      <c r="D200" s="10"/>
    </row>
    <row r="201" spans="4:4" x14ac:dyDescent="0.2">
      <c r="D201" s="10"/>
    </row>
    <row r="202" spans="4:4" x14ac:dyDescent="0.2">
      <c r="D202" s="10"/>
    </row>
    <row r="203" spans="4:4" x14ac:dyDescent="0.2">
      <c r="D203" s="10"/>
    </row>
    <row r="204" spans="4:4" x14ac:dyDescent="0.2">
      <c r="D204" s="10"/>
    </row>
    <row r="205" spans="4:4" x14ac:dyDescent="0.2">
      <c r="D205" s="10"/>
    </row>
    <row r="206" spans="4:4" x14ac:dyDescent="0.2">
      <c r="D206" s="10"/>
    </row>
    <row r="207" spans="4:4" x14ac:dyDescent="0.2">
      <c r="D207" s="10"/>
    </row>
    <row r="208" spans="4:4" x14ac:dyDescent="0.2">
      <c r="D208" s="10"/>
    </row>
    <row r="209" spans="4:4" x14ac:dyDescent="0.2">
      <c r="D209" s="10"/>
    </row>
    <row r="210" spans="4:4" x14ac:dyDescent="0.2">
      <c r="D210" s="10"/>
    </row>
    <row r="211" spans="4:4" x14ac:dyDescent="0.2">
      <c r="D211" s="10"/>
    </row>
    <row r="212" spans="4:4" x14ac:dyDescent="0.2">
      <c r="D212" s="10"/>
    </row>
    <row r="213" spans="4:4" x14ac:dyDescent="0.2">
      <c r="D213" s="10"/>
    </row>
    <row r="214" spans="4:4" x14ac:dyDescent="0.2">
      <c r="D214" s="10"/>
    </row>
    <row r="215" spans="4:4" x14ac:dyDescent="0.2">
      <c r="D215" s="10"/>
    </row>
    <row r="216" spans="4:4" x14ac:dyDescent="0.2">
      <c r="D216" s="10"/>
    </row>
    <row r="217" spans="4:4" x14ac:dyDescent="0.2">
      <c r="D217" s="10"/>
    </row>
    <row r="218" spans="4:4" x14ac:dyDescent="0.2">
      <c r="D218" s="10"/>
    </row>
    <row r="219" spans="4:4" x14ac:dyDescent="0.2">
      <c r="D219" s="10"/>
    </row>
    <row r="220" spans="4:4" x14ac:dyDescent="0.2">
      <c r="D220" s="10"/>
    </row>
    <row r="221" spans="4:4" x14ac:dyDescent="0.2">
      <c r="D221" s="10"/>
    </row>
    <row r="222" spans="4:4" x14ac:dyDescent="0.2">
      <c r="D222" s="10"/>
    </row>
    <row r="223" spans="4:4" x14ac:dyDescent="0.2">
      <c r="D223" s="10"/>
    </row>
    <row r="224" spans="4:4" x14ac:dyDescent="0.2">
      <c r="D224" s="10"/>
    </row>
    <row r="225" spans="4:4" x14ac:dyDescent="0.2">
      <c r="D225" s="10"/>
    </row>
    <row r="226" spans="4:4" x14ac:dyDescent="0.2">
      <c r="D226" s="10"/>
    </row>
    <row r="227" spans="4:4" x14ac:dyDescent="0.2">
      <c r="D227" s="10"/>
    </row>
    <row r="228" spans="4:4" x14ac:dyDescent="0.2">
      <c r="D228" s="10"/>
    </row>
    <row r="229" spans="4:4" x14ac:dyDescent="0.2">
      <c r="D229" s="10"/>
    </row>
    <row r="230" spans="4:4" x14ac:dyDescent="0.2">
      <c r="D230" s="10"/>
    </row>
    <row r="231" spans="4:4" x14ac:dyDescent="0.2">
      <c r="D231" s="10"/>
    </row>
    <row r="232" spans="4:4" x14ac:dyDescent="0.2">
      <c r="D232" s="10"/>
    </row>
    <row r="233" spans="4:4" x14ac:dyDescent="0.2">
      <c r="D233" s="10"/>
    </row>
    <row r="234" spans="4:4" x14ac:dyDescent="0.2">
      <c r="D234" s="10"/>
    </row>
    <row r="235" spans="4:4" x14ac:dyDescent="0.2">
      <c r="D235" s="10"/>
    </row>
    <row r="236" spans="4:4" x14ac:dyDescent="0.2">
      <c r="D236" s="10"/>
    </row>
    <row r="237" spans="4:4" x14ac:dyDescent="0.2">
      <c r="D237" s="10"/>
    </row>
    <row r="238" spans="4:4" x14ac:dyDescent="0.2">
      <c r="D238" s="10"/>
    </row>
    <row r="239" spans="4:4" x14ac:dyDescent="0.2">
      <c r="D239" s="10"/>
    </row>
    <row r="240" spans="4:4" x14ac:dyDescent="0.2">
      <c r="D240" s="10"/>
    </row>
    <row r="241" spans="4:4" x14ac:dyDescent="0.2">
      <c r="D241" s="10"/>
    </row>
    <row r="242" spans="4:4" x14ac:dyDescent="0.2">
      <c r="D242" s="10"/>
    </row>
    <row r="243" spans="4:4" x14ac:dyDescent="0.2">
      <c r="D243" s="10"/>
    </row>
    <row r="244" spans="4:4" x14ac:dyDescent="0.2">
      <c r="D244" s="10"/>
    </row>
    <row r="245" spans="4:4" x14ac:dyDescent="0.2">
      <c r="D245" s="10"/>
    </row>
    <row r="246" spans="4:4" x14ac:dyDescent="0.2">
      <c r="D246" s="10"/>
    </row>
    <row r="247" spans="4:4" x14ac:dyDescent="0.2">
      <c r="D247" s="10"/>
    </row>
    <row r="248" spans="4:4" x14ac:dyDescent="0.2">
      <c r="D248" s="10"/>
    </row>
    <row r="249" spans="4:4" x14ac:dyDescent="0.2">
      <c r="D249" s="10"/>
    </row>
    <row r="250" spans="4:4" x14ac:dyDescent="0.2">
      <c r="D250" s="10"/>
    </row>
    <row r="251" spans="4:4" x14ac:dyDescent="0.2">
      <c r="D251" s="10"/>
    </row>
    <row r="252" spans="4:4" x14ac:dyDescent="0.2">
      <c r="D252" s="10"/>
    </row>
    <row r="253" spans="4:4" x14ac:dyDescent="0.2">
      <c r="D253" s="10"/>
    </row>
    <row r="254" spans="4:4" x14ac:dyDescent="0.2">
      <c r="D254" s="10"/>
    </row>
    <row r="255" spans="4:4" x14ac:dyDescent="0.2">
      <c r="D255" s="10"/>
    </row>
    <row r="256" spans="4:4" x14ac:dyDescent="0.2">
      <c r="D256" s="10"/>
    </row>
    <row r="257" spans="4:4" x14ac:dyDescent="0.2">
      <c r="D257" s="10"/>
    </row>
    <row r="258" spans="4:4" x14ac:dyDescent="0.2">
      <c r="D258" s="10"/>
    </row>
    <row r="259" spans="4:4" x14ac:dyDescent="0.2">
      <c r="D259" s="10"/>
    </row>
    <row r="260" spans="4:4" x14ac:dyDescent="0.2">
      <c r="D260" s="10"/>
    </row>
    <row r="261" spans="4:4" x14ac:dyDescent="0.2">
      <c r="D261" s="10"/>
    </row>
    <row r="262" spans="4:4" x14ac:dyDescent="0.2">
      <c r="D262" s="10"/>
    </row>
    <row r="263" spans="4:4" x14ac:dyDescent="0.2">
      <c r="D263" s="10"/>
    </row>
    <row r="264" spans="4:4" x14ac:dyDescent="0.2">
      <c r="D264" s="10"/>
    </row>
    <row r="265" spans="4:4" x14ac:dyDescent="0.2">
      <c r="D265" s="10"/>
    </row>
    <row r="266" spans="4:4" x14ac:dyDescent="0.2">
      <c r="D266" s="10"/>
    </row>
    <row r="267" spans="4:4" x14ac:dyDescent="0.2">
      <c r="D267" s="10"/>
    </row>
    <row r="268" spans="4:4" x14ac:dyDescent="0.2">
      <c r="D268" s="10"/>
    </row>
    <row r="269" spans="4:4" x14ac:dyDescent="0.2">
      <c r="D269" s="10"/>
    </row>
    <row r="270" spans="4:4" x14ac:dyDescent="0.2">
      <c r="D270" s="10"/>
    </row>
    <row r="271" spans="4:4" x14ac:dyDescent="0.2">
      <c r="D271" s="10"/>
    </row>
    <row r="272" spans="4:4" x14ac:dyDescent="0.2">
      <c r="D272" s="10"/>
    </row>
    <row r="273" spans="4:4" x14ac:dyDescent="0.2">
      <c r="D273" s="10"/>
    </row>
    <row r="274" spans="4:4" x14ac:dyDescent="0.2">
      <c r="D274" s="10"/>
    </row>
    <row r="275" spans="4:4" x14ac:dyDescent="0.2">
      <c r="D275" s="10"/>
    </row>
    <row r="276" spans="4:4" x14ac:dyDescent="0.2">
      <c r="D276" s="10"/>
    </row>
    <row r="277" spans="4:4" x14ac:dyDescent="0.2">
      <c r="D277" s="10"/>
    </row>
    <row r="278" spans="4:4" x14ac:dyDescent="0.2">
      <c r="D278" s="10"/>
    </row>
    <row r="279" spans="4:4" x14ac:dyDescent="0.2">
      <c r="D279" s="10"/>
    </row>
    <row r="280" spans="4:4" x14ac:dyDescent="0.2">
      <c r="D280" s="10"/>
    </row>
    <row r="281" spans="4:4" x14ac:dyDescent="0.2">
      <c r="D281" s="10"/>
    </row>
    <row r="282" spans="4:4" x14ac:dyDescent="0.2">
      <c r="D282" s="10"/>
    </row>
    <row r="283" spans="4:4" x14ac:dyDescent="0.2">
      <c r="D283" s="10"/>
    </row>
    <row r="284" spans="4:4" x14ac:dyDescent="0.2">
      <c r="D284" s="10"/>
    </row>
    <row r="285" spans="4:4" x14ac:dyDescent="0.2">
      <c r="D285" s="10"/>
    </row>
    <row r="286" spans="4:4" x14ac:dyDescent="0.2">
      <c r="D286" s="10"/>
    </row>
    <row r="287" spans="4:4" x14ac:dyDescent="0.2">
      <c r="D287" s="10"/>
    </row>
    <row r="288" spans="4:4" x14ac:dyDescent="0.2">
      <c r="D288" s="10"/>
    </row>
    <row r="289" spans="4:4" x14ac:dyDescent="0.2">
      <c r="D289" s="10"/>
    </row>
    <row r="290" spans="4:4" x14ac:dyDescent="0.2">
      <c r="D290" s="10"/>
    </row>
    <row r="291" spans="4:4" x14ac:dyDescent="0.2">
      <c r="D291" s="10"/>
    </row>
    <row r="292" spans="4:4" x14ac:dyDescent="0.2">
      <c r="D292" s="10"/>
    </row>
    <row r="293" spans="4:4" x14ac:dyDescent="0.2">
      <c r="D293" s="10"/>
    </row>
    <row r="294" spans="4:4" x14ac:dyDescent="0.2">
      <c r="D294" s="10"/>
    </row>
    <row r="295" spans="4:4" x14ac:dyDescent="0.2">
      <c r="D295" s="10"/>
    </row>
    <row r="296" spans="4:4" x14ac:dyDescent="0.2">
      <c r="D296" s="10"/>
    </row>
    <row r="297" spans="4:4" x14ac:dyDescent="0.2">
      <c r="D297" s="10"/>
    </row>
    <row r="298" spans="4:4" x14ac:dyDescent="0.2">
      <c r="D298" s="10"/>
    </row>
    <row r="299" spans="4:4" x14ac:dyDescent="0.2">
      <c r="D299" s="10"/>
    </row>
    <row r="300" spans="4:4" x14ac:dyDescent="0.2">
      <c r="D300" s="10"/>
    </row>
    <row r="301" spans="4:4" x14ac:dyDescent="0.2">
      <c r="D301" s="10"/>
    </row>
    <row r="302" spans="4:4" x14ac:dyDescent="0.2">
      <c r="D302" s="10"/>
    </row>
    <row r="303" spans="4:4" x14ac:dyDescent="0.2">
      <c r="D303" s="10"/>
    </row>
    <row r="304" spans="4:4" x14ac:dyDescent="0.2">
      <c r="D304" s="10"/>
    </row>
    <row r="305" spans="4:4" x14ac:dyDescent="0.2">
      <c r="D305" s="10"/>
    </row>
    <row r="306" spans="4:4" x14ac:dyDescent="0.2">
      <c r="D306" s="10"/>
    </row>
    <row r="307" spans="4:4" x14ac:dyDescent="0.2">
      <c r="D307" s="10"/>
    </row>
    <row r="308" spans="4:4" x14ac:dyDescent="0.2">
      <c r="D308" s="10"/>
    </row>
    <row r="309" spans="4:4" x14ac:dyDescent="0.2">
      <c r="D309" s="10"/>
    </row>
    <row r="310" spans="4:4" x14ac:dyDescent="0.2">
      <c r="D310" s="10"/>
    </row>
    <row r="311" spans="4:4" x14ac:dyDescent="0.2">
      <c r="D311" s="10"/>
    </row>
    <row r="312" spans="4:4" x14ac:dyDescent="0.2">
      <c r="D312" s="10"/>
    </row>
    <row r="313" spans="4:4" x14ac:dyDescent="0.2">
      <c r="D313" s="10"/>
    </row>
    <row r="314" spans="4:4" x14ac:dyDescent="0.2">
      <c r="D314" s="10"/>
    </row>
    <row r="315" spans="4:4" x14ac:dyDescent="0.2">
      <c r="D315" s="10"/>
    </row>
    <row r="316" spans="4:4" x14ac:dyDescent="0.2">
      <c r="D316" s="10"/>
    </row>
    <row r="317" spans="4:4" x14ac:dyDescent="0.2">
      <c r="D317" s="10"/>
    </row>
    <row r="318" spans="4:4" x14ac:dyDescent="0.2">
      <c r="D318" s="10"/>
    </row>
    <row r="319" spans="4:4" x14ac:dyDescent="0.2">
      <c r="D319" s="10"/>
    </row>
    <row r="320" spans="4:4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sheetProtection algorithmName="SHA-512" hashValue="vsna7Ni4g0U0pt/SB6pA/NgzzzRMeq2+vlYueT1qdCPEXapvyJm3+JRefcrYM0lPUAaZWkPlqwwiH3X1oikMQg==" saltValue="tKjXIhks3q/QxmanTDakDg==" spinCount="100000" sheet="1"/>
  <mergeCells count="6">
    <mergeCell ref="C12:G12"/>
    <mergeCell ref="A1:G1"/>
    <mergeCell ref="C2:G2"/>
    <mergeCell ref="C3:G3"/>
    <mergeCell ref="C4:G4"/>
    <mergeCell ref="C10:G10"/>
  </mergeCells>
  <pageMargins left="0.59055118110236204" right="0.196850393700787" top="0.78740157499999996" bottom="0.78740157499999996" header="0.3" footer="0.3"/>
  <pageSetup paperSize="9" orientation="landscape" verticalDpi="0" r:id="rId1"/>
  <headerFooter>
    <oddFooter>&amp;RStránka &amp;P z &amp;N&amp;LZpracováno programem BUILDpower S,  © RTS, a.s.</oddFooter>
  </headerFooter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/>
  </sheetPr>
  <dimension ref="A1:BH5000"/>
  <sheetViews>
    <sheetView workbookViewId="0">
      <pane ySplit="7" topLeftCell="A149" activePane="bottomLeft" state="frozen"/>
      <selection pane="bottomLeft" activeCell="F150" sqref="F150"/>
    </sheetView>
  </sheetViews>
  <sheetFormatPr defaultRowHeight="12.75" outlineLevelRow="1" x14ac:dyDescent="0.2"/>
  <cols>
    <col min="1" max="1" width="3.42578125" customWidth="1"/>
    <col min="2" max="2" width="12.5703125" style="122" customWidth="1"/>
    <col min="3" max="3" width="63.28515625" style="122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17" width="0" hidden="1" customWidth="1"/>
    <col min="18" max="18" width="6.85546875" customWidth="1"/>
    <col min="20" max="20" width="8.42578125" customWidth="1"/>
    <col min="21" max="24" width="0" hidden="1" customWidth="1"/>
    <col min="29" max="29" width="0" hidden="1" customWidth="1"/>
    <col min="31" max="41" width="0" hidden="1" customWidth="1"/>
    <col min="53" max="53" width="98.7109375" customWidth="1"/>
  </cols>
  <sheetData>
    <row r="1" spans="1:60" ht="15.75" customHeight="1" x14ac:dyDescent="0.25">
      <c r="A1" s="255" t="s">
        <v>173</v>
      </c>
      <c r="B1" s="255"/>
      <c r="C1" s="255"/>
      <c r="D1" s="255"/>
      <c r="E1" s="255"/>
      <c r="F1" s="255"/>
      <c r="G1" s="255"/>
      <c r="AG1" t="s">
        <v>130</v>
      </c>
    </row>
    <row r="2" spans="1:60" ht="24.95" customHeight="1" x14ac:dyDescent="0.2">
      <c r="A2" s="140" t="s">
        <v>7</v>
      </c>
      <c r="B2" s="49" t="s">
        <v>43</v>
      </c>
      <c r="C2" s="256" t="s">
        <v>44</v>
      </c>
      <c r="D2" s="257"/>
      <c r="E2" s="257"/>
      <c r="F2" s="257"/>
      <c r="G2" s="258"/>
      <c r="AG2" t="s">
        <v>131</v>
      </c>
    </row>
    <row r="3" spans="1:60" ht="24.95" customHeight="1" x14ac:dyDescent="0.2">
      <c r="A3" s="140" t="s">
        <v>8</v>
      </c>
      <c r="B3" s="49" t="s">
        <v>60</v>
      </c>
      <c r="C3" s="256" t="s">
        <v>61</v>
      </c>
      <c r="D3" s="257"/>
      <c r="E3" s="257"/>
      <c r="F3" s="257"/>
      <c r="G3" s="258"/>
      <c r="AC3" s="122" t="s">
        <v>131</v>
      </c>
      <c r="AG3" t="s">
        <v>134</v>
      </c>
    </row>
    <row r="4" spans="1:60" ht="24.95" customHeight="1" x14ac:dyDescent="0.2">
      <c r="A4" s="141" t="s">
        <v>9</v>
      </c>
      <c r="B4" s="142" t="s">
        <v>62</v>
      </c>
      <c r="C4" s="259" t="s">
        <v>63</v>
      </c>
      <c r="D4" s="260"/>
      <c r="E4" s="260"/>
      <c r="F4" s="260"/>
      <c r="G4" s="261"/>
      <c r="AG4" t="s">
        <v>135</v>
      </c>
    </row>
    <row r="5" spans="1:60" x14ac:dyDescent="0.2">
      <c r="D5" s="10"/>
    </row>
    <row r="6" spans="1:60" ht="38.25" x14ac:dyDescent="0.2">
      <c r="A6" s="144" t="s">
        <v>136</v>
      </c>
      <c r="B6" s="146" t="s">
        <v>137</v>
      </c>
      <c r="C6" s="146" t="s">
        <v>138</v>
      </c>
      <c r="D6" s="145" t="s">
        <v>139</v>
      </c>
      <c r="E6" s="144" t="s">
        <v>140</v>
      </c>
      <c r="F6" s="143" t="s">
        <v>141</v>
      </c>
      <c r="G6" s="144" t="s">
        <v>29</v>
      </c>
      <c r="H6" s="147" t="s">
        <v>30</v>
      </c>
      <c r="I6" s="147" t="s">
        <v>142</v>
      </c>
      <c r="J6" s="147" t="s">
        <v>31</v>
      </c>
      <c r="K6" s="147" t="s">
        <v>143</v>
      </c>
      <c r="L6" s="147" t="s">
        <v>144</v>
      </c>
      <c r="M6" s="147" t="s">
        <v>145</v>
      </c>
      <c r="N6" s="147" t="s">
        <v>146</v>
      </c>
      <c r="O6" s="147" t="s">
        <v>147</v>
      </c>
      <c r="P6" s="147" t="s">
        <v>148</v>
      </c>
      <c r="Q6" s="147" t="s">
        <v>149</v>
      </c>
      <c r="R6" s="147" t="s">
        <v>150</v>
      </c>
      <c r="S6" s="147" t="s">
        <v>151</v>
      </c>
      <c r="T6" s="147" t="s">
        <v>152</v>
      </c>
      <c r="U6" s="147" t="s">
        <v>153</v>
      </c>
      <c r="V6" s="147" t="s">
        <v>154</v>
      </c>
      <c r="W6" s="147" t="s">
        <v>155</v>
      </c>
      <c r="X6" s="147" t="s">
        <v>156</v>
      </c>
    </row>
    <row r="7" spans="1:60" hidden="1" x14ac:dyDescent="0.2">
      <c r="A7" s="3"/>
      <c r="B7" s="4"/>
      <c r="C7" s="4"/>
      <c r="D7" s="6"/>
      <c r="E7" s="149"/>
      <c r="F7" s="150"/>
      <c r="G7" s="150"/>
      <c r="H7" s="150"/>
      <c r="I7" s="150"/>
      <c r="J7" s="150"/>
      <c r="K7" s="150"/>
      <c r="L7" s="150"/>
      <c r="M7" s="150"/>
      <c r="N7" s="150"/>
      <c r="O7" s="150"/>
      <c r="P7" s="150"/>
      <c r="Q7" s="150"/>
      <c r="R7" s="150"/>
      <c r="S7" s="150"/>
      <c r="T7" s="150"/>
      <c r="U7" s="150"/>
      <c r="V7" s="150"/>
      <c r="W7" s="150"/>
      <c r="X7" s="150"/>
    </row>
    <row r="8" spans="1:60" x14ac:dyDescent="0.2">
      <c r="A8" s="159" t="s">
        <v>157</v>
      </c>
      <c r="B8" s="160" t="s">
        <v>88</v>
      </c>
      <c r="C8" s="174" t="s">
        <v>89</v>
      </c>
      <c r="D8" s="161"/>
      <c r="E8" s="162"/>
      <c r="F8" s="163"/>
      <c r="G8" s="163">
        <f>SUMIF(AG9:AG20,"&lt;&gt;NOR",G9:G20)</f>
        <v>0</v>
      </c>
      <c r="H8" s="163"/>
      <c r="I8" s="163">
        <f>SUM(I9:I20)</f>
        <v>0</v>
      </c>
      <c r="J8" s="163"/>
      <c r="K8" s="163">
        <f>SUM(K9:K20)</f>
        <v>2605.06</v>
      </c>
      <c r="L8" s="163"/>
      <c r="M8" s="163">
        <f>SUM(M9:M20)</f>
        <v>0</v>
      </c>
      <c r="N8" s="163"/>
      <c r="O8" s="163">
        <f>SUM(O9:O20)</f>
        <v>0</v>
      </c>
      <c r="P8" s="163"/>
      <c r="Q8" s="163">
        <f>SUM(Q9:Q20)</f>
        <v>0</v>
      </c>
      <c r="R8" s="163"/>
      <c r="S8" s="163"/>
      <c r="T8" s="164"/>
      <c r="U8" s="158"/>
      <c r="V8" s="158">
        <f>SUM(V9:V20)</f>
        <v>6.3900000000000006</v>
      </c>
      <c r="W8" s="158"/>
      <c r="X8" s="158"/>
      <c r="AG8" t="s">
        <v>158</v>
      </c>
    </row>
    <row r="9" spans="1:60" ht="22.5" outlineLevel="1" x14ac:dyDescent="0.2">
      <c r="A9" s="165">
        <v>1</v>
      </c>
      <c r="B9" s="166" t="s">
        <v>174</v>
      </c>
      <c r="C9" s="175" t="s">
        <v>175</v>
      </c>
      <c r="D9" s="167" t="s">
        <v>176</v>
      </c>
      <c r="E9" s="168">
        <v>4.4985600000000003</v>
      </c>
      <c r="F9" s="169"/>
      <c r="G9" s="170">
        <f>ROUND(E9*F9,2)</f>
        <v>0</v>
      </c>
      <c r="H9" s="169">
        <v>0</v>
      </c>
      <c r="I9" s="170">
        <f>ROUND(E9*H9,2)</f>
        <v>0</v>
      </c>
      <c r="J9" s="169">
        <v>186.5</v>
      </c>
      <c r="K9" s="170">
        <f>ROUND(E9*J9,2)</f>
        <v>838.98</v>
      </c>
      <c r="L9" s="170">
        <v>21</v>
      </c>
      <c r="M9" s="170">
        <f>G9*(1+L9/100)</f>
        <v>0</v>
      </c>
      <c r="N9" s="170">
        <v>0</v>
      </c>
      <c r="O9" s="170">
        <f>ROUND(E9*N9,2)</f>
        <v>0</v>
      </c>
      <c r="P9" s="170">
        <v>0</v>
      </c>
      <c r="Q9" s="170">
        <f>ROUND(E9*P9,2)</f>
        <v>0</v>
      </c>
      <c r="R9" s="170" t="s">
        <v>177</v>
      </c>
      <c r="S9" s="170" t="s">
        <v>162</v>
      </c>
      <c r="T9" s="171" t="s">
        <v>178</v>
      </c>
      <c r="U9" s="157">
        <v>0.37</v>
      </c>
      <c r="V9" s="157">
        <f>ROUND(E9*U9,2)</f>
        <v>1.66</v>
      </c>
      <c r="W9" s="157"/>
      <c r="X9" s="157" t="s">
        <v>179</v>
      </c>
      <c r="Y9" s="148"/>
      <c r="Z9" s="148"/>
      <c r="AA9" s="148"/>
      <c r="AB9" s="148"/>
      <c r="AC9" s="148"/>
      <c r="AD9" s="148"/>
      <c r="AE9" s="148"/>
      <c r="AF9" s="148"/>
      <c r="AG9" s="148" t="s">
        <v>180</v>
      </c>
      <c r="AH9" s="148"/>
      <c r="AI9" s="148"/>
      <c r="AJ9" s="148"/>
      <c r="AK9" s="148"/>
      <c r="AL9" s="148"/>
      <c r="AM9" s="148"/>
      <c r="AN9" s="148"/>
      <c r="AO9" s="148"/>
      <c r="AP9" s="148"/>
      <c r="AQ9" s="148"/>
      <c r="AR9" s="148"/>
      <c r="AS9" s="148"/>
      <c r="AT9" s="148"/>
      <c r="AU9" s="148"/>
      <c r="AV9" s="148"/>
      <c r="AW9" s="148"/>
      <c r="AX9" s="148"/>
      <c r="AY9" s="148"/>
      <c r="AZ9" s="148"/>
      <c r="BA9" s="148"/>
      <c r="BB9" s="148"/>
      <c r="BC9" s="148"/>
      <c r="BD9" s="148"/>
      <c r="BE9" s="148"/>
      <c r="BF9" s="148"/>
      <c r="BG9" s="148"/>
      <c r="BH9" s="148"/>
    </row>
    <row r="10" spans="1:60" outlineLevel="1" x14ac:dyDescent="0.2">
      <c r="A10" s="155"/>
      <c r="B10" s="156"/>
      <c r="C10" s="262" t="s">
        <v>181</v>
      </c>
      <c r="D10" s="263"/>
      <c r="E10" s="263"/>
      <c r="F10" s="263"/>
      <c r="G10" s="263"/>
      <c r="H10" s="157"/>
      <c r="I10" s="157"/>
      <c r="J10" s="157"/>
      <c r="K10" s="157"/>
      <c r="L10" s="157"/>
      <c r="M10" s="157"/>
      <c r="N10" s="157"/>
      <c r="O10" s="157"/>
      <c r="P10" s="157"/>
      <c r="Q10" s="157"/>
      <c r="R10" s="157"/>
      <c r="S10" s="157"/>
      <c r="T10" s="157"/>
      <c r="U10" s="157"/>
      <c r="V10" s="157"/>
      <c r="W10" s="157"/>
      <c r="X10" s="157"/>
      <c r="Y10" s="148"/>
      <c r="Z10" s="148"/>
      <c r="AA10" s="148"/>
      <c r="AB10" s="148"/>
      <c r="AC10" s="148"/>
      <c r="AD10" s="148"/>
      <c r="AE10" s="148"/>
      <c r="AF10" s="148"/>
      <c r="AG10" s="148" t="s">
        <v>182</v>
      </c>
      <c r="AH10" s="148"/>
      <c r="AI10" s="148"/>
      <c r="AJ10" s="148"/>
      <c r="AK10" s="148"/>
      <c r="AL10" s="148"/>
      <c r="AM10" s="148"/>
      <c r="AN10" s="148"/>
      <c r="AO10" s="148"/>
      <c r="AP10" s="148"/>
      <c r="AQ10" s="148"/>
      <c r="AR10" s="148"/>
      <c r="AS10" s="148"/>
      <c r="AT10" s="148"/>
      <c r="AU10" s="148"/>
      <c r="AV10" s="148"/>
      <c r="AW10" s="148"/>
      <c r="AX10" s="148"/>
      <c r="AY10" s="148"/>
      <c r="AZ10" s="148"/>
      <c r="BA10" s="148"/>
      <c r="BB10" s="148"/>
      <c r="BC10" s="148"/>
      <c r="BD10" s="148"/>
      <c r="BE10" s="148"/>
      <c r="BF10" s="148"/>
      <c r="BG10" s="148"/>
      <c r="BH10" s="148"/>
    </row>
    <row r="11" spans="1:60" outlineLevel="1" x14ac:dyDescent="0.2">
      <c r="A11" s="155"/>
      <c r="B11" s="156"/>
      <c r="C11" s="188" t="s">
        <v>183</v>
      </c>
      <c r="D11" s="179"/>
      <c r="E11" s="180">
        <v>4.4985600000000003</v>
      </c>
      <c r="F11" s="157"/>
      <c r="G11" s="157"/>
      <c r="H11" s="157"/>
      <c r="I11" s="157"/>
      <c r="J11" s="157"/>
      <c r="K11" s="157"/>
      <c r="L11" s="157"/>
      <c r="M11" s="157"/>
      <c r="N11" s="157"/>
      <c r="O11" s="157"/>
      <c r="P11" s="157"/>
      <c r="Q11" s="157"/>
      <c r="R11" s="157"/>
      <c r="S11" s="157"/>
      <c r="T11" s="157"/>
      <c r="U11" s="157"/>
      <c r="V11" s="157"/>
      <c r="W11" s="157"/>
      <c r="X11" s="157"/>
      <c r="Y11" s="148"/>
      <c r="Z11" s="148"/>
      <c r="AA11" s="148"/>
      <c r="AB11" s="148"/>
      <c r="AC11" s="148"/>
      <c r="AD11" s="148"/>
      <c r="AE11" s="148"/>
      <c r="AF11" s="148"/>
      <c r="AG11" s="148" t="s">
        <v>184</v>
      </c>
      <c r="AH11" s="148">
        <v>0</v>
      </c>
      <c r="AI11" s="148"/>
      <c r="AJ11" s="148"/>
      <c r="AK11" s="148"/>
      <c r="AL11" s="148"/>
      <c r="AM11" s="148"/>
      <c r="AN11" s="148"/>
      <c r="AO11" s="148"/>
      <c r="AP11" s="148"/>
      <c r="AQ11" s="148"/>
      <c r="AR11" s="148"/>
      <c r="AS11" s="148"/>
      <c r="AT11" s="148"/>
      <c r="AU11" s="148"/>
      <c r="AV11" s="148"/>
      <c r="AW11" s="148"/>
      <c r="AX11" s="148"/>
      <c r="AY11" s="148"/>
      <c r="AZ11" s="148"/>
      <c r="BA11" s="148"/>
      <c r="BB11" s="148"/>
      <c r="BC11" s="148"/>
      <c r="BD11" s="148"/>
      <c r="BE11" s="148"/>
      <c r="BF11" s="148"/>
      <c r="BG11" s="148"/>
      <c r="BH11" s="148"/>
    </row>
    <row r="12" spans="1:60" ht="22.5" outlineLevel="1" x14ac:dyDescent="0.2">
      <c r="A12" s="165">
        <v>2</v>
      </c>
      <c r="B12" s="166" t="s">
        <v>185</v>
      </c>
      <c r="C12" s="175" t="s">
        <v>186</v>
      </c>
      <c r="D12" s="167" t="s">
        <v>176</v>
      </c>
      <c r="E12" s="168">
        <v>0.89971000000000001</v>
      </c>
      <c r="F12" s="169"/>
      <c r="G12" s="170">
        <f>ROUND(E12*F12,2)</f>
        <v>0</v>
      </c>
      <c r="H12" s="169">
        <v>0</v>
      </c>
      <c r="I12" s="170">
        <f>ROUND(E12*H12,2)</f>
        <v>0</v>
      </c>
      <c r="J12" s="169">
        <v>37.299999999999997</v>
      </c>
      <c r="K12" s="170">
        <f>ROUND(E12*J12,2)</f>
        <v>33.56</v>
      </c>
      <c r="L12" s="170">
        <v>21</v>
      </c>
      <c r="M12" s="170">
        <f>G12*(1+L12/100)</f>
        <v>0</v>
      </c>
      <c r="N12" s="170">
        <v>0</v>
      </c>
      <c r="O12" s="170">
        <f>ROUND(E12*N12,2)</f>
        <v>0</v>
      </c>
      <c r="P12" s="170">
        <v>0</v>
      </c>
      <c r="Q12" s="170">
        <f>ROUND(E12*P12,2)</f>
        <v>0</v>
      </c>
      <c r="R12" s="170" t="s">
        <v>177</v>
      </c>
      <c r="S12" s="170" t="s">
        <v>162</v>
      </c>
      <c r="T12" s="171" t="s">
        <v>178</v>
      </c>
      <c r="U12" s="157">
        <v>0.06</v>
      </c>
      <c r="V12" s="157">
        <f>ROUND(E12*U12,2)</f>
        <v>0.05</v>
      </c>
      <c r="W12" s="157"/>
      <c r="X12" s="157" t="s">
        <v>179</v>
      </c>
      <c r="Y12" s="148"/>
      <c r="Z12" s="148"/>
      <c r="AA12" s="148"/>
      <c r="AB12" s="148"/>
      <c r="AC12" s="148"/>
      <c r="AD12" s="148"/>
      <c r="AE12" s="148"/>
      <c r="AF12" s="148"/>
      <c r="AG12" s="148" t="s">
        <v>180</v>
      </c>
      <c r="AH12" s="148"/>
      <c r="AI12" s="148"/>
      <c r="AJ12" s="148"/>
      <c r="AK12" s="148"/>
      <c r="AL12" s="148"/>
      <c r="AM12" s="148"/>
      <c r="AN12" s="148"/>
      <c r="AO12" s="148"/>
      <c r="AP12" s="148"/>
      <c r="AQ12" s="148"/>
      <c r="AR12" s="148"/>
      <c r="AS12" s="148"/>
      <c r="AT12" s="148"/>
      <c r="AU12" s="148"/>
      <c r="AV12" s="148"/>
      <c r="AW12" s="148"/>
      <c r="AX12" s="148"/>
      <c r="AY12" s="148"/>
      <c r="AZ12" s="148"/>
      <c r="BA12" s="148"/>
      <c r="BB12" s="148"/>
      <c r="BC12" s="148"/>
      <c r="BD12" s="148"/>
      <c r="BE12" s="148"/>
      <c r="BF12" s="148"/>
      <c r="BG12" s="148"/>
      <c r="BH12" s="148"/>
    </row>
    <row r="13" spans="1:60" outlineLevel="1" x14ac:dyDescent="0.2">
      <c r="A13" s="155"/>
      <c r="B13" s="156"/>
      <c r="C13" s="262" t="s">
        <v>181</v>
      </c>
      <c r="D13" s="263"/>
      <c r="E13" s="263"/>
      <c r="F13" s="263"/>
      <c r="G13" s="263"/>
      <c r="H13" s="157"/>
      <c r="I13" s="157"/>
      <c r="J13" s="157"/>
      <c r="K13" s="157"/>
      <c r="L13" s="157"/>
      <c r="M13" s="157"/>
      <c r="N13" s="157"/>
      <c r="O13" s="157"/>
      <c r="P13" s="157"/>
      <c r="Q13" s="157"/>
      <c r="R13" s="157"/>
      <c r="S13" s="157"/>
      <c r="T13" s="157"/>
      <c r="U13" s="157"/>
      <c r="V13" s="157"/>
      <c r="W13" s="157"/>
      <c r="X13" s="157"/>
      <c r="Y13" s="148"/>
      <c r="Z13" s="148"/>
      <c r="AA13" s="148"/>
      <c r="AB13" s="148"/>
      <c r="AC13" s="148"/>
      <c r="AD13" s="148"/>
      <c r="AE13" s="148"/>
      <c r="AF13" s="148"/>
      <c r="AG13" s="148" t="s">
        <v>182</v>
      </c>
      <c r="AH13" s="148"/>
      <c r="AI13" s="148"/>
      <c r="AJ13" s="148"/>
      <c r="AK13" s="148"/>
      <c r="AL13" s="148"/>
      <c r="AM13" s="148"/>
      <c r="AN13" s="148"/>
      <c r="AO13" s="148"/>
      <c r="AP13" s="148"/>
      <c r="AQ13" s="148"/>
      <c r="AR13" s="148"/>
      <c r="AS13" s="148"/>
      <c r="AT13" s="148"/>
      <c r="AU13" s="148"/>
      <c r="AV13" s="148"/>
      <c r="AW13" s="148"/>
      <c r="AX13" s="148"/>
      <c r="AY13" s="148"/>
      <c r="AZ13" s="148"/>
      <c r="BA13" s="148"/>
      <c r="BB13" s="148"/>
      <c r="BC13" s="148"/>
      <c r="BD13" s="148"/>
      <c r="BE13" s="148"/>
      <c r="BF13" s="148"/>
      <c r="BG13" s="148"/>
      <c r="BH13" s="148"/>
    </row>
    <row r="14" spans="1:60" outlineLevel="1" x14ac:dyDescent="0.2">
      <c r="A14" s="155"/>
      <c r="B14" s="156"/>
      <c r="C14" s="188" t="s">
        <v>187</v>
      </c>
      <c r="D14" s="179"/>
      <c r="E14" s="180">
        <v>0.89971000000000001</v>
      </c>
      <c r="F14" s="157"/>
      <c r="G14" s="157"/>
      <c r="H14" s="157"/>
      <c r="I14" s="157"/>
      <c r="J14" s="157"/>
      <c r="K14" s="157"/>
      <c r="L14" s="157"/>
      <c r="M14" s="157"/>
      <c r="N14" s="157"/>
      <c r="O14" s="157"/>
      <c r="P14" s="157"/>
      <c r="Q14" s="157"/>
      <c r="R14" s="157"/>
      <c r="S14" s="157"/>
      <c r="T14" s="157"/>
      <c r="U14" s="157"/>
      <c r="V14" s="157"/>
      <c r="W14" s="157"/>
      <c r="X14" s="157"/>
      <c r="Y14" s="148"/>
      <c r="Z14" s="148"/>
      <c r="AA14" s="148"/>
      <c r="AB14" s="148"/>
      <c r="AC14" s="148"/>
      <c r="AD14" s="148"/>
      <c r="AE14" s="148"/>
      <c r="AF14" s="148"/>
      <c r="AG14" s="148" t="s">
        <v>184</v>
      </c>
      <c r="AH14" s="148">
        <v>0</v>
      </c>
      <c r="AI14" s="148"/>
      <c r="AJ14" s="148"/>
      <c r="AK14" s="148"/>
      <c r="AL14" s="148"/>
      <c r="AM14" s="148"/>
      <c r="AN14" s="148"/>
      <c r="AO14" s="148"/>
      <c r="AP14" s="148"/>
      <c r="AQ14" s="148"/>
      <c r="AR14" s="148"/>
      <c r="AS14" s="148"/>
      <c r="AT14" s="148"/>
      <c r="AU14" s="148"/>
      <c r="AV14" s="148"/>
      <c r="AW14" s="148"/>
      <c r="AX14" s="148"/>
      <c r="AY14" s="148"/>
      <c r="AZ14" s="148"/>
      <c r="BA14" s="148"/>
      <c r="BB14" s="148"/>
      <c r="BC14" s="148"/>
      <c r="BD14" s="148"/>
      <c r="BE14" s="148"/>
      <c r="BF14" s="148"/>
      <c r="BG14" s="148"/>
      <c r="BH14" s="148"/>
    </row>
    <row r="15" spans="1:60" outlineLevel="1" x14ac:dyDescent="0.2">
      <c r="A15" s="165">
        <v>3</v>
      </c>
      <c r="B15" s="166" t="s">
        <v>188</v>
      </c>
      <c r="C15" s="175" t="s">
        <v>189</v>
      </c>
      <c r="D15" s="167" t="s">
        <v>176</v>
      </c>
      <c r="E15" s="168">
        <v>1.2122599999999999</v>
      </c>
      <c r="F15" s="169"/>
      <c r="G15" s="170">
        <f>ROUND(E15*F15,2)</f>
        <v>0</v>
      </c>
      <c r="H15" s="169">
        <v>0</v>
      </c>
      <c r="I15" s="170">
        <f>ROUND(E15*H15,2)</f>
        <v>0</v>
      </c>
      <c r="J15" s="169">
        <v>1220</v>
      </c>
      <c r="K15" s="170">
        <f>ROUND(E15*J15,2)</f>
        <v>1478.96</v>
      </c>
      <c r="L15" s="170">
        <v>21</v>
      </c>
      <c r="M15" s="170">
        <f>G15*(1+L15/100)</f>
        <v>0</v>
      </c>
      <c r="N15" s="170">
        <v>0</v>
      </c>
      <c r="O15" s="170">
        <f>ROUND(E15*N15,2)</f>
        <v>0</v>
      </c>
      <c r="P15" s="170">
        <v>0</v>
      </c>
      <c r="Q15" s="170">
        <f>ROUND(E15*P15,2)</f>
        <v>0</v>
      </c>
      <c r="R15" s="170" t="s">
        <v>177</v>
      </c>
      <c r="S15" s="170" t="s">
        <v>162</v>
      </c>
      <c r="T15" s="171" t="s">
        <v>178</v>
      </c>
      <c r="U15" s="157">
        <v>3.53</v>
      </c>
      <c r="V15" s="157">
        <f>ROUND(E15*U15,2)</f>
        <v>4.28</v>
      </c>
      <c r="W15" s="157"/>
      <c r="X15" s="157" t="s">
        <v>179</v>
      </c>
      <c r="Y15" s="148"/>
      <c r="Z15" s="148"/>
      <c r="AA15" s="148"/>
      <c r="AB15" s="148"/>
      <c r="AC15" s="148"/>
      <c r="AD15" s="148"/>
      <c r="AE15" s="148"/>
      <c r="AF15" s="148"/>
      <c r="AG15" s="148" t="s">
        <v>180</v>
      </c>
      <c r="AH15" s="148"/>
      <c r="AI15" s="148"/>
      <c r="AJ15" s="148"/>
      <c r="AK15" s="148"/>
      <c r="AL15" s="148"/>
      <c r="AM15" s="148"/>
      <c r="AN15" s="148"/>
      <c r="AO15" s="148"/>
      <c r="AP15" s="148"/>
      <c r="AQ15" s="148"/>
      <c r="AR15" s="148"/>
      <c r="AS15" s="148"/>
      <c r="AT15" s="148"/>
      <c r="AU15" s="148"/>
      <c r="AV15" s="148"/>
      <c r="AW15" s="148"/>
      <c r="AX15" s="148"/>
      <c r="AY15" s="148"/>
      <c r="AZ15" s="148"/>
      <c r="BA15" s="148"/>
      <c r="BB15" s="148"/>
      <c r="BC15" s="148"/>
      <c r="BD15" s="148"/>
      <c r="BE15" s="148"/>
      <c r="BF15" s="148"/>
      <c r="BG15" s="148"/>
      <c r="BH15" s="148"/>
    </row>
    <row r="16" spans="1:60" outlineLevel="1" x14ac:dyDescent="0.2">
      <c r="A16" s="155"/>
      <c r="B16" s="156"/>
      <c r="C16" s="262" t="s">
        <v>190</v>
      </c>
      <c r="D16" s="263"/>
      <c r="E16" s="263"/>
      <c r="F16" s="263"/>
      <c r="G16" s="263"/>
      <c r="H16" s="157"/>
      <c r="I16" s="157"/>
      <c r="J16" s="157"/>
      <c r="K16" s="157"/>
      <c r="L16" s="157"/>
      <c r="M16" s="157"/>
      <c r="N16" s="157"/>
      <c r="O16" s="157"/>
      <c r="P16" s="157"/>
      <c r="Q16" s="157"/>
      <c r="R16" s="157"/>
      <c r="S16" s="157"/>
      <c r="T16" s="157"/>
      <c r="U16" s="157"/>
      <c r="V16" s="157"/>
      <c r="W16" s="157"/>
      <c r="X16" s="157"/>
      <c r="Y16" s="148"/>
      <c r="Z16" s="148"/>
      <c r="AA16" s="148"/>
      <c r="AB16" s="148"/>
      <c r="AC16" s="148"/>
      <c r="AD16" s="148"/>
      <c r="AE16" s="148"/>
      <c r="AF16" s="148"/>
      <c r="AG16" s="148" t="s">
        <v>182</v>
      </c>
      <c r="AH16" s="148"/>
      <c r="AI16" s="148"/>
      <c r="AJ16" s="148"/>
      <c r="AK16" s="148"/>
      <c r="AL16" s="148"/>
      <c r="AM16" s="148"/>
      <c r="AN16" s="148"/>
      <c r="AO16" s="148"/>
      <c r="AP16" s="148"/>
      <c r="AQ16" s="148"/>
      <c r="AR16" s="148"/>
      <c r="AS16" s="148"/>
      <c r="AT16" s="148"/>
      <c r="AU16" s="148"/>
      <c r="AV16" s="148"/>
      <c r="AW16" s="148"/>
      <c r="AX16" s="148"/>
      <c r="AY16" s="148"/>
      <c r="AZ16" s="148"/>
      <c r="BA16" s="148"/>
      <c r="BB16" s="148"/>
      <c r="BC16" s="148"/>
      <c r="BD16" s="148"/>
      <c r="BE16" s="148"/>
      <c r="BF16" s="148"/>
      <c r="BG16" s="148"/>
      <c r="BH16" s="148"/>
    </row>
    <row r="17" spans="1:60" outlineLevel="1" x14ac:dyDescent="0.2">
      <c r="A17" s="155"/>
      <c r="B17" s="156"/>
      <c r="C17" s="188" t="s">
        <v>191</v>
      </c>
      <c r="D17" s="179"/>
      <c r="E17" s="180">
        <v>1.2122599999999999</v>
      </c>
      <c r="F17" s="157"/>
      <c r="G17" s="157"/>
      <c r="H17" s="157"/>
      <c r="I17" s="157"/>
      <c r="J17" s="157"/>
      <c r="K17" s="157"/>
      <c r="L17" s="157"/>
      <c r="M17" s="157"/>
      <c r="N17" s="157"/>
      <c r="O17" s="157"/>
      <c r="P17" s="157"/>
      <c r="Q17" s="157"/>
      <c r="R17" s="157"/>
      <c r="S17" s="157"/>
      <c r="T17" s="157"/>
      <c r="U17" s="157"/>
      <c r="V17" s="157"/>
      <c r="W17" s="157"/>
      <c r="X17" s="157"/>
      <c r="Y17" s="148"/>
      <c r="Z17" s="148"/>
      <c r="AA17" s="148"/>
      <c r="AB17" s="148"/>
      <c r="AC17" s="148"/>
      <c r="AD17" s="148"/>
      <c r="AE17" s="148"/>
      <c r="AF17" s="148"/>
      <c r="AG17" s="148" t="s">
        <v>184</v>
      </c>
      <c r="AH17" s="148">
        <v>0</v>
      </c>
      <c r="AI17" s="148"/>
      <c r="AJ17" s="148"/>
      <c r="AK17" s="148"/>
      <c r="AL17" s="148"/>
      <c r="AM17" s="148"/>
      <c r="AN17" s="148"/>
      <c r="AO17" s="148"/>
      <c r="AP17" s="148"/>
      <c r="AQ17" s="148"/>
      <c r="AR17" s="148"/>
      <c r="AS17" s="148"/>
      <c r="AT17" s="148"/>
      <c r="AU17" s="148"/>
      <c r="AV17" s="148"/>
      <c r="AW17" s="148"/>
      <c r="AX17" s="148"/>
      <c r="AY17" s="148"/>
      <c r="AZ17" s="148"/>
      <c r="BA17" s="148"/>
      <c r="BB17" s="148"/>
      <c r="BC17" s="148"/>
      <c r="BD17" s="148"/>
      <c r="BE17" s="148"/>
      <c r="BF17" s="148"/>
      <c r="BG17" s="148"/>
      <c r="BH17" s="148"/>
    </row>
    <row r="18" spans="1:60" outlineLevel="1" x14ac:dyDescent="0.2">
      <c r="A18" s="165">
        <v>4</v>
      </c>
      <c r="B18" s="166" t="s">
        <v>192</v>
      </c>
      <c r="C18" s="175" t="s">
        <v>193</v>
      </c>
      <c r="D18" s="167" t="s">
        <v>176</v>
      </c>
      <c r="E18" s="168">
        <v>5.71082</v>
      </c>
      <c r="F18" s="169"/>
      <c r="G18" s="170">
        <f>ROUND(E18*F18,2)</f>
        <v>0</v>
      </c>
      <c r="H18" s="169">
        <v>0</v>
      </c>
      <c r="I18" s="170">
        <f>ROUND(E18*H18,2)</f>
        <v>0</v>
      </c>
      <c r="J18" s="169">
        <v>44.4</v>
      </c>
      <c r="K18" s="170">
        <f>ROUND(E18*J18,2)</f>
        <v>253.56</v>
      </c>
      <c r="L18" s="170">
        <v>21</v>
      </c>
      <c r="M18" s="170">
        <f>G18*(1+L18/100)</f>
        <v>0</v>
      </c>
      <c r="N18" s="170">
        <v>0</v>
      </c>
      <c r="O18" s="170">
        <f>ROUND(E18*N18,2)</f>
        <v>0</v>
      </c>
      <c r="P18" s="170">
        <v>0</v>
      </c>
      <c r="Q18" s="170">
        <f>ROUND(E18*P18,2)</f>
        <v>0</v>
      </c>
      <c r="R18" s="170" t="s">
        <v>177</v>
      </c>
      <c r="S18" s="170" t="s">
        <v>162</v>
      </c>
      <c r="T18" s="171" t="s">
        <v>178</v>
      </c>
      <c r="U18" s="157">
        <v>7.0000000000000007E-2</v>
      </c>
      <c r="V18" s="157">
        <f>ROUND(E18*U18,2)</f>
        <v>0.4</v>
      </c>
      <c r="W18" s="157"/>
      <c r="X18" s="157" t="s">
        <v>179</v>
      </c>
      <c r="Y18" s="148"/>
      <c r="Z18" s="148"/>
      <c r="AA18" s="148"/>
      <c r="AB18" s="148"/>
      <c r="AC18" s="148"/>
      <c r="AD18" s="148"/>
      <c r="AE18" s="148"/>
      <c r="AF18" s="148"/>
      <c r="AG18" s="148" t="s">
        <v>180</v>
      </c>
      <c r="AH18" s="148"/>
      <c r="AI18" s="148"/>
      <c r="AJ18" s="148"/>
      <c r="AK18" s="148"/>
      <c r="AL18" s="148"/>
      <c r="AM18" s="148"/>
      <c r="AN18" s="148"/>
      <c r="AO18" s="148"/>
      <c r="AP18" s="148"/>
      <c r="AQ18" s="148"/>
      <c r="AR18" s="148"/>
      <c r="AS18" s="148"/>
      <c r="AT18" s="148"/>
      <c r="AU18" s="148"/>
      <c r="AV18" s="148"/>
      <c r="AW18" s="148"/>
      <c r="AX18" s="148"/>
      <c r="AY18" s="148"/>
      <c r="AZ18" s="148"/>
      <c r="BA18" s="148"/>
      <c r="BB18" s="148"/>
      <c r="BC18" s="148"/>
      <c r="BD18" s="148"/>
      <c r="BE18" s="148"/>
      <c r="BF18" s="148"/>
      <c r="BG18" s="148"/>
      <c r="BH18" s="148"/>
    </row>
    <row r="19" spans="1:60" outlineLevel="1" x14ac:dyDescent="0.2">
      <c r="A19" s="155"/>
      <c r="B19" s="156"/>
      <c r="C19" s="262" t="s">
        <v>194</v>
      </c>
      <c r="D19" s="263"/>
      <c r="E19" s="263"/>
      <c r="F19" s="263"/>
      <c r="G19" s="263"/>
      <c r="H19" s="157"/>
      <c r="I19" s="157"/>
      <c r="J19" s="157"/>
      <c r="K19" s="157"/>
      <c r="L19" s="157"/>
      <c r="M19" s="157"/>
      <c r="N19" s="157"/>
      <c r="O19" s="157"/>
      <c r="P19" s="157"/>
      <c r="Q19" s="157"/>
      <c r="R19" s="157"/>
      <c r="S19" s="157"/>
      <c r="T19" s="157"/>
      <c r="U19" s="157"/>
      <c r="V19" s="157"/>
      <c r="W19" s="157"/>
      <c r="X19" s="157"/>
      <c r="Y19" s="148"/>
      <c r="Z19" s="148"/>
      <c r="AA19" s="148"/>
      <c r="AB19" s="148"/>
      <c r="AC19" s="148"/>
      <c r="AD19" s="148"/>
      <c r="AE19" s="148"/>
      <c r="AF19" s="148"/>
      <c r="AG19" s="148" t="s">
        <v>182</v>
      </c>
      <c r="AH19" s="148"/>
      <c r="AI19" s="148"/>
      <c r="AJ19" s="148"/>
      <c r="AK19" s="148"/>
      <c r="AL19" s="148"/>
      <c r="AM19" s="148"/>
      <c r="AN19" s="148"/>
      <c r="AO19" s="148"/>
      <c r="AP19" s="148"/>
      <c r="AQ19" s="148"/>
      <c r="AR19" s="148"/>
      <c r="AS19" s="148"/>
      <c r="AT19" s="148"/>
      <c r="AU19" s="148"/>
      <c r="AV19" s="148"/>
      <c r="AW19" s="148"/>
      <c r="AX19" s="148"/>
      <c r="AY19" s="148"/>
      <c r="AZ19" s="148"/>
      <c r="BA19" s="148"/>
      <c r="BB19" s="148"/>
      <c r="BC19" s="148"/>
      <c r="BD19" s="148"/>
      <c r="BE19" s="148"/>
      <c r="BF19" s="148"/>
      <c r="BG19" s="148"/>
      <c r="BH19" s="148"/>
    </row>
    <row r="20" spans="1:60" outlineLevel="1" x14ac:dyDescent="0.2">
      <c r="A20" s="155"/>
      <c r="B20" s="156"/>
      <c r="C20" s="188" t="s">
        <v>195</v>
      </c>
      <c r="D20" s="179"/>
      <c r="E20" s="180">
        <v>5.71082</v>
      </c>
      <c r="F20" s="157"/>
      <c r="G20" s="157"/>
      <c r="H20" s="157"/>
      <c r="I20" s="157"/>
      <c r="J20" s="157"/>
      <c r="K20" s="157"/>
      <c r="L20" s="157"/>
      <c r="M20" s="157"/>
      <c r="N20" s="157"/>
      <c r="O20" s="157"/>
      <c r="P20" s="157"/>
      <c r="Q20" s="157"/>
      <c r="R20" s="157"/>
      <c r="S20" s="157"/>
      <c r="T20" s="157"/>
      <c r="U20" s="157"/>
      <c r="V20" s="157"/>
      <c r="W20" s="157"/>
      <c r="X20" s="157"/>
      <c r="Y20" s="148"/>
      <c r="Z20" s="148"/>
      <c r="AA20" s="148"/>
      <c r="AB20" s="148"/>
      <c r="AC20" s="148"/>
      <c r="AD20" s="148"/>
      <c r="AE20" s="148"/>
      <c r="AF20" s="148"/>
      <c r="AG20" s="148" t="s">
        <v>184</v>
      </c>
      <c r="AH20" s="148">
        <v>0</v>
      </c>
      <c r="AI20" s="148"/>
      <c r="AJ20" s="148"/>
      <c r="AK20" s="148"/>
      <c r="AL20" s="148"/>
      <c r="AM20" s="148"/>
      <c r="AN20" s="148"/>
      <c r="AO20" s="148"/>
      <c r="AP20" s="148"/>
      <c r="AQ20" s="148"/>
      <c r="AR20" s="148"/>
      <c r="AS20" s="148"/>
      <c r="AT20" s="148"/>
      <c r="AU20" s="148"/>
      <c r="AV20" s="148"/>
      <c r="AW20" s="148"/>
      <c r="AX20" s="148"/>
      <c r="AY20" s="148"/>
      <c r="AZ20" s="148"/>
      <c r="BA20" s="148"/>
      <c r="BB20" s="148"/>
      <c r="BC20" s="148"/>
      <c r="BD20" s="148"/>
      <c r="BE20" s="148"/>
      <c r="BF20" s="148"/>
      <c r="BG20" s="148"/>
      <c r="BH20" s="148"/>
    </row>
    <row r="21" spans="1:60" x14ac:dyDescent="0.2">
      <c r="A21" s="159" t="s">
        <v>157</v>
      </c>
      <c r="B21" s="160" t="s">
        <v>90</v>
      </c>
      <c r="C21" s="174" t="s">
        <v>91</v>
      </c>
      <c r="D21" s="161"/>
      <c r="E21" s="162"/>
      <c r="F21" s="163"/>
      <c r="G21" s="163">
        <f>SUMIF(AG22:AG30,"&lt;&gt;NOR",G22:G30)</f>
        <v>0</v>
      </c>
      <c r="H21" s="163"/>
      <c r="I21" s="163">
        <f>SUM(I22:I30)</f>
        <v>3177.63</v>
      </c>
      <c r="J21" s="163"/>
      <c r="K21" s="163">
        <f>SUM(K22:K30)</f>
        <v>3634.79</v>
      </c>
      <c r="L21" s="163"/>
      <c r="M21" s="163">
        <f>SUM(M22:M30)</f>
        <v>0</v>
      </c>
      <c r="N21" s="163"/>
      <c r="O21" s="163">
        <f>SUM(O22:O30)</f>
        <v>0.75</v>
      </c>
      <c r="P21" s="163"/>
      <c r="Q21" s="163">
        <f>SUM(Q22:Q30)</f>
        <v>0</v>
      </c>
      <c r="R21" s="163"/>
      <c r="S21" s="163"/>
      <c r="T21" s="164"/>
      <c r="U21" s="158"/>
      <c r="V21" s="158">
        <f>SUM(V22:V30)</f>
        <v>2.6100000000000003</v>
      </c>
      <c r="W21" s="158"/>
      <c r="X21" s="158"/>
      <c r="AG21" t="s">
        <v>158</v>
      </c>
    </row>
    <row r="22" spans="1:60" ht="22.5" outlineLevel="1" x14ac:dyDescent="0.2">
      <c r="A22" s="165">
        <v>5</v>
      </c>
      <c r="B22" s="166" t="s">
        <v>196</v>
      </c>
      <c r="C22" s="175" t="s">
        <v>197</v>
      </c>
      <c r="D22" s="167" t="s">
        <v>176</v>
      </c>
      <c r="E22" s="168">
        <v>1.3007299999999999</v>
      </c>
      <c r="F22" s="169"/>
      <c r="G22" s="170">
        <f>ROUND(E22*F22,2)</f>
        <v>0</v>
      </c>
      <c r="H22" s="169">
        <v>0</v>
      </c>
      <c r="I22" s="170">
        <f>ROUND(E22*H22,2)</f>
        <v>0</v>
      </c>
      <c r="J22" s="169">
        <v>697</v>
      </c>
      <c r="K22" s="170">
        <f>ROUND(E22*J22,2)</f>
        <v>906.61</v>
      </c>
      <c r="L22" s="170">
        <v>21</v>
      </c>
      <c r="M22" s="170">
        <f>G22*(1+L22/100)</f>
        <v>0</v>
      </c>
      <c r="N22" s="170">
        <v>0</v>
      </c>
      <c r="O22" s="170">
        <f>ROUND(E22*N22,2)</f>
        <v>0</v>
      </c>
      <c r="P22" s="170">
        <v>0</v>
      </c>
      <c r="Q22" s="170">
        <f>ROUND(E22*P22,2)</f>
        <v>0</v>
      </c>
      <c r="R22" s="170" t="s">
        <v>198</v>
      </c>
      <c r="S22" s="170" t="s">
        <v>162</v>
      </c>
      <c r="T22" s="171" t="s">
        <v>178</v>
      </c>
      <c r="U22" s="157">
        <v>1.84</v>
      </c>
      <c r="V22" s="157">
        <f>ROUND(E22*U22,2)</f>
        <v>2.39</v>
      </c>
      <c r="W22" s="157"/>
      <c r="X22" s="157" t="s">
        <v>179</v>
      </c>
      <c r="Y22" s="148"/>
      <c r="Z22" s="148"/>
      <c r="AA22" s="148"/>
      <c r="AB22" s="148"/>
      <c r="AC22" s="148"/>
      <c r="AD22" s="148"/>
      <c r="AE22" s="148"/>
      <c r="AF22" s="148"/>
      <c r="AG22" s="148" t="s">
        <v>180</v>
      </c>
      <c r="AH22" s="148"/>
      <c r="AI22" s="148"/>
      <c r="AJ22" s="148"/>
      <c r="AK22" s="148"/>
      <c r="AL22" s="148"/>
      <c r="AM22" s="148"/>
      <c r="AN22" s="148"/>
      <c r="AO22" s="148"/>
      <c r="AP22" s="148"/>
      <c r="AQ22" s="148"/>
      <c r="AR22" s="148"/>
      <c r="AS22" s="148"/>
      <c r="AT22" s="148"/>
      <c r="AU22" s="148"/>
      <c r="AV22" s="148"/>
      <c r="AW22" s="148"/>
      <c r="AX22" s="148"/>
      <c r="AY22" s="148"/>
      <c r="AZ22" s="148"/>
      <c r="BA22" s="148"/>
      <c r="BB22" s="148"/>
      <c r="BC22" s="148"/>
      <c r="BD22" s="148"/>
      <c r="BE22" s="148"/>
      <c r="BF22" s="148"/>
      <c r="BG22" s="148"/>
      <c r="BH22" s="148"/>
    </row>
    <row r="23" spans="1:60" outlineLevel="1" x14ac:dyDescent="0.2">
      <c r="A23" s="155"/>
      <c r="B23" s="156"/>
      <c r="C23" s="262" t="s">
        <v>199</v>
      </c>
      <c r="D23" s="263"/>
      <c r="E23" s="263"/>
      <c r="F23" s="263"/>
      <c r="G23" s="263"/>
      <c r="H23" s="157"/>
      <c r="I23" s="157"/>
      <c r="J23" s="157"/>
      <c r="K23" s="157"/>
      <c r="L23" s="157"/>
      <c r="M23" s="157"/>
      <c r="N23" s="157"/>
      <c r="O23" s="157"/>
      <c r="P23" s="157"/>
      <c r="Q23" s="157"/>
      <c r="R23" s="157"/>
      <c r="S23" s="157"/>
      <c r="T23" s="157"/>
      <c r="U23" s="157"/>
      <c r="V23" s="157"/>
      <c r="W23" s="157"/>
      <c r="X23" s="157"/>
      <c r="Y23" s="148"/>
      <c r="Z23" s="148"/>
      <c r="AA23" s="148"/>
      <c r="AB23" s="148"/>
      <c r="AC23" s="148"/>
      <c r="AD23" s="148"/>
      <c r="AE23" s="148"/>
      <c r="AF23" s="148"/>
      <c r="AG23" s="148" t="s">
        <v>182</v>
      </c>
      <c r="AH23" s="148"/>
      <c r="AI23" s="148"/>
      <c r="AJ23" s="148"/>
      <c r="AK23" s="148"/>
      <c r="AL23" s="148"/>
      <c r="AM23" s="148"/>
      <c r="AN23" s="148"/>
      <c r="AO23" s="148"/>
      <c r="AP23" s="148"/>
      <c r="AQ23" s="148"/>
      <c r="AR23" s="148"/>
      <c r="AS23" s="148"/>
      <c r="AT23" s="148"/>
      <c r="AU23" s="148"/>
      <c r="AV23" s="148"/>
      <c r="AW23" s="148"/>
      <c r="AX23" s="148"/>
      <c r="AY23" s="148"/>
      <c r="AZ23" s="148"/>
      <c r="BA23" s="172" t="str">
        <f>C23</f>
        <v>pod mazaniny a dlažby, popř. na plochých střechách, vodorovný nebo ve spádu, s udusáním a urovnáním povrchu,</v>
      </c>
      <c r="BB23" s="148"/>
      <c r="BC23" s="148"/>
      <c r="BD23" s="148"/>
      <c r="BE23" s="148"/>
      <c r="BF23" s="148"/>
      <c r="BG23" s="148"/>
      <c r="BH23" s="148"/>
    </row>
    <row r="24" spans="1:60" outlineLevel="1" x14ac:dyDescent="0.2">
      <c r="A24" s="155"/>
      <c r="B24" s="156"/>
      <c r="C24" s="188" t="s">
        <v>200</v>
      </c>
      <c r="D24" s="179"/>
      <c r="E24" s="180">
        <v>1.3007299999999999</v>
      </c>
      <c r="F24" s="157"/>
      <c r="G24" s="157"/>
      <c r="H24" s="157"/>
      <c r="I24" s="157"/>
      <c r="J24" s="157"/>
      <c r="K24" s="157"/>
      <c r="L24" s="157"/>
      <c r="M24" s="157"/>
      <c r="N24" s="157"/>
      <c r="O24" s="157"/>
      <c r="P24" s="157"/>
      <c r="Q24" s="157"/>
      <c r="R24" s="157"/>
      <c r="S24" s="157"/>
      <c r="T24" s="157"/>
      <c r="U24" s="157"/>
      <c r="V24" s="157"/>
      <c r="W24" s="157"/>
      <c r="X24" s="157"/>
      <c r="Y24" s="148"/>
      <c r="Z24" s="148"/>
      <c r="AA24" s="148"/>
      <c r="AB24" s="148"/>
      <c r="AC24" s="148"/>
      <c r="AD24" s="148"/>
      <c r="AE24" s="148"/>
      <c r="AF24" s="148"/>
      <c r="AG24" s="148" t="s">
        <v>184</v>
      </c>
      <c r="AH24" s="148">
        <v>0</v>
      </c>
      <c r="AI24" s="148"/>
      <c r="AJ24" s="148"/>
      <c r="AK24" s="148"/>
      <c r="AL24" s="148"/>
      <c r="AM24" s="148"/>
      <c r="AN24" s="148"/>
      <c r="AO24" s="148"/>
      <c r="AP24" s="148"/>
      <c r="AQ24" s="148"/>
      <c r="AR24" s="148"/>
      <c r="AS24" s="148"/>
      <c r="AT24" s="148"/>
      <c r="AU24" s="148"/>
      <c r="AV24" s="148"/>
      <c r="AW24" s="148"/>
      <c r="AX24" s="148"/>
      <c r="AY24" s="148"/>
      <c r="AZ24" s="148"/>
      <c r="BA24" s="148"/>
      <c r="BB24" s="148"/>
      <c r="BC24" s="148"/>
      <c r="BD24" s="148"/>
      <c r="BE24" s="148"/>
      <c r="BF24" s="148"/>
      <c r="BG24" s="148"/>
      <c r="BH24" s="148"/>
    </row>
    <row r="25" spans="1:60" outlineLevel="1" x14ac:dyDescent="0.2">
      <c r="A25" s="165">
        <v>6</v>
      </c>
      <c r="B25" s="166" t="s">
        <v>201</v>
      </c>
      <c r="C25" s="175" t="s">
        <v>202</v>
      </c>
      <c r="D25" s="167" t="s">
        <v>203</v>
      </c>
      <c r="E25" s="168">
        <v>22.001439999999999</v>
      </c>
      <c r="F25" s="169"/>
      <c r="G25" s="170">
        <f>ROUND(E25*F25,2)</f>
        <v>0</v>
      </c>
      <c r="H25" s="169">
        <v>21</v>
      </c>
      <c r="I25" s="170">
        <f>ROUND(E25*H25,2)</f>
        <v>462.03</v>
      </c>
      <c r="J25" s="169">
        <v>124</v>
      </c>
      <c r="K25" s="170">
        <f>ROUND(E25*J25,2)</f>
        <v>2728.18</v>
      </c>
      <c r="L25" s="170">
        <v>21</v>
      </c>
      <c r="M25" s="170">
        <f>G25*(1+L25/100)</f>
        <v>0</v>
      </c>
      <c r="N25" s="170">
        <v>5.4000000000000001E-4</v>
      </c>
      <c r="O25" s="170">
        <f>ROUND(E25*N25,2)</f>
        <v>0.01</v>
      </c>
      <c r="P25" s="170">
        <v>0</v>
      </c>
      <c r="Q25" s="170">
        <f>ROUND(E25*P25,2)</f>
        <v>0</v>
      </c>
      <c r="R25" s="170"/>
      <c r="S25" s="170" t="s">
        <v>204</v>
      </c>
      <c r="T25" s="171" t="s">
        <v>163</v>
      </c>
      <c r="U25" s="157">
        <v>0.01</v>
      </c>
      <c r="V25" s="157">
        <f>ROUND(E25*U25,2)</f>
        <v>0.22</v>
      </c>
      <c r="W25" s="157"/>
      <c r="X25" s="157" t="s">
        <v>179</v>
      </c>
      <c r="Y25" s="148"/>
      <c r="Z25" s="148"/>
      <c r="AA25" s="148"/>
      <c r="AB25" s="148"/>
      <c r="AC25" s="148"/>
      <c r="AD25" s="148"/>
      <c r="AE25" s="148"/>
      <c r="AF25" s="148"/>
      <c r="AG25" s="148" t="s">
        <v>180</v>
      </c>
      <c r="AH25" s="148"/>
      <c r="AI25" s="148"/>
      <c r="AJ25" s="148"/>
      <c r="AK25" s="148"/>
      <c r="AL25" s="148"/>
      <c r="AM25" s="148"/>
      <c r="AN25" s="148"/>
      <c r="AO25" s="148"/>
      <c r="AP25" s="148"/>
      <c r="AQ25" s="148"/>
      <c r="AR25" s="148"/>
      <c r="AS25" s="148"/>
      <c r="AT25" s="148"/>
      <c r="AU25" s="148"/>
      <c r="AV25" s="148"/>
      <c r="AW25" s="148"/>
      <c r="AX25" s="148"/>
      <c r="AY25" s="148"/>
      <c r="AZ25" s="148"/>
      <c r="BA25" s="148"/>
      <c r="BB25" s="148"/>
      <c r="BC25" s="148"/>
      <c r="BD25" s="148"/>
      <c r="BE25" s="148"/>
      <c r="BF25" s="148"/>
      <c r="BG25" s="148"/>
      <c r="BH25" s="148"/>
    </row>
    <row r="26" spans="1:60" outlineLevel="1" x14ac:dyDescent="0.2">
      <c r="A26" s="155"/>
      <c r="B26" s="156"/>
      <c r="C26" s="188" t="s">
        <v>205</v>
      </c>
      <c r="D26" s="179"/>
      <c r="E26" s="180">
        <v>22.001439999999999</v>
      </c>
      <c r="F26" s="157"/>
      <c r="G26" s="157"/>
      <c r="H26" s="157"/>
      <c r="I26" s="157"/>
      <c r="J26" s="157"/>
      <c r="K26" s="157"/>
      <c r="L26" s="157"/>
      <c r="M26" s="157"/>
      <c r="N26" s="157"/>
      <c r="O26" s="157"/>
      <c r="P26" s="157"/>
      <c r="Q26" s="157"/>
      <c r="R26" s="157"/>
      <c r="S26" s="157"/>
      <c r="T26" s="157"/>
      <c r="U26" s="157"/>
      <c r="V26" s="157"/>
      <c r="W26" s="157"/>
      <c r="X26" s="157"/>
      <c r="Y26" s="148"/>
      <c r="Z26" s="148"/>
      <c r="AA26" s="148"/>
      <c r="AB26" s="148"/>
      <c r="AC26" s="148"/>
      <c r="AD26" s="148"/>
      <c r="AE26" s="148"/>
      <c r="AF26" s="148"/>
      <c r="AG26" s="148" t="s">
        <v>184</v>
      </c>
      <c r="AH26" s="148">
        <v>0</v>
      </c>
      <c r="AI26" s="148"/>
      <c r="AJ26" s="148"/>
      <c r="AK26" s="148"/>
      <c r="AL26" s="148"/>
      <c r="AM26" s="148"/>
      <c r="AN26" s="148"/>
      <c r="AO26" s="148"/>
      <c r="AP26" s="148"/>
      <c r="AQ26" s="148"/>
      <c r="AR26" s="148"/>
      <c r="AS26" s="148"/>
      <c r="AT26" s="148"/>
      <c r="AU26" s="148"/>
      <c r="AV26" s="148"/>
      <c r="AW26" s="148"/>
      <c r="AX26" s="148"/>
      <c r="AY26" s="148"/>
      <c r="AZ26" s="148"/>
      <c r="BA26" s="148"/>
      <c r="BB26" s="148"/>
      <c r="BC26" s="148"/>
      <c r="BD26" s="148"/>
      <c r="BE26" s="148"/>
      <c r="BF26" s="148"/>
      <c r="BG26" s="148"/>
      <c r="BH26" s="148"/>
    </row>
    <row r="27" spans="1:60" ht="22.5" outlineLevel="1" x14ac:dyDescent="0.2">
      <c r="A27" s="165">
        <v>7</v>
      </c>
      <c r="B27" s="166" t="s">
        <v>206</v>
      </c>
      <c r="C27" s="175" t="s">
        <v>207</v>
      </c>
      <c r="D27" s="167" t="s">
        <v>176</v>
      </c>
      <c r="E27" s="168">
        <v>1.13307</v>
      </c>
      <c r="F27" s="169"/>
      <c r="G27" s="170">
        <f>ROUND(E27*F27,2)</f>
        <v>0</v>
      </c>
      <c r="H27" s="169">
        <v>1975</v>
      </c>
      <c r="I27" s="170">
        <f>ROUND(E27*H27,2)</f>
        <v>2237.81</v>
      </c>
      <c r="J27" s="169">
        <v>0</v>
      </c>
      <c r="K27" s="170">
        <f>ROUND(E27*J27,2)</f>
        <v>0</v>
      </c>
      <c r="L27" s="170">
        <v>21</v>
      </c>
      <c r="M27" s="170">
        <f>G27*(1+L27/100)</f>
        <v>0</v>
      </c>
      <c r="N27" s="170">
        <v>0.35</v>
      </c>
      <c r="O27" s="170">
        <f>ROUND(E27*N27,2)</f>
        <v>0.4</v>
      </c>
      <c r="P27" s="170">
        <v>0</v>
      </c>
      <c r="Q27" s="170">
        <f>ROUND(E27*P27,2)</f>
        <v>0</v>
      </c>
      <c r="R27" s="170" t="s">
        <v>208</v>
      </c>
      <c r="S27" s="170" t="s">
        <v>162</v>
      </c>
      <c r="T27" s="171" t="s">
        <v>178</v>
      </c>
      <c r="U27" s="157">
        <v>0</v>
      </c>
      <c r="V27" s="157">
        <f>ROUND(E27*U27,2)</f>
        <v>0</v>
      </c>
      <c r="W27" s="157"/>
      <c r="X27" s="157" t="s">
        <v>209</v>
      </c>
      <c r="Y27" s="148"/>
      <c r="Z27" s="148"/>
      <c r="AA27" s="148"/>
      <c r="AB27" s="148"/>
      <c r="AC27" s="148"/>
      <c r="AD27" s="148"/>
      <c r="AE27" s="148"/>
      <c r="AF27" s="148"/>
      <c r="AG27" s="148" t="s">
        <v>210</v>
      </c>
      <c r="AH27" s="148"/>
      <c r="AI27" s="148"/>
      <c r="AJ27" s="148"/>
      <c r="AK27" s="148"/>
      <c r="AL27" s="148"/>
      <c r="AM27" s="148"/>
      <c r="AN27" s="148"/>
      <c r="AO27" s="148"/>
      <c r="AP27" s="148"/>
      <c r="AQ27" s="148"/>
      <c r="AR27" s="148"/>
      <c r="AS27" s="148"/>
      <c r="AT27" s="148"/>
      <c r="AU27" s="148"/>
      <c r="AV27" s="148"/>
      <c r="AW27" s="148"/>
      <c r="AX27" s="148"/>
      <c r="AY27" s="148"/>
      <c r="AZ27" s="148"/>
      <c r="BA27" s="148"/>
      <c r="BB27" s="148"/>
      <c r="BC27" s="148"/>
      <c r="BD27" s="148"/>
      <c r="BE27" s="148"/>
      <c r="BF27" s="148"/>
      <c r="BG27" s="148"/>
      <c r="BH27" s="148"/>
    </row>
    <row r="28" spans="1:60" outlineLevel="1" x14ac:dyDescent="0.2">
      <c r="A28" s="155"/>
      <c r="B28" s="156"/>
      <c r="C28" s="188" t="s">
        <v>211</v>
      </c>
      <c r="D28" s="179"/>
      <c r="E28" s="180">
        <v>1.13307</v>
      </c>
      <c r="F28" s="157"/>
      <c r="G28" s="157"/>
      <c r="H28" s="157"/>
      <c r="I28" s="157"/>
      <c r="J28" s="157"/>
      <c r="K28" s="157"/>
      <c r="L28" s="157"/>
      <c r="M28" s="157"/>
      <c r="N28" s="157"/>
      <c r="O28" s="157"/>
      <c r="P28" s="157"/>
      <c r="Q28" s="157"/>
      <c r="R28" s="157"/>
      <c r="S28" s="157"/>
      <c r="T28" s="157"/>
      <c r="U28" s="157"/>
      <c r="V28" s="157"/>
      <c r="W28" s="157"/>
      <c r="X28" s="157"/>
      <c r="Y28" s="148"/>
      <c r="Z28" s="148"/>
      <c r="AA28" s="148"/>
      <c r="AB28" s="148"/>
      <c r="AC28" s="148"/>
      <c r="AD28" s="148"/>
      <c r="AE28" s="148"/>
      <c r="AF28" s="148"/>
      <c r="AG28" s="148" t="s">
        <v>184</v>
      </c>
      <c r="AH28" s="148">
        <v>0</v>
      </c>
      <c r="AI28" s="148"/>
      <c r="AJ28" s="148"/>
      <c r="AK28" s="148"/>
      <c r="AL28" s="148"/>
      <c r="AM28" s="148"/>
      <c r="AN28" s="148"/>
      <c r="AO28" s="148"/>
      <c r="AP28" s="148"/>
      <c r="AQ28" s="148"/>
      <c r="AR28" s="148"/>
      <c r="AS28" s="148"/>
      <c r="AT28" s="148"/>
      <c r="AU28" s="148"/>
      <c r="AV28" s="148"/>
      <c r="AW28" s="148"/>
      <c r="AX28" s="148"/>
      <c r="AY28" s="148"/>
      <c r="AZ28" s="148"/>
      <c r="BA28" s="148"/>
      <c r="BB28" s="148"/>
      <c r="BC28" s="148"/>
      <c r="BD28" s="148"/>
      <c r="BE28" s="148"/>
      <c r="BF28" s="148"/>
      <c r="BG28" s="148"/>
      <c r="BH28" s="148"/>
    </row>
    <row r="29" spans="1:60" outlineLevel="1" x14ac:dyDescent="0.2">
      <c r="A29" s="165">
        <v>8</v>
      </c>
      <c r="B29" s="166" t="s">
        <v>212</v>
      </c>
      <c r="C29" s="175" t="s">
        <v>213</v>
      </c>
      <c r="D29" s="167" t="s">
        <v>214</v>
      </c>
      <c r="E29" s="168">
        <v>212.35045</v>
      </c>
      <c r="F29" s="169"/>
      <c r="G29" s="170">
        <f>ROUND(E29*F29,2)</f>
        <v>0</v>
      </c>
      <c r="H29" s="169">
        <v>2.25</v>
      </c>
      <c r="I29" s="170">
        <f>ROUND(E29*H29,2)</f>
        <v>477.79</v>
      </c>
      <c r="J29" s="169">
        <v>0</v>
      </c>
      <c r="K29" s="170">
        <f>ROUND(E29*J29,2)</f>
        <v>0</v>
      </c>
      <c r="L29" s="170">
        <v>21</v>
      </c>
      <c r="M29" s="170">
        <f>G29*(1+L29/100)</f>
        <v>0</v>
      </c>
      <c r="N29" s="170">
        <v>1.6000000000000001E-3</v>
      </c>
      <c r="O29" s="170">
        <f>ROUND(E29*N29,2)</f>
        <v>0.34</v>
      </c>
      <c r="P29" s="170">
        <v>0</v>
      </c>
      <c r="Q29" s="170">
        <f>ROUND(E29*P29,2)</f>
        <v>0</v>
      </c>
      <c r="R29" s="170" t="s">
        <v>208</v>
      </c>
      <c r="S29" s="170" t="s">
        <v>162</v>
      </c>
      <c r="T29" s="171" t="s">
        <v>178</v>
      </c>
      <c r="U29" s="157">
        <v>0</v>
      </c>
      <c r="V29" s="157">
        <f>ROUND(E29*U29,2)</f>
        <v>0</v>
      </c>
      <c r="W29" s="157"/>
      <c r="X29" s="157" t="s">
        <v>209</v>
      </c>
      <c r="Y29" s="148"/>
      <c r="Z29" s="148"/>
      <c r="AA29" s="148"/>
      <c r="AB29" s="148"/>
      <c r="AC29" s="148"/>
      <c r="AD29" s="148"/>
      <c r="AE29" s="148"/>
      <c r="AF29" s="148"/>
      <c r="AG29" s="148" t="s">
        <v>210</v>
      </c>
      <c r="AH29" s="148"/>
      <c r="AI29" s="148"/>
      <c r="AJ29" s="148"/>
      <c r="AK29" s="148"/>
      <c r="AL29" s="148"/>
      <c r="AM29" s="148"/>
      <c r="AN29" s="148"/>
      <c r="AO29" s="148"/>
      <c r="AP29" s="148"/>
      <c r="AQ29" s="148"/>
      <c r="AR29" s="148"/>
      <c r="AS29" s="148"/>
      <c r="AT29" s="148"/>
      <c r="AU29" s="148"/>
      <c r="AV29" s="148"/>
      <c r="AW29" s="148"/>
      <c r="AX29" s="148"/>
      <c r="AY29" s="148"/>
      <c r="AZ29" s="148"/>
      <c r="BA29" s="148"/>
      <c r="BB29" s="148"/>
      <c r="BC29" s="148"/>
      <c r="BD29" s="148"/>
      <c r="BE29" s="148"/>
      <c r="BF29" s="148"/>
      <c r="BG29" s="148"/>
      <c r="BH29" s="148"/>
    </row>
    <row r="30" spans="1:60" outlineLevel="1" x14ac:dyDescent="0.2">
      <c r="A30" s="155"/>
      <c r="B30" s="156"/>
      <c r="C30" s="188" t="s">
        <v>215</v>
      </c>
      <c r="D30" s="179"/>
      <c r="E30" s="180">
        <v>212.35045</v>
      </c>
      <c r="F30" s="157"/>
      <c r="G30" s="157"/>
      <c r="H30" s="157"/>
      <c r="I30" s="157"/>
      <c r="J30" s="157"/>
      <c r="K30" s="157"/>
      <c r="L30" s="157"/>
      <c r="M30" s="157"/>
      <c r="N30" s="157"/>
      <c r="O30" s="157"/>
      <c r="P30" s="157"/>
      <c r="Q30" s="157"/>
      <c r="R30" s="157"/>
      <c r="S30" s="157"/>
      <c r="T30" s="157"/>
      <c r="U30" s="157"/>
      <c r="V30" s="157"/>
      <c r="W30" s="157"/>
      <c r="X30" s="157"/>
      <c r="Y30" s="148"/>
      <c r="Z30" s="148"/>
      <c r="AA30" s="148"/>
      <c r="AB30" s="148"/>
      <c r="AC30" s="148"/>
      <c r="AD30" s="148"/>
      <c r="AE30" s="148"/>
      <c r="AF30" s="148"/>
      <c r="AG30" s="148" t="s">
        <v>184</v>
      </c>
      <c r="AH30" s="148">
        <v>0</v>
      </c>
      <c r="AI30" s="148"/>
      <c r="AJ30" s="148"/>
      <c r="AK30" s="148"/>
      <c r="AL30" s="148"/>
      <c r="AM30" s="148"/>
      <c r="AN30" s="148"/>
      <c r="AO30" s="148"/>
      <c r="AP30" s="148"/>
      <c r="AQ30" s="148"/>
      <c r="AR30" s="148"/>
      <c r="AS30" s="148"/>
      <c r="AT30" s="148"/>
      <c r="AU30" s="148"/>
      <c r="AV30" s="148"/>
      <c r="AW30" s="148"/>
      <c r="AX30" s="148"/>
      <c r="AY30" s="148"/>
      <c r="AZ30" s="148"/>
      <c r="BA30" s="148"/>
      <c r="BB30" s="148"/>
      <c r="BC30" s="148"/>
      <c r="BD30" s="148"/>
      <c r="BE30" s="148"/>
      <c r="BF30" s="148"/>
      <c r="BG30" s="148"/>
      <c r="BH30" s="148"/>
    </row>
    <row r="31" spans="1:60" x14ac:dyDescent="0.2">
      <c r="A31" s="159" t="s">
        <v>157</v>
      </c>
      <c r="B31" s="160" t="s">
        <v>92</v>
      </c>
      <c r="C31" s="174" t="s">
        <v>93</v>
      </c>
      <c r="D31" s="161"/>
      <c r="E31" s="162"/>
      <c r="F31" s="163"/>
      <c r="G31" s="163">
        <f>SUMIF(AG32:AG33,"&lt;&gt;NOR",G32:G33)</f>
        <v>0</v>
      </c>
      <c r="H31" s="163"/>
      <c r="I31" s="163">
        <f>SUM(I32:I33)</f>
        <v>2798.42</v>
      </c>
      <c r="J31" s="163"/>
      <c r="K31" s="163">
        <f>SUM(K32:K33)</f>
        <v>335.27</v>
      </c>
      <c r="L31" s="163"/>
      <c r="M31" s="163">
        <f>SUM(M32:M33)</f>
        <v>0</v>
      </c>
      <c r="N31" s="163"/>
      <c r="O31" s="163">
        <f>SUM(O32:O33)</f>
        <v>3.06</v>
      </c>
      <c r="P31" s="163"/>
      <c r="Q31" s="163">
        <f>SUM(Q32:Q33)</f>
        <v>0</v>
      </c>
      <c r="R31" s="163"/>
      <c r="S31" s="163"/>
      <c r="T31" s="164"/>
      <c r="U31" s="158"/>
      <c r="V31" s="158">
        <f>SUM(V32:V33)</f>
        <v>0.57999999999999996</v>
      </c>
      <c r="W31" s="158"/>
      <c r="X31" s="158"/>
      <c r="AG31" t="s">
        <v>158</v>
      </c>
    </row>
    <row r="32" spans="1:60" outlineLevel="1" x14ac:dyDescent="0.2">
      <c r="A32" s="165">
        <v>9</v>
      </c>
      <c r="B32" s="166" t="s">
        <v>216</v>
      </c>
      <c r="C32" s="175" t="s">
        <v>217</v>
      </c>
      <c r="D32" s="167" t="s">
        <v>176</v>
      </c>
      <c r="E32" s="168">
        <v>1.2122599999999999</v>
      </c>
      <c r="F32" s="169"/>
      <c r="G32" s="170">
        <f>ROUND(E32*F32,2)</f>
        <v>0</v>
      </c>
      <c r="H32" s="169">
        <v>2308.4299999999998</v>
      </c>
      <c r="I32" s="170">
        <f>ROUND(E32*H32,2)</f>
        <v>2798.42</v>
      </c>
      <c r="J32" s="169">
        <v>276.57</v>
      </c>
      <c r="K32" s="170">
        <f>ROUND(E32*J32,2)</f>
        <v>335.27</v>
      </c>
      <c r="L32" s="170">
        <v>21</v>
      </c>
      <c r="M32" s="170">
        <f>G32*(1+L32/100)</f>
        <v>0</v>
      </c>
      <c r="N32" s="170">
        <v>2.5249999999999999</v>
      </c>
      <c r="O32" s="170">
        <f>ROUND(E32*N32,2)</f>
        <v>3.06</v>
      </c>
      <c r="P32" s="170">
        <v>0</v>
      </c>
      <c r="Q32" s="170">
        <f>ROUND(E32*P32,2)</f>
        <v>0</v>
      </c>
      <c r="R32" s="170" t="s">
        <v>198</v>
      </c>
      <c r="S32" s="170" t="s">
        <v>162</v>
      </c>
      <c r="T32" s="171" t="s">
        <v>178</v>
      </c>
      <c r="U32" s="157">
        <v>0.48</v>
      </c>
      <c r="V32" s="157">
        <f>ROUND(E32*U32,2)</f>
        <v>0.57999999999999996</v>
      </c>
      <c r="W32" s="157"/>
      <c r="X32" s="157" t="s">
        <v>179</v>
      </c>
      <c r="Y32" s="148"/>
      <c r="Z32" s="148"/>
      <c r="AA32" s="148"/>
      <c r="AB32" s="148"/>
      <c r="AC32" s="148"/>
      <c r="AD32" s="148"/>
      <c r="AE32" s="148"/>
      <c r="AF32" s="148"/>
      <c r="AG32" s="148" t="s">
        <v>180</v>
      </c>
      <c r="AH32" s="148"/>
      <c r="AI32" s="148"/>
      <c r="AJ32" s="148"/>
      <c r="AK32" s="148"/>
      <c r="AL32" s="148"/>
      <c r="AM32" s="148"/>
      <c r="AN32" s="148"/>
      <c r="AO32" s="148"/>
      <c r="AP32" s="148"/>
      <c r="AQ32" s="148"/>
      <c r="AR32" s="148"/>
      <c r="AS32" s="148"/>
      <c r="AT32" s="148"/>
      <c r="AU32" s="148"/>
      <c r="AV32" s="148"/>
      <c r="AW32" s="148"/>
      <c r="AX32" s="148"/>
      <c r="AY32" s="148"/>
      <c r="AZ32" s="148"/>
      <c r="BA32" s="148"/>
      <c r="BB32" s="148"/>
      <c r="BC32" s="148"/>
      <c r="BD32" s="148"/>
      <c r="BE32" s="148"/>
      <c r="BF32" s="148"/>
      <c r="BG32" s="148"/>
      <c r="BH32" s="148"/>
    </row>
    <row r="33" spans="1:60" outlineLevel="1" x14ac:dyDescent="0.2">
      <c r="A33" s="155"/>
      <c r="B33" s="156"/>
      <c r="C33" s="188" t="s">
        <v>191</v>
      </c>
      <c r="D33" s="179"/>
      <c r="E33" s="180">
        <v>1.2122599999999999</v>
      </c>
      <c r="F33" s="157"/>
      <c r="G33" s="157"/>
      <c r="H33" s="157"/>
      <c r="I33" s="157"/>
      <c r="J33" s="157"/>
      <c r="K33" s="157"/>
      <c r="L33" s="157"/>
      <c r="M33" s="157"/>
      <c r="N33" s="157"/>
      <c r="O33" s="157"/>
      <c r="P33" s="157"/>
      <c r="Q33" s="157"/>
      <c r="R33" s="157"/>
      <c r="S33" s="157"/>
      <c r="T33" s="157"/>
      <c r="U33" s="157"/>
      <c r="V33" s="157"/>
      <c r="W33" s="157"/>
      <c r="X33" s="157"/>
      <c r="Y33" s="148"/>
      <c r="Z33" s="148"/>
      <c r="AA33" s="148"/>
      <c r="AB33" s="148"/>
      <c r="AC33" s="148"/>
      <c r="AD33" s="148"/>
      <c r="AE33" s="148"/>
      <c r="AF33" s="148"/>
      <c r="AG33" s="148" t="s">
        <v>184</v>
      </c>
      <c r="AH33" s="148">
        <v>0</v>
      </c>
      <c r="AI33" s="148"/>
      <c r="AJ33" s="148"/>
      <c r="AK33" s="148"/>
      <c r="AL33" s="148"/>
      <c r="AM33" s="148"/>
      <c r="AN33" s="148"/>
      <c r="AO33" s="148"/>
      <c r="AP33" s="148"/>
      <c r="AQ33" s="148"/>
      <c r="AR33" s="148"/>
      <c r="AS33" s="148"/>
      <c r="AT33" s="148"/>
      <c r="AU33" s="148"/>
      <c r="AV33" s="148"/>
      <c r="AW33" s="148"/>
      <c r="AX33" s="148"/>
      <c r="AY33" s="148"/>
      <c r="AZ33" s="148"/>
      <c r="BA33" s="148"/>
      <c r="BB33" s="148"/>
      <c r="BC33" s="148"/>
      <c r="BD33" s="148"/>
      <c r="BE33" s="148"/>
      <c r="BF33" s="148"/>
      <c r="BG33" s="148"/>
      <c r="BH33" s="148"/>
    </row>
    <row r="34" spans="1:60" x14ac:dyDescent="0.2">
      <c r="A34" s="159" t="s">
        <v>157</v>
      </c>
      <c r="B34" s="160" t="s">
        <v>98</v>
      </c>
      <c r="C34" s="174" t="s">
        <v>99</v>
      </c>
      <c r="D34" s="161"/>
      <c r="E34" s="162"/>
      <c r="F34" s="163"/>
      <c r="G34" s="163">
        <f>SUMIF(AG35:AG43,"&lt;&gt;NOR",G35:G43)</f>
        <v>0</v>
      </c>
      <c r="H34" s="163"/>
      <c r="I34" s="163">
        <f>SUM(I35:I43)</f>
        <v>2639.63</v>
      </c>
      <c r="J34" s="163"/>
      <c r="K34" s="163">
        <f>SUM(K35:K43)</f>
        <v>503.53999999999996</v>
      </c>
      <c r="L34" s="163"/>
      <c r="M34" s="163">
        <f>SUM(M35:M43)</f>
        <v>0</v>
      </c>
      <c r="N34" s="163"/>
      <c r="O34" s="163">
        <f>SUM(O35:O43)</f>
        <v>8.52</v>
      </c>
      <c r="P34" s="163"/>
      <c r="Q34" s="163">
        <f>SUM(Q35:Q43)</f>
        <v>0</v>
      </c>
      <c r="R34" s="163"/>
      <c r="S34" s="163"/>
      <c r="T34" s="164"/>
      <c r="U34" s="158"/>
      <c r="V34" s="158">
        <f>SUM(V35:V43)</f>
        <v>0.63</v>
      </c>
      <c r="W34" s="158"/>
      <c r="X34" s="158"/>
      <c r="AG34" t="s">
        <v>158</v>
      </c>
    </row>
    <row r="35" spans="1:60" outlineLevel="1" x14ac:dyDescent="0.2">
      <c r="A35" s="165">
        <v>10</v>
      </c>
      <c r="B35" s="166" t="s">
        <v>218</v>
      </c>
      <c r="C35" s="175" t="s">
        <v>219</v>
      </c>
      <c r="D35" s="167" t="s">
        <v>203</v>
      </c>
      <c r="E35" s="168">
        <v>4.7477999999999998</v>
      </c>
      <c r="F35" s="169"/>
      <c r="G35" s="170">
        <f>ROUND(E35*F35,2)</f>
        <v>0</v>
      </c>
      <c r="H35" s="169">
        <v>62.65</v>
      </c>
      <c r="I35" s="170">
        <f>ROUND(E35*H35,2)</f>
        <v>297.45</v>
      </c>
      <c r="J35" s="169">
        <v>13.95</v>
      </c>
      <c r="K35" s="170">
        <f>ROUND(E35*J35,2)</f>
        <v>66.23</v>
      </c>
      <c r="L35" s="170">
        <v>21</v>
      </c>
      <c r="M35" s="170">
        <f>G35*(1+L35/100)</f>
        <v>0</v>
      </c>
      <c r="N35" s="170">
        <v>0.2024</v>
      </c>
      <c r="O35" s="170">
        <f>ROUND(E35*N35,2)</f>
        <v>0.96</v>
      </c>
      <c r="P35" s="170">
        <v>0</v>
      </c>
      <c r="Q35" s="170">
        <f>ROUND(E35*P35,2)</f>
        <v>0</v>
      </c>
      <c r="R35" s="170" t="s">
        <v>220</v>
      </c>
      <c r="S35" s="170" t="s">
        <v>162</v>
      </c>
      <c r="T35" s="171" t="s">
        <v>178</v>
      </c>
      <c r="U35" s="157">
        <v>0.03</v>
      </c>
      <c r="V35" s="157">
        <f>ROUND(E35*U35,2)</f>
        <v>0.14000000000000001</v>
      </c>
      <c r="W35" s="157"/>
      <c r="X35" s="157" t="s">
        <v>179</v>
      </c>
      <c r="Y35" s="148"/>
      <c r="Z35" s="148"/>
      <c r="AA35" s="148"/>
      <c r="AB35" s="148"/>
      <c r="AC35" s="148"/>
      <c r="AD35" s="148"/>
      <c r="AE35" s="148"/>
      <c r="AF35" s="148"/>
      <c r="AG35" s="148" t="s">
        <v>180</v>
      </c>
      <c r="AH35" s="148"/>
      <c r="AI35" s="148"/>
      <c r="AJ35" s="148"/>
      <c r="AK35" s="148"/>
      <c r="AL35" s="148"/>
      <c r="AM35" s="148"/>
      <c r="AN35" s="148"/>
      <c r="AO35" s="148"/>
      <c r="AP35" s="148"/>
      <c r="AQ35" s="148"/>
      <c r="AR35" s="148"/>
      <c r="AS35" s="148"/>
      <c r="AT35" s="148"/>
      <c r="AU35" s="148"/>
      <c r="AV35" s="148"/>
      <c r="AW35" s="148"/>
      <c r="AX35" s="148"/>
      <c r="AY35" s="148"/>
      <c r="AZ35" s="148"/>
      <c r="BA35" s="148"/>
      <c r="BB35" s="148"/>
      <c r="BC35" s="148"/>
      <c r="BD35" s="148"/>
      <c r="BE35" s="148"/>
      <c r="BF35" s="148"/>
      <c r="BG35" s="148"/>
      <c r="BH35" s="148"/>
    </row>
    <row r="36" spans="1:60" outlineLevel="1" x14ac:dyDescent="0.2">
      <c r="A36" s="155"/>
      <c r="B36" s="156"/>
      <c r="C36" s="262" t="s">
        <v>221</v>
      </c>
      <c r="D36" s="263"/>
      <c r="E36" s="263"/>
      <c r="F36" s="263"/>
      <c r="G36" s="263"/>
      <c r="H36" s="157"/>
      <c r="I36" s="157"/>
      <c r="J36" s="157"/>
      <c r="K36" s="157"/>
      <c r="L36" s="157"/>
      <c r="M36" s="157"/>
      <c r="N36" s="157"/>
      <c r="O36" s="157"/>
      <c r="P36" s="157"/>
      <c r="Q36" s="157"/>
      <c r="R36" s="157"/>
      <c r="S36" s="157"/>
      <c r="T36" s="157"/>
      <c r="U36" s="157"/>
      <c r="V36" s="157"/>
      <c r="W36" s="157"/>
      <c r="X36" s="157"/>
      <c r="Y36" s="148"/>
      <c r="Z36" s="148"/>
      <c r="AA36" s="148"/>
      <c r="AB36" s="148"/>
      <c r="AC36" s="148"/>
      <c r="AD36" s="148"/>
      <c r="AE36" s="148"/>
      <c r="AF36" s="148"/>
      <c r="AG36" s="148" t="s">
        <v>182</v>
      </c>
      <c r="AH36" s="148"/>
      <c r="AI36" s="148"/>
      <c r="AJ36" s="148"/>
      <c r="AK36" s="148"/>
      <c r="AL36" s="148"/>
      <c r="AM36" s="148"/>
      <c r="AN36" s="148"/>
      <c r="AO36" s="148"/>
      <c r="AP36" s="148"/>
      <c r="AQ36" s="148"/>
      <c r="AR36" s="148"/>
      <c r="AS36" s="148"/>
      <c r="AT36" s="148"/>
      <c r="AU36" s="148"/>
      <c r="AV36" s="148"/>
      <c r="AW36" s="148"/>
      <c r="AX36" s="148"/>
      <c r="AY36" s="148"/>
      <c r="AZ36" s="148"/>
      <c r="BA36" s="148"/>
      <c r="BB36" s="148"/>
      <c r="BC36" s="148"/>
      <c r="BD36" s="148"/>
      <c r="BE36" s="148"/>
      <c r="BF36" s="148"/>
      <c r="BG36" s="148"/>
      <c r="BH36" s="148"/>
    </row>
    <row r="37" spans="1:60" outlineLevel="1" x14ac:dyDescent="0.2">
      <c r="A37" s="155"/>
      <c r="B37" s="156"/>
      <c r="C37" s="188" t="s">
        <v>222</v>
      </c>
      <c r="D37" s="179"/>
      <c r="E37" s="180">
        <v>4.7477999999999998</v>
      </c>
      <c r="F37" s="157"/>
      <c r="G37" s="157"/>
      <c r="H37" s="157"/>
      <c r="I37" s="157"/>
      <c r="J37" s="157"/>
      <c r="K37" s="157"/>
      <c r="L37" s="157"/>
      <c r="M37" s="157"/>
      <c r="N37" s="157"/>
      <c r="O37" s="157"/>
      <c r="P37" s="157"/>
      <c r="Q37" s="157"/>
      <c r="R37" s="157"/>
      <c r="S37" s="157"/>
      <c r="T37" s="157"/>
      <c r="U37" s="157"/>
      <c r="V37" s="157"/>
      <c r="W37" s="157"/>
      <c r="X37" s="157"/>
      <c r="Y37" s="148"/>
      <c r="Z37" s="148"/>
      <c r="AA37" s="148"/>
      <c r="AB37" s="148"/>
      <c r="AC37" s="148"/>
      <c r="AD37" s="148"/>
      <c r="AE37" s="148"/>
      <c r="AF37" s="148"/>
      <c r="AG37" s="148" t="s">
        <v>184</v>
      </c>
      <c r="AH37" s="148">
        <v>0</v>
      </c>
      <c r="AI37" s="148"/>
      <c r="AJ37" s="148"/>
      <c r="AK37" s="148"/>
      <c r="AL37" s="148"/>
      <c r="AM37" s="148"/>
      <c r="AN37" s="148"/>
      <c r="AO37" s="148"/>
      <c r="AP37" s="148"/>
      <c r="AQ37" s="148"/>
      <c r="AR37" s="148"/>
      <c r="AS37" s="148"/>
      <c r="AT37" s="148"/>
      <c r="AU37" s="148"/>
      <c r="AV37" s="148"/>
      <c r="AW37" s="148"/>
      <c r="AX37" s="148"/>
      <c r="AY37" s="148"/>
      <c r="AZ37" s="148"/>
      <c r="BA37" s="148"/>
      <c r="BB37" s="148"/>
      <c r="BC37" s="148"/>
      <c r="BD37" s="148"/>
      <c r="BE37" s="148"/>
      <c r="BF37" s="148"/>
      <c r="BG37" s="148"/>
      <c r="BH37" s="148"/>
    </row>
    <row r="38" spans="1:60" outlineLevel="1" x14ac:dyDescent="0.2">
      <c r="A38" s="165">
        <v>11</v>
      </c>
      <c r="B38" s="166" t="s">
        <v>223</v>
      </c>
      <c r="C38" s="175" t="s">
        <v>224</v>
      </c>
      <c r="D38" s="167" t="s">
        <v>203</v>
      </c>
      <c r="E38" s="168">
        <v>1.68</v>
      </c>
      <c r="F38" s="169"/>
      <c r="G38" s="170">
        <f>ROUND(E38*F38,2)</f>
        <v>0</v>
      </c>
      <c r="H38" s="169">
        <v>75.19</v>
      </c>
      <c r="I38" s="170">
        <f>ROUND(E38*H38,2)</f>
        <v>126.32</v>
      </c>
      <c r="J38" s="169">
        <v>16.91</v>
      </c>
      <c r="K38" s="170">
        <f>ROUND(E38*J38,2)</f>
        <v>28.41</v>
      </c>
      <c r="L38" s="170">
        <v>21</v>
      </c>
      <c r="M38" s="170">
        <f>G38*(1+L38/100)</f>
        <v>0</v>
      </c>
      <c r="N38" s="170">
        <v>0.24288000000000001</v>
      </c>
      <c r="O38" s="170">
        <f>ROUND(E38*N38,2)</f>
        <v>0.41</v>
      </c>
      <c r="P38" s="170">
        <v>0</v>
      </c>
      <c r="Q38" s="170">
        <f>ROUND(E38*P38,2)</f>
        <v>0</v>
      </c>
      <c r="R38" s="170" t="s">
        <v>220</v>
      </c>
      <c r="S38" s="170" t="s">
        <v>162</v>
      </c>
      <c r="T38" s="171" t="s">
        <v>178</v>
      </c>
      <c r="U38" s="157">
        <v>0.01</v>
      </c>
      <c r="V38" s="157">
        <f>ROUND(E38*U38,2)</f>
        <v>0.02</v>
      </c>
      <c r="W38" s="157"/>
      <c r="X38" s="157" t="s">
        <v>179</v>
      </c>
      <c r="Y38" s="148"/>
      <c r="Z38" s="148"/>
      <c r="AA38" s="148"/>
      <c r="AB38" s="148"/>
      <c r="AC38" s="148"/>
      <c r="AD38" s="148"/>
      <c r="AE38" s="148"/>
      <c r="AF38" s="148"/>
      <c r="AG38" s="148" t="s">
        <v>180</v>
      </c>
      <c r="AH38" s="148"/>
      <c r="AI38" s="148"/>
      <c r="AJ38" s="148"/>
      <c r="AK38" s="148"/>
      <c r="AL38" s="148"/>
      <c r="AM38" s="148"/>
      <c r="AN38" s="148"/>
      <c r="AO38" s="148"/>
      <c r="AP38" s="148"/>
      <c r="AQ38" s="148"/>
      <c r="AR38" s="148"/>
      <c r="AS38" s="148"/>
      <c r="AT38" s="148"/>
      <c r="AU38" s="148"/>
      <c r="AV38" s="148"/>
      <c r="AW38" s="148"/>
      <c r="AX38" s="148"/>
      <c r="AY38" s="148"/>
      <c r="AZ38" s="148"/>
      <c r="BA38" s="148"/>
      <c r="BB38" s="148"/>
      <c r="BC38" s="148"/>
      <c r="BD38" s="148"/>
      <c r="BE38" s="148"/>
      <c r="BF38" s="148"/>
      <c r="BG38" s="148"/>
      <c r="BH38" s="148"/>
    </row>
    <row r="39" spans="1:60" outlineLevel="1" x14ac:dyDescent="0.2">
      <c r="A39" s="155"/>
      <c r="B39" s="156"/>
      <c r="C39" s="262" t="s">
        <v>221</v>
      </c>
      <c r="D39" s="263"/>
      <c r="E39" s="263"/>
      <c r="F39" s="263"/>
      <c r="G39" s="263"/>
      <c r="H39" s="157"/>
      <c r="I39" s="157"/>
      <c r="J39" s="157"/>
      <c r="K39" s="157"/>
      <c r="L39" s="157"/>
      <c r="M39" s="157"/>
      <c r="N39" s="157"/>
      <c r="O39" s="157"/>
      <c r="P39" s="157"/>
      <c r="Q39" s="157"/>
      <c r="R39" s="157"/>
      <c r="S39" s="157"/>
      <c r="T39" s="157"/>
      <c r="U39" s="157"/>
      <c r="V39" s="157"/>
      <c r="W39" s="157"/>
      <c r="X39" s="157"/>
      <c r="Y39" s="148"/>
      <c r="Z39" s="148"/>
      <c r="AA39" s="148"/>
      <c r="AB39" s="148"/>
      <c r="AC39" s="148"/>
      <c r="AD39" s="148"/>
      <c r="AE39" s="148"/>
      <c r="AF39" s="148"/>
      <c r="AG39" s="148" t="s">
        <v>182</v>
      </c>
      <c r="AH39" s="148"/>
      <c r="AI39" s="148"/>
      <c r="AJ39" s="148"/>
      <c r="AK39" s="148"/>
      <c r="AL39" s="148"/>
      <c r="AM39" s="148"/>
      <c r="AN39" s="148"/>
      <c r="AO39" s="148"/>
      <c r="AP39" s="148"/>
      <c r="AQ39" s="148"/>
      <c r="AR39" s="148"/>
      <c r="AS39" s="148"/>
      <c r="AT39" s="148"/>
      <c r="AU39" s="148"/>
      <c r="AV39" s="148"/>
      <c r="AW39" s="148"/>
      <c r="AX39" s="148"/>
      <c r="AY39" s="148"/>
      <c r="AZ39" s="148"/>
      <c r="BA39" s="148"/>
      <c r="BB39" s="148"/>
      <c r="BC39" s="148"/>
      <c r="BD39" s="148"/>
      <c r="BE39" s="148"/>
      <c r="BF39" s="148"/>
      <c r="BG39" s="148"/>
      <c r="BH39" s="148"/>
    </row>
    <row r="40" spans="1:60" outlineLevel="1" x14ac:dyDescent="0.2">
      <c r="A40" s="155"/>
      <c r="B40" s="156"/>
      <c r="C40" s="188" t="s">
        <v>225</v>
      </c>
      <c r="D40" s="179"/>
      <c r="E40" s="180">
        <v>1.68</v>
      </c>
      <c r="F40" s="157"/>
      <c r="G40" s="157"/>
      <c r="H40" s="157"/>
      <c r="I40" s="157"/>
      <c r="J40" s="157"/>
      <c r="K40" s="157"/>
      <c r="L40" s="157"/>
      <c r="M40" s="157"/>
      <c r="N40" s="157"/>
      <c r="O40" s="157"/>
      <c r="P40" s="157"/>
      <c r="Q40" s="157"/>
      <c r="R40" s="157"/>
      <c r="S40" s="157"/>
      <c r="T40" s="157"/>
      <c r="U40" s="157"/>
      <c r="V40" s="157"/>
      <c r="W40" s="157"/>
      <c r="X40" s="157"/>
      <c r="Y40" s="148"/>
      <c r="Z40" s="148"/>
      <c r="AA40" s="148"/>
      <c r="AB40" s="148"/>
      <c r="AC40" s="148"/>
      <c r="AD40" s="148"/>
      <c r="AE40" s="148"/>
      <c r="AF40" s="148"/>
      <c r="AG40" s="148" t="s">
        <v>184</v>
      </c>
      <c r="AH40" s="148">
        <v>0</v>
      </c>
      <c r="AI40" s="148"/>
      <c r="AJ40" s="148"/>
      <c r="AK40" s="148"/>
      <c r="AL40" s="148"/>
      <c r="AM40" s="148"/>
      <c r="AN40" s="148"/>
      <c r="AO40" s="148"/>
      <c r="AP40" s="148"/>
      <c r="AQ40" s="148"/>
      <c r="AR40" s="148"/>
      <c r="AS40" s="148"/>
      <c r="AT40" s="148"/>
      <c r="AU40" s="148"/>
      <c r="AV40" s="148"/>
      <c r="AW40" s="148"/>
      <c r="AX40" s="148"/>
      <c r="AY40" s="148"/>
      <c r="AZ40" s="148"/>
      <c r="BA40" s="148"/>
      <c r="BB40" s="148"/>
      <c r="BC40" s="148"/>
      <c r="BD40" s="148"/>
      <c r="BE40" s="148"/>
      <c r="BF40" s="148"/>
      <c r="BG40" s="148"/>
      <c r="BH40" s="148"/>
    </row>
    <row r="41" spans="1:60" outlineLevel="1" x14ac:dyDescent="0.2">
      <c r="A41" s="165">
        <v>12</v>
      </c>
      <c r="B41" s="166" t="s">
        <v>226</v>
      </c>
      <c r="C41" s="175" t="s">
        <v>227</v>
      </c>
      <c r="D41" s="167" t="s">
        <v>203</v>
      </c>
      <c r="E41" s="168">
        <v>23.540400000000002</v>
      </c>
      <c r="F41" s="169"/>
      <c r="G41" s="170">
        <f>ROUND(E41*F41,2)</f>
        <v>0</v>
      </c>
      <c r="H41" s="169">
        <v>94.13</v>
      </c>
      <c r="I41" s="170">
        <f>ROUND(E41*H41,2)</f>
        <v>2215.86</v>
      </c>
      <c r="J41" s="169">
        <v>17.37</v>
      </c>
      <c r="K41" s="170">
        <f>ROUND(E41*J41,2)</f>
        <v>408.9</v>
      </c>
      <c r="L41" s="170">
        <v>21</v>
      </c>
      <c r="M41" s="170">
        <f>G41*(1+L41/100)</f>
        <v>0</v>
      </c>
      <c r="N41" s="170">
        <v>0.30360999999999999</v>
      </c>
      <c r="O41" s="170">
        <f>ROUND(E41*N41,2)</f>
        <v>7.15</v>
      </c>
      <c r="P41" s="170">
        <v>0</v>
      </c>
      <c r="Q41" s="170">
        <f>ROUND(E41*P41,2)</f>
        <v>0</v>
      </c>
      <c r="R41" s="170" t="s">
        <v>220</v>
      </c>
      <c r="S41" s="170" t="s">
        <v>162</v>
      </c>
      <c r="T41" s="171" t="s">
        <v>178</v>
      </c>
      <c r="U41" s="157">
        <v>0.02</v>
      </c>
      <c r="V41" s="157">
        <f>ROUND(E41*U41,2)</f>
        <v>0.47</v>
      </c>
      <c r="W41" s="157"/>
      <c r="X41" s="157" t="s">
        <v>179</v>
      </c>
      <c r="Y41" s="148"/>
      <c r="Z41" s="148"/>
      <c r="AA41" s="148"/>
      <c r="AB41" s="148"/>
      <c r="AC41" s="148"/>
      <c r="AD41" s="148"/>
      <c r="AE41" s="148"/>
      <c r="AF41" s="148"/>
      <c r="AG41" s="148" t="s">
        <v>180</v>
      </c>
      <c r="AH41" s="148"/>
      <c r="AI41" s="148"/>
      <c r="AJ41" s="148"/>
      <c r="AK41" s="148"/>
      <c r="AL41" s="148"/>
      <c r="AM41" s="148"/>
      <c r="AN41" s="148"/>
      <c r="AO41" s="148"/>
      <c r="AP41" s="148"/>
      <c r="AQ41" s="148"/>
      <c r="AR41" s="148"/>
      <c r="AS41" s="148"/>
      <c r="AT41" s="148"/>
      <c r="AU41" s="148"/>
      <c r="AV41" s="148"/>
      <c r="AW41" s="148"/>
      <c r="AX41" s="148"/>
      <c r="AY41" s="148"/>
      <c r="AZ41" s="148"/>
      <c r="BA41" s="148"/>
      <c r="BB41" s="148"/>
      <c r="BC41" s="148"/>
      <c r="BD41" s="148"/>
      <c r="BE41" s="148"/>
      <c r="BF41" s="148"/>
      <c r="BG41" s="148"/>
      <c r="BH41" s="148"/>
    </row>
    <row r="42" spans="1:60" outlineLevel="1" x14ac:dyDescent="0.2">
      <c r="A42" s="155"/>
      <c r="B42" s="156"/>
      <c r="C42" s="262" t="s">
        <v>221</v>
      </c>
      <c r="D42" s="263"/>
      <c r="E42" s="263"/>
      <c r="F42" s="263"/>
      <c r="G42" s="263"/>
      <c r="H42" s="157"/>
      <c r="I42" s="157"/>
      <c r="J42" s="157"/>
      <c r="K42" s="157"/>
      <c r="L42" s="157"/>
      <c r="M42" s="157"/>
      <c r="N42" s="157"/>
      <c r="O42" s="157"/>
      <c r="P42" s="157"/>
      <c r="Q42" s="157"/>
      <c r="R42" s="157"/>
      <c r="S42" s="157"/>
      <c r="T42" s="157"/>
      <c r="U42" s="157"/>
      <c r="V42" s="157"/>
      <c r="W42" s="157"/>
      <c r="X42" s="157"/>
      <c r="Y42" s="148"/>
      <c r="Z42" s="148"/>
      <c r="AA42" s="148"/>
      <c r="AB42" s="148"/>
      <c r="AC42" s="148"/>
      <c r="AD42" s="148"/>
      <c r="AE42" s="148"/>
      <c r="AF42" s="148"/>
      <c r="AG42" s="148" t="s">
        <v>182</v>
      </c>
      <c r="AH42" s="148"/>
      <c r="AI42" s="148"/>
      <c r="AJ42" s="148"/>
      <c r="AK42" s="148"/>
      <c r="AL42" s="148"/>
      <c r="AM42" s="148"/>
      <c r="AN42" s="148"/>
      <c r="AO42" s="148"/>
      <c r="AP42" s="148"/>
      <c r="AQ42" s="148"/>
      <c r="AR42" s="148"/>
      <c r="AS42" s="148"/>
      <c r="AT42" s="148"/>
      <c r="AU42" s="148"/>
      <c r="AV42" s="148"/>
      <c r="AW42" s="148"/>
      <c r="AX42" s="148"/>
      <c r="AY42" s="148"/>
      <c r="AZ42" s="148"/>
      <c r="BA42" s="148"/>
      <c r="BB42" s="148"/>
      <c r="BC42" s="148"/>
      <c r="BD42" s="148"/>
      <c r="BE42" s="148"/>
      <c r="BF42" s="148"/>
      <c r="BG42" s="148"/>
      <c r="BH42" s="148"/>
    </row>
    <row r="43" spans="1:60" outlineLevel="1" x14ac:dyDescent="0.2">
      <c r="A43" s="155"/>
      <c r="B43" s="156"/>
      <c r="C43" s="188" t="s">
        <v>228</v>
      </c>
      <c r="D43" s="179"/>
      <c r="E43" s="180">
        <v>23.540400000000002</v>
      </c>
      <c r="F43" s="157"/>
      <c r="G43" s="157"/>
      <c r="H43" s="157"/>
      <c r="I43" s="157"/>
      <c r="J43" s="157"/>
      <c r="K43" s="157"/>
      <c r="L43" s="157"/>
      <c r="M43" s="157"/>
      <c r="N43" s="157"/>
      <c r="O43" s="157"/>
      <c r="P43" s="157"/>
      <c r="Q43" s="157"/>
      <c r="R43" s="157"/>
      <c r="S43" s="157"/>
      <c r="T43" s="157"/>
      <c r="U43" s="157"/>
      <c r="V43" s="157"/>
      <c r="W43" s="157"/>
      <c r="X43" s="157"/>
      <c r="Y43" s="148"/>
      <c r="Z43" s="148"/>
      <c r="AA43" s="148"/>
      <c r="AB43" s="148"/>
      <c r="AC43" s="148"/>
      <c r="AD43" s="148"/>
      <c r="AE43" s="148"/>
      <c r="AF43" s="148"/>
      <c r="AG43" s="148" t="s">
        <v>184</v>
      </c>
      <c r="AH43" s="148">
        <v>0</v>
      </c>
      <c r="AI43" s="148"/>
      <c r="AJ43" s="148"/>
      <c r="AK43" s="148"/>
      <c r="AL43" s="148"/>
      <c r="AM43" s="148"/>
      <c r="AN43" s="148"/>
      <c r="AO43" s="148"/>
      <c r="AP43" s="148"/>
      <c r="AQ43" s="148"/>
      <c r="AR43" s="148"/>
      <c r="AS43" s="148"/>
      <c r="AT43" s="148"/>
      <c r="AU43" s="148"/>
      <c r="AV43" s="148"/>
      <c r="AW43" s="148"/>
      <c r="AX43" s="148"/>
      <c r="AY43" s="148"/>
      <c r="AZ43" s="148"/>
      <c r="BA43" s="148"/>
      <c r="BB43" s="148"/>
      <c r="BC43" s="148"/>
      <c r="BD43" s="148"/>
      <c r="BE43" s="148"/>
      <c r="BF43" s="148"/>
      <c r="BG43" s="148"/>
      <c r="BH43" s="148"/>
    </row>
    <row r="44" spans="1:60" x14ac:dyDescent="0.2">
      <c r="A44" s="159" t="s">
        <v>157</v>
      </c>
      <c r="B44" s="160" t="s">
        <v>100</v>
      </c>
      <c r="C44" s="174" t="s">
        <v>101</v>
      </c>
      <c r="D44" s="161"/>
      <c r="E44" s="162"/>
      <c r="F44" s="163"/>
      <c r="G44" s="163">
        <f>SUMIF(AG45:AG46,"&lt;&gt;NOR",G45:G46)</f>
        <v>0</v>
      </c>
      <c r="H44" s="163"/>
      <c r="I44" s="163">
        <f>SUM(I45:I46)</f>
        <v>529.42999999999995</v>
      </c>
      <c r="J44" s="163"/>
      <c r="K44" s="163">
        <f>SUM(K45:K46)</f>
        <v>175.62</v>
      </c>
      <c r="L44" s="163"/>
      <c r="M44" s="163">
        <f>SUM(M45:M46)</f>
        <v>0</v>
      </c>
      <c r="N44" s="163"/>
      <c r="O44" s="163">
        <f>SUM(O45:O46)</f>
        <v>0.38</v>
      </c>
      <c r="P44" s="163"/>
      <c r="Q44" s="163">
        <f>SUM(Q45:Q46)</f>
        <v>0</v>
      </c>
      <c r="R44" s="163"/>
      <c r="S44" s="163"/>
      <c r="T44" s="164"/>
      <c r="U44" s="158"/>
      <c r="V44" s="158">
        <f>SUM(V45:V46)</f>
        <v>0.47</v>
      </c>
      <c r="W44" s="158"/>
      <c r="X44" s="158"/>
      <c r="AG44" t="s">
        <v>158</v>
      </c>
    </row>
    <row r="45" spans="1:60" outlineLevel="1" x14ac:dyDescent="0.2">
      <c r="A45" s="165">
        <v>13</v>
      </c>
      <c r="B45" s="166" t="s">
        <v>229</v>
      </c>
      <c r="C45" s="175" t="s">
        <v>230</v>
      </c>
      <c r="D45" s="167" t="s">
        <v>203</v>
      </c>
      <c r="E45" s="168">
        <v>4.7477999999999998</v>
      </c>
      <c r="F45" s="169"/>
      <c r="G45" s="170">
        <f>ROUND(E45*F45,2)</f>
        <v>0</v>
      </c>
      <c r="H45" s="169">
        <v>111.51</v>
      </c>
      <c r="I45" s="170">
        <f>ROUND(E45*H45,2)</f>
        <v>529.42999999999995</v>
      </c>
      <c r="J45" s="169">
        <v>36.99</v>
      </c>
      <c r="K45" s="170">
        <f>ROUND(E45*J45,2)</f>
        <v>175.62</v>
      </c>
      <c r="L45" s="170">
        <v>21</v>
      </c>
      <c r="M45" s="170">
        <f>G45*(1+L45/100)</f>
        <v>0</v>
      </c>
      <c r="N45" s="170">
        <v>0.08</v>
      </c>
      <c r="O45" s="170">
        <f>ROUND(E45*N45,2)</f>
        <v>0.38</v>
      </c>
      <c r="P45" s="170">
        <v>0</v>
      </c>
      <c r="Q45" s="170">
        <f>ROUND(E45*P45,2)</f>
        <v>0</v>
      </c>
      <c r="R45" s="170" t="s">
        <v>198</v>
      </c>
      <c r="S45" s="170" t="s">
        <v>162</v>
      </c>
      <c r="T45" s="171" t="s">
        <v>178</v>
      </c>
      <c r="U45" s="157">
        <v>0.1</v>
      </c>
      <c r="V45" s="157">
        <f>ROUND(E45*U45,2)</f>
        <v>0.47</v>
      </c>
      <c r="W45" s="157"/>
      <c r="X45" s="157" t="s">
        <v>179</v>
      </c>
      <c r="Y45" s="148"/>
      <c r="Z45" s="148"/>
      <c r="AA45" s="148"/>
      <c r="AB45" s="148"/>
      <c r="AC45" s="148"/>
      <c r="AD45" s="148"/>
      <c r="AE45" s="148"/>
      <c r="AF45" s="148"/>
      <c r="AG45" s="148" t="s">
        <v>180</v>
      </c>
      <c r="AH45" s="148"/>
      <c r="AI45" s="148"/>
      <c r="AJ45" s="148"/>
      <c r="AK45" s="148"/>
      <c r="AL45" s="148"/>
      <c r="AM45" s="148"/>
      <c r="AN45" s="148"/>
      <c r="AO45" s="148"/>
      <c r="AP45" s="148"/>
      <c r="AQ45" s="148"/>
      <c r="AR45" s="148"/>
      <c r="AS45" s="148"/>
      <c r="AT45" s="148"/>
      <c r="AU45" s="148"/>
      <c r="AV45" s="148"/>
      <c r="AW45" s="148"/>
      <c r="AX45" s="148"/>
      <c r="AY45" s="148"/>
      <c r="AZ45" s="148"/>
      <c r="BA45" s="148"/>
      <c r="BB45" s="148"/>
      <c r="BC45" s="148"/>
      <c r="BD45" s="148"/>
      <c r="BE45" s="148"/>
      <c r="BF45" s="148"/>
      <c r="BG45" s="148"/>
      <c r="BH45" s="148"/>
    </row>
    <row r="46" spans="1:60" outlineLevel="1" x14ac:dyDescent="0.2">
      <c r="A46" s="155"/>
      <c r="B46" s="156"/>
      <c r="C46" s="188" t="s">
        <v>231</v>
      </c>
      <c r="D46" s="179"/>
      <c r="E46" s="180">
        <v>4.7477999999999998</v>
      </c>
      <c r="F46" s="157"/>
      <c r="G46" s="157"/>
      <c r="H46" s="157"/>
      <c r="I46" s="157"/>
      <c r="J46" s="157"/>
      <c r="K46" s="157"/>
      <c r="L46" s="157"/>
      <c r="M46" s="157"/>
      <c r="N46" s="157"/>
      <c r="O46" s="157"/>
      <c r="P46" s="157"/>
      <c r="Q46" s="157"/>
      <c r="R46" s="157"/>
      <c r="S46" s="157"/>
      <c r="T46" s="157"/>
      <c r="U46" s="157"/>
      <c r="V46" s="157"/>
      <c r="W46" s="157"/>
      <c r="X46" s="157"/>
      <c r="Y46" s="148"/>
      <c r="Z46" s="148"/>
      <c r="AA46" s="148"/>
      <c r="AB46" s="148"/>
      <c r="AC46" s="148"/>
      <c r="AD46" s="148"/>
      <c r="AE46" s="148"/>
      <c r="AF46" s="148"/>
      <c r="AG46" s="148" t="s">
        <v>184</v>
      </c>
      <c r="AH46" s="148">
        <v>0</v>
      </c>
      <c r="AI46" s="148"/>
      <c r="AJ46" s="148"/>
      <c r="AK46" s="148"/>
      <c r="AL46" s="148"/>
      <c r="AM46" s="148"/>
      <c r="AN46" s="148"/>
      <c r="AO46" s="148"/>
      <c r="AP46" s="148"/>
      <c r="AQ46" s="148"/>
      <c r="AR46" s="148"/>
      <c r="AS46" s="148"/>
      <c r="AT46" s="148"/>
      <c r="AU46" s="148"/>
      <c r="AV46" s="148"/>
      <c r="AW46" s="148"/>
      <c r="AX46" s="148"/>
      <c r="AY46" s="148"/>
      <c r="AZ46" s="148"/>
      <c r="BA46" s="148"/>
      <c r="BB46" s="148"/>
      <c r="BC46" s="148"/>
      <c r="BD46" s="148"/>
      <c r="BE46" s="148"/>
      <c r="BF46" s="148"/>
      <c r="BG46" s="148"/>
      <c r="BH46" s="148"/>
    </row>
    <row r="47" spans="1:60" x14ac:dyDescent="0.2">
      <c r="A47" s="159" t="s">
        <v>157</v>
      </c>
      <c r="B47" s="160" t="s">
        <v>104</v>
      </c>
      <c r="C47" s="174" t="s">
        <v>105</v>
      </c>
      <c r="D47" s="161"/>
      <c r="E47" s="162"/>
      <c r="F47" s="163"/>
      <c r="G47" s="163">
        <f>SUMIF(AG48:AG49,"&lt;&gt;NOR",G48:G49)</f>
        <v>0</v>
      </c>
      <c r="H47" s="163"/>
      <c r="I47" s="163">
        <f>SUM(I48:I49)</f>
        <v>7400</v>
      </c>
      <c r="J47" s="163"/>
      <c r="K47" s="163">
        <f>SUM(K48:K49)</f>
        <v>0</v>
      </c>
      <c r="L47" s="163"/>
      <c r="M47" s="163">
        <f>SUM(M48:M49)</f>
        <v>0</v>
      </c>
      <c r="N47" s="163"/>
      <c r="O47" s="163">
        <f>SUM(O48:O49)</f>
        <v>0.42</v>
      </c>
      <c r="P47" s="163"/>
      <c r="Q47" s="163">
        <f>SUM(Q48:Q49)</f>
        <v>0</v>
      </c>
      <c r="R47" s="163"/>
      <c r="S47" s="163"/>
      <c r="T47" s="164"/>
      <c r="U47" s="158"/>
      <c r="V47" s="158">
        <f>SUM(V48:V49)</f>
        <v>0</v>
      </c>
      <c r="W47" s="158"/>
      <c r="X47" s="158"/>
      <c r="AG47" t="s">
        <v>158</v>
      </c>
    </row>
    <row r="48" spans="1:60" outlineLevel="1" x14ac:dyDescent="0.2">
      <c r="A48" s="165">
        <v>14</v>
      </c>
      <c r="B48" s="166" t="s">
        <v>232</v>
      </c>
      <c r="C48" s="175" t="s">
        <v>233</v>
      </c>
      <c r="D48" s="167" t="s">
        <v>234</v>
      </c>
      <c r="E48" s="168">
        <v>4</v>
      </c>
      <c r="F48" s="169"/>
      <c r="G48" s="170">
        <f>ROUND(E48*F48,2)</f>
        <v>0</v>
      </c>
      <c r="H48" s="169">
        <v>1850</v>
      </c>
      <c r="I48" s="170">
        <f>ROUND(E48*H48,2)</f>
        <v>7400</v>
      </c>
      <c r="J48" s="169">
        <v>0</v>
      </c>
      <c r="K48" s="170">
        <f>ROUND(E48*J48,2)</f>
        <v>0</v>
      </c>
      <c r="L48" s="170">
        <v>21</v>
      </c>
      <c r="M48" s="170">
        <f>G48*(1+L48/100)</f>
        <v>0</v>
      </c>
      <c r="N48" s="170">
        <v>0.105</v>
      </c>
      <c r="O48" s="170">
        <f>ROUND(E48*N48,2)</f>
        <v>0.42</v>
      </c>
      <c r="P48" s="170">
        <v>0</v>
      </c>
      <c r="Q48" s="170">
        <f>ROUND(E48*P48,2)</f>
        <v>0</v>
      </c>
      <c r="R48" s="170"/>
      <c r="S48" s="170" t="s">
        <v>204</v>
      </c>
      <c r="T48" s="171" t="s">
        <v>163</v>
      </c>
      <c r="U48" s="157">
        <v>0</v>
      </c>
      <c r="V48" s="157">
        <f>ROUND(E48*U48,2)</f>
        <v>0</v>
      </c>
      <c r="W48" s="157"/>
      <c r="X48" s="157" t="s">
        <v>235</v>
      </c>
      <c r="Y48" s="148"/>
      <c r="Z48" s="148"/>
      <c r="AA48" s="148"/>
      <c r="AB48" s="148"/>
      <c r="AC48" s="148"/>
      <c r="AD48" s="148"/>
      <c r="AE48" s="148"/>
      <c r="AF48" s="148"/>
      <c r="AG48" s="148" t="s">
        <v>236</v>
      </c>
      <c r="AH48" s="148"/>
      <c r="AI48" s="148"/>
      <c r="AJ48" s="148"/>
      <c r="AK48" s="148"/>
      <c r="AL48" s="148"/>
      <c r="AM48" s="148"/>
      <c r="AN48" s="148"/>
      <c r="AO48" s="148"/>
      <c r="AP48" s="148"/>
      <c r="AQ48" s="148"/>
      <c r="AR48" s="148"/>
      <c r="AS48" s="148"/>
      <c r="AT48" s="148"/>
      <c r="AU48" s="148"/>
      <c r="AV48" s="148"/>
      <c r="AW48" s="148"/>
      <c r="AX48" s="148"/>
      <c r="AY48" s="148"/>
      <c r="AZ48" s="148"/>
      <c r="BA48" s="148"/>
      <c r="BB48" s="148"/>
      <c r="BC48" s="148"/>
      <c r="BD48" s="148"/>
      <c r="BE48" s="148"/>
      <c r="BF48" s="148"/>
      <c r="BG48" s="148"/>
      <c r="BH48" s="148"/>
    </row>
    <row r="49" spans="1:60" outlineLevel="1" x14ac:dyDescent="0.2">
      <c r="A49" s="155"/>
      <c r="B49" s="156"/>
      <c r="C49" s="188" t="s">
        <v>237</v>
      </c>
      <c r="D49" s="179"/>
      <c r="E49" s="180">
        <v>4</v>
      </c>
      <c r="F49" s="157"/>
      <c r="G49" s="157"/>
      <c r="H49" s="157"/>
      <c r="I49" s="157"/>
      <c r="J49" s="157"/>
      <c r="K49" s="157"/>
      <c r="L49" s="157"/>
      <c r="M49" s="157"/>
      <c r="N49" s="157"/>
      <c r="O49" s="157"/>
      <c r="P49" s="157"/>
      <c r="Q49" s="157"/>
      <c r="R49" s="157"/>
      <c r="S49" s="157"/>
      <c r="T49" s="157"/>
      <c r="U49" s="157"/>
      <c r="V49" s="157"/>
      <c r="W49" s="157"/>
      <c r="X49" s="157"/>
      <c r="Y49" s="148"/>
      <c r="Z49" s="148"/>
      <c r="AA49" s="148"/>
      <c r="AB49" s="148"/>
      <c r="AC49" s="148"/>
      <c r="AD49" s="148"/>
      <c r="AE49" s="148"/>
      <c r="AF49" s="148"/>
      <c r="AG49" s="148" t="s">
        <v>184</v>
      </c>
      <c r="AH49" s="148">
        <v>0</v>
      </c>
      <c r="AI49" s="148"/>
      <c r="AJ49" s="148"/>
      <c r="AK49" s="148"/>
      <c r="AL49" s="148"/>
      <c r="AM49" s="148"/>
      <c r="AN49" s="148"/>
      <c r="AO49" s="148"/>
      <c r="AP49" s="148"/>
      <c r="AQ49" s="148"/>
      <c r="AR49" s="148"/>
      <c r="AS49" s="148"/>
      <c r="AT49" s="148"/>
      <c r="AU49" s="148"/>
      <c r="AV49" s="148"/>
      <c r="AW49" s="148"/>
      <c r="AX49" s="148"/>
      <c r="AY49" s="148"/>
      <c r="AZ49" s="148"/>
      <c r="BA49" s="148"/>
      <c r="BB49" s="148"/>
      <c r="BC49" s="148"/>
      <c r="BD49" s="148"/>
      <c r="BE49" s="148"/>
      <c r="BF49" s="148"/>
      <c r="BG49" s="148"/>
      <c r="BH49" s="148"/>
    </row>
    <row r="50" spans="1:60" x14ac:dyDescent="0.2">
      <c r="A50" s="159" t="s">
        <v>157</v>
      </c>
      <c r="B50" s="160" t="s">
        <v>106</v>
      </c>
      <c r="C50" s="174" t="s">
        <v>107</v>
      </c>
      <c r="D50" s="161"/>
      <c r="E50" s="162"/>
      <c r="F50" s="163"/>
      <c r="G50" s="163">
        <f>SUMIF(AG51:AG53,"&lt;&gt;NOR",G51:G53)</f>
        <v>0</v>
      </c>
      <c r="H50" s="163"/>
      <c r="I50" s="163">
        <f>SUM(I51:I53)</f>
        <v>1551.73</v>
      </c>
      <c r="J50" s="163"/>
      <c r="K50" s="163">
        <f>SUM(K51:K53)</f>
        <v>3045.03</v>
      </c>
      <c r="L50" s="163"/>
      <c r="M50" s="163">
        <f>SUM(M51:M53)</f>
        <v>0</v>
      </c>
      <c r="N50" s="163"/>
      <c r="O50" s="163">
        <f>SUM(O51:O53)</f>
        <v>0.05</v>
      </c>
      <c r="P50" s="163"/>
      <c r="Q50" s="163">
        <f>SUM(Q51:Q53)</f>
        <v>0</v>
      </c>
      <c r="R50" s="163"/>
      <c r="S50" s="163"/>
      <c r="T50" s="164"/>
      <c r="U50" s="158"/>
      <c r="V50" s="158">
        <f>SUM(V51:V53)</f>
        <v>7.73</v>
      </c>
      <c r="W50" s="158"/>
      <c r="X50" s="158"/>
      <c r="AG50" t="s">
        <v>158</v>
      </c>
    </row>
    <row r="51" spans="1:60" outlineLevel="1" x14ac:dyDescent="0.2">
      <c r="A51" s="165">
        <v>15</v>
      </c>
      <c r="B51" s="166" t="s">
        <v>238</v>
      </c>
      <c r="C51" s="175" t="s">
        <v>239</v>
      </c>
      <c r="D51" s="167" t="s">
        <v>203</v>
      </c>
      <c r="E51" s="168">
        <v>42.9604</v>
      </c>
      <c r="F51" s="169"/>
      <c r="G51" s="170">
        <f>ROUND(E51*F51,2)</f>
        <v>0</v>
      </c>
      <c r="H51" s="169">
        <v>36.119999999999997</v>
      </c>
      <c r="I51" s="170">
        <f>ROUND(E51*H51,2)</f>
        <v>1551.73</v>
      </c>
      <c r="J51" s="169">
        <v>70.88</v>
      </c>
      <c r="K51" s="170">
        <f>ROUND(E51*J51,2)</f>
        <v>3045.03</v>
      </c>
      <c r="L51" s="170">
        <v>21</v>
      </c>
      <c r="M51" s="170">
        <f>G51*(1+L51/100)</f>
        <v>0</v>
      </c>
      <c r="N51" s="170">
        <v>1.2099999999999999E-3</v>
      </c>
      <c r="O51" s="170">
        <f>ROUND(E51*N51,2)</f>
        <v>0.05</v>
      </c>
      <c r="P51" s="170">
        <v>0</v>
      </c>
      <c r="Q51" s="170">
        <f>ROUND(E51*P51,2)</f>
        <v>0</v>
      </c>
      <c r="R51" s="170" t="s">
        <v>240</v>
      </c>
      <c r="S51" s="170" t="s">
        <v>162</v>
      </c>
      <c r="T51" s="171" t="s">
        <v>178</v>
      </c>
      <c r="U51" s="157">
        <v>0.18</v>
      </c>
      <c r="V51" s="157">
        <f>ROUND(E51*U51,2)</f>
        <v>7.73</v>
      </c>
      <c r="W51" s="157"/>
      <c r="X51" s="157" t="s">
        <v>179</v>
      </c>
      <c r="Y51" s="148"/>
      <c r="Z51" s="148"/>
      <c r="AA51" s="148"/>
      <c r="AB51" s="148"/>
      <c r="AC51" s="148"/>
      <c r="AD51" s="148"/>
      <c r="AE51" s="148"/>
      <c r="AF51" s="148"/>
      <c r="AG51" s="148" t="s">
        <v>180</v>
      </c>
      <c r="AH51" s="148"/>
      <c r="AI51" s="148"/>
      <c r="AJ51" s="148"/>
      <c r="AK51" s="148"/>
      <c r="AL51" s="148"/>
      <c r="AM51" s="148"/>
      <c r="AN51" s="148"/>
      <c r="AO51" s="148"/>
      <c r="AP51" s="148"/>
      <c r="AQ51" s="148"/>
      <c r="AR51" s="148"/>
      <c r="AS51" s="148"/>
      <c r="AT51" s="148"/>
      <c r="AU51" s="148"/>
      <c r="AV51" s="148"/>
      <c r="AW51" s="148"/>
      <c r="AX51" s="148"/>
      <c r="AY51" s="148"/>
      <c r="AZ51" s="148"/>
      <c r="BA51" s="148"/>
      <c r="BB51" s="148"/>
      <c r="BC51" s="148"/>
      <c r="BD51" s="148"/>
      <c r="BE51" s="148"/>
      <c r="BF51" s="148"/>
      <c r="BG51" s="148"/>
      <c r="BH51" s="148"/>
    </row>
    <row r="52" spans="1:60" outlineLevel="1" x14ac:dyDescent="0.2">
      <c r="A52" s="155"/>
      <c r="B52" s="156"/>
      <c r="C52" s="188" t="s">
        <v>241</v>
      </c>
      <c r="D52" s="179"/>
      <c r="E52" s="180">
        <v>23.540400000000002</v>
      </c>
      <c r="F52" s="157"/>
      <c r="G52" s="157"/>
      <c r="H52" s="157"/>
      <c r="I52" s="157"/>
      <c r="J52" s="157"/>
      <c r="K52" s="157"/>
      <c r="L52" s="157"/>
      <c r="M52" s="157"/>
      <c r="N52" s="157"/>
      <c r="O52" s="157"/>
      <c r="P52" s="157"/>
      <c r="Q52" s="157"/>
      <c r="R52" s="157"/>
      <c r="S52" s="157"/>
      <c r="T52" s="157"/>
      <c r="U52" s="157"/>
      <c r="V52" s="157"/>
      <c r="W52" s="157"/>
      <c r="X52" s="157"/>
      <c r="Y52" s="148"/>
      <c r="Z52" s="148"/>
      <c r="AA52" s="148"/>
      <c r="AB52" s="148"/>
      <c r="AC52" s="148"/>
      <c r="AD52" s="148"/>
      <c r="AE52" s="148"/>
      <c r="AF52" s="148"/>
      <c r="AG52" s="148" t="s">
        <v>184</v>
      </c>
      <c r="AH52" s="148">
        <v>0</v>
      </c>
      <c r="AI52" s="148"/>
      <c r="AJ52" s="148"/>
      <c r="AK52" s="148"/>
      <c r="AL52" s="148"/>
      <c r="AM52" s="148"/>
      <c r="AN52" s="148"/>
      <c r="AO52" s="148"/>
      <c r="AP52" s="148"/>
      <c r="AQ52" s="148"/>
      <c r="AR52" s="148"/>
      <c r="AS52" s="148"/>
      <c r="AT52" s="148"/>
      <c r="AU52" s="148"/>
      <c r="AV52" s="148"/>
      <c r="AW52" s="148"/>
      <c r="AX52" s="148"/>
      <c r="AY52" s="148"/>
      <c r="AZ52" s="148"/>
      <c r="BA52" s="148"/>
      <c r="BB52" s="148"/>
      <c r="BC52" s="148"/>
      <c r="BD52" s="148"/>
      <c r="BE52" s="148"/>
      <c r="BF52" s="148"/>
      <c r="BG52" s="148"/>
      <c r="BH52" s="148"/>
    </row>
    <row r="53" spans="1:60" outlineLevel="1" x14ac:dyDescent="0.2">
      <c r="A53" s="155"/>
      <c r="B53" s="156"/>
      <c r="C53" s="188" t="s">
        <v>242</v>
      </c>
      <c r="D53" s="179"/>
      <c r="E53" s="180">
        <v>19.420000000000002</v>
      </c>
      <c r="F53" s="157"/>
      <c r="G53" s="157"/>
      <c r="H53" s="157"/>
      <c r="I53" s="157"/>
      <c r="J53" s="157"/>
      <c r="K53" s="157"/>
      <c r="L53" s="157"/>
      <c r="M53" s="157"/>
      <c r="N53" s="157"/>
      <c r="O53" s="157"/>
      <c r="P53" s="157"/>
      <c r="Q53" s="157"/>
      <c r="R53" s="157"/>
      <c r="S53" s="157"/>
      <c r="T53" s="157"/>
      <c r="U53" s="157"/>
      <c r="V53" s="157"/>
      <c r="W53" s="157"/>
      <c r="X53" s="157"/>
      <c r="Y53" s="148"/>
      <c r="Z53" s="148"/>
      <c r="AA53" s="148"/>
      <c r="AB53" s="148"/>
      <c r="AC53" s="148"/>
      <c r="AD53" s="148"/>
      <c r="AE53" s="148"/>
      <c r="AF53" s="148"/>
      <c r="AG53" s="148" t="s">
        <v>184</v>
      </c>
      <c r="AH53" s="148">
        <v>0</v>
      </c>
      <c r="AI53" s="148"/>
      <c r="AJ53" s="148"/>
      <c r="AK53" s="148"/>
      <c r="AL53" s="148"/>
      <c r="AM53" s="148"/>
      <c r="AN53" s="148"/>
      <c r="AO53" s="148"/>
      <c r="AP53" s="148"/>
      <c r="AQ53" s="148"/>
      <c r="AR53" s="148"/>
      <c r="AS53" s="148"/>
      <c r="AT53" s="148"/>
      <c r="AU53" s="148"/>
      <c r="AV53" s="148"/>
      <c r="AW53" s="148"/>
      <c r="AX53" s="148"/>
      <c r="AY53" s="148"/>
      <c r="AZ53" s="148"/>
      <c r="BA53" s="148"/>
      <c r="BB53" s="148"/>
      <c r="BC53" s="148"/>
      <c r="BD53" s="148"/>
      <c r="BE53" s="148"/>
      <c r="BF53" s="148"/>
      <c r="BG53" s="148"/>
      <c r="BH53" s="148"/>
    </row>
    <row r="54" spans="1:60" x14ac:dyDescent="0.2">
      <c r="A54" s="159" t="s">
        <v>157</v>
      </c>
      <c r="B54" s="160" t="s">
        <v>111</v>
      </c>
      <c r="C54" s="174" t="s">
        <v>112</v>
      </c>
      <c r="D54" s="161"/>
      <c r="E54" s="162"/>
      <c r="F54" s="163"/>
      <c r="G54" s="163">
        <f>SUMIF(AG55:AG55,"&lt;&gt;NOR",G55:G55)</f>
        <v>0</v>
      </c>
      <c r="H54" s="163"/>
      <c r="I54" s="163">
        <f>SUM(I55:I55)</f>
        <v>0</v>
      </c>
      <c r="J54" s="163"/>
      <c r="K54" s="163">
        <f>SUM(K55:K55)</f>
        <v>1029.1300000000001</v>
      </c>
      <c r="L54" s="163"/>
      <c r="M54" s="163">
        <f>SUM(M55:M55)</f>
        <v>0</v>
      </c>
      <c r="N54" s="163"/>
      <c r="O54" s="163">
        <f>SUM(O55:O55)</f>
        <v>0</v>
      </c>
      <c r="P54" s="163"/>
      <c r="Q54" s="163">
        <f>SUM(Q55:Q55)</f>
        <v>0</v>
      </c>
      <c r="R54" s="163"/>
      <c r="S54" s="163"/>
      <c r="T54" s="164"/>
      <c r="U54" s="158"/>
      <c r="V54" s="158">
        <f>SUM(V55:V55)</f>
        <v>1.28</v>
      </c>
      <c r="W54" s="158"/>
      <c r="X54" s="158"/>
      <c r="AG54" t="s">
        <v>158</v>
      </c>
    </row>
    <row r="55" spans="1:60" outlineLevel="1" x14ac:dyDescent="0.2">
      <c r="A55" s="181">
        <v>16</v>
      </c>
      <c r="B55" s="182" t="s">
        <v>243</v>
      </c>
      <c r="C55" s="189" t="s">
        <v>244</v>
      </c>
      <c r="D55" s="183" t="s">
        <v>245</v>
      </c>
      <c r="E55" s="184">
        <v>13.177070000000001</v>
      </c>
      <c r="F55" s="185"/>
      <c r="G55" s="186">
        <f>ROUND(E55*F55,2)</f>
        <v>0</v>
      </c>
      <c r="H55" s="185">
        <v>0</v>
      </c>
      <c r="I55" s="186">
        <f>ROUND(E55*H55,2)</f>
        <v>0</v>
      </c>
      <c r="J55" s="185">
        <v>78.099999999999994</v>
      </c>
      <c r="K55" s="186">
        <f>ROUND(E55*J55,2)</f>
        <v>1029.1300000000001</v>
      </c>
      <c r="L55" s="186">
        <v>21</v>
      </c>
      <c r="M55" s="186">
        <f>G55*(1+L55/100)</f>
        <v>0</v>
      </c>
      <c r="N55" s="186">
        <v>0</v>
      </c>
      <c r="O55" s="186">
        <f>ROUND(E55*N55,2)</f>
        <v>0</v>
      </c>
      <c r="P55" s="186">
        <v>0</v>
      </c>
      <c r="Q55" s="186">
        <f>ROUND(E55*P55,2)</f>
        <v>0</v>
      </c>
      <c r="R55" s="186"/>
      <c r="S55" s="186" t="s">
        <v>162</v>
      </c>
      <c r="T55" s="187" t="s">
        <v>178</v>
      </c>
      <c r="U55" s="157">
        <v>9.7000000000000003E-2</v>
      </c>
      <c r="V55" s="157">
        <f>ROUND(E55*U55,2)</f>
        <v>1.28</v>
      </c>
      <c r="W55" s="157"/>
      <c r="X55" s="157" t="s">
        <v>246</v>
      </c>
      <c r="Y55" s="148"/>
      <c r="Z55" s="148"/>
      <c r="AA55" s="148"/>
      <c r="AB55" s="148"/>
      <c r="AC55" s="148"/>
      <c r="AD55" s="148"/>
      <c r="AE55" s="148"/>
      <c r="AF55" s="148"/>
      <c r="AG55" s="148" t="s">
        <v>247</v>
      </c>
      <c r="AH55" s="148"/>
      <c r="AI55" s="148"/>
      <c r="AJ55" s="148"/>
      <c r="AK55" s="148"/>
      <c r="AL55" s="148"/>
      <c r="AM55" s="148"/>
      <c r="AN55" s="148"/>
      <c r="AO55" s="148"/>
      <c r="AP55" s="148"/>
      <c r="AQ55" s="148"/>
      <c r="AR55" s="148"/>
      <c r="AS55" s="148"/>
      <c r="AT55" s="148"/>
      <c r="AU55" s="148"/>
      <c r="AV55" s="148"/>
      <c r="AW55" s="148"/>
      <c r="AX55" s="148"/>
      <c r="AY55" s="148"/>
      <c r="AZ55" s="148"/>
      <c r="BA55" s="148"/>
      <c r="BB55" s="148"/>
      <c r="BC55" s="148"/>
      <c r="BD55" s="148"/>
      <c r="BE55" s="148"/>
      <c r="BF55" s="148"/>
      <c r="BG55" s="148"/>
      <c r="BH55" s="148"/>
    </row>
    <row r="56" spans="1:60" x14ac:dyDescent="0.2">
      <c r="A56" s="159" t="s">
        <v>157</v>
      </c>
      <c r="B56" s="160" t="s">
        <v>113</v>
      </c>
      <c r="C56" s="174" t="s">
        <v>114</v>
      </c>
      <c r="D56" s="161"/>
      <c r="E56" s="162"/>
      <c r="F56" s="163"/>
      <c r="G56" s="163">
        <f>SUMIF(AG57:AG66,"&lt;&gt;NOR",G57:G66)</f>
        <v>0</v>
      </c>
      <c r="H56" s="163"/>
      <c r="I56" s="163">
        <f>SUM(I57:I66)</f>
        <v>13254.39</v>
      </c>
      <c r="J56" s="163"/>
      <c r="K56" s="163">
        <f>SUM(K57:K66)</f>
        <v>9040.99</v>
      </c>
      <c r="L56" s="163"/>
      <c r="M56" s="163">
        <f>SUM(M57:M66)</f>
        <v>0</v>
      </c>
      <c r="N56" s="163"/>
      <c r="O56" s="163">
        <f>SUM(O57:O66)</f>
        <v>0.11</v>
      </c>
      <c r="P56" s="163"/>
      <c r="Q56" s="163">
        <f>SUM(Q57:Q66)</f>
        <v>0</v>
      </c>
      <c r="R56" s="163"/>
      <c r="S56" s="163"/>
      <c r="T56" s="164"/>
      <c r="U56" s="158"/>
      <c r="V56" s="158">
        <f>SUM(V57:V66)</f>
        <v>18.900000000000002</v>
      </c>
      <c r="W56" s="158"/>
      <c r="X56" s="158"/>
      <c r="AG56" t="s">
        <v>158</v>
      </c>
    </row>
    <row r="57" spans="1:60" outlineLevel="1" x14ac:dyDescent="0.2">
      <c r="A57" s="165">
        <v>17</v>
      </c>
      <c r="B57" s="166" t="s">
        <v>248</v>
      </c>
      <c r="C57" s="175" t="s">
        <v>249</v>
      </c>
      <c r="D57" s="167" t="s">
        <v>203</v>
      </c>
      <c r="E57" s="168">
        <v>26.014500000000002</v>
      </c>
      <c r="F57" s="169"/>
      <c r="G57" s="170">
        <f>ROUND(E57*F57,2)</f>
        <v>0</v>
      </c>
      <c r="H57" s="169">
        <v>360</v>
      </c>
      <c r="I57" s="170">
        <f>ROUND(E57*H57,2)</f>
        <v>9365.2199999999993</v>
      </c>
      <c r="J57" s="169">
        <v>280</v>
      </c>
      <c r="K57" s="170">
        <f>ROUND(E57*J57,2)</f>
        <v>7284.06</v>
      </c>
      <c r="L57" s="170">
        <v>21</v>
      </c>
      <c r="M57" s="170">
        <f>G57*(1+L57/100)</f>
        <v>0</v>
      </c>
      <c r="N57" s="170">
        <v>2.9099999999999998E-3</v>
      </c>
      <c r="O57" s="170">
        <f>ROUND(E57*N57,2)</f>
        <v>0.08</v>
      </c>
      <c r="P57" s="170">
        <v>0</v>
      </c>
      <c r="Q57" s="170">
        <f>ROUND(E57*P57,2)</f>
        <v>0</v>
      </c>
      <c r="R57" s="170" t="s">
        <v>250</v>
      </c>
      <c r="S57" s="170" t="s">
        <v>162</v>
      </c>
      <c r="T57" s="171" t="s">
        <v>178</v>
      </c>
      <c r="U57" s="157">
        <v>0.59</v>
      </c>
      <c r="V57" s="157">
        <f>ROUND(E57*U57,2)</f>
        <v>15.35</v>
      </c>
      <c r="W57" s="157"/>
      <c r="X57" s="157" t="s">
        <v>179</v>
      </c>
      <c r="Y57" s="148"/>
      <c r="Z57" s="148"/>
      <c r="AA57" s="148"/>
      <c r="AB57" s="148"/>
      <c r="AC57" s="148"/>
      <c r="AD57" s="148"/>
      <c r="AE57" s="148"/>
      <c r="AF57" s="148"/>
      <c r="AG57" s="148" t="s">
        <v>180</v>
      </c>
      <c r="AH57" s="148"/>
      <c r="AI57" s="148"/>
      <c r="AJ57" s="148"/>
      <c r="AK57" s="148"/>
      <c r="AL57" s="148"/>
      <c r="AM57" s="148"/>
      <c r="AN57" s="148"/>
      <c r="AO57" s="148"/>
      <c r="AP57" s="148"/>
      <c r="AQ57" s="148"/>
      <c r="AR57" s="148"/>
      <c r="AS57" s="148"/>
      <c r="AT57" s="148"/>
      <c r="AU57" s="148"/>
      <c r="AV57" s="148"/>
      <c r="AW57" s="148"/>
      <c r="AX57" s="148"/>
      <c r="AY57" s="148"/>
      <c r="AZ57" s="148"/>
      <c r="BA57" s="148"/>
      <c r="BB57" s="148"/>
      <c r="BC57" s="148"/>
      <c r="BD57" s="148"/>
      <c r="BE57" s="148"/>
      <c r="BF57" s="148"/>
      <c r="BG57" s="148"/>
      <c r="BH57" s="148"/>
    </row>
    <row r="58" spans="1:60" outlineLevel="1" x14ac:dyDescent="0.2">
      <c r="A58" s="155"/>
      <c r="B58" s="156"/>
      <c r="C58" s="262" t="s">
        <v>251</v>
      </c>
      <c r="D58" s="263"/>
      <c r="E58" s="263"/>
      <c r="F58" s="263"/>
      <c r="G58" s="263"/>
      <c r="H58" s="157"/>
      <c r="I58" s="157"/>
      <c r="J58" s="157"/>
      <c r="K58" s="157"/>
      <c r="L58" s="157"/>
      <c r="M58" s="157"/>
      <c r="N58" s="157"/>
      <c r="O58" s="157"/>
      <c r="P58" s="157"/>
      <c r="Q58" s="157"/>
      <c r="R58" s="157"/>
      <c r="S58" s="157"/>
      <c r="T58" s="157"/>
      <c r="U58" s="157"/>
      <c r="V58" s="157"/>
      <c r="W58" s="157"/>
      <c r="X58" s="157"/>
      <c r="Y58" s="148"/>
      <c r="Z58" s="148"/>
      <c r="AA58" s="148"/>
      <c r="AB58" s="148"/>
      <c r="AC58" s="148"/>
      <c r="AD58" s="148"/>
      <c r="AE58" s="148"/>
      <c r="AF58" s="148"/>
      <c r="AG58" s="148" t="s">
        <v>182</v>
      </c>
      <c r="AH58" s="148"/>
      <c r="AI58" s="148"/>
      <c r="AJ58" s="148"/>
      <c r="AK58" s="148"/>
      <c r="AL58" s="148"/>
      <c r="AM58" s="148"/>
      <c r="AN58" s="148"/>
      <c r="AO58" s="148"/>
      <c r="AP58" s="148"/>
      <c r="AQ58" s="148"/>
      <c r="AR58" s="148"/>
      <c r="AS58" s="148"/>
      <c r="AT58" s="148"/>
      <c r="AU58" s="148"/>
      <c r="AV58" s="148"/>
      <c r="AW58" s="148"/>
      <c r="AX58" s="148"/>
      <c r="AY58" s="148"/>
      <c r="AZ58" s="148"/>
      <c r="BA58" s="148"/>
      <c r="BB58" s="148"/>
      <c r="BC58" s="148"/>
      <c r="BD58" s="148"/>
      <c r="BE58" s="148"/>
      <c r="BF58" s="148"/>
      <c r="BG58" s="148"/>
      <c r="BH58" s="148"/>
    </row>
    <row r="59" spans="1:60" outlineLevel="1" x14ac:dyDescent="0.2">
      <c r="A59" s="155"/>
      <c r="B59" s="156"/>
      <c r="C59" s="188" t="s">
        <v>252</v>
      </c>
      <c r="D59" s="179"/>
      <c r="E59" s="180"/>
      <c r="F59" s="157"/>
      <c r="G59" s="157"/>
      <c r="H59" s="157"/>
      <c r="I59" s="157"/>
      <c r="J59" s="157"/>
      <c r="K59" s="157"/>
      <c r="L59" s="157"/>
      <c r="M59" s="157"/>
      <c r="N59" s="157"/>
      <c r="O59" s="157"/>
      <c r="P59" s="157"/>
      <c r="Q59" s="157"/>
      <c r="R59" s="157"/>
      <c r="S59" s="157"/>
      <c r="T59" s="157"/>
      <c r="U59" s="157"/>
      <c r="V59" s="157"/>
      <c r="W59" s="157"/>
      <c r="X59" s="157"/>
      <c r="Y59" s="148"/>
      <c r="Z59" s="148"/>
      <c r="AA59" s="148"/>
      <c r="AB59" s="148"/>
      <c r="AC59" s="148"/>
      <c r="AD59" s="148"/>
      <c r="AE59" s="148"/>
      <c r="AF59" s="148"/>
      <c r="AG59" s="148" t="s">
        <v>184</v>
      </c>
      <c r="AH59" s="148">
        <v>0</v>
      </c>
      <c r="AI59" s="148"/>
      <c r="AJ59" s="148"/>
      <c r="AK59" s="148"/>
      <c r="AL59" s="148"/>
      <c r="AM59" s="148"/>
      <c r="AN59" s="148"/>
      <c r="AO59" s="148"/>
      <c r="AP59" s="148"/>
      <c r="AQ59" s="148"/>
      <c r="AR59" s="148"/>
      <c r="AS59" s="148"/>
      <c r="AT59" s="148"/>
      <c r="AU59" s="148"/>
      <c r="AV59" s="148"/>
      <c r="AW59" s="148"/>
      <c r="AX59" s="148"/>
      <c r="AY59" s="148"/>
      <c r="AZ59" s="148"/>
      <c r="BA59" s="148"/>
      <c r="BB59" s="148"/>
      <c r="BC59" s="148"/>
      <c r="BD59" s="148"/>
      <c r="BE59" s="148"/>
      <c r="BF59" s="148"/>
      <c r="BG59" s="148"/>
      <c r="BH59" s="148"/>
    </row>
    <row r="60" spans="1:60" outlineLevel="1" x14ac:dyDescent="0.2">
      <c r="A60" s="155"/>
      <c r="B60" s="156"/>
      <c r="C60" s="188" t="s">
        <v>253</v>
      </c>
      <c r="D60" s="179"/>
      <c r="E60" s="180">
        <v>26.014500000000002</v>
      </c>
      <c r="F60" s="157"/>
      <c r="G60" s="157"/>
      <c r="H60" s="157"/>
      <c r="I60" s="157"/>
      <c r="J60" s="157"/>
      <c r="K60" s="157"/>
      <c r="L60" s="157"/>
      <c r="M60" s="157"/>
      <c r="N60" s="157"/>
      <c r="O60" s="157"/>
      <c r="P60" s="157"/>
      <c r="Q60" s="157"/>
      <c r="R60" s="157"/>
      <c r="S60" s="157"/>
      <c r="T60" s="157"/>
      <c r="U60" s="157"/>
      <c r="V60" s="157"/>
      <c r="W60" s="157"/>
      <c r="X60" s="157"/>
      <c r="Y60" s="148"/>
      <c r="Z60" s="148"/>
      <c r="AA60" s="148"/>
      <c r="AB60" s="148"/>
      <c r="AC60" s="148"/>
      <c r="AD60" s="148"/>
      <c r="AE60" s="148"/>
      <c r="AF60" s="148"/>
      <c r="AG60" s="148" t="s">
        <v>184</v>
      </c>
      <c r="AH60" s="148">
        <v>0</v>
      </c>
      <c r="AI60" s="148"/>
      <c r="AJ60" s="148"/>
      <c r="AK60" s="148"/>
      <c r="AL60" s="148"/>
      <c r="AM60" s="148"/>
      <c r="AN60" s="148"/>
      <c r="AO60" s="148"/>
      <c r="AP60" s="148"/>
      <c r="AQ60" s="148"/>
      <c r="AR60" s="148"/>
      <c r="AS60" s="148"/>
      <c r="AT60" s="148"/>
      <c r="AU60" s="148"/>
      <c r="AV60" s="148"/>
      <c r="AW60" s="148"/>
      <c r="AX60" s="148"/>
      <c r="AY60" s="148"/>
      <c r="AZ60" s="148"/>
      <c r="BA60" s="148"/>
      <c r="BB60" s="148"/>
      <c r="BC60" s="148"/>
      <c r="BD60" s="148"/>
      <c r="BE60" s="148"/>
      <c r="BF60" s="148"/>
      <c r="BG60" s="148"/>
      <c r="BH60" s="148"/>
    </row>
    <row r="61" spans="1:60" outlineLevel="1" x14ac:dyDescent="0.2">
      <c r="A61" s="165">
        <v>18</v>
      </c>
      <c r="B61" s="166" t="s">
        <v>254</v>
      </c>
      <c r="C61" s="175" t="s">
        <v>255</v>
      </c>
      <c r="D61" s="167" t="s">
        <v>203</v>
      </c>
      <c r="E61" s="168">
        <v>26.014500000000002</v>
      </c>
      <c r="F61" s="169"/>
      <c r="G61" s="170">
        <f>ROUND(E61*F61,2)</f>
        <v>0</v>
      </c>
      <c r="H61" s="169">
        <v>0</v>
      </c>
      <c r="I61" s="170">
        <f>ROUND(E61*H61,2)</f>
        <v>0</v>
      </c>
      <c r="J61" s="169">
        <v>63.7</v>
      </c>
      <c r="K61" s="170">
        <f>ROUND(E61*J61,2)</f>
        <v>1657.12</v>
      </c>
      <c r="L61" s="170">
        <v>21</v>
      </c>
      <c r="M61" s="170">
        <f>G61*(1+L61/100)</f>
        <v>0</v>
      </c>
      <c r="N61" s="170">
        <v>0</v>
      </c>
      <c r="O61" s="170">
        <f>ROUND(E61*N61,2)</f>
        <v>0</v>
      </c>
      <c r="P61" s="170">
        <v>0</v>
      </c>
      <c r="Q61" s="170">
        <f>ROUND(E61*P61,2)</f>
        <v>0</v>
      </c>
      <c r="R61" s="170" t="s">
        <v>250</v>
      </c>
      <c r="S61" s="170" t="s">
        <v>162</v>
      </c>
      <c r="T61" s="171" t="s">
        <v>178</v>
      </c>
      <c r="U61" s="157">
        <v>0.13</v>
      </c>
      <c r="V61" s="157">
        <f>ROUND(E61*U61,2)</f>
        <v>3.38</v>
      </c>
      <c r="W61" s="157"/>
      <c r="X61" s="157" t="s">
        <v>179</v>
      </c>
      <c r="Y61" s="148"/>
      <c r="Z61" s="148"/>
      <c r="AA61" s="148"/>
      <c r="AB61" s="148"/>
      <c r="AC61" s="148"/>
      <c r="AD61" s="148"/>
      <c r="AE61" s="148"/>
      <c r="AF61" s="148"/>
      <c r="AG61" s="148" t="s">
        <v>180</v>
      </c>
      <c r="AH61" s="148"/>
      <c r="AI61" s="148"/>
      <c r="AJ61" s="148"/>
      <c r="AK61" s="148"/>
      <c r="AL61" s="148"/>
      <c r="AM61" s="148"/>
      <c r="AN61" s="148"/>
      <c r="AO61" s="148"/>
      <c r="AP61" s="148"/>
      <c r="AQ61" s="148"/>
      <c r="AR61" s="148"/>
      <c r="AS61" s="148"/>
      <c r="AT61" s="148"/>
      <c r="AU61" s="148"/>
      <c r="AV61" s="148"/>
      <c r="AW61" s="148"/>
      <c r="AX61" s="148"/>
      <c r="AY61" s="148"/>
      <c r="AZ61" s="148"/>
      <c r="BA61" s="148"/>
      <c r="BB61" s="148"/>
      <c r="BC61" s="148"/>
      <c r="BD61" s="148"/>
      <c r="BE61" s="148"/>
      <c r="BF61" s="148"/>
      <c r="BG61" s="148"/>
      <c r="BH61" s="148"/>
    </row>
    <row r="62" spans="1:60" outlineLevel="1" x14ac:dyDescent="0.2">
      <c r="A62" s="155"/>
      <c r="B62" s="156"/>
      <c r="C62" s="188" t="s">
        <v>253</v>
      </c>
      <c r="D62" s="179"/>
      <c r="E62" s="180">
        <v>26.014500000000002</v>
      </c>
      <c r="F62" s="157"/>
      <c r="G62" s="157"/>
      <c r="H62" s="157"/>
      <c r="I62" s="157"/>
      <c r="J62" s="157"/>
      <c r="K62" s="157"/>
      <c r="L62" s="157"/>
      <c r="M62" s="157"/>
      <c r="N62" s="157"/>
      <c r="O62" s="157"/>
      <c r="P62" s="157"/>
      <c r="Q62" s="157"/>
      <c r="R62" s="157"/>
      <c r="S62" s="157"/>
      <c r="T62" s="157"/>
      <c r="U62" s="157"/>
      <c r="V62" s="157"/>
      <c r="W62" s="157"/>
      <c r="X62" s="157"/>
      <c r="Y62" s="148"/>
      <c r="Z62" s="148"/>
      <c r="AA62" s="148"/>
      <c r="AB62" s="148"/>
      <c r="AC62" s="148"/>
      <c r="AD62" s="148"/>
      <c r="AE62" s="148"/>
      <c r="AF62" s="148"/>
      <c r="AG62" s="148" t="s">
        <v>184</v>
      </c>
      <c r="AH62" s="148">
        <v>0</v>
      </c>
      <c r="AI62" s="148"/>
      <c r="AJ62" s="148"/>
      <c r="AK62" s="148"/>
      <c r="AL62" s="148"/>
      <c r="AM62" s="148"/>
      <c r="AN62" s="148"/>
      <c r="AO62" s="148"/>
      <c r="AP62" s="148"/>
      <c r="AQ62" s="148"/>
      <c r="AR62" s="148"/>
      <c r="AS62" s="148"/>
      <c r="AT62" s="148"/>
      <c r="AU62" s="148"/>
      <c r="AV62" s="148"/>
      <c r="AW62" s="148"/>
      <c r="AX62" s="148"/>
      <c r="AY62" s="148"/>
      <c r="AZ62" s="148"/>
      <c r="BA62" s="148"/>
      <c r="BB62" s="148"/>
      <c r="BC62" s="148"/>
      <c r="BD62" s="148"/>
      <c r="BE62" s="148"/>
      <c r="BF62" s="148"/>
      <c r="BG62" s="148"/>
      <c r="BH62" s="148"/>
    </row>
    <row r="63" spans="1:60" ht="22.5" outlineLevel="1" x14ac:dyDescent="0.2">
      <c r="A63" s="165">
        <v>19</v>
      </c>
      <c r="B63" s="166" t="s">
        <v>256</v>
      </c>
      <c r="C63" s="175" t="s">
        <v>257</v>
      </c>
      <c r="D63" s="167" t="s">
        <v>203</v>
      </c>
      <c r="E63" s="168">
        <v>29.91667</v>
      </c>
      <c r="F63" s="169"/>
      <c r="G63" s="170">
        <f>ROUND(E63*F63,2)</f>
        <v>0</v>
      </c>
      <c r="H63" s="169">
        <v>130</v>
      </c>
      <c r="I63" s="170">
        <f>ROUND(E63*H63,2)</f>
        <v>3889.17</v>
      </c>
      <c r="J63" s="169">
        <v>0</v>
      </c>
      <c r="K63" s="170">
        <f>ROUND(E63*J63,2)</f>
        <v>0</v>
      </c>
      <c r="L63" s="170">
        <v>21</v>
      </c>
      <c r="M63" s="170">
        <f>G63*(1+L63/100)</f>
        <v>0</v>
      </c>
      <c r="N63" s="170">
        <v>1E-3</v>
      </c>
      <c r="O63" s="170">
        <f>ROUND(E63*N63,2)</f>
        <v>0.03</v>
      </c>
      <c r="P63" s="170">
        <v>0</v>
      </c>
      <c r="Q63" s="170">
        <f>ROUND(E63*P63,2)</f>
        <v>0</v>
      </c>
      <c r="R63" s="170" t="s">
        <v>208</v>
      </c>
      <c r="S63" s="170" t="s">
        <v>162</v>
      </c>
      <c r="T63" s="171" t="s">
        <v>178</v>
      </c>
      <c r="U63" s="157">
        <v>0</v>
      </c>
      <c r="V63" s="157">
        <f>ROUND(E63*U63,2)</f>
        <v>0</v>
      </c>
      <c r="W63" s="157"/>
      <c r="X63" s="157" t="s">
        <v>209</v>
      </c>
      <c r="Y63" s="148"/>
      <c r="Z63" s="148"/>
      <c r="AA63" s="148"/>
      <c r="AB63" s="148"/>
      <c r="AC63" s="148"/>
      <c r="AD63" s="148"/>
      <c r="AE63" s="148"/>
      <c r="AF63" s="148"/>
      <c r="AG63" s="148" t="s">
        <v>210</v>
      </c>
      <c r="AH63" s="148"/>
      <c r="AI63" s="148"/>
      <c r="AJ63" s="148"/>
      <c r="AK63" s="148"/>
      <c r="AL63" s="148"/>
      <c r="AM63" s="148"/>
      <c r="AN63" s="148"/>
      <c r="AO63" s="148"/>
      <c r="AP63" s="148"/>
      <c r="AQ63" s="148"/>
      <c r="AR63" s="148"/>
      <c r="AS63" s="148"/>
      <c r="AT63" s="148"/>
      <c r="AU63" s="148"/>
      <c r="AV63" s="148"/>
      <c r="AW63" s="148"/>
      <c r="AX63" s="148"/>
      <c r="AY63" s="148"/>
      <c r="AZ63" s="148"/>
      <c r="BA63" s="148"/>
      <c r="BB63" s="148"/>
      <c r="BC63" s="148"/>
      <c r="BD63" s="148"/>
      <c r="BE63" s="148"/>
      <c r="BF63" s="148"/>
      <c r="BG63" s="148"/>
      <c r="BH63" s="148"/>
    </row>
    <row r="64" spans="1:60" outlineLevel="1" x14ac:dyDescent="0.2">
      <c r="A64" s="155"/>
      <c r="B64" s="156"/>
      <c r="C64" s="188" t="s">
        <v>258</v>
      </c>
      <c r="D64" s="179"/>
      <c r="E64" s="180">
        <v>29.916679999999999</v>
      </c>
      <c r="F64" s="157"/>
      <c r="G64" s="157"/>
      <c r="H64" s="157"/>
      <c r="I64" s="157"/>
      <c r="J64" s="157"/>
      <c r="K64" s="157"/>
      <c r="L64" s="157"/>
      <c r="M64" s="157"/>
      <c r="N64" s="157"/>
      <c r="O64" s="157"/>
      <c r="P64" s="157"/>
      <c r="Q64" s="157"/>
      <c r="R64" s="157"/>
      <c r="S64" s="157"/>
      <c r="T64" s="157"/>
      <c r="U64" s="157"/>
      <c r="V64" s="157"/>
      <c r="W64" s="157"/>
      <c r="X64" s="157"/>
      <c r="Y64" s="148"/>
      <c r="Z64" s="148"/>
      <c r="AA64" s="148"/>
      <c r="AB64" s="148"/>
      <c r="AC64" s="148"/>
      <c r="AD64" s="148"/>
      <c r="AE64" s="148"/>
      <c r="AF64" s="148"/>
      <c r="AG64" s="148" t="s">
        <v>184</v>
      </c>
      <c r="AH64" s="148">
        <v>0</v>
      </c>
      <c r="AI64" s="148"/>
      <c r="AJ64" s="148"/>
      <c r="AK64" s="148"/>
      <c r="AL64" s="148"/>
      <c r="AM64" s="148"/>
      <c r="AN64" s="148"/>
      <c r="AO64" s="148"/>
      <c r="AP64" s="148"/>
      <c r="AQ64" s="148"/>
      <c r="AR64" s="148"/>
      <c r="AS64" s="148"/>
      <c r="AT64" s="148"/>
      <c r="AU64" s="148"/>
      <c r="AV64" s="148"/>
      <c r="AW64" s="148"/>
      <c r="AX64" s="148"/>
      <c r="AY64" s="148"/>
      <c r="AZ64" s="148"/>
      <c r="BA64" s="148"/>
      <c r="BB64" s="148"/>
      <c r="BC64" s="148"/>
      <c r="BD64" s="148"/>
      <c r="BE64" s="148"/>
      <c r="BF64" s="148"/>
      <c r="BG64" s="148"/>
      <c r="BH64" s="148"/>
    </row>
    <row r="65" spans="1:60" outlineLevel="1" x14ac:dyDescent="0.2">
      <c r="A65" s="165">
        <v>20</v>
      </c>
      <c r="B65" s="166" t="s">
        <v>259</v>
      </c>
      <c r="C65" s="175" t="s">
        <v>260</v>
      </c>
      <c r="D65" s="167" t="s">
        <v>245</v>
      </c>
      <c r="E65" s="168">
        <v>0.10562000000000001</v>
      </c>
      <c r="F65" s="169"/>
      <c r="G65" s="170">
        <f>ROUND(E65*F65,2)</f>
        <v>0</v>
      </c>
      <c r="H65" s="169">
        <v>0</v>
      </c>
      <c r="I65" s="170">
        <f>ROUND(E65*H65,2)</f>
        <v>0</v>
      </c>
      <c r="J65" s="169">
        <v>945</v>
      </c>
      <c r="K65" s="170">
        <f>ROUND(E65*J65,2)</f>
        <v>99.81</v>
      </c>
      <c r="L65" s="170">
        <v>21</v>
      </c>
      <c r="M65" s="170">
        <f>G65*(1+L65/100)</f>
        <v>0</v>
      </c>
      <c r="N65" s="170">
        <v>0</v>
      </c>
      <c r="O65" s="170">
        <f>ROUND(E65*N65,2)</f>
        <v>0</v>
      </c>
      <c r="P65" s="170">
        <v>0</v>
      </c>
      <c r="Q65" s="170">
        <f>ROUND(E65*P65,2)</f>
        <v>0</v>
      </c>
      <c r="R65" s="170" t="s">
        <v>250</v>
      </c>
      <c r="S65" s="170" t="s">
        <v>162</v>
      </c>
      <c r="T65" s="171" t="s">
        <v>178</v>
      </c>
      <c r="U65" s="157">
        <v>1.5669999999999999</v>
      </c>
      <c r="V65" s="157">
        <f>ROUND(E65*U65,2)</f>
        <v>0.17</v>
      </c>
      <c r="W65" s="157"/>
      <c r="X65" s="157" t="s">
        <v>246</v>
      </c>
      <c r="Y65" s="148"/>
      <c r="Z65" s="148"/>
      <c r="AA65" s="148"/>
      <c r="AB65" s="148"/>
      <c r="AC65" s="148"/>
      <c r="AD65" s="148"/>
      <c r="AE65" s="148"/>
      <c r="AF65" s="148"/>
      <c r="AG65" s="148" t="s">
        <v>247</v>
      </c>
      <c r="AH65" s="148"/>
      <c r="AI65" s="148"/>
      <c r="AJ65" s="148"/>
      <c r="AK65" s="148"/>
      <c r="AL65" s="148"/>
      <c r="AM65" s="148"/>
      <c r="AN65" s="148"/>
      <c r="AO65" s="148"/>
      <c r="AP65" s="148"/>
      <c r="AQ65" s="148"/>
      <c r="AR65" s="148"/>
      <c r="AS65" s="148"/>
      <c r="AT65" s="148"/>
      <c r="AU65" s="148"/>
      <c r="AV65" s="148"/>
      <c r="AW65" s="148"/>
      <c r="AX65" s="148"/>
      <c r="AY65" s="148"/>
      <c r="AZ65" s="148"/>
      <c r="BA65" s="148"/>
      <c r="BB65" s="148"/>
      <c r="BC65" s="148"/>
      <c r="BD65" s="148"/>
      <c r="BE65" s="148"/>
      <c r="BF65" s="148"/>
      <c r="BG65" s="148"/>
      <c r="BH65" s="148"/>
    </row>
    <row r="66" spans="1:60" outlineLevel="1" x14ac:dyDescent="0.2">
      <c r="A66" s="155"/>
      <c r="B66" s="156"/>
      <c r="C66" s="262" t="s">
        <v>261</v>
      </c>
      <c r="D66" s="263"/>
      <c r="E66" s="263"/>
      <c r="F66" s="263"/>
      <c r="G66" s="263"/>
      <c r="H66" s="157"/>
      <c r="I66" s="157"/>
      <c r="J66" s="157"/>
      <c r="K66" s="157"/>
      <c r="L66" s="157"/>
      <c r="M66" s="157"/>
      <c r="N66" s="157"/>
      <c r="O66" s="157"/>
      <c r="P66" s="157"/>
      <c r="Q66" s="157"/>
      <c r="R66" s="157"/>
      <c r="S66" s="157"/>
      <c r="T66" s="157"/>
      <c r="U66" s="157"/>
      <c r="V66" s="157"/>
      <c r="W66" s="157"/>
      <c r="X66" s="157"/>
      <c r="Y66" s="148"/>
      <c r="Z66" s="148"/>
      <c r="AA66" s="148"/>
      <c r="AB66" s="148"/>
      <c r="AC66" s="148"/>
      <c r="AD66" s="148"/>
      <c r="AE66" s="148"/>
      <c r="AF66" s="148"/>
      <c r="AG66" s="148" t="s">
        <v>182</v>
      </c>
      <c r="AH66" s="148"/>
      <c r="AI66" s="148"/>
      <c r="AJ66" s="148"/>
      <c r="AK66" s="148"/>
      <c r="AL66" s="148"/>
      <c r="AM66" s="148"/>
      <c r="AN66" s="148"/>
      <c r="AO66" s="148"/>
      <c r="AP66" s="148"/>
      <c r="AQ66" s="148"/>
      <c r="AR66" s="148"/>
      <c r="AS66" s="148"/>
      <c r="AT66" s="148"/>
      <c r="AU66" s="148"/>
      <c r="AV66" s="148"/>
      <c r="AW66" s="148"/>
      <c r="AX66" s="148"/>
      <c r="AY66" s="148"/>
      <c r="AZ66" s="148"/>
      <c r="BA66" s="148"/>
      <c r="BB66" s="148"/>
      <c r="BC66" s="148"/>
      <c r="BD66" s="148"/>
      <c r="BE66" s="148"/>
      <c r="BF66" s="148"/>
      <c r="BG66" s="148"/>
      <c r="BH66" s="148"/>
    </row>
    <row r="67" spans="1:60" x14ac:dyDescent="0.2">
      <c r="A67" s="159" t="s">
        <v>157</v>
      </c>
      <c r="B67" s="160" t="s">
        <v>115</v>
      </c>
      <c r="C67" s="174" t="s">
        <v>116</v>
      </c>
      <c r="D67" s="161"/>
      <c r="E67" s="162"/>
      <c r="F67" s="163"/>
      <c r="G67" s="163">
        <f>SUMIF(AG68:AG91,"&lt;&gt;NOR",G68:G91)</f>
        <v>0</v>
      </c>
      <c r="H67" s="163"/>
      <c r="I67" s="163">
        <f>SUM(I68:I91)</f>
        <v>6395.76</v>
      </c>
      <c r="J67" s="163"/>
      <c r="K67" s="163">
        <f>SUM(K68:K91)</f>
        <v>5205.79</v>
      </c>
      <c r="L67" s="163"/>
      <c r="M67" s="163">
        <f>SUM(M68:M91)</f>
        <v>0</v>
      </c>
      <c r="N67" s="163"/>
      <c r="O67" s="163">
        <f>SUM(O68:O91)</f>
        <v>0.21</v>
      </c>
      <c r="P67" s="163"/>
      <c r="Q67" s="163">
        <f>SUM(Q68:Q91)</f>
        <v>0</v>
      </c>
      <c r="R67" s="163"/>
      <c r="S67" s="163"/>
      <c r="T67" s="164"/>
      <c r="U67" s="158"/>
      <c r="V67" s="158">
        <f>SUM(V68:V91)</f>
        <v>9.94</v>
      </c>
      <c r="W67" s="158"/>
      <c r="X67" s="158"/>
      <c r="AG67" t="s">
        <v>158</v>
      </c>
    </row>
    <row r="68" spans="1:60" outlineLevel="1" x14ac:dyDescent="0.2">
      <c r="A68" s="165">
        <v>21</v>
      </c>
      <c r="B68" s="166" t="s">
        <v>262</v>
      </c>
      <c r="C68" s="175" t="s">
        <v>263</v>
      </c>
      <c r="D68" s="167" t="s">
        <v>203</v>
      </c>
      <c r="E68" s="168">
        <v>43.273600000000002</v>
      </c>
      <c r="F68" s="169"/>
      <c r="G68" s="170">
        <f>ROUND(E68*F68,2)</f>
        <v>0</v>
      </c>
      <c r="H68" s="169">
        <v>0</v>
      </c>
      <c r="I68" s="170">
        <f>ROUND(E68*H68,2)</f>
        <v>0</v>
      </c>
      <c r="J68" s="169">
        <v>43</v>
      </c>
      <c r="K68" s="170">
        <f>ROUND(E68*J68,2)</f>
        <v>1860.76</v>
      </c>
      <c r="L68" s="170">
        <v>21</v>
      </c>
      <c r="M68" s="170">
        <f>G68*(1+L68/100)</f>
        <v>0</v>
      </c>
      <c r="N68" s="170">
        <v>0</v>
      </c>
      <c r="O68" s="170">
        <f>ROUND(E68*N68,2)</f>
        <v>0</v>
      </c>
      <c r="P68" s="170">
        <v>0</v>
      </c>
      <c r="Q68" s="170">
        <f>ROUND(E68*P68,2)</f>
        <v>0</v>
      </c>
      <c r="R68" s="170" t="s">
        <v>264</v>
      </c>
      <c r="S68" s="170" t="s">
        <v>162</v>
      </c>
      <c r="T68" s="171" t="s">
        <v>178</v>
      </c>
      <c r="U68" s="157">
        <v>0.08</v>
      </c>
      <c r="V68" s="157">
        <f>ROUND(E68*U68,2)</f>
        <v>3.46</v>
      </c>
      <c r="W68" s="157"/>
      <c r="X68" s="157" t="s">
        <v>179</v>
      </c>
      <c r="Y68" s="148"/>
      <c r="Z68" s="148"/>
      <c r="AA68" s="148"/>
      <c r="AB68" s="148"/>
      <c r="AC68" s="148"/>
      <c r="AD68" s="148"/>
      <c r="AE68" s="148"/>
      <c r="AF68" s="148"/>
      <c r="AG68" s="148" t="s">
        <v>180</v>
      </c>
      <c r="AH68" s="148"/>
      <c r="AI68" s="148"/>
      <c r="AJ68" s="148"/>
      <c r="AK68" s="148"/>
      <c r="AL68" s="148"/>
      <c r="AM68" s="148"/>
      <c r="AN68" s="148"/>
      <c r="AO68" s="148"/>
      <c r="AP68" s="148"/>
      <c r="AQ68" s="148"/>
      <c r="AR68" s="148"/>
      <c r="AS68" s="148"/>
      <c r="AT68" s="148"/>
      <c r="AU68" s="148"/>
      <c r="AV68" s="148"/>
      <c r="AW68" s="148"/>
      <c r="AX68" s="148"/>
      <c r="AY68" s="148"/>
      <c r="AZ68" s="148"/>
      <c r="BA68" s="148"/>
      <c r="BB68" s="148"/>
      <c r="BC68" s="148"/>
      <c r="BD68" s="148"/>
      <c r="BE68" s="148"/>
      <c r="BF68" s="148"/>
      <c r="BG68" s="148"/>
      <c r="BH68" s="148"/>
    </row>
    <row r="69" spans="1:60" outlineLevel="1" x14ac:dyDescent="0.2">
      <c r="A69" s="155"/>
      <c r="B69" s="156"/>
      <c r="C69" s="188" t="s">
        <v>265</v>
      </c>
      <c r="D69" s="179"/>
      <c r="E69" s="180">
        <v>17.28</v>
      </c>
      <c r="F69" s="157"/>
      <c r="G69" s="157"/>
      <c r="H69" s="157"/>
      <c r="I69" s="157"/>
      <c r="J69" s="157"/>
      <c r="K69" s="157"/>
      <c r="L69" s="157"/>
      <c r="M69" s="157"/>
      <c r="N69" s="157"/>
      <c r="O69" s="157"/>
      <c r="P69" s="157"/>
      <c r="Q69" s="157"/>
      <c r="R69" s="157"/>
      <c r="S69" s="157"/>
      <c r="T69" s="157"/>
      <c r="U69" s="157"/>
      <c r="V69" s="157"/>
      <c r="W69" s="157"/>
      <c r="X69" s="157"/>
      <c r="Y69" s="148"/>
      <c r="Z69" s="148"/>
      <c r="AA69" s="148"/>
      <c r="AB69" s="148"/>
      <c r="AC69" s="148"/>
      <c r="AD69" s="148"/>
      <c r="AE69" s="148"/>
      <c r="AF69" s="148"/>
      <c r="AG69" s="148" t="s">
        <v>184</v>
      </c>
      <c r="AH69" s="148">
        <v>0</v>
      </c>
      <c r="AI69" s="148"/>
      <c r="AJ69" s="148"/>
      <c r="AK69" s="148"/>
      <c r="AL69" s="148"/>
      <c r="AM69" s="148"/>
      <c r="AN69" s="148"/>
      <c r="AO69" s="148"/>
      <c r="AP69" s="148"/>
      <c r="AQ69" s="148"/>
      <c r="AR69" s="148"/>
      <c r="AS69" s="148"/>
      <c r="AT69" s="148"/>
      <c r="AU69" s="148"/>
      <c r="AV69" s="148"/>
      <c r="AW69" s="148"/>
      <c r="AX69" s="148"/>
      <c r="AY69" s="148"/>
      <c r="AZ69" s="148"/>
      <c r="BA69" s="148"/>
      <c r="BB69" s="148"/>
      <c r="BC69" s="148"/>
      <c r="BD69" s="148"/>
      <c r="BE69" s="148"/>
      <c r="BF69" s="148"/>
      <c r="BG69" s="148"/>
      <c r="BH69" s="148"/>
    </row>
    <row r="70" spans="1:60" outlineLevel="1" x14ac:dyDescent="0.2">
      <c r="A70" s="155"/>
      <c r="B70" s="156"/>
      <c r="C70" s="188" t="s">
        <v>266</v>
      </c>
      <c r="D70" s="179"/>
      <c r="E70" s="180">
        <v>20.1312</v>
      </c>
      <c r="F70" s="157"/>
      <c r="G70" s="157"/>
      <c r="H70" s="157"/>
      <c r="I70" s="157"/>
      <c r="J70" s="157"/>
      <c r="K70" s="157"/>
      <c r="L70" s="157"/>
      <c r="M70" s="157"/>
      <c r="N70" s="157"/>
      <c r="O70" s="157"/>
      <c r="P70" s="157"/>
      <c r="Q70" s="157"/>
      <c r="R70" s="157"/>
      <c r="S70" s="157"/>
      <c r="T70" s="157"/>
      <c r="U70" s="157"/>
      <c r="V70" s="157"/>
      <c r="W70" s="157"/>
      <c r="X70" s="157"/>
      <c r="Y70" s="148"/>
      <c r="Z70" s="148"/>
      <c r="AA70" s="148"/>
      <c r="AB70" s="148"/>
      <c r="AC70" s="148"/>
      <c r="AD70" s="148"/>
      <c r="AE70" s="148"/>
      <c r="AF70" s="148"/>
      <c r="AG70" s="148" t="s">
        <v>184</v>
      </c>
      <c r="AH70" s="148">
        <v>0</v>
      </c>
      <c r="AI70" s="148"/>
      <c r="AJ70" s="148"/>
      <c r="AK70" s="148"/>
      <c r="AL70" s="148"/>
      <c r="AM70" s="148"/>
      <c r="AN70" s="148"/>
      <c r="AO70" s="148"/>
      <c r="AP70" s="148"/>
      <c r="AQ70" s="148"/>
      <c r="AR70" s="148"/>
      <c r="AS70" s="148"/>
      <c r="AT70" s="148"/>
      <c r="AU70" s="148"/>
      <c r="AV70" s="148"/>
      <c r="AW70" s="148"/>
      <c r="AX70" s="148"/>
      <c r="AY70" s="148"/>
      <c r="AZ70" s="148"/>
      <c r="BA70" s="148"/>
      <c r="BB70" s="148"/>
      <c r="BC70" s="148"/>
      <c r="BD70" s="148"/>
      <c r="BE70" s="148"/>
      <c r="BF70" s="148"/>
      <c r="BG70" s="148"/>
      <c r="BH70" s="148"/>
    </row>
    <row r="71" spans="1:60" outlineLevel="1" x14ac:dyDescent="0.2">
      <c r="A71" s="155"/>
      <c r="B71" s="156"/>
      <c r="C71" s="188" t="s">
        <v>267</v>
      </c>
      <c r="D71" s="179"/>
      <c r="E71" s="180">
        <v>5.8624000000000001</v>
      </c>
      <c r="F71" s="157"/>
      <c r="G71" s="157"/>
      <c r="H71" s="157"/>
      <c r="I71" s="157"/>
      <c r="J71" s="157"/>
      <c r="K71" s="157"/>
      <c r="L71" s="157"/>
      <c r="M71" s="157"/>
      <c r="N71" s="157"/>
      <c r="O71" s="157"/>
      <c r="P71" s="157"/>
      <c r="Q71" s="157"/>
      <c r="R71" s="157"/>
      <c r="S71" s="157"/>
      <c r="T71" s="157"/>
      <c r="U71" s="157"/>
      <c r="V71" s="157"/>
      <c r="W71" s="157"/>
      <c r="X71" s="157"/>
      <c r="Y71" s="148"/>
      <c r="Z71" s="148"/>
      <c r="AA71" s="148"/>
      <c r="AB71" s="148"/>
      <c r="AC71" s="148"/>
      <c r="AD71" s="148"/>
      <c r="AE71" s="148"/>
      <c r="AF71" s="148"/>
      <c r="AG71" s="148" t="s">
        <v>184</v>
      </c>
      <c r="AH71" s="148">
        <v>0</v>
      </c>
      <c r="AI71" s="148"/>
      <c r="AJ71" s="148"/>
      <c r="AK71" s="148"/>
      <c r="AL71" s="148"/>
      <c r="AM71" s="148"/>
      <c r="AN71" s="148"/>
      <c r="AO71" s="148"/>
      <c r="AP71" s="148"/>
      <c r="AQ71" s="148"/>
      <c r="AR71" s="148"/>
      <c r="AS71" s="148"/>
      <c r="AT71" s="148"/>
      <c r="AU71" s="148"/>
      <c r="AV71" s="148"/>
      <c r="AW71" s="148"/>
      <c r="AX71" s="148"/>
      <c r="AY71" s="148"/>
      <c r="AZ71" s="148"/>
      <c r="BA71" s="148"/>
      <c r="BB71" s="148"/>
      <c r="BC71" s="148"/>
      <c r="BD71" s="148"/>
      <c r="BE71" s="148"/>
      <c r="BF71" s="148"/>
      <c r="BG71" s="148"/>
      <c r="BH71" s="148"/>
    </row>
    <row r="72" spans="1:60" ht="22.5" outlineLevel="1" x14ac:dyDescent="0.2">
      <c r="A72" s="165">
        <v>22</v>
      </c>
      <c r="B72" s="166" t="s">
        <v>268</v>
      </c>
      <c r="C72" s="175" t="s">
        <v>269</v>
      </c>
      <c r="D72" s="167" t="s">
        <v>270</v>
      </c>
      <c r="E72" s="168">
        <v>18.32</v>
      </c>
      <c r="F72" s="169"/>
      <c r="G72" s="170">
        <f>ROUND(E72*F72,2)</f>
        <v>0</v>
      </c>
      <c r="H72" s="169">
        <v>8.36</v>
      </c>
      <c r="I72" s="170">
        <f>ROUND(E72*H72,2)</f>
        <v>153.16</v>
      </c>
      <c r="J72" s="169">
        <v>124.14</v>
      </c>
      <c r="K72" s="170">
        <f>ROUND(E72*J72,2)</f>
        <v>2274.2399999999998</v>
      </c>
      <c r="L72" s="170">
        <v>21</v>
      </c>
      <c r="M72" s="170">
        <f>G72*(1+L72/100)</f>
        <v>0</v>
      </c>
      <c r="N72" s="170">
        <v>2.0000000000000001E-4</v>
      </c>
      <c r="O72" s="170">
        <f>ROUND(E72*N72,2)</f>
        <v>0</v>
      </c>
      <c r="P72" s="170">
        <v>0</v>
      </c>
      <c r="Q72" s="170">
        <f>ROUND(E72*P72,2)</f>
        <v>0</v>
      </c>
      <c r="R72" s="170" t="s">
        <v>264</v>
      </c>
      <c r="S72" s="170" t="s">
        <v>162</v>
      </c>
      <c r="T72" s="171" t="s">
        <v>178</v>
      </c>
      <c r="U72" s="157">
        <v>0.25</v>
      </c>
      <c r="V72" s="157">
        <f>ROUND(E72*U72,2)</f>
        <v>4.58</v>
      </c>
      <c r="W72" s="157"/>
      <c r="X72" s="157" t="s">
        <v>179</v>
      </c>
      <c r="Y72" s="148"/>
      <c r="Z72" s="148"/>
      <c r="AA72" s="148"/>
      <c r="AB72" s="148"/>
      <c r="AC72" s="148"/>
      <c r="AD72" s="148"/>
      <c r="AE72" s="148"/>
      <c r="AF72" s="148"/>
      <c r="AG72" s="148" t="s">
        <v>180</v>
      </c>
      <c r="AH72" s="148"/>
      <c r="AI72" s="148"/>
      <c r="AJ72" s="148"/>
      <c r="AK72" s="148"/>
      <c r="AL72" s="148"/>
      <c r="AM72" s="148"/>
      <c r="AN72" s="148"/>
      <c r="AO72" s="148"/>
      <c r="AP72" s="148"/>
      <c r="AQ72" s="148"/>
      <c r="AR72" s="148"/>
      <c r="AS72" s="148"/>
      <c r="AT72" s="148"/>
      <c r="AU72" s="148"/>
      <c r="AV72" s="148"/>
      <c r="AW72" s="148"/>
      <c r="AX72" s="148"/>
      <c r="AY72" s="148"/>
      <c r="AZ72" s="148"/>
      <c r="BA72" s="148"/>
      <c r="BB72" s="148"/>
      <c r="BC72" s="148"/>
      <c r="BD72" s="148"/>
      <c r="BE72" s="148"/>
      <c r="BF72" s="148"/>
      <c r="BG72" s="148"/>
      <c r="BH72" s="148"/>
    </row>
    <row r="73" spans="1:60" outlineLevel="1" x14ac:dyDescent="0.2">
      <c r="A73" s="155"/>
      <c r="B73" s="156"/>
      <c r="C73" s="188" t="s">
        <v>271</v>
      </c>
      <c r="D73" s="179"/>
      <c r="E73" s="180">
        <v>18.32</v>
      </c>
      <c r="F73" s="157"/>
      <c r="G73" s="157"/>
      <c r="H73" s="157"/>
      <c r="I73" s="157"/>
      <c r="J73" s="157"/>
      <c r="K73" s="157"/>
      <c r="L73" s="157"/>
      <c r="M73" s="157"/>
      <c r="N73" s="157"/>
      <c r="O73" s="157"/>
      <c r="P73" s="157"/>
      <c r="Q73" s="157"/>
      <c r="R73" s="157"/>
      <c r="S73" s="157"/>
      <c r="T73" s="157"/>
      <c r="U73" s="157"/>
      <c r="V73" s="157"/>
      <c r="W73" s="157"/>
      <c r="X73" s="157"/>
      <c r="Y73" s="148"/>
      <c r="Z73" s="148"/>
      <c r="AA73" s="148"/>
      <c r="AB73" s="148"/>
      <c r="AC73" s="148"/>
      <c r="AD73" s="148"/>
      <c r="AE73" s="148"/>
      <c r="AF73" s="148"/>
      <c r="AG73" s="148" t="s">
        <v>184</v>
      </c>
      <c r="AH73" s="148">
        <v>0</v>
      </c>
      <c r="AI73" s="148"/>
      <c r="AJ73" s="148"/>
      <c r="AK73" s="148"/>
      <c r="AL73" s="148"/>
      <c r="AM73" s="148"/>
      <c r="AN73" s="148"/>
      <c r="AO73" s="148"/>
      <c r="AP73" s="148"/>
      <c r="AQ73" s="148"/>
      <c r="AR73" s="148"/>
      <c r="AS73" s="148"/>
      <c r="AT73" s="148"/>
      <c r="AU73" s="148"/>
      <c r="AV73" s="148"/>
      <c r="AW73" s="148"/>
      <c r="AX73" s="148"/>
      <c r="AY73" s="148"/>
      <c r="AZ73" s="148"/>
      <c r="BA73" s="148"/>
      <c r="BB73" s="148"/>
      <c r="BC73" s="148"/>
      <c r="BD73" s="148"/>
      <c r="BE73" s="148"/>
      <c r="BF73" s="148"/>
      <c r="BG73" s="148"/>
      <c r="BH73" s="148"/>
    </row>
    <row r="74" spans="1:60" ht="22.5" outlineLevel="1" x14ac:dyDescent="0.2">
      <c r="A74" s="165">
        <v>23</v>
      </c>
      <c r="B74" s="166" t="s">
        <v>272</v>
      </c>
      <c r="C74" s="175" t="s">
        <v>273</v>
      </c>
      <c r="D74" s="167" t="s">
        <v>203</v>
      </c>
      <c r="E74" s="168">
        <v>8.32</v>
      </c>
      <c r="F74" s="169"/>
      <c r="G74" s="170">
        <f>ROUND(E74*F74,2)</f>
        <v>0</v>
      </c>
      <c r="H74" s="169">
        <v>3.83</v>
      </c>
      <c r="I74" s="170">
        <f>ROUND(E74*H74,2)</f>
        <v>31.87</v>
      </c>
      <c r="J74" s="169">
        <v>90.47</v>
      </c>
      <c r="K74" s="170">
        <f>ROUND(E74*J74,2)</f>
        <v>752.71</v>
      </c>
      <c r="L74" s="170">
        <v>21</v>
      </c>
      <c r="M74" s="170">
        <f>G74*(1+L74/100)</f>
        <v>0</v>
      </c>
      <c r="N74" s="170">
        <v>1.6000000000000001E-4</v>
      </c>
      <c r="O74" s="170">
        <f>ROUND(E74*N74,2)</f>
        <v>0</v>
      </c>
      <c r="P74" s="170">
        <v>0</v>
      </c>
      <c r="Q74" s="170">
        <f>ROUND(E74*P74,2)</f>
        <v>0</v>
      </c>
      <c r="R74" s="170" t="s">
        <v>264</v>
      </c>
      <c r="S74" s="170" t="s">
        <v>162</v>
      </c>
      <c r="T74" s="171" t="s">
        <v>178</v>
      </c>
      <c r="U74" s="157">
        <v>0.18</v>
      </c>
      <c r="V74" s="157">
        <f>ROUND(E74*U74,2)</f>
        <v>1.5</v>
      </c>
      <c r="W74" s="157"/>
      <c r="X74" s="157" t="s">
        <v>179</v>
      </c>
      <c r="Y74" s="148"/>
      <c r="Z74" s="148"/>
      <c r="AA74" s="148"/>
      <c r="AB74" s="148"/>
      <c r="AC74" s="148"/>
      <c r="AD74" s="148"/>
      <c r="AE74" s="148"/>
      <c r="AF74" s="148"/>
      <c r="AG74" s="148" t="s">
        <v>180</v>
      </c>
      <c r="AH74" s="148"/>
      <c r="AI74" s="148"/>
      <c r="AJ74" s="148"/>
      <c r="AK74" s="148"/>
      <c r="AL74" s="148"/>
      <c r="AM74" s="148"/>
      <c r="AN74" s="148"/>
      <c r="AO74" s="148"/>
      <c r="AP74" s="148"/>
      <c r="AQ74" s="148"/>
      <c r="AR74" s="148"/>
      <c r="AS74" s="148"/>
      <c r="AT74" s="148"/>
      <c r="AU74" s="148"/>
      <c r="AV74" s="148"/>
      <c r="AW74" s="148"/>
      <c r="AX74" s="148"/>
      <c r="AY74" s="148"/>
      <c r="AZ74" s="148"/>
      <c r="BA74" s="148"/>
      <c r="BB74" s="148"/>
      <c r="BC74" s="148"/>
      <c r="BD74" s="148"/>
      <c r="BE74" s="148"/>
      <c r="BF74" s="148"/>
      <c r="BG74" s="148"/>
      <c r="BH74" s="148"/>
    </row>
    <row r="75" spans="1:60" outlineLevel="1" x14ac:dyDescent="0.2">
      <c r="A75" s="155"/>
      <c r="B75" s="156"/>
      <c r="C75" s="188" t="s">
        <v>274</v>
      </c>
      <c r="D75" s="179"/>
      <c r="E75" s="180">
        <v>8.32</v>
      </c>
      <c r="F75" s="157"/>
      <c r="G75" s="157"/>
      <c r="H75" s="157"/>
      <c r="I75" s="157"/>
      <c r="J75" s="157"/>
      <c r="K75" s="157"/>
      <c r="L75" s="157"/>
      <c r="M75" s="157"/>
      <c r="N75" s="157"/>
      <c r="O75" s="157"/>
      <c r="P75" s="157"/>
      <c r="Q75" s="157"/>
      <c r="R75" s="157"/>
      <c r="S75" s="157"/>
      <c r="T75" s="157"/>
      <c r="U75" s="157"/>
      <c r="V75" s="157"/>
      <c r="W75" s="157"/>
      <c r="X75" s="157"/>
      <c r="Y75" s="148"/>
      <c r="Z75" s="148"/>
      <c r="AA75" s="148"/>
      <c r="AB75" s="148"/>
      <c r="AC75" s="148"/>
      <c r="AD75" s="148"/>
      <c r="AE75" s="148"/>
      <c r="AF75" s="148"/>
      <c r="AG75" s="148" t="s">
        <v>184</v>
      </c>
      <c r="AH75" s="148">
        <v>0</v>
      </c>
      <c r="AI75" s="148"/>
      <c r="AJ75" s="148"/>
      <c r="AK75" s="148"/>
      <c r="AL75" s="148"/>
      <c r="AM75" s="148"/>
      <c r="AN75" s="148"/>
      <c r="AO75" s="148"/>
      <c r="AP75" s="148"/>
      <c r="AQ75" s="148"/>
      <c r="AR75" s="148"/>
      <c r="AS75" s="148"/>
      <c r="AT75" s="148"/>
      <c r="AU75" s="148"/>
      <c r="AV75" s="148"/>
      <c r="AW75" s="148"/>
      <c r="AX75" s="148"/>
      <c r="AY75" s="148"/>
      <c r="AZ75" s="148"/>
      <c r="BA75" s="148"/>
      <c r="BB75" s="148"/>
      <c r="BC75" s="148"/>
      <c r="BD75" s="148"/>
      <c r="BE75" s="148"/>
      <c r="BF75" s="148"/>
      <c r="BG75" s="148"/>
      <c r="BH75" s="148"/>
    </row>
    <row r="76" spans="1:60" outlineLevel="1" x14ac:dyDescent="0.2">
      <c r="A76" s="165">
        <v>24</v>
      </c>
      <c r="B76" s="166" t="s">
        <v>275</v>
      </c>
      <c r="C76" s="175" t="s">
        <v>276</v>
      </c>
      <c r="D76" s="167" t="s">
        <v>176</v>
      </c>
      <c r="E76" s="168">
        <v>0.80845</v>
      </c>
      <c r="F76" s="169"/>
      <c r="G76" s="170">
        <f>ROUND(E76*F76,2)</f>
        <v>0</v>
      </c>
      <c r="H76" s="169">
        <v>560</v>
      </c>
      <c r="I76" s="170">
        <f>ROUND(E76*H76,2)</f>
        <v>452.73</v>
      </c>
      <c r="J76" s="169">
        <v>0</v>
      </c>
      <c r="K76" s="170">
        <f>ROUND(E76*J76,2)</f>
        <v>0</v>
      </c>
      <c r="L76" s="170">
        <v>21</v>
      </c>
      <c r="M76" s="170">
        <f>G76*(1+L76/100)</f>
        <v>0</v>
      </c>
      <c r="N76" s="170">
        <v>1.549E-2</v>
      </c>
      <c r="O76" s="170">
        <f>ROUND(E76*N76,2)</f>
        <v>0.01</v>
      </c>
      <c r="P76" s="170">
        <v>0</v>
      </c>
      <c r="Q76" s="170">
        <f>ROUND(E76*P76,2)</f>
        <v>0</v>
      </c>
      <c r="R76" s="170" t="s">
        <v>264</v>
      </c>
      <c r="S76" s="170" t="s">
        <v>162</v>
      </c>
      <c r="T76" s="171" t="s">
        <v>178</v>
      </c>
      <c r="U76" s="157">
        <v>0</v>
      </c>
      <c r="V76" s="157">
        <f>ROUND(E76*U76,2)</f>
        <v>0</v>
      </c>
      <c r="W76" s="157"/>
      <c r="X76" s="157" t="s">
        <v>179</v>
      </c>
      <c r="Y76" s="148"/>
      <c r="Z76" s="148"/>
      <c r="AA76" s="148"/>
      <c r="AB76" s="148"/>
      <c r="AC76" s="148"/>
      <c r="AD76" s="148"/>
      <c r="AE76" s="148"/>
      <c r="AF76" s="148"/>
      <c r="AG76" s="148" t="s">
        <v>180</v>
      </c>
      <c r="AH76" s="148"/>
      <c r="AI76" s="148"/>
      <c r="AJ76" s="148"/>
      <c r="AK76" s="148"/>
      <c r="AL76" s="148"/>
      <c r="AM76" s="148"/>
      <c r="AN76" s="148"/>
      <c r="AO76" s="148"/>
      <c r="AP76" s="148"/>
      <c r="AQ76" s="148"/>
      <c r="AR76" s="148"/>
      <c r="AS76" s="148"/>
      <c r="AT76" s="148"/>
      <c r="AU76" s="148"/>
      <c r="AV76" s="148"/>
      <c r="AW76" s="148"/>
      <c r="AX76" s="148"/>
      <c r="AY76" s="148"/>
      <c r="AZ76" s="148"/>
      <c r="BA76" s="148"/>
      <c r="BB76" s="148"/>
      <c r="BC76" s="148"/>
      <c r="BD76" s="148"/>
      <c r="BE76" s="148"/>
      <c r="BF76" s="148"/>
      <c r="BG76" s="148"/>
      <c r="BH76" s="148"/>
    </row>
    <row r="77" spans="1:60" outlineLevel="1" x14ac:dyDescent="0.2">
      <c r="A77" s="155"/>
      <c r="B77" s="156"/>
      <c r="C77" s="188" t="s">
        <v>277</v>
      </c>
      <c r="D77" s="179"/>
      <c r="E77" s="180">
        <v>0.69120000000000004</v>
      </c>
      <c r="F77" s="157"/>
      <c r="G77" s="157"/>
      <c r="H77" s="157"/>
      <c r="I77" s="157"/>
      <c r="J77" s="157"/>
      <c r="K77" s="157"/>
      <c r="L77" s="157"/>
      <c r="M77" s="157"/>
      <c r="N77" s="157"/>
      <c r="O77" s="157"/>
      <c r="P77" s="157"/>
      <c r="Q77" s="157"/>
      <c r="R77" s="157"/>
      <c r="S77" s="157"/>
      <c r="T77" s="157"/>
      <c r="U77" s="157"/>
      <c r="V77" s="157"/>
      <c r="W77" s="157"/>
      <c r="X77" s="157"/>
      <c r="Y77" s="148"/>
      <c r="Z77" s="148"/>
      <c r="AA77" s="148"/>
      <c r="AB77" s="148"/>
      <c r="AC77" s="148"/>
      <c r="AD77" s="148"/>
      <c r="AE77" s="148"/>
      <c r="AF77" s="148"/>
      <c r="AG77" s="148" t="s">
        <v>184</v>
      </c>
      <c r="AH77" s="148">
        <v>0</v>
      </c>
      <c r="AI77" s="148"/>
      <c r="AJ77" s="148"/>
      <c r="AK77" s="148"/>
      <c r="AL77" s="148"/>
      <c r="AM77" s="148"/>
      <c r="AN77" s="148"/>
      <c r="AO77" s="148"/>
      <c r="AP77" s="148"/>
      <c r="AQ77" s="148"/>
      <c r="AR77" s="148"/>
      <c r="AS77" s="148"/>
      <c r="AT77" s="148"/>
      <c r="AU77" s="148"/>
      <c r="AV77" s="148"/>
      <c r="AW77" s="148"/>
      <c r="AX77" s="148"/>
      <c r="AY77" s="148"/>
      <c r="AZ77" s="148"/>
      <c r="BA77" s="148"/>
      <c r="BB77" s="148"/>
      <c r="BC77" s="148"/>
      <c r="BD77" s="148"/>
      <c r="BE77" s="148"/>
      <c r="BF77" s="148"/>
      <c r="BG77" s="148"/>
      <c r="BH77" s="148"/>
    </row>
    <row r="78" spans="1:60" outlineLevel="1" x14ac:dyDescent="0.2">
      <c r="A78" s="155"/>
      <c r="B78" s="156"/>
      <c r="C78" s="188" t="s">
        <v>278</v>
      </c>
      <c r="D78" s="179"/>
      <c r="E78" s="180">
        <v>0.11724999999999999</v>
      </c>
      <c r="F78" s="157"/>
      <c r="G78" s="157"/>
      <c r="H78" s="157"/>
      <c r="I78" s="157"/>
      <c r="J78" s="157"/>
      <c r="K78" s="157"/>
      <c r="L78" s="157"/>
      <c r="M78" s="157"/>
      <c r="N78" s="157"/>
      <c r="O78" s="157"/>
      <c r="P78" s="157"/>
      <c r="Q78" s="157"/>
      <c r="R78" s="157"/>
      <c r="S78" s="157"/>
      <c r="T78" s="157"/>
      <c r="U78" s="157"/>
      <c r="V78" s="157"/>
      <c r="W78" s="157"/>
      <c r="X78" s="157"/>
      <c r="Y78" s="148"/>
      <c r="Z78" s="148"/>
      <c r="AA78" s="148"/>
      <c r="AB78" s="148"/>
      <c r="AC78" s="148"/>
      <c r="AD78" s="148"/>
      <c r="AE78" s="148"/>
      <c r="AF78" s="148"/>
      <c r="AG78" s="148" t="s">
        <v>184</v>
      </c>
      <c r="AH78" s="148">
        <v>0</v>
      </c>
      <c r="AI78" s="148"/>
      <c r="AJ78" s="148"/>
      <c r="AK78" s="148"/>
      <c r="AL78" s="148"/>
      <c r="AM78" s="148"/>
      <c r="AN78" s="148"/>
      <c r="AO78" s="148"/>
      <c r="AP78" s="148"/>
      <c r="AQ78" s="148"/>
      <c r="AR78" s="148"/>
      <c r="AS78" s="148"/>
      <c r="AT78" s="148"/>
      <c r="AU78" s="148"/>
      <c r="AV78" s="148"/>
      <c r="AW78" s="148"/>
      <c r="AX78" s="148"/>
      <c r="AY78" s="148"/>
      <c r="AZ78" s="148"/>
      <c r="BA78" s="148"/>
      <c r="BB78" s="148"/>
      <c r="BC78" s="148"/>
      <c r="BD78" s="148"/>
      <c r="BE78" s="148"/>
      <c r="BF78" s="148"/>
      <c r="BG78" s="148"/>
      <c r="BH78" s="148"/>
    </row>
    <row r="79" spans="1:60" outlineLevel="1" x14ac:dyDescent="0.2">
      <c r="A79" s="165">
        <v>25</v>
      </c>
      <c r="B79" s="166" t="s">
        <v>279</v>
      </c>
      <c r="C79" s="175" t="s">
        <v>280</v>
      </c>
      <c r="D79" s="167" t="s">
        <v>176</v>
      </c>
      <c r="E79" s="168">
        <v>0.55920000000000003</v>
      </c>
      <c r="F79" s="169"/>
      <c r="G79" s="170">
        <f>ROUND(E79*F79,2)</f>
        <v>0</v>
      </c>
      <c r="H79" s="169">
        <v>1354</v>
      </c>
      <c r="I79" s="170">
        <f>ROUND(E79*H79,2)</f>
        <v>757.16</v>
      </c>
      <c r="J79" s="169">
        <v>0</v>
      </c>
      <c r="K79" s="170">
        <f>ROUND(E79*J79,2)</f>
        <v>0</v>
      </c>
      <c r="L79" s="170">
        <v>21</v>
      </c>
      <c r="M79" s="170">
        <f>G79*(1+L79/100)</f>
        <v>0</v>
      </c>
      <c r="N79" s="170">
        <v>2.3570000000000001E-2</v>
      </c>
      <c r="O79" s="170">
        <f>ROUND(E79*N79,2)</f>
        <v>0.01</v>
      </c>
      <c r="P79" s="170">
        <v>0</v>
      </c>
      <c r="Q79" s="170">
        <f>ROUND(E79*P79,2)</f>
        <v>0</v>
      </c>
      <c r="R79" s="170" t="s">
        <v>264</v>
      </c>
      <c r="S79" s="170" t="s">
        <v>162</v>
      </c>
      <c r="T79" s="171" t="s">
        <v>178</v>
      </c>
      <c r="U79" s="157">
        <v>0</v>
      </c>
      <c r="V79" s="157">
        <f>ROUND(E79*U79,2)</f>
        <v>0</v>
      </c>
      <c r="W79" s="157"/>
      <c r="X79" s="157" t="s">
        <v>179</v>
      </c>
      <c r="Y79" s="148"/>
      <c r="Z79" s="148"/>
      <c r="AA79" s="148"/>
      <c r="AB79" s="148"/>
      <c r="AC79" s="148"/>
      <c r="AD79" s="148"/>
      <c r="AE79" s="148"/>
      <c r="AF79" s="148"/>
      <c r="AG79" s="148" t="s">
        <v>180</v>
      </c>
      <c r="AH79" s="148"/>
      <c r="AI79" s="148"/>
      <c r="AJ79" s="148"/>
      <c r="AK79" s="148"/>
      <c r="AL79" s="148"/>
      <c r="AM79" s="148"/>
      <c r="AN79" s="148"/>
      <c r="AO79" s="148"/>
      <c r="AP79" s="148"/>
      <c r="AQ79" s="148"/>
      <c r="AR79" s="148"/>
      <c r="AS79" s="148"/>
      <c r="AT79" s="148"/>
      <c r="AU79" s="148"/>
      <c r="AV79" s="148"/>
      <c r="AW79" s="148"/>
      <c r="AX79" s="148"/>
      <c r="AY79" s="148"/>
      <c r="AZ79" s="148"/>
      <c r="BA79" s="148"/>
      <c r="BB79" s="148"/>
      <c r="BC79" s="148"/>
      <c r="BD79" s="148"/>
      <c r="BE79" s="148"/>
      <c r="BF79" s="148"/>
      <c r="BG79" s="148"/>
      <c r="BH79" s="148"/>
    </row>
    <row r="80" spans="1:60" outlineLevel="1" x14ac:dyDescent="0.2">
      <c r="A80" s="155"/>
      <c r="B80" s="156"/>
      <c r="C80" s="188" t="s">
        <v>281</v>
      </c>
      <c r="D80" s="179"/>
      <c r="E80" s="180">
        <v>0.55920000000000003</v>
      </c>
      <c r="F80" s="157"/>
      <c r="G80" s="157"/>
      <c r="H80" s="157"/>
      <c r="I80" s="157"/>
      <c r="J80" s="157"/>
      <c r="K80" s="157"/>
      <c r="L80" s="157"/>
      <c r="M80" s="157"/>
      <c r="N80" s="157"/>
      <c r="O80" s="157"/>
      <c r="P80" s="157"/>
      <c r="Q80" s="157"/>
      <c r="R80" s="157"/>
      <c r="S80" s="157"/>
      <c r="T80" s="157"/>
      <c r="U80" s="157"/>
      <c r="V80" s="157"/>
      <c r="W80" s="157"/>
      <c r="X80" s="157"/>
      <c r="Y80" s="148"/>
      <c r="Z80" s="148"/>
      <c r="AA80" s="148"/>
      <c r="AB80" s="148"/>
      <c r="AC80" s="148"/>
      <c r="AD80" s="148"/>
      <c r="AE80" s="148"/>
      <c r="AF80" s="148"/>
      <c r="AG80" s="148" t="s">
        <v>184</v>
      </c>
      <c r="AH80" s="148">
        <v>0</v>
      </c>
      <c r="AI80" s="148"/>
      <c r="AJ80" s="148"/>
      <c r="AK80" s="148"/>
      <c r="AL80" s="148"/>
      <c r="AM80" s="148"/>
      <c r="AN80" s="148"/>
      <c r="AO80" s="148"/>
      <c r="AP80" s="148"/>
      <c r="AQ80" s="148"/>
      <c r="AR80" s="148"/>
      <c r="AS80" s="148"/>
      <c r="AT80" s="148"/>
      <c r="AU80" s="148"/>
      <c r="AV80" s="148"/>
      <c r="AW80" s="148"/>
      <c r="AX80" s="148"/>
      <c r="AY80" s="148"/>
      <c r="AZ80" s="148"/>
      <c r="BA80" s="148"/>
      <c r="BB80" s="148"/>
      <c r="BC80" s="148"/>
      <c r="BD80" s="148"/>
      <c r="BE80" s="148"/>
      <c r="BF80" s="148"/>
      <c r="BG80" s="148"/>
      <c r="BH80" s="148"/>
    </row>
    <row r="81" spans="1:60" outlineLevel="1" x14ac:dyDescent="0.2">
      <c r="A81" s="165">
        <v>26</v>
      </c>
      <c r="B81" s="166" t="s">
        <v>282</v>
      </c>
      <c r="C81" s="175" t="s">
        <v>283</v>
      </c>
      <c r="D81" s="167" t="s">
        <v>203</v>
      </c>
      <c r="E81" s="168">
        <v>26.2225</v>
      </c>
      <c r="F81" s="169"/>
      <c r="G81" s="170">
        <f>ROUND(E81*F81,2)</f>
        <v>0</v>
      </c>
      <c r="H81" s="169">
        <v>16.100000000000001</v>
      </c>
      <c r="I81" s="170">
        <f>ROUND(E81*H81,2)</f>
        <v>422.18</v>
      </c>
      <c r="J81" s="169">
        <v>0</v>
      </c>
      <c r="K81" s="170">
        <f>ROUND(E81*J81,2)</f>
        <v>0</v>
      </c>
      <c r="L81" s="170">
        <v>21</v>
      </c>
      <c r="M81" s="170">
        <f>G81*(1+L81/100)</f>
        <v>0</v>
      </c>
      <c r="N81" s="170">
        <v>2.4000000000000001E-4</v>
      </c>
      <c r="O81" s="170">
        <f>ROUND(E81*N81,2)</f>
        <v>0.01</v>
      </c>
      <c r="P81" s="170">
        <v>0</v>
      </c>
      <c r="Q81" s="170">
        <f>ROUND(E81*P81,2)</f>
        <v>0</v>
      </c>
      <c r="R81" s="170" t="s">
        <v>264</v>
      </c>
      <c r="S81" s="170" t="s">
        <v>162</v>
      </c>
      <c r="T81" s="171" t="s">
        <v>178</v>
      </c>
      <c r="U81" s="157">
        <v>0</v>
      </c>
      <c r="V81" s="157">
        <f>ROUND(E81*U81,2)</f>
        <v>0</v>
      </c>
      <c r="W81" s="157"/>
      <c r="X81" s="157" t="s">
        <v>179</v>
      </c>
      <c r="Y81" s="148"/>
      <c r="Z81" s="148"/>
      <c r="AA81" s="148"/>
      <c r="AB81" s="148"/>
      <c r="AC81" s="148"/>
      <c r="AD81" s="148"/>
      <c r="AE81" s="148"/>
      <c r="AF81" s="148"/>
      <c r="AG81" s="148" t="s">
        <v>180</v>
      </c>
      <c r="AH81" s="148"/>
      <c r="AI81" s="148"/>
      <c r="AJ81" s="148"/>
      <c r="AK81" s="148"/>
      <c r="AL81" s="148"/>
      <c r="AM81" s="148"/>
      <c r="AN81" s="148"/>
      <c r="AO81" s="148"/>
      <c r="AP81" s="148"/>
      <c r="AQ81" s="148"/>
      <c r="AR81" s="148"/>
      <c r="AS81" s="148"/>
      <c r="AT81" s="148"/>
      <c r="AU81" s="148"/>
      <c r="AV81" s="148"/>
      <c r="AW81" s="148"/>
      <c r="AX81" s="148"/>
      <c r="AY81" s="148"/>
      <c r="AZ81" s="148"/>
      <c r="BA81" s="148"/>
      <c r="BB81" s="148"/>
      <c r="BC81" s="148"/>
      <c r="BD81" s="148"/>
      <c r="BE81" s="148"/>
      <c r="BF81" s="148"/>
      <c r="BG81" s="148"/>
      <c r="BH81" s="148"/>
    </row>
    <row r="82" spans="1:60" outlineLevel="1" x14ac:dyDescent="0.2">
      <c r="A82" s="155"/>
      <c r="B82" s="156"/>
      <c r="C82" s="188" t="s">
        <v>284</v>
      </c>
      <c r="D82" s="179"/>
      <c r="E82" s="180">
        <v>0.20799999999999999</v>
      </c>
      <c r="F82" s="157"/>
      <c r="G82" s="157"/>
      <c r="H82" s="157"/>
      <c r="I82" s="157"/>
      <c r="J82" s="157"/>
      <c r="K82" s="157"/>
      <c r="L82" s="157"/>
      <c r="M82" s="157"/>
      <c r="N82" s="157"/>
      <c r="O82" s="157"/>
      <c r="P82" s="157"/>
      <c r="Q82" s="157"/>
      <c r="R82" s="157"/>
      <c r="S82" s="157"/>
      <c r="T82" s="157"/>
      <c r="U82" s="157"/>
      <c r="V82" s="157"/>
      <c r="W82" s="157"/>
      <c r="X82" s="157"/>
      <c r="Y82" s="148"/>
      <c r="Z82" s="148"/>
      <c r="AA82" s="148"/>
      <c r="AB82" s="148"/>
      <c r="AC82" s="148"/>
      <c r="AD82" s="148"/>
      <c r="AE82" s="148"/>
      <c r="AF82" s="148"/>
      <c r="AG82" s="148" t="s">
        <v>184</v>
      </c>
      <c r="AH82" s="148">
        <v>0</v>
      </c>
      <c r="AI82" s="148"/>
      <c r="AJ82" s="148"/>
      <c r="AK82" s="148"/>
      <c r="AL82" s="148"/>
      <c r="AM82" s="148"/>
      <c r="AN82" s="148"/>
      <c r="AO82" s="148"/>
      <c r="AP82" s="148"/>
      <c r="AQ82" s="148"/>
      <c r="AR82" s="148"/>
      <c r="AS82" s="148"/>
      <c r="AT82" s="148"/>
      <c r="AU82" s="148"/>
      <c r="AV82" s="148"/>
      <c r="AW82" s="148"/>
      <c r="AX82" s="148"/>
      <c r="AY82" s="148"/>
      <c r="AZ82" s="148"/>
      <c r="BA82" s="148"/>
      <c r="BB82" s="148"/>
      <c r="BC82" s="148"/>
      <c r="BD82" s="148"/>
      <c r="BE82" s="148"/>
      <c r="BF82" s="148"/>
      <c r="BG82" s="148"/>
      <c r="BH82" s="148"/>
    </row>
    <row r="83" spans="1:60" outlineLevel="1" x14ac:dyDescent="0.2">
      <c r="A83" s="155"/>
      <c r="B83" s="156"/>
      <c r="C83" s="188" t="s">
        <v>285</v>
      </c>
      <c r="D83" s="179"/>
      <c r="E83" s="180">
        <v>26.014500000000002</v>
      </c>
      <c r="F83" s="157"/>
      <c r="G83" s="157"/>
      <c r="H83" s="157"/>
      <c r="I83" s="157"/>
      <c r="J83" s="157"/>
      <c r="K83" s="157"/>
      <c r="L83" s="157"/>
      <c r="M83" s="157"/>
      <c r="N83" s="157"/>
      <c r="O83" s="157"/>
      <c r="P83" s="157"/>
      <c r="Q83" s="157"/>
      <c r="R83" s="157"/>
      <c r="S83" s="157"/>
      <c r="T83" s="157"/>
      <c r="U83" s="157"/>
      <c r="V83" s="157"/>
      <c r="W83" s="157"/>
      <c r="X83" s="157"/>
      <c r="Y83" s="148"/>
      <c r="Z83" s="148"/>
      <c r="AA83" s="148"/>
      <c r="AB83" s="148"/>
      <c r="AC83" s="148"/>
      <c r="AD83" s="148"/>
      <c r="AE83" s="148"/>
      <c r="AF83" s="148"/>
      <c r="AG83" s="148" t="s">
        <v>184</v>
      </c>
      <c r="AH83" s="148">
        <v>0</v>
      </c>
      <c r="AI83" s="148"/>
      <c r="AJ83" s="148"/>
      <c r="AK83" s="148"/>
      <c r="AL83" s="148"/>
      <c r="AM83" s="148"/>
      <c r="AN83" s="148"/>
      <c r="AO83" s="148"/>
      <c r="AP83" s="148"/>
      <c r="AQ83" s="148"/>
      <c r="AR83" s="148"/>
      <c r="AS83" s="148"/>
      <c r="AT83" s="148"/>
      <c r="AU83" s="148"/>
      <c r="AV83" s="148"/>
      <c r="AW83" s="148"/>
      <c r="AX83" s="148"/>
      <c r="AY83" s="148"/>
      <c r="AZ83" s="148"/>
      <c r="BA83" s="148"/>
      <c r="BB83" s="148"/>
      <c r="BC83" s="148"/>
      <c r="BD83" s="148"/>
      <c r="BE83" s="148"/>
      <c r="BF83" s="148"/>
      <c r="BG83" s="148"/>
      <c r="BH83" s="148"/>
    </row>
    <row r="84" spans="1:60" outlineLevel="1" x14ac:dyDescent="0.2">
      <c r="A84" s="165">
        <v>27</v>
      </c>
      <c r="B84" s="166" t="s">
        <v>286</v>
      </c>
      <c r="C84" s="175" t="s">
        <v>287</v>
      </c>
      <c r="D84" s="167" t="s">
        <v>176</v>
      </c>
      <c r="E84" s="168">
        <v>0.58850999999999998</v>
      </c>
      <c r="F84" s="169"/>
      <c r="G84" s="170">
        <f>ROUND(E84*F84,2)</f>
        <v>0</v>
      </c>
      <c r="H84" s="169">
        <v>192.5</v>
      </c>
      <c r="I84" s="170">
        <f>ROUND(E84*H84,2)</f>
        <v>113.29</v>
      </c>
      <c r="J84" s="169">
        <v>0</v>
      </c>
      <c r="K84" s="170">
        <f>ROUND(E84*J84,2)</f>
        <v>0</v>
      </c>
      <c r="L84" s="170">
        <v>21</v>
      </c>
      <c r="M84" s="170">
        <f>G84*(1+L84/100)</f>
        <v>0</v>
      </c>
      <c r="N84" s="170">
        <v>2.9499999999999999E-3</v>
      </c>
      <c r="O84" s="170">
        <f>ROUND(E84*N84,2)</f>
        <v>0</v>
      </c>
      <c r="P84" s="170">
        <v>0</v>
      </c>
      <c r="Q84" s="170">
        <f>ROUND(E84*P84,2)</f>
        <v>0</v>
      </c>
      <c r="R84" s="170" t="s">
        <v>264</v>
      </c>
      <c r="S84" s="170" t="s">
        <v>162</v>
      </c>
      <c r="T84" s="171" t="s">
        <v>178</v>
      </c>
      <c r="U84" s="157">
        <v>0</v>
      </c>
      <c r="V84" s="157">
        <f>ROUND(E84*U84,2)</f>
        <v>0</v>
      </c>
      <c r="W84" s="157"/>
      <c r="X84" s="157" t="s">
        <v>179</v>
      </c>
      <c r="Y84" s="148"/>
      <c r="Z84" s="148"/>
      <c r="AA84" s="148"/>
      <c r="AB84" s="148"/>
      <c r="AC84" s="148"/>
      <c r="AD84" s="148"/>
      <c r="AE84" s="148"/>
      <c r="AF84" s="148"/>
      <c r="AG84" s="148" t="s">
        <v>180</v>
      </c>
      <c r="AH84" s="148"/>
      <c r="AI84" s="148"/>
      <c r="AJ84" s="148"/>
      <c r="AK84" s="148"/>
      <c r="AL84" s="148"/>
      <c r="AM84" s="148"/>
      <c r="AN84" s="148"/>
      <c r="AO84" s="148"/>
      <c r="AP84" s="148"/>
      <c r="AQ84" s="148"/>
      <c r="AR84" s="148"/>
      <c r="AS84" s="148"/>
      <c r="AT84" s="148"/>
      <c r="AU84" s="148"/>
      <c r="AV84" s="148"/>
      <c r="AW84" s="148"/>
      <c r="AX84" s="148"/>
      <c r="AY84" s="148"/>
      <c r="AZ84" s="148"/>
      <c r="BA84" s="148"/>
      <c r="BB84" s="148"/>
      <c r="BC84" s="148"/>
      <c r="BD84" s="148"/>
      <c r="BE84" s="148"/>
      <c r="BF84" s="148"/>
      <c r="BG84" s="148"/>
      <c r="BH84" s="148"/>
    </row>
    <row r="85" spans="1:60" outlineLevel="1" x14ac:dyDescent="0.2">
      <c r="A85" s="155"/>
      <c r="B85" s="156"/>
      <c r="C85" s="188" t="s">
        <v>288</v>
      </c>
      <c r="D85" s="179"/>
      <c r="E85" s="180">
        <v>0.58850999999999998</v>
      </c>
      <c r="F85" s="157"/>
      <c r="G85" s="157"/>
      <c r="H85" s="157"/>
      <c r="I85" s="157"/>
      <c r="J85" s="157"/>
      <c r="K85" s="157"/>
      <c r="L85" s="157"/>
      <c r="M85" s="157"/>
      <c r="N85" s="157"/>
      <c r="O85" s="157"/>
      <c r="P85" s="157"/>
      <c r="Q85" s="157"/>
      <c r="R85" s="157"/>
      <c r="S85" s="157"/>
      <c r="T85" s="157"/>
      <c r="U85" s="157"/>
      <c r="V85" s="157"/>
      <c r="W85" s="157"/>
      <c r="X85" s="157"/>
      <c r="Y85" s="148"/>
      <c r="Z85" s="148"/>
      <c r="AA85" s="148"/>
      <c r="AB85" s="148"/>
      <c r="AC85" s="148"/>
      <c r="AD85" s="148"/>
      <c r="AE85" s="148"/>
      <c r="AF85" s="148"/>
      <c r="AG85" s="148" t="s">
        <v>184</v>
      </c>
      <c r="AH85" s="148">
        <v>0</v>
      </c>
      <c r="AI85" s="148"/>
      <c r="AJ85" s="148"/>
      <c r="AK85" s="148"/>
      <c r="AL85" s="148"/>
      <c r="AM85" s="148"/>
      <c r="AN85" s="148"/>
      <c r="AO85" s="148"/>
      <c r="AP85" s="148"/>
      <c r="AQ85" s="148"/>
      <c r="AR85" s="148"/>
      <c r="AS85" s="148"/>
      <c r="AT85" s="148"/>
      <c r="AU85" s="148"/>
      <c r="AV85" s="148"/>
      <c r="AW85" s="148"/>
      <c r="AX85" s="148"/>
      <c r="AY85" s="148"/>
      <c r="AZ85" s="148"/>
      <c r="BA85" s="148"/>
      <c r="BB85" s="148"/>
      <c r="BC85" s="148"/>
      <c r="BD85" s="148"/>
      <c r="BE85" s="148"/>
      <c r="BF85" s="148"/>
      <c r="BG85" s="148"/>
      <c r="BH85" s="148"/>
    </row>
    <row r="86" spans="1:60" outlineLevel="1" x14ac:dyDescent="0.2">
      <c r="A86" s="165">
        <v>28</v>
      </c>
      <c r="B86" s="166" t="s">
        <v>289</v>
      </c>
      <c r="C86" s="175" t="s">
        <v>290</v>
      </c>
      <c r="D86" s="167" t="s">
        <v>176</v>
      </c>
      <c r="E86" s="168">
        <v>0.22464000000000001</v>
      </c>
      <c r="F86" s="169"/>
      <c r="G86" s="170">
        <f>ROUND(E86*F86,2)</f>
        <v>0</v>
      </c>
      <c r="H86" s="169">
        <v>13260</v>
      </c>
      <c r="I86" s="170">
        <f>ROUND(E86*H86,2)</f>
        <v>2978.73</v>
      </c>
      <c r="J86" s="169">
        <v>0</v>
      </c>
      <c r="K86" s="170">
        <f>ROUND(E86*J86,2)</f>
        <v>0</v>
      </c>
      <c r="L86" s="170">
        <v>21</v>
      </c>
      <c r="M86" s="170">
        <f>G86*(1+L86/100)</f>
        <v>0</v>
      </c>
      <c r="N86" s="170">
        <v>0.55000000000000004</v>
      </c>
      <c r="O86" s="170">
        <f>ROUND(E86*N86,2)</f>
        <v>0.12</v>
      </c>
      <c r="P86" s="170">
        <v>0</v>
      </c>
      <c r="Q86" s="170">
        <f>ROUND(E86*P86,2)</f>
        <v>0</v>
      </c>
      <c r="R86" s="170" t="s">
        <v>208</v>
      </c>
      <c r="S86" s="170" t="s">
        <v>162</v>
      </c>
      <c r="T86" s="171" t="s">
        <v>178</v>
      </c>
      <c r="U86" s="157">
        <v>0</v>
      </c>
      <c r="V86" s="157">
        <f>ROUND(E86*U86,2)</f>
        <v>0</v>
      </c>
      <c r="W86" s="157"/>
      <c r="X86" s="157" t="s">
        <v>209</v>
      </c>
      <c r="Y86" s="148"/>
      <c r="Z86" s="148"/>
      <c r="AA86" s="148"/>
      <c r="AB86" s="148"/>
      <c r="AC86" s="148"/>
      <c r="AD86" s="148"/>
      <c r="AE86" s="148"/>
      <c r="AF86" s="148"/>
      <c r="AG86" s="148" t="s">
        <v>210</v>
      </c>
      <c r="AH86" s="148"/>
      <c r="AI86" s="148"/>
      <c r="AJ86" s="148"/>
      <c r="AK86" s="148"/>
      <c r="AL86" s="148"/>
      <c r="AM86" s="148"/>
      <c r="AN86" s="148"/>
      <c r="AO86" s="148"/>
      <c r="AP86" s="148"/>
      <c r="AQ86" s="148"/>
      <c r="AR86" s="148"/>
      <c r="AS86" s="148"/>
      <c r="AT86" s="148"/>
      <c r="AU86" s="148"/>
      <c r="AV86" s="148"/>
      <c r="AW86" s="148"/>
      <c r="AX86" s="148"/>
      <c r="AY86" s="148"/>
      <c r="AZ86" s="148"/>
      <c r="BA86" s="148"/>
      <c r="BB86" s="148"/>
      <c r="BC86" s="148"/>
      <c r="BD86" s="148"/>
      <c r="BE86" s="148"/>
      <c r="BF86" s="148"/>
      <c r="BG86" s="148"/>
      <c r="BH86" s="148"/>
    </row>
    <row r="87" spans="1:60" outlineLevel="1" x14ac:dyDescent="0.2">
      <c r="A87" s="155"/>
      <c r="B87" s="156"/>
      <c r="C87" s="188" t="s">
        <v>291</v>
      </c>
      <c r="D87" s="179"/>
      <c r="E87" s="180">
        <v>0.22464000000000001</v>
      </c>
      <c r="F87" s="157"/>
      <c r="G87" s="157"/>
      <c r="H87" s="157"/>
      <c r="I87" s="157"/>
      <c r="J87" s="157"/>
      <c r="K87" s="157"/>
      <c r="L87" s="157"/>
      <c r="M87" s="157"/>
      <c r="N87" s="157"/>
      <c r="O87" s="157"/>
      <c r="P87" s="157"/>
      <c r="Q87" s="157"/>
      <c r="R87" s="157"/>
      <c r="S87" s="157"/>
      <c r="T87" s="157"/>
      <c r="U87" s="157"/>
      <c r="V87" s="157"/>
      <c r="W87" s="157"/>
      <c r="X87" s="157"/>
      <c r="Y87" s="148"/>
      <c r="Z87" s="148"/>
      <c r="AA87" s="148"/>
      <c r="AB87" s="148"/>
      <c r="AC87" s="148"/>
      <c r="AD87" s="148"/>
      <c r="AE87" s="148"/>
      <c r="AF87" s="148"/>
      <c r="AG87" s="148" t="s">
        <v>184</v>
      </c>
      <c r="AH87" s="148">
        <v>0</v>
      </c>
      <c r="AI87" s="148"/>
      <c r="AJ87" s="148"/>
      <c r="AK87" s="148"/>
      <c r="AL87" s="148"/>
      <c r="AM87" s="148"/>
      <c r="AN87" s="148"/>
      <c r="AO87" s="148"/>
      <c r="AP87" s="148"/>
      <c r="AQ87" s="148"/>
      <c r="AR87" s="148"/>
      <c r="AS87" s="148"/>
      <c r="AT87" s="148"/>
      <c r="AU87" s="148"/>
      <c r="AV87" s="148"/>
      <c r="AW87" s="148"/>
      <c r="AX87" s="148"/>
      <c r="AY87" s="148"/>
      <c r="AZ87" s="148"/>
      <c r="BA87" s="148"/>
      <c r="BB87" s="148"/>
      <c r="BC87" s="148"/>
      <c r="BD87" s="148"/>
      <c r="BE87" s="148"/>
      <c r="BF87" s="148"/>
      <c r="BG87" s="148"/>
      <c r="BH87" s="148"/>
    </row>
    <row r="88" spans="1:60" ht="22.5" outlineLevel="1" x14ac:dyDescent="0.2">
      <c r="A88" s="165">
        <v>29</v>
      </c>
      <c r="B88" s="166" t="s">
        <v>292</v>
      </c>
      <c r="C88" s="175" t="s">
        <v>293</v>
      </c>
      <c r="D88" s="167" t="s">
        <v>176</v>
      </c>
      <c r="E88" s="168">
        <v>0.12662999999999999</v>
      </c>
      <c r="F88" s="169"/>
      <c r="G88" s="170">
        <f>ROUND(E88*F88,2)</f>
        <v>0</v>
      </c>
      <c r="H88" s="169">
        <v>11740</v>
      </c>
      <c r="I88" s="170">
        <f>ROUND(E88*H88,2)</f>
        <v>1486.64</v>
      </c>
      <c r="J88" s="169">
        <v>0</v>
      </c>
      <c r="K88" s="170">
        <f>ROUND(E88*J88,2)</f>
        <v>0</v>
      </c>
      <c r="L88" s="170">
        <v>21</v>
      </c>
      <c r="M88" s="170">
        <f>G88*(1+L88/100)</f>
        <v>0</v>
      </c>
      <c r="N88" s="170">
        <v>0.5</v>
      </c>
      <c r="O88" s="170">
        <f>ROUND(E88*N88,2)</f>
        <v>0.06</v>
      </c>
      <c r="P88" s="170">
        <v>0</v>
      </c>
      <c r="Q88" s="170">
        <f>ROUND(E88*P88,2)</f>
        <v>0</v>
      </c>
      <c r="R88" s="170" t="s">
        <v>208</v>
      </c>
      <c r="S88" s="170" t="s">
        <v>162</v>
      </c>
      <c r="T88" s="171" t="s">
        <v>178</v>
      </c>
      <c r="U88" s="157">
        <v>0</v>
      </c>
      <c r="V88" s="157">
        <f>ROUND(E88*U88,2)</f>
        <v>0</v>
      </c>
      <c r="W88" s="157"/>
      <c r="X88" s="157" t="s">
        <v>209</v>
      </c>
      <c r="Y88" s="148"/>
      <c r="Z88" s="148"/>
      <c r="AA88" s="148"/>
      <c r="AB88" s="148"/>
      <c r="AC88" s="148"/>
      <c r="AD88" s="148"/>
      <c r="AE88" s="148"/>
      <c r="AF88" s="148"/>
      <c r="AG88" s="148" t="s">
        <v>210</v>
      </c>
      <c r="AH88" s="148"/>
      <c r="AI88" s="148"/>
      <c r="AJ88" s="148"/>
      <c r="AK88" s="148"/>
      <c r="AL88" s="148"/>
      <c r="AM88" s="148"/>
      <c r="AN88" s="148"/>
      <c r="AO88" s="148"/>
      <c r="AP88" s="148"/>
      <c r="AQ88" s="148"/>
      <c r="AR88" s="148"/>
      <c r="AS88" s="148"/>
      <c r="AT88" s="148"/>
      <c r="AU88" s="148"/>
      <c r="AV88" s="148"/>
      <c r="AW88" s="148"/>
      <c r="AX88" s="148"/>
      <c r="AY88" s="148"/>
      <c r="AZ88" s="148"/>
      <c r="BA88" s="148"/>
      <c r="BB88" s="148"/>
      <c r="BC88" s="148"/>
      <c r="BD88" s="148"/>
      <c r="BE88" s="148"/>
      <c r="BF88" s="148"/>
      <c r="BG88" s="148"/>
      <c r="BH88" s="148"/>
    </row>
    <row r="89" spans="1:60" outlineLevel="1" x14ac:dyDescent="0.2">
      <c r="A89" s="155"/>
      <c r="B89" s="156"/>
      <c r="C89" s="188" t="s">
        <v>294</v>
      </c>
      <c r="D89" s="179"/>
      <c r="E89" s="180">
        <v>0.12662999999999999</v>
      </c>
      <c r="F89" s="157"/>
      <c r="G89" s="157"/>
      <c r="H89" s="157"/>
      <c r="I89" s="157"/>
      <c r="J89" s="157"/>
      <c r="K89" s="157"/>
      <c r="L89" s="157"/>
      <c r="M89" s="157"/>
      <c r="N89" s="157"/>
      <c r="O89" s="157"/>
      <c r="P89" s="157"/>
      <c r="Q89" s="157"/>
      <c r="R89" s="157"/>
      <c r="S89" s="157"/>
      <c r="T89" s="157"/>
      <c r="U89" s="157"/>
      <c r="V89" s="157"/>
      <c r="W89" s="157"/>
      <c r="X89" s="157"/>
      <c r="Y89" s="148"/>
      <c r="Z89" s="148"/>
      <c r="AA89" s="148"/>
      <c r="AB89" s="148"/>
      <c r="AC89" s="148"/>
      <c r="AD89" s="148"/>
      <c r="AE89" s="148"/>
      <c r="AF89" s="148"/>
      <c r="AG89" s="148" t="s">
        <v>184</v>
      </c>
      <c r="AH89" s="148">
        <v>0</v>
      </c>
      <c r="AI89" s="148"/>
      <c r="AJ89" s="148"/>
      <c r="AK89" s="148"/>
      <c r="AL89" s="148"/>
      <c r="AM89" s="148"/>
      <c r="AN89" s="148"/>
      <c r="AO89" s="148"/>
      <c r="AP89" s="148"/>
      <c r="AQ89" s="148"/>
      <c r="AR89" s="148"/>
      <c r="AS89" s="148"/>
      <c r="AT89" s="148"/>
      <c r="AU89" s="148"/>
      <c r="AV89" s="148"/>
      <c r="AW89" s="148"/>
      <c r="AX89" s="148"/>
      <c r="AY89" s="148"/>
      <c r="AZ89" s="148"/>
      <c r="BA89" s="148"/>
      <c r="BB89" s="148"/>
      <c r="BC89" s="148"/>
      <c r="BD89" s="148"/>
      <c r="BE89" s="148"/>
      <c r="BF89" s="148"/>
      <c r="BG89" s="148"/>
      <c r="BH89" s="148"/>
    </row>
    <row r="90" spans="1:60" outlineLevel="1" x14ac:dyDescent="0.2">
      <c r="A90" s="165">
        <v>30</v>
      </c>
      <c r="B90" s="166" t="s">
        <v>295</v>
      </c>
      <c r="C90" s="175" t="s">
        <v>296</v>
      </c>
      <c r="D90" s="167" t="s">
        <v>245</v>
      </c>
      <c r="E90" s="168">
        <v>0.22559000000000001</v>
      </c>
      <c r="F90" s="169"/>
      <c r="G90" s="170">
        <f>ROUND(E90*F90,2)</f>
        <v>0</v>
      </c>
      <c r="H90" s="169">
        <v>0</v>
      </c>
      <c r="I90" s="170">
        <f>ROUND(E90*H90,2)</f>
        <v>0</v>
      </c>
      <c r="J90" s="169">
        <v>1410</v>
      </c>
      <c r="K90" s="170">
        <f>ROUND(E90*J90,2)</f>
        <v>318.08</v>
      </c>
      <c r="L90" s="170">
        <v>21</v>
      </c>
      <c r="M90" s="170">
        <f>G90*(1+L90/100)</f>
        <v>0</v>
      </c>
      <c r="N90" s="170">
        <v>0</v>
      </c>
      <c r="O90" s="170">
        <f>ROUND(E90*N90,2)</f>
        <v>0</v>
      </c>
      <c r="P90" s="170">
        <v>0</v>
      </c>
      <c r="Q90" s="170">
        <f>ROUND(E90*P90,2)</f>
        <v>0</v>
      </c>
      <c r="R90" s="170" t="s">
        <v>264</v>
      </c>
      <c r="S90" s="170" t="s">
        <v>162</v>
      </c>
      <c r="T90" s="171" t="s">
        <v>178</v>
      </c>
      <c r="U90" s="157">
        <v>1.7509999999999999</v>
      </c>
      <c r="V90" s="157">
        <f>ROUND(E90*U90,2)</f>
        <v>0.4</v>
      </c>
      <c r="W90" s="157"/>
      <c r="X90" s="157" t="s">
        <v>246</v>
      </c>
      <c r="Y90" s="148"/>
      <c r="Z90" s="148"/>
      <c r="AA90" s="148"/>
      <c r="AB90" s="148"/>
      <c r="AC90" s="148"/>
      <c r="AD90" s="148"/>
      <c r="AE90" s="148"/>
      <c r="AF90" s="148"/>
      <c r="AG90" s="148" t="s">
        <v>247</v>
      </c>
      <c r="AH90" s="148"/>
      <c r="AI90" s="148"/>
      <c r="AJ90" s="148"/>
      <c r="AK90" s="148"/>
      <c r="AL90" s="148"/>
      <c r="AM90" s="148"/>
      <c r="AN90" s="148"/>
      <c r="AO90" s="148"/>
      <c r="AP90" s="148"/>
      <c r="AQ90" s="148"/>
      <c r="AR90" s="148"/>
      <c r="AS90" s="148"/>
      <c r="AT90" s="148"/>
      <c r="AU90" s="148"/>
      <c r="AV90" s="148"/>
      <c r="AW90" s="148"/>
      <c r="AX90" s="148"/>
      <c r="AY90" s="148"/>
      <c r="AZ90" s="148"/>
      <c r="BA90" s="148"/>
      <c r="BB90" s="148"/>
      <c r="BC90" s="148"/>
      <c r="BD90" s="148"/>
      <c r="BE90" s="148"/>
      <c r="BF90" s="148"/>
      <c r="BG90" s="148"/>
      <c r="BH90" s="148"/>
    </row>
    <row r="91" spans="1:60" outlineLevel="1" x14ac:dyDescent="0.2">
      <c r="A91" s="155"/>
      <c r="B91" s="156"/>
      <c r="C91" s="262" t="s">
        <v>297</v>
      </c>
      <c r="D91" s="263"/>
      <c r="E91" s="263"/>
      <c r="F91" s="263"/>
      <c r="G91" s="263"/>
      <c r="H91" s="157"/>
      <c r="I91" s="157"/>
      <c r="J91" s="157"/>
      <c r="K91" s="157"/>
      <c r="L91" s="157"/>
      <c r="M91" s="157"/>
      <c r="N91" s="157"/>
      <c r="O91" s="157"/>
      <c r="P91" s="157"/>
      <c r="Q91" s="157"/>
      <c r="R91" s="157"/>
      <c r="S91" s="157"/>
      <c r="T91" s="157"/>
      <c r="U91" s="157"/>
      <c r="V91" s="157"/>
      <c r="W91" s="157"/>
      <c r="X91" s="157"/>
      <c r="Y91" s="148"/>
      <c r="Z91" s="148"/>
      <c r="AA91" s="148"/>
      <c r="AB91" s="148"/>
      <c r="AC91" s="148"/>
      <c r="AD91" s="148"/>
      <c r="AE91" s="148"/>
      <c r="AF91" s="148"/>
      <c r="AG91" s="148" t="s">
        <v>182</v>
      </c>
      <c r="AH91" s="148"/>
      <c r="AI91" s="148"/>
      <c r="AJ91" s="148"/>
      <c r="AK91" s="148"/>
      <c r="AL91" s="148"/>
      <c r="AM91" s="148"/>
      <c r="AN91" s="148"/>
      <c r="AO91" s="148"/>
      <c r="AP91" s="148"/>
      <c r="AQ91" s="148"/>
      <c r="AR91" s="148"/>
      <c r="AS91" s="148"/>
      <c r="AT91" s="148"/>
      <c r="AU91" s="148"/>
      <c r="AV91" s="148"/>
      <c r="AW91" s="148"/>
      <c r="AX91" s="148"/>
      <c r="AY91" s="148"/>
      <c r="AZ91" s="148"/>
      <c r="BA91" s="148"/>
      <c r="BB91" s="148"/>
      <c r="BC91" s="148"/>
      <c r="BD91" s="148"/>
      <c r="BE91" s="148"/>
      <c r="BF91" s="148"/>
      <c r="BG91" s="148"/>
      <c r="BH91" s="148"/>
    </row>
    <row r="92" spans="1:60" x14ac:dyDescent="0.2">
      <c r="A92" s="159" t="s">
        <v>157</v>
      </c>
      <c r="B92" s="160" t="s">
        <v>117</v>
      </c>
      <c r="C92" s="174" t="s">
        <v>118</v>
      </c>
      <c r="D92" s="161"/>
      <c r="E92" s="162"/>
      <c r="F92" s="163"/>
      <c r="G92" s="163">
        <f>SUMIF(AG93:AG107,"&lt;&gt;NOR",G93:G107)</f>
        <v>0</v>
      </c>
      <c r="H92" s="163"/>
      <c r="I92" s="163">
        <f>SUM(I93:I107)</f>
        <v>30258.3</v>
      </c>
      <c r="J92" s="163"/>
      <c r="K92" s="163">
        <f>SUM(K93:K107)</f>
        <v>18692.21</v>
      </c>
      <c r="L92" s="163"/>
      <c r="M92" s="163">
        <f>SUM(M93:M107)</f>
        <v>0</v>
      </c>
      <c r="N92" s="163"/>
      <c r="O92" s="163">
        <f>SUM(O93:O107)</f>
        <v>1.02</v>
      </c>
      <c r="P92" s="163"/>
      <c r="Q92" s="163">
        <f>SUM(Q93:Q107)</f>
        <v>0</v>
      </c>
      <c r="R92" s="163"/>
      <c r="S92" s="163"/>
      <c r="T92" s="164"/>
      <c r="U92" s="158"/>
      <c r="V92" s="158">
        <f>SUM(V93:V107)</f>
        <v>23.279999999999998</v>
      </c>
      <c r="W92" s="158"/>
      <c r="X92" s="158"/>
      <c r="AG92" t="s">
        <v>158</v>
      </c>
    </row>
    <row r="93" spans="1:60" outlineLevel="1" x14ac:dyDescent="0.2">
      <c r="A93" s="165">
        <v>31</v>
      </c>
      <c r="B93" s="166" t="s">
        <v>298</v>
      </c>
      <c r="C93" s="175" t="s">
        <v>299</v>
      </c>
      <c r="D93" s="167" t="s">
        <v>203</v>
      </c>
      <c r="E93" s="168">
        <v>26.014500000000002</v>
      </c>
      <c r="F93" s="169"/>
      <c r="G93" s="170">
        <f>ROUND(E93*F93,2)</f>
        <v>0</v>
      </c>
      <c r="H93" s="169">
        <v>12.73</v>
      </c>
      <c r="I93" s="170">
        <f>ROUND(E93*H93,2)</f>
        <v>331.16</v>
      </c>
      <c r="J93" s="169">
        <v>136.27000000000001</v>
      </c>
      <c r="K93" s="170">
        <f>ROUND(E93*J93,2)</f>
        <v>3545</v>
      </c>
      <c r="L93" s="170">
        <v>21</v>
      </c>
      <c r="M93" s="170">
        <f>G93*(1+L93/100)</f>
        <v>0</v>
      </c>
      <c r="N93" s="170">
        <v>8.0000000000000007E-5</v>
      </c>
      <c r="O93" s="170">
        <f>ROUND(E93*N93,2)</f>
        <v>0</v>
      </c>
      <c r="P93" s="170">
        <v>0</v>
      </c>
      <c r="Q93" s="170">
        <f>ROUND(E93*P93,2)</f>
        <v>0</v>
      </c>
      <c r="R93" s="170" t="s">
        <v>300</v>
      </c>
      <c r="S93" s="170" t="s">
        <v>162</v>
      </c>
      <c r="T93" s="171" t="s">
        <v>178</v>
      </c>
      <c r="U93" s="157">
        <v>0.28999999999999998</v>
      </c>
      <c r="V93" s="157">
        <f>ROUND(E93*U93,2)</f>
        <v>7.54</v>
      </c>
      <c r="W93" s="157"/>
      <c r="X93" s="157" t="s">
        <v>179</v>
      </c>
      <c r="Y93" s="148"/>
      <c r="Z93" s="148"/>
      <c r="AA93" s="148"/>
      <c r="AB93" s="148"/>
      <c r="AC93" s="148"/>
      <c r="AD93" s="148"/>
      <c r="AE93" s="148"/>
      <c r="AF93" s="148"/>
      <c r="AG93" s="148" t="s">
        <v>180</v>
      </c>
      <c r="AH93" s="148"/>
      <c r="AI93" s="148"/>
      <c r="AJ93" s="148"/>
      <c r="AK93" s="148"/>
      <c r="AL93" s="148"/>
      <c r="AM93" s="148"/>
      <c r="AN93" s="148"/>
      <c r="AO93" s="148"/>
      <c r="AP93" s="148"/>
      <c r="AQ93" s="148"/>
      <c r="AR93" s="148"/>
      <c r="AS93" s="148"/>
      <c r="AT93" s="148"/>
      <c r="AU93" s="148"/>
      <c r="AV93" s="148"/>
      <c r="AW93" s="148"/>
      <c r="AX93" s="148"/>
      <c r="AY93" s="148"/>
      <c r="AZ93" s="148"/>
      <c r="BA93" s="148"/>
      <c r="BB93" s="148"/>
      <c r="BC93" s="148"/>
      <c r="BD93" s="148"/>
      <c r="BE93" s="148"/>
      <c r="BF93" s="148"/>
      <c r="BG93" s="148"/>
      <c r="BH93" s="148"/>
    </row>
    <row r="94" spans="1:60" outlineLevel="1" x14ac:dyDescent="0.2">
      <c r="A94" s="155"/>
      <c r="B94" s="156"/>
      <c r="C94" s="262" t="s">
        <v>301</v>
      </c>
      <c r="D94" s="263"/>
      <c r="E94" s="263"/>
      <c r="F94" s="263"/>
      <c r="G94" s="263"/>
      <c r="H94" s="157"/>
      <c r="I94" s="157"/>
      <c r="J94" s="157"/>
      <c r="K94" s="157"/>
      <c r="L94" s="157"/>
      <c r="M94" s="157"/>
      <c r="N94" s="157"/>
      <c r="O94" s="157"/>
      <c r="P94" s="157"/>
      <c r="Q94" s="157"/>
      <c r="R94" s="157"/>
      <c r="S94" s="157"/>
      <c r="T94" s="157"/>
      <c r="U94" s="157"/>
      <c r="V94" s="157"/>
      <c r="W94" s="157"/>
      <c r="X94" s="157"/>
      <c r="Y94" s="148"/>
      <c r="Z94" s="148"/>
      <c r="AA94" s="148"/>
      <c r="AB94" s="148"/>
      <c r="AC94" s="148"/>
      <c r="AD94" s="148"/>
      <c r="AE94" s="148"/>
      <c r="AF94" s="148"/>
      <c r="AG94" s="148" t="s">
        <v>182</v>
      </c>
      <c r="AH94" s="148"/>
      <c r="AI94" s="148"/>
      <c r="AJ94" s="148"/>
      <c r="AK94" s="148"/>
      <c r="AL94" s="148"/>
      <c r="AM94" s="148"/>
      <c r="AN94" s="148"/>
      <c r="AO94" s="148"/>
      <c r="AP94" s="148"/>
      <c r="AQ94" s="148"/>
      <c r="AR94" s="148"/>
      <c r="AS94" s="148"/>
      <c r="AT94" s="148"/>
      <c r="AU94" s="148"/>
      <c r="AV94" s="148"/>
      <c r="AW94" s="148"/>
      <c r="AX94" s="148"/>
      <c r="AY94" s="148"/>
      <c r="AZ94" s="148"/>
      <c r="BA94" s="148"/>
      <c r="BB94" s="148"/>
      <c r="BC94" s="148"/>
      <c r="BD94" s="148"/>
      <c r="BE94" s="148"/>
      <c r="BF94" s="148"/>
      <c r="BG94" s="148"/>
      <c r="BH94" s="148"/>
    </row>
    <row r="95" spans="1:60" outlineLevel="1" x14ac:dyDescent="0.2">
      <c r="A95" s="155"/>
      <c r="B95" s="156"/>
      <c r="C95" s="188" t="s">
        <v>302</v>
      </c>
      <c r="D95" s="179"/>
      <c r="E95" s="180">
        <v>26.014500000000002</v>
      </c>
      <c r="F95" s="157"/>
      <c r="G95" s="157"/>
      <c r="H95" s="157"/>
      <c r="I95" s="157"/>
      <c r="J95" s="157"/>
      <c r="K95" s="157"/>
      <c r="L95" s="157"/>
      <c r="M95" s="157"/>
      <c r="N95" s="157"/>
      <c r="O95" s="157"/>
      <c r="P95" s="157"/>
      <c r="Q95" s="157"/>
      <c r="R95" s="157"/>
      <c r="S95" s="157"/>
      <c r="T95" s="157"/>
      <c r="U95" s="157"/>
      <c r="V95" s="157"/>
      <c r="W95" s="157"/>
      <c r="X95" s="157"/>
      <c r="Y95" s="148"/>
      <c r="Z95" s="148"/>
      <c r="AA95" s="148"/>
      <c r="AB95" s="148"/>
      <c r="AC95" s="148"/>
      <c r="AD95" s="148"/>
      <c r="AE95" s="148"/>
      <c r="AF95" s="148"/>
      <c r="AG95" s="148" t="s">
        <v>184</v>
      </c>
      <c r="AH95" s="148">
        <v>0</v>
      </c>
      <c r="AI95" s="148"/>
      <c r="AJ95" s="148"/>
      <c r="AK95" s="148"/>
      <c r="AL95" s="148"/>
      <c r="AM95" s="148"/>
      <c r="AN95" s="148"/>
      <c r="AO95" s="148"/>
      <c r="AP95" s="148"/>
      <c r="AQ95" s="148"/>
      <c r="AR95" s="148"/>
      <c r="AS95" s="148"/>
      <c r="AT95" s="148"/>
      <c r="AU95" s="148"/>
      <c r="AV95" s="148"/>
      <c r="AW95" s="148"/>
      <c r="AX95" s="148"/>
      <c r="AY95" s="148"/>
      <c r="AZ95" s="148"/>
      <c r="BA95" s="148"/>
      <c r="BB95" s="148"/>
      <c r="BC95" s="148"/>
      <c r="BD95" s="148"/>
      <c r="BE95" s="148"/>
      <c r="BF95" s="148"/>
      <c r="BG95" s="148"/>
      <c r="BH95" s="148"/>
    </row>
    <row r="96" spans="1:60" ht="33.75" outlineLevel="1" x14ac:dyDescent="0.2">
      <c r="A96" s="165">
        <v>32</v>
      </c>
      <c r="B96" s="166" t="s">
        <v>303</v>
      </c>
      <c r="C96" s="175" t="s">
        <v>304</v>
      </c>
      <c r="D96" s="167" t="s">
        <v>270</v>
      </c>
      <c r="E96" s="168">
        <v>27.96</v>
      </c>
      <c r="F96" s="169"/>
      <c r="G96" s="170">
        <f>ROUND(E96*F96,2)</f>
        <v>0</v>
      </c>
      <c r="H96" s="169">
        <v>5.0999999999999996</v>
      </c>
      <c r="I96" s="170">
        <f>ROUND(E96*H96,2)</f>
        <v>142.6</v>
      </c>
      <c r="J96" s="169">
        <v>169.4</v>
      </c>
      <c r="K96" s="170">
        <f>ROUND(E96*J96,2)</f>
        <v>4736.42</v>
      </c>
      <c r="L96" s="170">
        <v>21</v>
      </c>
      <c r="M96" s="170">
        <f>G96*(1+L96/100)</f>
        <v>0</v>
      </c>
      <c r="N96" s="170">
        <v>2.1000000000000001E-4</v>
      </c>
      <c r="O96" s="170">
        <f>ROUND(E96*N96,2)</f>
        <v>0.01</v>
      </c>
      <c r="P96" s="170">
        <v>0</v>
      </c>
      <c r="Q96" s="170">
        <f>ROUND(E96*P96,2)</f>
        <v>0</v>
      </c>
      <c r="R96" s="170" t="s">
        <v>300</v>
      </c>
      <c r="S96" s="170" t="s">
        <v>162</v>
      </c>
      <c r="T96" s="171" t="s">
        <v>178</v>
      </c>
      <c r="U96" s="157">
        <v>0.26</v>
      </c>
      <c r="V96" s="157">
        <f>ROUND(E96*U96,2)</f>
        <v>7.27</v>
      </c>
      <c r="W96" s="157"/>
      <c r="X96" s="157" t="s">
        <v>179</v>
      </c>
      <c r="Y96" s="148"/>
      <c r="Z96" s="148"/>
      <c r="AA96" s="148"/>
      <c r="AB96" s="148"/>
      <c r="AC96" s="148"/>
      <c r="AD96" s="148"/>
      <c r="AE96" s="148"/>
      <c r="AF96" s="148"/>
      <c r="AG96" s="148" t="s">
        <v>180</v>
      </c>
      <c r="AH96" s="148"/>
      <c r="AI96" s="148"/>
      <c r="AJ96" s="148"/>
      <c r="AK96" s="148"/>
      <c r="AL96" s="148"/>
      <c r="AM96" s="148"/>
      <c r="AN96" s="148"/>
      <c r="AO96" s="148"/>
      <c r="AP96" s="148"/>
      <c r="AQ96" s="148"/>
      <c r="AR96" s="148"/>
      <c r="AS96" s="148"/>
      <c r="AT96" s="148"/>
      <c r="AU96" s="148"/>
      <c r="AV96" s="148"/>
      <c r="AW96" s="148"/>
      <c r="AX96" s="148"/>
      <c r="AY96" s="148"/>
      <c r="AZ96" s="148"/>
      <c r="BA96" s="148"/>
      <c r="BB96" s="148"/>
      <c r="BC96" s="148"/>
      <c r="BD96" s="148"/>
      <c r="BE96" s="148"/>
      <c r="BF96" s="148"/>
      <c r="BG96" s="148"/>
      <c r="BH96" s="148"/>
    </row>
    <row r="97" spans="1:60" outlineLevel="1" x14ac:dyDescent="0.2">
      <c r="A97" s="155"/>
      <c r="B97" s="156"/>
      <c r="C97" s="188" t="s">
        <v>305</v>
      </c>
      <c r="D97" s="179"/>
      <c r="E97" s="180">
        <v>27.96</v>
      </c>
      <c r="F97" s="157"/>
      <c r="G97" s="157"/>
      <c r="H97" s="157"/>
      <c r="I97" s="157"/>
      <c r="J97" s="157"/>
      <c r="K97" s="157"/>
      <c r="L97" s="157"/>
      <c r="M97" s="157"/>
      <c r="N97" s="157"/>
      <c r="O97" s="157"/>
      <c r="P97" s="157"/>
      <c r="Q97" s="157"/>
      <c r="R97" s="157"/>
      <c r="S97" s="157"/>
      <c r="T97" s="157"/>
      <c r="U97" s="157"/>
      <c r="V97" s="157"/>
      <c r="W97" s="157"/>
      <c r="X97" s="157"/>
      <c r="Y97" s="148"/>
      <c r="Z97" s="148"/>
      <c r="AA97" s="148"/>
      <c r="AB97" s="148"/>
      <c r="AC97" s="148"/>
      <c r="AD97" s="148"/>
      <c r="AE97" s="148"/>
      <c r="AF97" s="148"/>
      <c r="AG97" s="148" t="s">
        <v>184</v>
      </c>
      <c r="AH97" s="148">
        <v>0</v>
      </c>
      <c r="AI97" s="148"/>
      <c r="AJ97" s="148"/>
      <c r="AK97" s="148"/>
      <c r="AL97" s="148"/>
      <c r="AM97" s="148"/>
      <c r="AN97" s="148"/>
      <c r="AO97" s="148"/>
      <c r="AP97" s="148"/>
      <c r="AQ97" s="148"/>
      <c r="AR97" s="148"/>
      <c r="AS97" s="148"/>
      <c r="AT97" s="148"/>
      <c r="AU97" s="148"/>
      <c r="AV97" s="148"/>
      <c r="AW97" s="148"/>
      <c r="AX97" s="148"/>
      <c r="AY97" s="148"/>
      <c r="AZ97" s="148"/>
      <c r="BA97" s="148"/>
      <c r="BB97" s="148"/>
      <c r="BC97" s="148"/>
      <c r="BD97" s="148"/>
      <c r="BE97" s="148"/>
      <c r="BF97" s="148"/>
      <c r="BG97" s="148"/>
      <c r="BH97" s="148"/>
    </row>
    <row r="98" spans="1:60" outlineLevel="1" x14ac:dyDescent="0.2">
      <c r="A98" s="165">
        <v>33</v>
      </c>
      <c r="B98" s="166" t="s">
        <v>306</v>
      </c>
      <c r="C98" s="175" t="s">
        <v>307</v>
      </c>
      <c r="D98" s="167" t="s">
        <v>270</v>
      </c>
      <c r="E98" s="168">
        <v>27</v>
      </c>
      <c r="F98" s="169"/>
      <c r="G98" s="170">
        <f>ROUND(E98*F98,2)</f>
        <v>0</v>
      </c>
      <c r="H98" s="169">
        <v>50</v>
      </c>
      <c r="I98" s="170">
        <f>ROUND(E98*H98,2)</f>
        <v>1350</v>
      </c>
      <c r="J98" s="169">
        <v>345</v>
      </c>
      <c r="K98" s="170">
        <f>ROUND(E98*J98,2)</f>
        <v>9315</v>
      </c>
      <c r="L98" s="170">
        <v>21</v>
      </c>
      <c r="M98" s="170">
        <f>G98*(1+L98/100)</f>
        <v>0</v>
      </c>
      <c r="N98" s="170">
        <v>1.06E-3</v>
      </c>
      <c r="O98" s="170">
        <f>ROUND(E98*N98,2)</f>
        <v>0.03</v>
      </c>
      <c r="P98" s="170">
        <v>0</v>
      </c>
      <c r="Q98" s="170">
        <f>ROUND(E98*P98,2)</f>
        <v>0</v>
      </c>
      <c r="R98" s="170"/>
      <c r="S98" s="170" t="s">
        <v>204</v>
      </c>
      <c r="T98" s="171" t="s">
        <v>163</v>
      </c>
      <c r="U98" s="157">
        <v>0.27</v>
      </c>
      <c r="V98" s="157">
        <f>ROUND(E98*U98,2)</f>
        <v>7.29</v>
      </c>
      <c r="W98" s="157"/>
      <c r="X98" s="157" t="s">
        <v>179</v>
      </c>
      <c r="Y98" s="148"/>
      <c r="Z98" s="148"/>
      <c r="AA98" s="148"/>
      <c r="AB98" s="148"/>
      <c r="AC98" s="148"/>
      <c r="AD98" s="148"/>
      <c r="AE98" s="148"/>
      <c r="AF98" s="148"/>
      <c r="AG98" s="148" t="s">
        <v>180</v>
      </c>
      <c r="AH98" s="148"/>
      <c r="AI98" s="148"/>
      <c r="AJ98" s="148"/>
      <c r="AK98" s="148"/>
      <c r="AL98" s="148"/>
      <c r="AM98" s="148"/>
      <c r="AN98" s="148"/>
      <c r="AO98" s="148"/>
      <c r="AP98" s="148"/>
      <c r="AQ98" s="148"/>
      <c r="AR98" s="148"/>
      <c r="AS98" s="148"/>
      <c r="AT98" s="148"/>
      <c r="AU98" s="148"/>
      <c r="AV98" s="148"/>
      <c r="AW98" s="148"/>
      <c r="AX98" s="148"/>
      <c r="AY98" s="148"/>
      <c r="AZ98" s="148"/>
      <c r="BA98" s="148"/>
      <c r="BB98" s="148"/>
      <c r="BC98" s="148"/>
      <c r="BD98" s="148"/>
      <c r="BE98" s="148"/>
      <c r="BF98" s="148"/>
      <c r="BG98" s="148"/>
      <c r="BH98" s="148"/>
    </row>
    <row r="99" spans="1:60" outlineLevel="1" x14ac:dyDescent="0.2">
      <c r="A99" s="155"/>
      <c r="B99" s="156"/>
      <c r="C99" s="188" t="s">
        <v>308</v>
      </c>
      <c r="D99" s="179"/>
      <c r="E99" s="180">
        <v>27</v>
      </c>
      <c r="F99" s="157"/>
      <c r="G99" s="157"/>
      <c r="H99" s="157"/>
      <c r="I99" s="157"/>
      <c r="J99" s="157"/>
      <c r="K99" s="157"/>
      <c r="L99" s="157"/>
      <c r="M99" s="157"/>
      <c r="N99" s="157"/>
      <c r="O99" s="157"/>
      <c r="P99" s="157"/>
      <c r="Q99" s="157"/>
      <c r="R99" s="157"/>
      <c r="S99" s="157"/>
      <c r="T99" s="157"/>
      <c r="U99" s="157"/>
      <c r="V99" s="157"/>
      <c r="W99" s="157"/>
      <c r="X99" s="157"/>
      <c r="Y99" s="148"/>
      <c r="Z99" s="148"/>
      <c r="AA99" s="148"/>
      <c r="AB99" s="148"/>
      <c r="AC99" s="148"/>
      <c r="AD99" s="148"/>
      <c r="AE99" s="148"/>
      <c r="AF99" s="148"/>
      <c r="AG99" s="148" t="s">
        <v>184</v>
      </c>
      <c r="AH99" s="148">
        <v>0</v>
      </c>
      <c r="AI99" s="148"/>
      <c r="AJ99" s="148"/>
      <c r="AK99" s="148"/>
      <c r="AL99" s="148"/>
      <c r="AM99" s="148"/>
      <c r="AN99" s="148"/>
      <c r="AO99" s="148"/>
      <c r="AP99" s="148"/>
      <c r="AQ99" s="148"/>
      <c r="AR99" s="148"/>
      <c r="AS99" s="148"/>
      <c r="AT99" s="148"/>
      <c r="AU99" s="148"/>
      <c r="AV99" s="148"/>
      <c r="AW99" s="148"/>
      <c r="AX99" s="148"/>
      <c r="AY99" s="148"/>
      <c r="AZ99" s="148"/>
      <c r="BA99" s="148"/>
      <c r="BB99" s="148"/>
      <c r="BC99" s="148"/>
      <c r="BD99" s="148"/>
      <c r="BE99" s="148"/>
      <c r="BF99" s="148"/>
      <c r="BG99" s="148"/>
      <c r="BH99" s="148"/>
    </row>
    <row r="100" spans="1:60" outlineLevel="1" x14ac:dyDescent="0.2">
      <c r="A100" s="165">
        <v>34</v>
      </c>
      <c r="B100" s="166" t="s">
        <v>289</v>
      </c>
      <c r="C100" s="175" t="s">
        <v>290</v>
      </c>
      <c r="D100" s="167" t="s">
        <v>176</v>
      </c>
      <c r="E100" s="168">
        <v>0.70238999999999996</v>
      </c>
      <c r="F100" s="169"/>
      <c r="G100" s="170">
        <f>ROUND(E100*F100,2)</f>
        <v>0</v>
      </c>
      <c r="H100" s="169">
        <v>13260</v>
      </c>
      <c r="I100" s="170">
        <f>ROUND(E100*H100,2)</f>
        <v>9313.69</v>
      </c>
      <c r="J100" s="169">
        <v>0</v>
      </c>
      <c r="K100" s="170">
        <f>ROUND(E100*J100,2)</f>
        <v>0</v>
      </c>
      <c r="L100" s="170">
        <v>21</v>
      </c>
      <c r="M100" s="170">
        <f>G100*(1+L100/100)</f>
        <v>0</v>
      </c>
      <c r="N100" s="170">
        <v>0.55000000000000004</v>
      </c>
      <c r="O100" s="170">
        <f>ROUND(E100*N100,2)</f>
        <v>0.39</v>
      </c>
      <c r="P100" s="170">
        <v>0</v>
      </c>
      <c r="Q100" s="170">
        <f>ROUND(E100*P100,2)</f>
        <v>0</v>
      </c>
      <c r="R100" s="170" t="s">
        <v>208</v>
      </c>
      <c r="S100" s="170" t="s">
        <v>162</v>
      </c>
      <c r="T100" s="171" t="s">
        <v>178</v>
      </c>
      <c r="U100" s="157">
        <v>0</v>
      </c>
      <c r="V100" s="157">
        <f>ROUND(E100*U100,2)</f>
        <v>0</v>
      </c>
      <c r="W100" s="157"/>
      <c r="X100" s="157" t="s">
        <v>209</v>
      </c>
      <c r="Y100" s="148"/>
      <c r="Z100" s="148"/>
      <c r="AA100" s="148"/>
      <c r="AB100" s="148"/>
      <c r="AC100" s="148"/>
      <c r="AD100" s="148"/>
      <c r="AE100" s="148"/>
      <c r="AF100" s="148"/>
      <c r="AG100" s="148" t="s">
        <v>210</v>
      </c>
      <c r="AH100" s="148"/>
      <c r="AI100" s="148"/>
      <c r="AJ100" s="148"/>
      <c r="AK100" s="148"/>
      <c r="AL100" s="148"/>
      <c r="AM100" s="148"/>
      <c r="AN100" s="148"/>
      <c r="AO100" s="148"/>
      <c r="AP100" s="148"/>
      <c r="AQ100" s="148"/>
      <c r="AR100" s="148"/>
      <c r="AS100" s="148"/>
      <c r="AT100" s="148"/>
      <c r="AU100" s="148"/>
      <c r="AV100" s="148"/>
      <c r="AW100" s="148"/>
      <c r="AX100" s="148"/>
      <c r="AY100" s="148"/>
      <c r="AZ100" s="148"/>
      <c r="BA100" s="148"/>
      <c r="BB100" s="148"/>
      <c r="BC100" s="148"/>
      <c r="BD100" s="148"/>
      <c r="BE100" s="148"/>
      <c r="BF100" s="148"/>
      <c r="BG100" s="148"/>
      <c r="BH100" s="148"/>
    </row>
    <row r="101" spans="1:60" outlineLevel="1" x14ac:dyDescent="0.2">
      <c r="A101" s="155"/>
      <c r="B101" s="156"/>
      <c r="C101" s="188" t="s">
        <v>309</v>
      </c>
      <c r="D101" s="179"/>
      <c r="E101" s="180">
        <v>0.70238999999999996</v>
      </c>
      <c r="F101" s="157"/>
      <c r="G101" s="157"/>
      <c r="H101" s="157"/>
      <c r="I101" s="157"/>
      <c r="J101" s="157"/>
      <c r="K101" s="157"/>
      <c r="L101" s="157"/>
      <c r="M101" s="157"/>
      <c r="N101" s="157"/>
      <c r="O101" s="157"/>
      <c r="P101" s="157"/>
      <c r="Q101" s="157"/>
      <c r="R101" s="157"/>
      <c r="S101" s="157"/>
      <c r="T101" s="157"/>
      <c r="U101" s="157"/>
      <c r="V101" s="157"/>
      <c r="W101" s="157"/>
      <c r="X101" s="157"/>
      <c r="Y101" s="148"/>
      <c r="Z101" s="148"/>
      <c r="AA101" s="148"/>
      <c r="AB101" s="148"/>
      <c r="AC101" s="148"/>
      <c r="AD101" s="148"/>
      <c r="AE101" s="148"/>
      <c r="AF101" s="148"/>
      <c r="AG101" s="148" t="s">
        <v>184</v>
      </c>
      <c r="AH101" s="148">
        <v>0</v>
      </c>
      <c r="AI101" s="148"/>
      <c r="AJ101" s="148"/>
      <c r="AK101" s="148"/>
      <c r="AL101" s="148"/>
      <c r="AM101" s="148"/>
      <c r="AN101" s="148"/>
      <c r="AO101" s="148"/>
      <c r="AP101" s="148"/>
      <c r="AQ101" s="148"/>
      <c r="AR101" s="148"/>
      <c r="AS101" s="148"/>
      <c r="AT101" s="148"/>
      <c r="AU101" s="148"/>
      <c r="AV101" s="148"/>
      <c r="AW101" s="148"/>
      <c r="AX101" s="148"/>
      <c r="AY101" s="148"/>
      <c r="AZ101" s="148"/>
      <c r="BA101" s="148"/>
      <c r="BB101" s="148"/>
      <c r="BC101" s="148"/>
      <c r="BD101" s="148"/>
      <c r="BE101" s="148"/>
      <c r="BF101" s="148"/>
      <c r="BG101" s="148"/>
      <c r="BH101" s="148"/>
    </row>
    <row r="102" spans="1:60" outlineLevel="1" x14ac:dyDescent="0.2">
      <c r="A102" s="165">
        <v>35</v>
      </c>
      <c r="B102" s="166" t="s">
        <v>310</v>
      </c>
      <c r="C102" s="175" t="s">
        <v>311</v>
      </c>
      <c r="D102" s="167" t="s">
        <v>176</v>
      </c>
      <c r="E102" s="168">
        <v>0.74650000000000005</v>
      </c>
      <c r="F102" s="169"/>
      <c r="G102" s="170">
        <f>ROUND(E102*F102,2)</f>
        <v>0</v>
      </c>
      <c r="H102" s="169">
        <v>13600</v>
      </c>
      <c r="I102" s="170">
        <f>ROUND(E102*H102,2)</f>
        <v>10152.4</v>
      </c>
      <c r="J102" s="169">
        <v>0</v>
      </c>
      <c r="K102" s="170">
        <f>ROUND(E102*J102,2)</f>
        <v>0</v>
      </c>
      <c r="L102" s="170">
        <v>21</v>
      </c>
      <c r="M102" s="170">
        <f>G102*(1+L102/100)</f>
        <v>0</v>
      </c>
      <c r="N102" s="170">
        <v>0.5</v>
      </c>
      <c r="O102" s="170">
        <f>ROUND(E102*N102,2)</f>
        <v>0.37</v>
      </c>
      <c r="P102" s="170">
        <v>0</v>
      </c>
      <c r="Q102" s="170">
        <f>ROUND(E102*P102,2)</f>
        <v>0</v>
      </c>
      <c r="R102" s="170"/>
      <c r="S102" s="170" t="s">
        <v>204</v>
      </c>
      <c r="T102" s="171" t="s">
        <v>178</v>
      </c>
      <c r="U102" s="157">
        <v>0</v>
      </c>
      <c r="V102" s="157">
        <f>ROUND(E102*U102,2)</f>
        <v>0</v>
      </c>
      <c r="W102" s="157"/>
      <c r="X102" s="157" t="s">
        <v>209</v>
      </c>
      <c r="Y102" s="148"/>
      <c r="Z102" s="148"/>
      <c r="AA102" s="148"/>
      <c r="AB102" s="148"/>
      <c r="AC102" s="148"/>
      <c r="AD102" s="148"/>
      <c r="AE102" s="148"/>
      <c r="AF102" s="148"/>
      <c r="AG102" s="148" t="s">
        <v>210</v>
      </c>
      <c r="AH102" s="148"/>
      <c r="AI102" s="148"/>
      <c r="AJ102" s="148"/>
      <c r="AK102" s="148"/>
      <c r="AL102" s="148"/>
      <c r="AM102" s="148"/>
      <c r="AN102" s="148"/>
      <c r="AO102" s="148"/>
      <c r="AP102" s="148"/>
      <c r="AQ102" s="148"/>
      <c r="AR102" s="148"/>
      <c r="AS102" s="148"/>
      <c r="AT102" s="148"/>
      <c r="AU102" s="148"/>
      <c r="AV102" s="148"/>
      <c r="AW102" s="148"/>
      <c r="AX102" s="148"/>
      <c r="AY102" s="148"/>
      <c r="AZ102" s="148"/>
      <c r="BA102" s="148"/>
      <c r="BB102" s="148"/>
      <c r="BC102" s="148"/>
      <c r="BD102" s="148"/>
      <c r="BE102" s="148"/>
      <c r="BF102" s="148"/>
      <c r="BG102" s="148"/>
      <c r="BH102" s="148"/>
    </row>
    <row r="103" spans="1:60" outlineLevel="1" x14ac:dyDescent="0.2">
      <c r="A103" s="155"/>
      <c r="B103" s="156"/>
      <c r="C103" s="188" t="s">
        <v>312</v>
      </c>
      <c r="D103" s="179"/>
      <c r="E103" s="180">
        <v>0.74650000000000005</v>
      </c>
      <c r="F103" s="157"/>
      <c r="G103" s="157"/>
      <c r="H103" s="157"/>
      <c r="I103" s="157"/>
      <c r="J103" s="157"/>
      <c r="K103" s="157"/>
      <c r="L103" s="157"/>
      <c r="M103" s="157"/>
      <c r="N103" s="157"/>
      <c r="O103" s="157"/>
      <c r="P103" s="157"/>
      <c r="Q103" s="157"/>
      <c r="R103" s="157"/>
      <c r="S103" s="157"/>
      <c r="T103" s="157"/>
      <c r="U103" s="157"/>
      <c r="V103" s="157"/>
      <c r="W103" s="157"/>
      <c r="X103" s="157"/>
      <c r="Y103" s="148"/>
      <c r="Z103" s="148"/>
      <c r="AA103" s="148"/>
      <c r="AB103" s="148"/>
      <c r="AC103" s="148"/>
      <c r="AD103" s="148"/>
      <c r="AE103" s="148"/>
      <c r="AF103" s="148"/>
      <c r="AG103" s="148" t="s">
        <v>184</v>
      </c>
      <c r="AH103" s="148">
        <v>0</v>
      </c>
      <c r="AI103" s="148"/>
      <c r="AJ103" s="148"/>
      <c r="AK103" s="148"/>
      <c r="AL103" s="148"/>
      <c r="AM103" s="148"/>
      <c r="AN103" s="148"/>
      <c r="AO103" s="148"/>
      <c r="AP103" s="148"/>
      <c r="AQ103" s="148"/>
      <c r="AR103" s="148"/>
      <c r="AS103" s="148"/>
      <c r="AT103" s="148"/>
      <c r="AU103" s="148"/>
      <c r="AV103" s="148"/>
      <c r="AW103" s="148"/>
      <c r="AX103" s="148"/>
      <c r="AY103" s="148"/>
      <c r="AZ103" s="148"/>
      <c r="BA103" s="148"/>
      <c r="BB103" s="148"/>
      <c r="BC103" s="148"/>
      <c r="BD103" s="148"/>
      <c r="BE103" s="148"/>
      <c r="BF103" s="148"/>
      <c r="BG103" s="148"/>
      <c r="BH103" s="148"/>
    </row>
    <row r="104" spans="1:60" outlineLevel="1" x14ac:dyDescent="0.2">
      <c r="A104" s="165">
        <v>36</v>
      </c>
      <c r="B104" s="166" t="s">
        <v>313</v>
      </c>
      <c r="C104" s="175" t="s">
        <v>314</v>
      </c>
      <c r="D104" s="167" t="s">
        <v>270</v>
      </c>
      <c r="E104" s="168">
        <v>30.1968</v>
      </c>
      <c r="F104" s="169"/>
      <c r="G104" s="170">
        <f>ROUND(E104*F104,2)</f>
        <v>0</v>
      </c>
      <c r="H104" s="169">
        <v>297</v>
      </c>
      <c r="I104" s="170">
        <f>ROUND(E104*H104,2)</f>
        <v>8968.4500000000007</v>
      </c>
      <c r="J104" s="169">
        <v>0</v>
      </c>
      <c r="K104" s="170">
        <f>ROUND(E104*J104,2)</f>
        <v>0</v>
      </c>
      <c r="L104" s="170">
        <v>21</v>
      </c>
      <c r="M104" s="170">
        <f>G104*(1+L104/100)</f>
        <v>0</v>
      </c>
      <c r="N104" s="170">
        <v>7.3600000000000002E-3</v>
      </c>
      <c r="O104" s="170">
        <f>ROUND(E104*N104,2)</f>
        <v>0.22</v>
      </c>
      <c r="P104" s="170">
        <v>0</v>
      </c>
      <c r="Q104" s="170">
        <f>ROUND(E104*P104,2)</f>
        <v>0</v>
      </c>
      <c r="R104" s="170"/>
      <c r="S104" s="170" t="s">
        <v>204</v>
      </c>
      <c r="T104" s="171" t="s">
        <v>178</v>
      </c>
      <c r="U104" s="157">
        <v>0</v>
      </c>
      <c r="V104" s="157">
        <f>ROUND(E104*U104,2)</f>
        <v>0</v>
      </c>
      <c r="W104" s="157"/>
      <c r="X104" s="157" t="s">
        <v>209</v>
      </c>
      <c r="Y104" s="148"/>
      <c r="Z104" s="148"/>
      <c r="AA104" s="148"/>
      <c r="AB104" s="148"/>
      <c r="AC104" s="148"/>
      <c r="AD104" s="148"/>
      <c r="AE104" s="148"/>
      <c r="AF104" s="148"/>
      <c r="AG104" s="148" t="s">
        <v>210</v>
      </c>
      <c r="AH104" s="148"/>
      <c r="AI104" s="148"/>
      <c r="AJ104" s="148"/>
      <c r="AK104" s="148"/>
      <c r="AL104" s="148"/>
      <c r="AM104" s="148"/>
      <c r="AN104" s="148"/>
      <c r="AO104" s="148"/>
      <c r="AP104" s="148"/>
      <c r="AQ104" s="148"/>
      <c r="AR104" s="148"/>
      <c r="AS104" s="148"/>
      <c r="AT104" s="148"/>
      <c r="AU104" s="148"/>
      <c r="AV104" s="148"/>
      <c r="AW104" s="148"/>
      <c r="AX104" s="148"/>
      <c r="AY104" s="148"/>
      <c r="AZ104" s="148"/>
      <c r="BA104" s="148"/>
      <c r="BB104" s="148"/>
      <c r="BC104" s="148"/>
      <c r="BD104" s="148"/>
      <c r="BE104" s="148"/>
      <c r="BF104" s="148"/>
      <c r="BG104" s="148"/>
      <c r="BH104" s="148"/>
    </row>
    <row r="105" spans="1:60" outlineLevel="1" x14ac:dyDescent="0.2">
      <c r="A105" s="155"/>
      <c r="B105" s="156"/>
      <c r="C105" s="188" t="s">
        <v>315</v>
      </c>
      <c r="D105" s="179"/>
      <c r="E105" s="180">
        <v>30.1968</v>
      </c>
      <c r="F105" s="157"/>
      <c r="G105" s="157"/>
      <c r="H105" s="157"/>
      <c r="I105" s="157"/>
      <c r="J105" s="157"/>
      <c r="K105" s="157"/>
      <c r="L105" s="157"/>
      <c r="M105" s="157"/>
      <c r="N105" s="157"/>
      <c r="O105" s="157"/>
      <c r="P105" s="157"/>
      <c r="Q105" s="157"/>
      <c r="R105" s="157"/>
      <c r="S105" s="157"/>
      <c r="T105" s="157"/>
      <c r="U105" s="157"/>
      <c r="V105" s="157"/>
      <c r="W105" s="157"/>
      <c r="X105" s="157"/>
      <c r="Y105" s="148"/>
      <c r="Z105" s="148"/>
      <c r="AA105" s="148"/>
      <c r="AB105" s="148"/>
      <c r="AC105" s="148"/>
      <c r="AD105" s="148"/>
      <c r="AE105" s="148"/>
      <c r="AF105" s="148"/>
      <c r="AG105" s="148" t="s">
        <v>184</v>
      </c>
      <c r="AH105" s="148">
        <v>0</v>
      </c>
      <c r="AI105" s="148"/>
      <c r="AJ105" s="148"/>
      <c r="AK105" s="148"/>
      <c r="AL105" s="148"/>
      <c r="AM105" s="148"/>
      <c r="AN105" s="148"/>
      <c r="AO105" s="148"/>
      <c r="AP105" s="148"/>
      <c r="AQ105" s="148"/>
      <c r="AR105" s="148"/>
      <c r="AS105" s="148"/>
      <c r="AT105" s="148"/>
      <c r="AU105" s="148"/>
      <c r="AV105" s="148"/>
      <c r="AW105" s="148"/>
      <c r="AX105" s="148"/>
      <c r="AY105" s="148"/>
      <c r="AZ105" s="148"/>
      <c r="BA105" s="148"/>
      <c r="BB105" s="148"/>
      <c r="BC105" s="148"/>
      <c r="BD105" s="148"/>
      <c r="BE105" s="148"/>
      <c r="BF105" s="148"/>
      <c r="BG105" s="148"/>
      <c r="BH105" s="148"/>
    </row>
    <row r="106" spans="1:60" outlineLevel="1" x14ac:dyDescent="0.2">
      <c r="A106" s="165">
        <v>37</v>
      </c>
      <c r="B106" s="166" t="s">
        <v>316</v>
      </c>
      <c r="C106" s="175" t="s">
        <v>317</v>
      </c>
      <c r="D106" s="167" t="s">
        <v>245</v>
      </c>
      <c r="E106" s="168">
        <v>1.0183899999999999</v>
      </c>
      <c r="F106" s="169"/>
      <c r="G106" s="170">
        <f>ROUND(E106*F106,2)</f>
        <v>0</v>
      </c>
      <c r="H106" s="169">
        <v>0</v>
      </c>
      <c r="I106" s="170">
        <f>ROUND(E106*H106,2)</f>
        <v>0</v>
      </c>
      <c r="J106" s="169">
        <v>1076</v>
      </c>
      <c r="K106" s="170">
        <f>ROUND(E106*J106,2)</f>
        <v>1095.79</v>
      </c>
      <c r="L106" s="170">
        <v>21</v>
      </c>
      <c r="M106" s="170">
        <f>G106*(1+L106/100)</f>
        <v>0</v>
      </c>
      <c r="N106" s="170">
        <v>0</v>
      </c>
      <c r="O106" s="170">
        <f>ROUND(E106*N106,2)</f>
        <v>0</v>
      </c>
      <c r="P106" s="170">
        <v>0</v>
      </c>
      <c r="Q106" s="170">
        <f>ROUND(E106*P106,2)</f>
        <v>0</v>
      </c>
      <c r="R106" s="170" t="s">
        <v>300</v>
      </c>
      <c r="S106" s="170" t="s">
        <v>162</v>
      </c>
      <c r="T106" s="171" t="s">
        <v>178</v>
      </c>
      <c r="U106" s="157">
        <v>1.1559999999999999</v>
      </c>
      <c r="V106" s="157">
        <f>ROUND(E106*U106,2)</f>
        <v>1.18</v>
      </c>
      <c r="W106" s="157"/>
      <c r="X106" s="157" t="s">
        <v>246</v>
      </c>
      <c r="Y106" s="148"/>
      <c r="Z106" s="148"/>
      <c r="AA106" s="148"/>
      <c r="AB106" s="148"/>
      <c r="AC106" s="148"/>
      <c r="AD106" s="148"/>
      <c r="AE106" s="148"/>
      <c r="AF106" s="148"/>
      <c r="AG106" s="148" t="s">
        <v>247</v>
      </c>
      <c r="AH106" s="148"/>
      <c r="AI106" s="148"/>
      <c r="AJ106" s="148"/>
      <c r="AK106" s="148"/>
      <c r="AL106" s="148"/>
      <c r="AM106" s="148"/>
      <c r="AN106" s="148"/>
      <c r="AO106" s="148"/>
      <c r="AP106" s="148"/>
      <c r="AQ106" s="148"/>
      <c r="AR106" s="148"/>
      <c r="AS106" s="148"/>
      <c r="AT106" s="148"/>
      <c r="AU106" s="148"/>
      <c r="AV106" s="148"/>
      <c r="AW106" s="148"/>
      <c r="AX106" s="148"/>
      <c r="AY106" s="148"/>
      <c r="AZ106" s="148"/>
      <c r="BA106" s="148"/>
      <c r="BB106" s="148"/>
      <c r="BC106" s="148"/>
      <c r="BD106" s="148"/>
      <c r="BE106" s="148"/>
      <c r="BF106" s="148"/>
      <c r="BG106" s="148"/>
      <c r="BH106" s="148"/>
    </row>
    <row r="107" spans="1:60" outlineLevel="1" x14ac:dyDescent="0.2">
      <c r="A107" s="155"/>
      <c r="B107" s="156"/>
      <c r="C107" s="262" t="s">
        <v>297</v>
      </c>
      <c r="D107" s="263"/>
      <c r="E107" s="263"/>
      <c r="F107" s="263"/>
      <c r="G107" s="263"/>
      <c r="H107" s="157"/>
      <c r="I107" s="157"/>
      <c r="J107" s="157"/>
      <c r="K107" s="157"/>
      <c r="L107" s="157"/>
      <c r="M107" s="157"/>
      <c r="N107" s="157"/>
      <c r="O107" s="157"/>
      <c r="P107" s="157"/>
      <c r="Q107" s="157"/>
      <c r="R107" s="157"/>
      <c r="S107" s="157"/>
      <c r="T107" s="157"/>
      <c r="U107" s="157"/>
      <c r="V107" s="157"/>
      <c r="W107" s="157"/>
      <c r="X107" s="157"/>
      <c r="Y107" s="148"/>
      <c r="Z107" s="148"/>
      <c r="AA107" s="148"/>
      <c r="AB107" s="148"/>
      <c r="AC107" s="148"/>
      <c r="AD107" s="148"/>
      <c r="AE107" s="148"/>
      <c r="AF107" s="148"/>
      <c r="AG107" s="148" t="s">
        <v>182</v>
      </c>
      <c r="AH107" s="148"/>
      <c r="AI107" s="148"/>
      <c r="AJ107" s="148"/>
      <c r="AK107" s="148"/>
      <c r="AL107" s="148"/>
      <c r="AM107" s="148"/>
      <c r="AN107" s="148"/>
      <c r="AO107" s="148"/>
      <c r="AP107" s="148"/>
      <c r="AQ107" s="148"/>
      <c r="AR107" s="148"/>
      <c r="AS107" s="148"/>
      <c r="AT107" s="148"/>
      <c r="AU107" s="148"/>
      <c r="AV107" s="148"/>
      <c r="AW107" s="148"/>
      <c r="AX107" s="148"/>
      <c r="AY107" s="148"/>
      <c r="AZ107" s="148"/>
      <c r="BA107" s="148"/>
      <c r="BB107" s="148"/>
      <c r="BC107" s="148"/>
      <c r="BD107" s="148"/>
      <c r="BE107" s="148"/>
      <c r="BF107" s="148"/>
      <c r="BG107" s="148"/>
      <c r="BH107" s="148"/>
    </row>
    <row r="108" spans="1:60" x14ac:dyDescent="0.2">
      <c r="A108" s="159" t="s">
        <v>157</v>
      </c>
      <c r="B108" s="160" t="s">
        <v>119</v>
      </c>
      <c r="C108" s="174" t="s">
        <v>120</v>
      </c>
      <c r="D108" s="161"/>
      <c r="E108" s="162"/>
      <c r="F108" s="163"/>
      <c r="G108" s="163">
        <f>SUMIF(AG109:AG116,"&lt;&gt;NOR",G109:G116)</f>
        <v>0</v>
      </c>
      <c r="H108" s="163"/>
      <c r="I108" s="163">
        <f>SUM(I109:I116)</f>
        <v>6017.6</v>
      </c>
      <c r="J108" s="163"/>
      <c r="K108" s="163">
        <f>SUM(K109:K116)</f>
        <v>11117.36</v>
      </c>
      <c r="L108" s="163"/>
      <c r="M108" s="163">
        <f>SUM(M109:M116)</f>
        <v>0</v>
      </c>
      <c r="N108" s="163"/>
      <c r="O108" s="163">
        <f>SUM(O109:O116)</f>
        <v>0.08</v>
      </c>
      <c r="P108" s="163"/>
      <c r="Q108" s="163">
        <f>SUM(Q109:Q116)</f>
        <v>0</v>
      </c>
      <c r="R108" s="163"/>
      <c r="S108" s="163"/>
      <c r="T108" s="164"/>
      <c r="U108" s="158"/>
      <c r="V108" s="158">
        <f>SUM(V109:V116)</f>
        <v>14.03</v>
      </c>
      <c r="W108" s="158"/>
      <c r="X108" s="158"/>
      <c r="AG108" t="s">
        <v>158</v>
      </c>
    </row>
    <row r="109" spans="1:60" ht="33.75" outlineLevel="1" x14ac:dyDescent="0.2">
      <c r="A109" s="165">
        <v>38</v>
      </c>
      <c r="B109" s="166" t="s">
        <v>318</v>
      </c>
      <c r="C109" s="175" t="s">
        <v>319</v>
      </c>
      <c r="D109" s="167" t="s">
        <v>270</v>
      </c>
      <c r="E109" s="168">
        <v>4.66</v>
      </c>
      <c r="F109" s="169"/>
      <c r="G109" s="170">
        <f>ROUND(E109*F109,2)</f>
        <v>0</v>
      </c>
      <c r="H109" s="169">
        <v>234.13</v>
      </c>
      <c r="I109" s="170">
        <f>ROUND(E109*H109,2)</f>
        <v>1091.05</v>
      </c>
      <c r="J109" s="169">
        <v>226.87</v>
      </c>
      <c r="K109" s="170">
        <f>ROUND(E109*J109,2)</f>
        <v>1057.21</v>
      </c>
      <c r="L109" s="170">
        <v>21</v>
      </c>
      <c r="M109" s="170">
        <f>G109*(1+L109/100)</f>
        <v>0</v>
      </c>
      <c r="N109" s="170">
        <v>3.3300000000000001E-3</v>
      </c>
      <c r="O109" s="170">
        <f>ROUND(E109*N109,2)</f>
        <v>0.02</v>
      </c>
      <c r="P109" s="170">
        <v>0</v>
      </c>
      <c r="Q109" s="170">
        <f>ROUND(E109*P109,2)</f>
        <v>0</v>
      </c>
      <c r="R109" s="170" t="s">
        <v>320</v>
      </c>
      <c r="S109" s="170" t="s">
        <v>162</v>
      </c>
      <c r="T109" s="171" t="s">
        <v>178</v>
      </c>
      <c r="U109" s="157">
        <v>0.43722</v>
      </c>
      <c r="V109" s="157">
        <f>ROUND(E109*U109,2)</f>
        <v>2.04</v>
      </c>
      <c r="W109" s="157"/>
      <c r="X109" s="157" t="s">
        <v>179</v>
      </c>
      <c r="Y109" s="148"/>
      <c r="Z109" s="148"/>
      <c r="AA109" s="148"/>
      <c r="AB109" s="148"/>
      <c r="AC109" s="148"/>
      <c r="AD109" s="148"/>
      <c r="AE109" s="148"/>
      <c r="AF109" s="148"/>
      <c r="AG109" s="148" t="s">
        <v>180</v>
      </c>
      <c r="AH109" s="148"/>
      <c r="AI109" s="148"/>
      <c r="AJ109" s="148"/>
      <c r="AK109" s="148"/>
      <c r="AL109" s="148"/>
      <c r="AM109" s="148"/>
      <c r="AN109" s="148"/>
      <c r="AO109" s="148"/>
      <c r="AP109" s="148"/>
      <c r="AQ109" s="148"/>
      <c r="AR109" s="148"/>
      <c r="AS109" s="148"/>
      <c r="AT109" s="148"/>
      <c r="AU109" s="148"/>
      <c r="AV109" s="148"/>
      <c r="AW109" s="148"/>
      <c r="AX109" s="148"/>
      <c r="AY109" s="148"/>
      <c r="AZ109" s="148"/>
      <c r="BA109" s="148"/>
      <c r="BB109" s="148"/>
      <c r="BC109" s="148"/>
      <c r="BD109" s="148"/>
      <c r="BE109" s="148"/>
      <c r="BF109" s="148"/>
      <c r="BG109" s="148"/>
      <c r="BH109" s="148"/>
    </row>
    <row r="110" spans="1:60" outlineLevel="1" x14ac:dyDescent="0.2">
      <c r="A110" s="155"/>
      <c r="B110" s="156"/>
      <c r="C110" s="188" t="s">
        <v>321</v>
      </c>
      <c r="D110" s="179"/>
      <c r="E110" s="180">
        <v>4.66</v>
      </c>
      <c r="F110" s="157"/>
      <c r="G110" s="157"/>
      <c r="H110" s="157"/>
      <c r="I110" s="157"/>
      <c r="J110" s="157"/>
      <c r="K110" s="157"/>
      <c r="L110" s="157"/>
      <c r="M110" s="157"/>
      <c r="N110" s="157"/>
      <c r="O110" s="157"/>
      <c r="P110" s="157"/>
      <c r="Q110" s="157"/>
      <c r="R110" s="157"/>
      <c r="S110" s="157"/>
      <c r="T110" s="157"/>
      <c r="U110" s="157"/>
      <c r="V110" s="157"/>
      <c r="W110" s="157"/>
      <c r="X110" s="157"/>
      <c r="Y110" s="148"/>
      <c r="Z110" s="148"/>
      <c r="AA110" s="148"/>
      <c r="AB110" s="148"/>
      <c r="AC110" s="148"/>
      <c r="AD110" s="148"/>
      <c r="AE110" s="148"/>
      <c r="AF110" s="148"/>
      <c r="AG110" s="148" t="s">
        <v>184</v>
      </c>
      <c r="AH110" s="148">
        <v>0</v>
      </c>
      <c r="AI110" s="148"/>
      <c r="AJ110" s="148"/>
      <c r="AK110" s="148"/>
      <c r="AL110" s="148"/>
      <c r="AM110" s="148"/>
      <c r="AN110" s="148"/>
      <c r="AO110" s="148"/>
      <c r="AP110" s="148"/>
      <c r="AQ110" s="148"/>
      <c r="AR110" s="148"/>
      <c r="AS110" s="148"/>
      <c r="AT110" s="148"/>
      <c r="AU110" s="148"/>
      <c r="AV110" s="148"/>
      <c r="AW110" s="148"/>
      <c r="AX110" s="148"/>
      <c r="AY110" s="148"/>
      <c r="AZ110" s="148"/>
      <c r="BA110" s="148"/>
      <c r="BB110" s="148"/>
      <c r="BC110" s="148"/>
      <c r="BD110" s="148"/>
      <c r="BE110" s="148"/>
      <c r="BF110" s="148"/>
      <c r="BG110" s="148"/>
      <c r="BH110" s="148"/>
    </row>
    <row r="111" spans="1:60" ht="22.5" outlineLevel="1" x14ac:dyDescent="0.2">
      <c r="A111" s="165">
        <v>39</v>
      </c>
      <c r="B111" s="166" t="s">
        <v>322</v>
      </c>
      <c r="C111" s="175" t="s">
        <v>323</v>
      </c>
      <c r="D111" s="167" t="s">
        <v>270</v>
      </c>
      <c r="E111" s="168">
        <v>20.425999999999998</v>
      </c>
      <c r="F111" s="169"/>
      <c r="G111" s="170">
        <f>ROUND(E111*F111,2)</f>
        <v>0</v>
      </c>
      <c r="H111" s="169">
        <v>241.19</v>
      </c>
      <c r="I111" s="170">
        <f>ROUND(E111*H111,2)</f>
        <v>4926.55</v>
      </c>
      <c r="J111" s="169">
        <v>277.81</v>
      </c>
      <c r="K111" s="170">
        <f>ROUND(E111*J111,2)</f>
        <v>5674.55</v>
      </c>
      <c r="L111" s="170">
        <v>21</v>
      </c>
      <c r="M111" s="170">
        <f>G111*(1+L111/100)</f>
        <v>0</v>
      </c>
      <c r="N111" s="170">
        <v>2.8800000000000002E-3</v>
      </c>
      <c r="O111" s="170">
        <f>ROUND(E111*N111,2)</f>
        <v>0.06</v>
      </c>
      <c r="P111" s="170">
        <v>0</v>
      </c>
      <c r="Q111" s="170">
        <f>ROUND(E111*P111,2)</f>
        <v>0</v>
      </c>
      <c r="R111" s="170" t="s">
        <v>320</v>
      </c>
      <c r="S111" s="170" t="s">
        <v>162</v>
      </c>
      <c r="T111" s="171" t="s">
        <v>178</v>
      </c>
      <c r="U111" s="157">
        <v>0.56999999999999995</v>
      </c>
      <c r="V111" s="157">
        <f>ROUND(E111*U111,2)</f>
        <v>11.64</v>
      </c>
      <c r="W111" s="157"/>
      <c r="X111" s="157" t="s">
        <v>179</v>
      </c>
      <c r="Y111" s="148"/>
      <c r="Z111" s="148"/>
      <c r="AA111" s="148"/>
      <c r="AB111" s="148"/>
      <c r="AC111" s="148"/>
      <c r="AD111" s="148"/>
      <c r="AE111" s="148"/>
      <c r="AF111" s="148"/>
      <c r="AG111" s="148" t="s">
        <v>180</v>
      </c>
      <c r="AH111" s="148"/>
      <c r="AI111" s="148"/>
      <c r="AJ111" s="148"/>
      <c r="AK111" s="148"/>
      <c r="AL111" s="148"/>
      <c r="AM111" s="148"/>
      <c r="AN111" s="148"/>
      <c r="AO111" s="148"/>
      <c r="AP111" s="148"/>
      <c r="AQ111" s="148"/>
      <c r="AR111" s="148"/>
      <c r="AS111" s="148"/>
      <c r="AT111" s="148"/>
      <c r="AU111" s="148"/>
      <c r="AV111" s="148"/>
      <c r="AW111" s="148"/>
      <c r="AX111" s="148"/>
      <c r="AY111" s="148"/>
      <c r="AZ111" s="148"/>
      <c r="BA111" s="148"/>
      <c r="BB111" s="148"/>
      <c r="BC111" s="148"/>
      <c r="BD111" s="148"/>
      <c r="BE111" s="148"/>
      <c r="BF111" s="148"/>
      <c r="BG111" s="148"/>
      <c r="BH111" s="148"/>
    </row>
    <row r="112" spans="1:60" outlineLevel="1" x14ac:dyDescent="0.2">
      <c r="A112" s="155"/>
      <c r="B112" s="156"/>
      <c r="C112" s="188" t="s">
        <v>324</v>
      </c>
      <c r="D112" s="179"/>
      <c r="E112" s="180">
        <v>20.425999999999998</v>
      </c>
      <c r="F112" s="157"/>
      <c r="G112" s="157"/>
      <c r="H112" s="157"/>
      <c r="I112" s="157"/>
      <c r="J112" s="157"/>
      <c r="K112" s="157"/>
      <c r="L112" s="157"/>
      <c r="M112" s="157"/>
      <c r="N112" s="157"/>
      <c r="O112" s="157"/>
      <c r="P112" s="157"/>
      <c r="Q112" s="157"/>
      <c r="R112" s="157"/>
      <c r="S112" s="157"/>
      <c r="T112" s="157"/>
      <c r="U112" s="157"/>
      <c r="V112" s="157"/>
      <c r="W112" s="157"/>
      <c r="X112" s="157"/>
      <c r="Y112" s="148"/>
      <c r="Z112" s="148"/>
      <c r="AA112" s="148"/>
      <c r="AB112" s="148"/>
      <c r="AC112" s="148"/>
      <c r="AD112" s="148"/>
      <c r="AE112" s="148"/>
      <c r="AF112" s="148"/>
      <c r="AG112" s="148" t="s">
        <v>184</v>
      </c>
      <c r="AH112" s="148">
        <v>0</v>
      </c>
      <c r="AI112" s="148"/>
      <c r="AJ112" s="148"/>
      <c r="AK112" s="148"/>
      <c r="AL112" s="148"/>
      <c r="AM112" s="148"/>
      <c r="AN112" s="148"/>
      <c r="AO112" s="148"/>
      <c r="AP112" s="148"/>
      <c r="AQ112" s="148"/>
      <c r="AR112" s="148"/>
      <c r="AS112" s="148"/>
      <c r="AT112" s="148"/>
      <c r="AU112" s="148"/>
      <c r="AV112" s="148"/>
      <c r="AW112" s="148"/>
      <c r="AX112" s="148"/>
      <c r="AY112" s="148"/>
      <c r="AZ112" s="148"/>
      <c r="BA112" s="148"/>
      <c r="BB112" s="148"/>
      <c r="BC112" s="148"/>
      <c r="BD112" s="148"/>
      <c r="BE112" s="148"/>
      <c r="BF112" s="148"/>
      <c r="BG112" s="148"/>
      <c r="BH112" s="148"/>
    </row>
    <row r="113" spans="1:60" outlineLevel="1" x14ac:dyDescent="0.2">
      <c r="A113" s="165">
        <v>40</v>
      </c>
      <c r="B113" s="166" t="s">
        <v>325</v>
      </c>
      <c r="C113" s="175" t="s">
        <v>326</v>
      </c>
      <c r="D113" s="167" t="s">
        <v>270</v>
      </c>
      <c r="E113" s="168">
        <v>2.2400000000000002</v>
      </c>
      <c r="F113" s="169"/>
      <c r="G113" s="170">
        <f>ROUND(E113*F113,2)</f>
        <v>0</v>
      </c>
      <c r="H113" s="169">
        <v>0</v>
      </c>
      <c r="I113" s="170">
        <f>ROUND(E113*H113,2)</f>
        <v>0</v>
      </c>
      <c r="J113" s="169">
        <v>1895</v>
      </c>
      <c r="K113" s="170">
        <f>ROUND(E113*J113,2)</f>
        <v>4244.8</v>
      </c>
      <c r="L113" s="170">
        <v>21</v>
      </c>
      <c r="M113" s="170">
        <f>G113*(1+L113/100)</f>
        <v>0</v>
      </c>
      <c r="N113" s="170">
        <v>0</v>
      </c>
      <c r="O113" s="170">
        <f>ROUND(E113*N113,2)</f>
        <v>0</v>
      </c>
      <c r="P113" s="170">
        <v>0</v>
      </c>
      <c r="Q113" s="170">
        <f>ROUND(E113*P113,2)</f>
        <v>0</v>
      </c>
      <c r="R113" s="170"/>
      <c r="S113" s="170" t="s">
        <v>204</v>
      </c>
      <c r="T113" s="171" t="s">
        <v>163</v>
      </c>
      <c r="U113" s="157">
        <v>0</v>
      </c>
      <c r="V113" s="157">
        <f>ROUND(E113*U113,2)</f>
        <v>0</v>
      </c>
      <c r="W113" s="157"/>
      <c r="X113" s="157" t="s">
        <v>179</v>
      </c>
      <c r="Y113" s="148"/>
      <c r="Z113" s="148"/>
      <c r="AA113" s="148"/>
      <c r="AB113" s="148"/>
      <c r="AC113" s="148"/>
      <c r="AD113" s="148"/>
      <c r="AE113" s="148"/>
      <c r="AF113" s="148"/>
      <c r="AG113" s="148" t="s">
        <v>180</v>
      </c>
      <c r="AH113" s="148"/>
      <c r="AI113" s="148"/>
      <c r="AJ113" s="148"/>
      <c r="AK113" s="148"/>
      <c r="AL113" s="148"/>
      <c r="AM113" s="148"/>
      <c r="AN113" s="148"/>
      <c r="AO113" s="148"/>
      <c r="AP113" s="148"/>
      <c r="AQ113" s="148"/>
      <c r="AR113" s="148"/>
      <c r="AS113" s="148"/>
      <c r="AT113" s="148"/>
      <c r="AU113" s="148"/>
      <c r="AV113" s="148"/>
      <c r="AW113" s="148"/>
      <c r="AX113" s="148"/>
      <c r="AY113" s="148"/>
      <c r="AZ113" s="148"/>
      <c r="BA113" s="148"/>
      <c r="BB113" s="148"/>
      <c r="BC113" s="148"/>
      <c r="BD113" s="148"/>
      <c r="BE113" s="148"/>
      <c r="BF113" s="148"/>
      <c r="BG113" s="148"/>
      <c r="BH113" s="148"/>
    </row>
    <row r="114" spans="1:60" outlineLevel="1" x14ac:dyDescent="0.2">
      <c r="A114" s="155"/>
      <c r="B114" s="156"/>
      <c r="C114" s="188" t="s">
        <v>327</v>
      </c>
      <c r="D114" s="179"/>
      <c r="E114" s="180">
        <v>2.2400000000000002</v>
      </c>
      <c r="F114" s="157"/>
      <c r="G114" s="157"/>
      <c r="H114" s="157"/>
      <c r="I114" s="157"/>
      <c r="J114" s="157"/>
      <c r="K114" s="157"/>
      <c r="L114" s="157"/>
      <c r="M114" s="157"/>
      <c r="N114" s="157"/>
      <c r="O114" s="157"/>
      <c r="P114" s="157"/>
      <c r="Q114" s="157"/>
      <c r="R114" s="157"/>
      <c r="S114" s="157"/>
      <c r="T114" s="157"/>
      <c r="U114" s="157"/>
      <c r="V114" s="157"/>
      <c r="W114" s="157"/>
      <c r="X114" s="157"/>
      <c r="Y114" s="148"/>
      <c r="Z114" s="148"/>
      <c r="AA114" s="148"/>
      <c r="AB114" s="148"/>
      <c r="AC114" s="148"/>
      <c r="AD114" s="148"/>
      <c r="AE114" s="148"/>
      <c r="AF114" s="148"/>
      <c r="AG114" s="148" t="s">
        <v>184</v>
      </c>
      <c r="AH114" s="148">
        <v>0</v>
      </c>
      <c r="AI114" s="148"/>
      <c r="AJ114" s="148"/>
      <c r="AK114" s="148"/>
      <c r="AL114" s="148"/>
      <c r="AM114" s="148"/>
      <c r="AN114" s="148"/>
      <c r="AO114" s="148"/>
      <c r="AP114" s="148"/>
      <c r="AQ114" s="148"/>
      <c r="AR114" s="148"/>
      <c r="AS114" s="148"/>
      <c r="AT114" s="148"/>
      <c r="AU114" s="148"/>
      <c r="AV114" s="148"/>
      <c r="AW114" s="148"/>
      <c r="AX114" s="148"/>
      <c r="AY114" s="148"/>
      <c r="AZ114" s="148"/>
      <c r="BA114" s="148"/>
      <c r="BB114" s="148"/>
      <c r="BC114" s="148"/>
      <c r="BD114" s="148"/>
      <c r="BE114" s="148"/>
      <c r="BF114" s="148"/>
      <c r="BG114" s="148"/>
      <c r="BH114" s="148"/>
    </row>
    <row r="115" spans="1:60" outlineLevel="1" x14ac:dyDescent="0.2">
      <c r="A115" s="165">
        <v>41</v>
      </c>
      <c r="B115" s="166" t="s">
        <v>328</v>
      </c>
      <c r="C115" s="175" t="s">
        <v>329</v>
      </c>
      <c r="D115" s="167" t="s">
        <v>245</v>
      </c>
      <c r="E115" s="168">
        <v>7.4340000000000003E-2</v>
      </c>
      <c r="F115" s="169"/>
      <c r="G115" s="170">
        <f>ROUND(E115*F115,2)</f>
        <v>0</v>
      </c>
      <c r="H115" s="169">
        <v>0</v>
      </c>
      <c r="I115" s="170">
        <f>ROUND(E115*H115,2)</f>
        <v>0</v>
      </c>
      <c r="J115" s="169">
        <v>1894</v>
      </c>
      <c r="K115" s="170">
        <f>ROUND(E115*J115,2)</f>
        <v>140.80000000000001</v>
      </c>
      <c r="L115" s="170">
        <v>21</v>
      </c>
      <c r="M115" s="170">
        <f>G115*(1+L115/100)</f>
        <v>0</v>
      </c>
      <c r="N115" s="170">
        <v>0</v>
      </c>
      <c r="O115" s="170">
        <f>ROUND(E115*N115,2)</f>
        <v>0</v>
      </c>
      <c r="P115" s="170">
        <v>0</v>
      </c>
      <c r="Q115" s="170">
        <f>ROUND(E115*P115,2)</f>
        <v>0</v>
      </c>
      <c r="R115" s="170" t="s">
        <v>320</v>
      </c>
      <c r="S115" s="170" t="s">
        <v>162</v>
      </c>
      <c r="T115" s="171" t="s">
        <v>178</v>
      </c>
      <c r="U115" s="157">
        <v>4.7370000000000001</v>
      </c>
      <c r="V115" s="157">
        <f>ROUND(E115*U115,2)</f>
        <v>0.35</v>
      </c>
      <c r="W115" s="157"/>
      <c r="X115" s="157" t="s">
        <v>246</v>
      </c>
      <c r="Y115" s="148"/>
      <c r="Z115" s="148"/>
      <c r="AA115" s="148"/>
      <c r="AB115" s="148"/>
      <c r="AC115" s="148"/>
      <c r="AD115" s="148"/>
      <c r="AE115" s="148"/>
      <c r="AF115" s="148"/>
      <c r="AG115" s="148" t="s">
        <v>247</v>
      </c>
      <c r="AH115" s="148"/>
      <c r="AI115" s="148"/>
      <c r="AJ115" s="148"/>
      <c r="AK115" s="148"/>
      <c r="AL115" s="148"/>
      <c r="AM115" s="148"/>
      <c r="AN115" s="148"/>
      <c r="AO115" s="148"/>
      <c r="AP115" s="148"/>
      <c r="AQ115" s="148"/>
      <c r="AR115" s="148"/>
      <c r="AS115" s="148"/>
      <c r="AT115" s="148"/>
      <c r="AU115" s="148"/>
      <c r="AV115" s="148"/>
      <c r="AW115" s="148"/>
      <c r="AX115" s="148"/>
      <c r="AY115" s="148"/>
      <c r="AZ115" s="148"/>
      <c r="BA115" s="148"/>
      <c r="BB115" s="148"/>
      <c r="BC115" s="148"/>
      <c r="BD115" s="148"/>
      <c r="BE115" s="148"/>
      <c r="BF115" s="148"/>
      <c r="BG115" s="148"/>
      <c r="BH115" s="148"/>
    </row>
    <row r="116" spans="1:60" outlineLevel="1" x14ac:dyDescent="0.2">
      <c r="A116" s="155"/>
      <c r="B116" s="156"/>
      <c r="C116" s="262" t="s">
        <v>297</v>
      </c>
      <c r="D116" s="263"/>
      <c r="E116" s="263"/>
      <c r="F116" s="263"/>
      <c r="G116" s="263"/>
      <c r="H116" s="157"/>
      <c r="I116" s="157"/>
      <c r="J116" s="157"/>
      <c r="K116" s="157"/>
      <c r="L116" s="157"/>
      <c r="M116" s="157"/>
      <c r="N116" s="157"/>
      <c r="O116" s="157"/>
      <c r="P116" s="157"/>
      <c r="Q116" s="157"/>
      <c r="R116" s="157"/>
      <c r="S116" s="157"/>
      <c r="T116" s="157"/>
      <c r="U116" s="157"/>
      <c r="V116" s="157"/>
      <c r="W116" s="157"/>
      <c r="X116" s="157"/>
      <c r="Y116" s="148"/>
      <c r="Z116" s="148"/>
      <c r="AA116" s="148"/>
      <c r="AB116" s="148"/>
      <c r="AC116" s="148"/>
      <c r="AD116" s="148"/>
      <c r="AE116" s="148"/>
      <c r="AF116" s="148"/>
      <c r="AG116" s="148" t="s">
        <v>182</v>
      </c>
      <c r="AH116" s="148"/>
      <c r="AI116" s="148"/>
      <c r="AJ116" s="148"/>
      <c r="AK116" s="148"/>
      <c r="AL116" s="148"/>
      <c r="AM116" s="148"/>
      <c r="AN116" s="148"/>
      <c r="AO116" s="148"/>
      <c r="AP116" s="148"/>
      <c r="AQ116" s="148"/>
      <c r="AR116" s="148"/>
      <c r="AS116" s="148"/>
      <c r="AT116" s="148"/>
      <c r="AU116" s="148"/>
      <c r="AV116" s="148"/>
      <c r="AW116" s="148"/>
      <c r="AX116" s="148"/>
      <c r="AY116" s="148"/>
      <c r="AZ116" s="148"/>
      <c r="BA116" s="148"/>
      <c r="BB116" s="148"/>
      <c r="BC116" s="148"/>
      <c r="BD116" s="148"/>
      <c r="BE116" s="148"/>
      <c r="BF116" s="148"/>
      <c r="BG116" s="148"/>
      <c r="BH116" s="148"/>
    </row>
    <row r="117" spans="1:60" x14ac:dyDescent="0.2">
      <c r="A117" s="159" t="s">
        <v>157</v>
      </c>
      <c r="B117" s="160" t="s">
        <v>121</v>
      </c>
      <c r="C117" s="174" t="s">
        <v>122</v>
      </c>
      <c r="D117" s="161"/>
      <c r="E117" s="162"/>
      <c r="F117" s="163"/>
      <c r="G117" s="163">
        <f>SUMIF(AG118:AG125,"&lt;&gt;NOR",G118:G125)</f>
        <v>0</v>
      </c>
      <c r="H117" s="163"/>
      <c r="I117" s="163">
        <f>SUM(I118:I125)</f>
        <v>24737.57</v>
      </c>
      <c r="J117" s="163"/>
      <c r="K117" s="163">
        <f>SUM(K118:K125)</f>
        <v>15358.51</v>
      </c>
      <c r="L117" s="163"/>
      <c r="M117" s="163">
        <f>SUM(M118:M125)</f>
        <v>0</v>
      </c>
      <c r="N117" s="163"/>
      <c r="O117" s="163">
        <f>SUM(O118:O125)</f>
        <v>0.59</v>
      </c>
      <c r="P117" s="163"/>
      <c r="Q117" s="163">
        <f>SUM(Q118:Q125)</f>
        <v>0</v>
      </c>
      <c r="R117" s="163"/>
      <c r="S117" s="163"/>
      <c r="T117" s="164"/>
      <c r="U117" s="158"/>
      <c r="V117" s="158">
        <f>SUM(V118:V125)</f>
        <v>32.380000000000003</v>
      </c>
      <c r="W117" s="158"/>
      <c r="X117" s="158"/>
      <c r="AG117" t="s">
        <v>158</v>
      </c>
    </row>
    <row r="118" spans="1:60" outlineLevel="1" x14ac:dyDescent="0.2">
      <c r="A118" s="165">
        <v>42</v>
      </c>
      <c r="B118" s="166" t="s">
        <v>330</v>
      </c>
      <c r="C118" s="175" t="s">
        <v>331</v>
      </c>
      <c r="D118" s="167" t="s">
        <v>203</v>
      </c>
      <c r="E118" s="168">
        <v>23.540400000000002</v>
      </c>
      <c r="F118" s="169"/>
      <c r="G118" s="170">
        <f>ROUND(E118*F118,2)</f>
        <v>0</v>
      </c>
      <c r="H118" s="169">
        <v>178.68</v>
      </c>
      <c r="I118" s="170">
        <f>ROUND(E118*H118,2)</f>
        <v>4206.2</v>
      </c>
      <c r="J118" s="169">
        <v>631.32000000000005</v>
      </c>
      <c r="K118" s="170">
        <f>ROUND(E118*J118,2)</f>
        <v>14861.53</v>
      </c>
      <c r="L118" s="170">
        <v>21</v>
      </c>
      <c r="M118" s="170">
        <f>G118*(1+L118/100)</f>
        <v>0</v>
      </c>
      <c r="N118" s="170">
        <v>2.5000000000000001E-4</v>
      </c>
      <c r="O118" s="170">
        <f>ROUND(E118*N118,2)</f>
        <v>0.01</v>
      </c>
      <c r="P118" s="170">
        <v>0</v>
      </c>
      <c r="Q118" s="170">
        <f>ROUND(E118*P118,2)</f>
        <v>0</v>
      </c>
      <c r="R118" s="170" t="s">
        <v>332</v>
      </c>
      <c r="S118" s="170" t="s">
        <v>162</v>
      </c>
      <c r="T118" s="171" t="s">
        <v>178</v>
      </c>
      <c r="U118" s="157">
        <v>1.32</v>
      </c>
      <c r="V118" s="157">
        <f>ROUND(E118*U118,2)</f>
        <v>31.07</v>
      </c>
      <c r="W118" s="157"/>
      <c r="X118" s="157" t="s">
        <v>179</v>
      </c>
      <c r="Y118" s="148"/>
      <c r="Z118" s="148"/>
      <c r="AA118" s="148"/>
      <c r="AB118" s="148"/>
      <c r="AC118" s="148"/>
      <c r="AD118" s="148"/>
      <c r="AE118" s="148"/>
      <c r="AF118" s="148"/>
      <c r="AG118" s="148" t="s">
        <v>180</v>
      </c>
      <c r="AH118" s="148"/>
      <c r="AI118" s="148"/>
      <c r="AJ118" s="148"/>
      <c r="AK118" s="148"/>
      <c r="AL118" s="148"/>
      <c r="AM118" s="148"/>
      <c r="AN118" s="148"/>
      <c r="AO118" s="148"/>
      <c r="AP118" s="148"/>
      <c r="AQ118" s="148"/>
      <c r="AR118" s="148"/>
      <c r="AS118" s="148"/>
      <c r="AT118" s="148"/>
      <c r="AU118" s="148"/>
      <c r="AV118" s="148"/>
      <c r="AW118" s="148"/>
      <c r="AX118" s="148"/>
      <c r="AY118" s="148"/>
      <c r="AZ118" s="148"/>
      <c r="BA118" s="148"/>
      <c r="BB118" s="148"/>
      <c r="BC118" s="148"/>
      <c r="BD118" s="148"/>
      <c r="BE118" s="148"/>
      <c r="BF118" s="148"/>
      <c r="BG118" s="148"/>
      <c r="BH118" s="148"/>
    </row>
    <row r="119" spans="1:60" outlineLevel="1" x14ac:dyDescent="0.2">
      <c r="A119" s="155"/>
      <c r="B119" s="156"/>
      <c r="C119" s="188" t="s">
        <v>333</v>
      </c>
      <c r="D119" s="179"/>
      <c r="E119" s="180">
        <v>23.540400000000002</v>
      </c>
      <c r="F119" s="157"/>
      <c r="G119" s="157"/>
      <c r="H119" s="157"/>
      <c r="I119" s="157"/>
      <c r="J119" s="157"/>
      <c r="K119" s="157"/>
      <c r="L119" s="157"/>
      <c r="M119" s="157"/>
      <c r="N119" s="157"/>
      <c r="O119" s="157"/>
      <c r="P119" s="157"/>
      <c r="Q119" s="157"/>
      <c r="R119" s="157"/>
      <c r="S119" s="157"/>
      <c r="T119" s="157"/>
      <c r="U119" s="157"/>
      <c r="V119" s="157"/>
      <c r="W119" s="157"/>
      <c r="X119" s="157"/>
      <c r="Y119" s="148"/>
      <c r="Z119" s="148"/>
      <c r="AA119" s="148"/>
      <c r="AB119" s="148"/>
      <c r="AC119" s="148"/>
      <c r="AD119" s="148"/>
      <c r="AE119" s="148"/>
      <c r="AF119" s="148"/>
      <c r="AG119" s="148" t="s">
        <v>184</v>
      </c>
      <c r="AH119" s="148">
        <v>0</v>
      </c>
      <c r="AI119" s="148"/>
      <c r="AJ119" s="148"/>
      <c r="AK119" s="148"/>
      <c r="AL119" s="148"/>
      <c r="AM119" s="148"/>
      <c r="AN119" s="148"/>
      <c r="AO119" s="148"/>
      <c r="AP119" s="148"/>
      <c r="AQ119" s="148"/>
      <c r="AR119" s="148"/>
      <c r="AS119" s="148"/>
      <c r="AT119" s="148"/>
      <c r="AU119" s="148"/>
      <c r="AV119" s="148"/>
      <c r="AW119" s="148"/>
      <c r="AX119" s="148"/>
      <c r="AY119" s="148"/>
      <c r="AZ119" s="148"/>
      <c r="BA119" s="148"/>
      <c r="BB119" s="148"/>
      <c r="BC119" s="148"/>
      <c r="BD119" s="148"/>
      <c r="BE119" s="148"/>
      <c r="BF119" s="148"/>
      <c r="BG119" s="148"/>
      <c r="BH119" s="148"/>
    </row>
    <row r="120" spans="1:60" ht="22.5" outlineLevel="1" x14ac:dyDescent="0.2">
      <c r="A120" s="165">
        <v>43</v>
      </c>
      <c r="B120" s="166" t="s">
        <v>334</v>
      </c>
      <c r="C120" s="175" t="s">
        <v>335</v>
      </c>
      <c r="D120" s="167" t="s">
        <v>176</v>
      </c>
      <c r="E120" s="168">
        <v>0.43482999999999999</v>
      </c>
      <c r="F120" s="169"/>
      <c r="G120" s="170">
        <f>ROUND(E120*F120,2)</f>
        <v>0</v>
      </c>
      <c r="H120" s="169">
        <v>11610</v>
      </c>
      <c r="I120" s="170">
        <f>ROUND(E120*H120,2)</f>
        <v>5048.38</v>
      </c>
      <c r="J120" s="169">
        <v>0</v>
      </c>
      <c r="K120" s="170">
        <f>ROUND(E120*J120,2)</f>
        <v>0</v>
      </c>
      <c r="L120" s="170">
        <v>21</v>
      </c>
      <c r="M120" s="170">
        <f>G120*(1+L120/100)</f>
        <v>0</v>
      </c>
      <c r="N120" s="170">
        <v>0.5</v>
      </c>
      <c r="O120" s="170">
        <f>ROUND(E120*N120,2)</f>
        <v>0.22</v>
      </c>
      <c r="P120" s="170">
        <v>0</v>
      </c>
      <c r="Q120" s="170">
        <f>ROUND(E120*P120,2)</f>
        <v>0</v>
      </c>
      <c r="R120" s="170" t="s">
        <v>208</v>
      </c>
      <c r="S120" s="170" t="s">
        <v>162</v>
      </c>
      <c r="T120" s="171" t="s">
        <v>178</v>
      </c>
      <c r="U120" s="157">
        <v>0</v>
      </c>
      <c r="V120" s="157">
        <f>ROUND(E120*U120,2)</f>
        <v>0</v>
      </c>
      <c r="W120" s="157"/>
      <c r="X120" s="157" t="s">
        <v>209</v>
      </c>
      <c r="Y120" s="148"/>
      <c r="Z120" s="148"/>
      <c r="AA120" s="148"/>
      <c r="AB120" s="148"/>
      <c r="AC120" s="148"/>
      <c r="AD120" s="148"/>
      <c r="AE120" s="148"/>
      <c r="AF120" s="148"/>
      <c r="AG120" s="148" t="s">
        <v>210</v>
      </c>
      <c r="AH120" s="148"/>
      <c r="AI120" s="148"/>
      <c r="AJ120" s="148"/>
      <c r="AK120" s="148"/>
      <c r="AL120" s="148"/>
      <c r="AM120" s="148"/>
      <c r="AN120" s="148"/>
      <c r="AO120" s="148"/>
      <c r="AP120" s="148"/>
      <c r="AQ120" s="148"/>
      <c r="AR120" s="148"/>
      <c r="AS120" s="148"/>
      <c r="AT120" s="148"/>
      <c r="AU120" s="148"/>
      <c r="AV120" s="148"/>
      <c r="AW120" s="148"/>
      <c r="AX120" s="148"/>
      <c r="AY120" s="148"/>
      <c r="AZ120" s="148"/>
      <c r="BA120" s="148"/>
      <c r="BB120" s="148"/>
      <c r="BC120" s="148"/>
      <c r="BD120" s="148"/>
      <c r="BE120" s="148"/>
      <c r="BF120" s="148"/>
      <c r="BG120" s="148"/>
      <c r="BH120" s="148"/>
    </row>
    <row r="121" spans="1:60" outlineLevel="1" x14ac:dyDescent="0.2">
      <c r="A121" s="155"/>
      <c r="B121" s="156"/>
      <c r="C121" s="188" t="s">
        <v>336</v>
      </c>
      <c r="D121" s="179"/>
      <c r="E121" s="180">
        <v>0.43482999999999999</v>
      </c>
      <c r="F121" s="157"/>
      <c r="G121" s="157"/>
      <c r="H121" s="157"/>
      <c r="I121" s="157"/>
      <c r="J121" s="157"/>
      <c r="K121" s="157"/>
      <c r="L121" s="157"/>
      <c r="M121" s="157"/>
      <c r="N121" s="157"/>
      <c r="O121" s="157"/>
      <c r="P121" s="157"/>
      <c r="Q121" s="157"/>
      <c r="R121" s="157"/>
      <c r="S121" s="157"/>
      <c r="T121" s="157"/>
      <c r="U121" s="157"/>
      <c r="V121" s="157"/>
      <c r="W121" s="157"/>
      <c r="X121" s="157"/>
      <c r="Y121" s="148"/>
      <c r="Z121" s="148"/>
      <c r="AA121" s="148"/>
      <c r="AB121" s="148"/>
      <c r="AC121" s="148"/>
      <c r="AD121" s="148"/>
      <c r="AE121" s="148"/>
      <c r="AF121" s="148"/>
      <c r="AG121" s="148" t="s">
        <v>184</v>
      </c>
      <c r="AH121" s="148">
        <v>0</v>
      </c>
      <c r="AI121" s="148"/>
      <c r="AJ121" s="148"/>
      <c r="AK121" s="148"/>
      <c r="AL121" s="148"/>
      <c r="AM121" s="148"/>
      <c r="AN121" s="148"/>
      <c r="AO121" s="148"/>
      <c r="AP121" s="148"/>
      <c r="AQ121" s="148"/>
      <c r="AR121" s="148"/>
      <c r="AS121" s="148"/>
      <c r="AT121" s="148"/>
      <c r="AU121" s="148"/>
      <c r="AV121" s="148"/>
      <c r="AW121" s="148"/>
      <c r="AX121" s="148"/>
      <c r="AY121" s="148"/>
      <c r="AZ121" s="148"/>
      <c r="BA121" s="148"/>
      <c r="BB121" s="148"/>
      <c r="BC121" s="148"/>
      <c r="BD121" s="148"/>
      <c r="BE121" s="148"/>
      <c r="BF121" s="148"/>
      <c r="BG121" s="148"/>
      <c r="BH121" s="148"/>
    </row>
    <row r="122" spans="1:60" ht="22.5" outlineLevel="1" x14ac:dyDescent="0.2">
      <c r="A122" s="165">
        <v>44</v>
      </c>
      <c r="B122" s="166" t="s">
        <v>337</v>
      </c>
      <c r="C122" s="175" t="s">
        <v>338</v>
      </c>
      <c r="D122" s="167" t="s">
        <v>203</v>
      </c>
      <c r="E122" s="168">
        <v>25.423629999999999</v>
      </c>
      <c r="F122" s="169"/>
      <c r="G122" s="170">
        <f>ROUND(E122*F122,2)</f>
        <v>0</v>
      </c>
      <c r="H122" s="169">
        <v>609</v>
      </c>
      <c r="I122" s="170">
        <f>ROUND(E122*H122,2)</f>
        <v>15482.99</v>
      </c>
      <c r="J122" s="169">
        <v>0</v>
      </c>
      <c r="K122" s="170">
        <f>ROUND(E122*J122,2)</f>
        <v>0</v>
      </c>
      <c r="L122" s="170">
        <v>21</v>
      </c>
      <c r="M122" s="170">
        <f>G122*(1+L122/100)</f>
        <v>0</v>
      </c>
      <c r="N122" s="170">
        <v>1.4E-2</v>
      </c>
      <c r="O122" s="170">
        <f>ROUND(E122*N122,2)</f>
        <v>0.36</v>
      </c>
      <c r="P122" s="170">
        <v>0</v>
      </c>
      <c r="Q122" s="170">
        <f>ROUND(E122*P122,2)</f>
        <v>0</v>
      </c>
      <c r="R122" s="170" t="s">
        <v>208</v>
      </c>
      <c r="S122" s="170" t="s">
        <v>162</v>
      </c>
      <c r="T122" s="171" t="s">
        <v>178</v>
      </c>
      <c r="U122" s="157">
        <v>0</v>
      </c>
      <c r="V122" s="157">
        <f>ROUND(E122*U122,2)</f>
        <v>0</v>
      </c>
      <c r="W122" s="157"/>
      <c r="X122" s="157" t="s">
        <v>209</v>
      </c>
      <c r="Y122" s="148"/>
      <c r="Z122" s="148"/>
      <c r="AA122" s="148"/>
      <c r="AB122" s="148"/>
      <c r="AC122" s="148"/>
      <c r="AD122" s="148"/>
      <c r="AE122" s="148"/>
      <c r="AF122" s="148"/>
      <c r="AG122" s="148" t="s">
        <v>210</v>
      </c>
      <c r="AH122" s="148"/>
      <c r="AI122" s="148"/>
      <c r="AJ122" s="148"/>
      <c r="AK122" s="148"/>
      <c r="AL122" s="148"/>
      <c r="AM122" s="148"/>
      <c r="AN122" s="148"/>
      <c r="AO122" s="148"/>
      <c r="AP122" s="148"/>
      <c r="AQ122" s="148"/>
      <c r="AR122" s="148"/>
      <c r="AS122" s="148"/>
      <c r="AT122" s="148"/>
      <c r="AU122" s="148"/>
      <c r="AV122" s="148"/>
      <c r="AW122" s="148"/>
      <c r="AX122" s="148"/>
      <c r="AY122" s="148"/>
      <c r="AZ122" s="148"/>
      <c r="BA122" s="148"/>
      <c r="BB122" s="148"/>
      <c r="BC122" s="148"/>
      <c r="BD122" s="148"/>
      <c r="BE122" s="148"/>
      <c r="BF122" s="148"/>
      <c r="BG122" s="148"/>
      <c r="BH122" s="148"/>
    </row>
    <row r="123" spans="1:60" outlineLevel="1" x14ac:dyDescent="0.2">
      <c r="A123" s="155"/>
      <c r="B123" s="156"/>
      <c r="C123" s="188" t="s">
        <v>339</v>
      </c>
      <c r="D123" s="179"/>
      <c r="E123" s="180">
        <v>25.423629999999999</v>
      </c>
      <c r="F123" s="157"/>
      <c r="G123" s="157"/>
      <c r="H123" s="157"/>
      <c r="I123" s="157"/>
      <c r="J123" s="157"/>
      <c r="K123" s="157"/>
      <c r="L123" s="157"/>
      <c r="M123" s="157"/>
      <c r="N123" s="157"/>
      <c r="O123" s="157"/>
      <c r="P123" s="157"/>
      <c r="Q123" s="157"/>
      <c r="R123" s="157"/>
      <c r="S123" s="157"/>
      <c r="T123" s="157"/>
      <c r="U123" s="157"/>
      <c r="V123" s="157"/>
      <c r="W123" s="157"/>
      <c r="X123" s="157"/>
      <c r="Y123" s="148"/>
      <c r="Z123" s="148"/>
      <c r="AA123" s="148"/>
      <c r="AB123" s="148"/>
      <c r="AC123" s="148"/>
      <c r="AD123" s="148"/>
      <c r="AE123" s="148"/>
      <c r="AF123" s="148"/>
      <c r="AG123" s="148" t="s">
        <v>184</v>
      </c>
      <c r="AH123" s="148">
        <v>0</v>
      </c>
      <c r="AI123" s="148"/>
      <c r="AJ123" s="148"/>
      <c r="AK123" s="148"/>
      <c r="AL123" s="148"/>
      <c r="AM123" s="148"/>
      <c r="AN123" s="148"/>
      <c r="AO123" s="148"/>
      <c r="AP123" s="148"/>
      <c r="AQ123" s="148"/>
      <c r="AR123" s="148"/>
      <c r="AS123" s="148"/>
      <c r="AT123" s="148"/>
      <c r="AU123" s="148"/>
      <c r="AV123" s="148"/>
      <c r="AW123" s="148"/>
      <c r="AX123" s="148"/>
      <c r="AY123" s="148"/>
      <c r="AZ123" s="148"/>
      <c r="BA123" s="148"/>
      <c r="BB123" s="148"/>
      <c r="BC123" s="148"/>
      <c r="BD123" s="148"/>
      <c r="BE123" s="148"/>
      <c r="BF123" s="148"/>
      <c r="BG123" s="148"/>
      <c r="BH123" s="148"/>
    </row>
    <row r="124" spans="1:60" outlineLevel="1" x14ac:dyDescent="0.2">
      <c r="A124" s="165">
        <v>45</v>
      </c>
      <c r="B124" s="166" t="s">
        <v>340</v>
      </c>
      <c r="C124" s="175" t="s">
        <v>341</v>
      </c>
      <c r="D124" s="167" t="s">
        <v>245</v>
      </c>
      <c r="E124" s="168">
        <v>0.57923000000000002</v>
      </c>
      <c r="F124" s="169"/>
      <c r="G124" s="170">
        <f>ROUND(E124*F124,2)</f>
        <v>0</v>
      </c>
      <c r="H124" s="169">
        <v>0</v>
      </c>
      <c r="I124" s="170">
        <f>ROUND(E124*H124,2)</f>
        <v>0</v>
      </c>
      <c r="J124" s="169">
        <v>858</v>
      </c>
      <c r="K124" s="170">
        <f>ROUND(E124*J124,2)</f>
        <v>496.98</v>
      </c>
      <c r="L124" s="170">
        <v>21</v>
      </c>
      <c r="M124" s="170">
        <f>G124*(1+L124/100)</f>
        <v>0</v>
      </c>
      <c r="N124" s="170">
        <v>0</v>
      </c>
      <c r="O124" s="170">
        <f>ROUND(E124*N124,2)</f>
        <v>0</v>
      </c>
      <c r="P124" s="170">
        <v>0</v>
      </c>
      <c r="Q124" s="170">
        <f>ROUND(E124*P124,2)</f>
        <v>0</v>
      </c>
      <c r="R124" s="170" t="s">
        <v>332</v>
      </c>
      <c r="S124" s="170" t="s">
        <v>162</v>
      </c>
      <c r="T124" s="171" t="s">
        <v>178</v>
      </c>
      <c r="U124" s="157">
        <v>2.2549999999999999</v>
      </c>
      <c r="V124" s="157">
        <f>ROUND(E124*U124,2)</f>
        <v>1.31</v>
      </c>
      <c r="W124" s="157"/>
      <c r="X124" s="157" t="s">
        <v>246</v>
      </c>
      <c r="Y124" s="148"/>
      <c r="Z124" s="148"/>
      <c r="AA124" s="148"/>
      <c r="AB124" s="148"/>
      <c r="AC124" s="148"/>
      <c r="AD124" s="148"/>
      <c r="AE124" s="148"/>
      <c r="AF124" s="148"/>
      <c r="AG124" s="148" t="s">
        <v>247</v>
      </c>
      <c r="AH124" s="148"/>
      <c r="AI124" s="148"/>
      <c r="AJ124" s="148"/>
      <c r="AK124" s="148"/>
      <c r="AL124" s="148"/>
      <c r="AM124" s="148"/>
      <c r="AN124" s="148"/>
      <c r="AO124" s="148"/>
      <c r="AP124" s="148"/>
      <c r="AQ124" s="148"/>
      <c r="AR124" s="148"/>
      <c r="AS124" s="148"/>
      <c r="AT124" s="148"/>
      <c r="AU124" s="148"/>
      <c r="AV124" s="148"/>
      <c r="AW124" s="148"/>
      <c r="AX124" s="148"/>
      <c r="AY124" s="148"/>
      <c r="AZ124" s="148"/>
      <c r="BA124" s="148"/>
      <c r="BB124" s="148"/>
      <c r="BC124" s="148"/>
      <c r="BD124" s="148"/>
      <c r="BE124" s="148"/>
      <c r="BF124" s="148"/>
      <c r="BG124" s="148"/>
      <c r="BH124" s="148"/>
    </row>
    <row r="125" spans="1:60" outlineLevel="1" x14ac:dyDescent="0.2">
      <c r="A125" s="155"/>
      <c r="B125" s="156"/>
      <c r="C125" s="262" t="s">
        <v>297</v>
      </c>
      <c r="D125" s="263"/>
      <c r="E125" s="263"/>
      <c r="F125" s="263"/>
      <c r="G125" s="263"/>
      <c r="H125" s="157"/>
      <c r="I125" s="157"/>
      <c r="J125" s="157"/>
      <c r="K125" s="157"/>
      <c r="L125" s="157"/>
      <c r="M125" s="157"/>
      <c r="N125" s="157"/>
      <c r="O125" s="157"/>
      <c r="P125" s="157"/>
      <c r="Q125" s="157"/>
      <c r="R125" s="157"/>
      <c r="S125" s="157"/>
      <c r="T125" s="157"/>
      <c r="U125" s="157"/>
      <c r="V125" s="157"/>
      <c r="W125" s="157"/>
      <c r="X125" s="157"/>
      <c r="Y125" s="148"/>
      <c r="Z125" s="148"/>
      <c r="AA125" s="148"/>
      <c r="AB125" s="148"/>
      <c r="AC125" s="148"/>
      <c r="AD125" s="148"/>
      <c r="AE125" s="148"/>
      <c r="AF125" s="148"/>
      <c r="AG125" s="148" t="s">
        <v>182</v>
      </c>
      <c r="AH125" s="148"/>
      <c r="AI125" s="148"/>
      <c r="AJ125" s="148"/>
      <c r="AK125" s="148"/>
      <c r="AL125" s="148"/>
      <c r="AM125" s="148"/>
      <c r="AN125" s="148"/>
      <c r="AO125" s="148"/>
      <c r="AP125" s="148"/>
      <c r="AQ125" s="148"/>
      <c r="AR125" s="148"/>
      <c r="AS125" s="148"/>
      <c r="AT125" s="148"/>
      <c r="AU125" s="148"/>
      <c r="AV125" s="148"/>
      <c r="AW125" s="148"/>
      <c r="AX125" s="148"/>
      <c r="AY125" s="148"/>
      <c r="AZ125" s="148"/>
      <c r="BA125" s="148"/>
      <c r="BB125" s="148"/>
      <c r="BC125" s="148"/>
      <c r="BD125" s="148"/>
      <c r="BE125" s="148"/>
      <c r="BF125" s="148"/>
      <c r="BG125" s="148"/>
      <c r="BH125" s="148"/>
    </row>
    <row r="126" spans="1:60" x14ac:dyDescent="0.2">
      <c r="A126" s="159" t="s">
        <v>157</v>
      </c>
      <c r="B126" s="160" t="s">
        <v>123</v>
      </c>
      <c r="C126" s="174" t="s">
        <v>124</v>
      </c>
      <c r="D126" s="161"/>
      <c r="E126" s="162"/>
      <c r="F126" s="163"/>
      <c r="G126" s="163">
        <f>SUMIF(AG127:AG141,"&lt;&gt;NOR",G127:G141)</f>
        <v>0</v>
      </c>
      <c r="H126" s="163"/>
      <c r="I126" s="163">
        <f>SUM(I127:I141)</f>
        <v>95115.99</v>
      </c>
      <c r="J126" s="163"/>
      <c r="K126" s="163">
        <f>SUM(K127:K141)</f>
        <v>13732.79</v>
      </c>
      <c r="L126" s="163"/>
      <c r="M126" s="163">
        <f>SUM(M127:M141)</f>
        <v>0</v>
      </c>
      <c r="N126" s="163"/>
      <c r="O126" s="163">
        <f>SUM(O127:O141)</f>
        <v>2.2600000000000002</v>
      </c>
      <c r="P126" s="163"/>
      <c r="Q126" s="163">
        <f>SUM(Q127:Q141)</f>
        <v>0</v>
      </c>
      <c r="R126" s="163"/>
      <c r="S126" s="163"/>
      <c r="T126" s="164"/>
      <c r="U126" s="158"/>
      <c r="V126" s="158">
        <f>SUM(V127:V141)</f>
        <v>31.78</v>
      </c>
      <c r="W126" s="158"/>
      <c r="X126" s="158"/>
      <c r="AG126" t="s">
        <v>158</v>
      </c>
    </row>
    <row r="127" spans="1:60" ht="22.5" outlineLevel="1" x14ac:dyDescent="0.2">
      <c r="A127" s="165">
        <v>46</v>
      </c>
      <c r="B127" s="166" t="s">
        <v>342</v>
      </c>
      <c r="C127" s="175" t="s">
        <v>343</v>
      </c>
      <c r="D127" s="167" t="s">
        <v>234</v>
      </c>
      <c r="E127" s="168">
        <v>12</v>
      </c>
      <c r="F127" s="169"/>
      <c r="G127" s="170">
        <f>ROUND(E127*F127,2)</f>
        <v>0</v>
      </c>
      <c r="H127" s="169">
        <v>8.2899999999999991</v>
      </c>
      <c r="I127" s="170">
        <f>ROUND(E127*H127,2)</f>
        <v>99.48</v>
      </c>
      <c r="J127" s="169">
        <v>214.71</v>
      </c>
      <c r="K127" s="170">
        <f>ROUND(E127*J127,2)</f>
        <v>2576.52</v>
      </c>
      <c r="L127" s="170">
        <v>21</v>
      </c>
      <c r="M127" s="170">
        <f>G127*(1+L127/100)</f>
        <v>0</v>
      </c>
      <c r="N127" s="170">
        <v>7.0200000000000002E-3</v>
      </c>
      <c r="O127" s="170">
        <f>ROUND(E127*N127,2)</f>
        <v>0.08</v>
      </c>
      <c r="P127" s="170">
        <v>0</v>
      </c>
      <c r="Q127" s="170">
        <f>ROUND(E127*P127,2)</f>
        <v>0</v>
      </c>
      <c r="R127" s="170" t="s">
        <v>344</v>
      </c>
      <c r="S127" s="170" t="s">
        <v>162</v>
      </c>
      <c r="T127" s="171" t="s">
        <v>178</v>
      </c>
      <c r="U127" s="157">
        <v>0.52</v>
      </c>
      <c r="V127" s="157">
        <f>ROUND(E127*U127,2)</f>
        <v>6.24</v>
      </c>
      <c r="W127" s="157"/>
      <c r="X127" s="157" t="s">
        <v>179</v>
      </c>
      <c r="Y127" s="148"/>
      <c r="Z127" s="148"/>
      <c r="AA127" s="148"/>
      <c r="AB127" s="148"/>
      <c r="AC127" s="148"/>
      <c r="AD127" s="148"/>
      <c r="AE127" s="148"/>
      <c r="AF127" s="148"/>
      <c r="AG127" s="148" t="s">
        <v>180</v>
      </c>
      <c r="AH127" s="148"/>
      <c r="AI127" s="148"/>
      <c r="AJ127" s="148"/>
      <c r="AK127" s="148"/>
      <c r="AL127" s="148"/>
      <c r="AM127" s="148"/>
      <c r="AN127" s="148"/>
      <c r="AO127" s="148"/>
      <c r="AP127" s="148"/>
      <c r="AQ127" s="148"/>
      <c r="AR127" s="148"/>
      <c r="AS127" s="148"/>
      <c r="AT127" s="148"/>
      <c r="AU127" s="148"/>
      <c r="AV127" s="148"/>
      <c r="AW127" s="148"/>
      <c r="AX127" s="148"/>
      <c r="AY127" s="148"/>
      <c r="AZ127" s="148"/>
      <c r="BA127" s="148"/>
      <c r="BB127" s="148"/>
      <c r="BC127" s="148"/>
      <c r="BD127" s="148"/>
      <c r="BE127" s="148"/>
      <c r="BF127" s="148"/>
      <c r="BG127" s="148"/>
      <c r="BH127" s="148"/>
    </row>
    <row r="128" spans="1:60" outlineLevel="1" x14ac:dyDescent="0.2">
      <c r="A128" s="155"/>
      <c r="B128" s="156"/>
      <c r="C128" s="262" t="s">
        <v>345</v>
      </c>
      <c r="D128" s="263"/>
      <c r="E128" s="263"/>
      <c r="F128" s="263"/>
      <c r="G128" s="263"/>
      <c r="H128" s="157"/>
      <c r="I128" s="157"/>
      <c r="J128" s="157"/>
      <c r="K128" s="157"/>
      <c r="L128" s="157"/>
      <c r="M128" s="157"/>
      <c r="N128" s="157"/>
      <c r="O128" s="157"/>
      <c r="P128" s="157"/>
      <c r="Q128" s="157"/>
      <c r="R128" s="157"/>
      <c r="S128" s="157"/>
      <c r="T128" s="157"/>
      <c r="U128" s="157"/>
      <c r="V128" s="157"/>
      <c r="W128" s="157"/>
      <c r="X128" s="157"/>
      <c r="Y128" s="148"/>
      <c r="Z128" s="148"/>
      <c r="AA128" s="148"/>
      <c r="AB128" s="148"/>
      <c r="AC128" s="148"/>
      <c r="AD128" s="148"/>
      <c r="AE128" s="148"/>
      <c r="AF128" s="148"/>
      <c r="AG128" s="148" t="s">
        <v>182</v>
      </c>
      <c r="AH128" s="148"/>
      <c r="AI128" s="148"/>
      <c r="AJ128" s="148"/>
      <c r="AK128" s="148"/>
      <c r="AL128" s="148"/>
      <c r="AM128" s="148"/>
      <c r="AN128" s="148"/>
      <c r="AO128" s="148"/>
      <c r="AP128" s="148"/>
      <c r="AQ128" s="148"/>
      <c r="AR128" s="148"/>
      <c r="AS128" s="148"/>
      <c r="AT128" s="148"/>
      <c r="AU128" s="148"/>
      <c r="AV128" s="148"/>
      <c r="AW128" s="148"/>
      <c r="AX128" s="148"/>
      <c r="AY128" s="148"/>
      <c r="AZ128" s="148"/>
      <c r="BA128" s="148"/>
      <c r="BB128" s="148"/>
      <c r="BC128" s="148"/>
      <c r="BD128" s="148"/>
      <c r="BE128" s="148"/>
      <c r="BF128" s="148"/>
      <c r="BG128" s="148"/>
      <c r="BH128" s="148"/>
    </row>
    <row r="129" spans="1:60" outlineLevel="1" x14ac:dyDescent="0.2">
      <c r="A129" s="155"/>
      <c r="B129" s="156"/>
      <c r="C129" s="188" t="s">
        <v>346</v>
      </c>
      <c r="D129" s="179"/>
      <c r="E129" s="180">
        <v>12</v>
      </c>
      <c r="F129" s="157"/>
      <c r="G129" s="157"/>
      <c r="H129" s="157"/>
      <c r="I129" s="157"/>
      <c r="J129" s="157"/>
      <c r="K129" s="157"/>
      <c r="L129" s="157"/>
      <c r="M129" s="157"/>
      <c r="N129" s="157"/>
      <c r="O129" s="157"/>
      <c r="P129" s="157"/>
      <c r="Q129" s="157"/>
      <c r="R129" s="157"/>
      <c r="S129" s="157"/>
      <c r="T129" s="157"/>
      <c r="U129" s="157"/>
      <c r="V129" s="157"/>
      <c r="W129" s="157"/>
      <c r="X129" s="157"/>
      <c r="Y129" s="148"/>
      <c r="Z129" s="148"/>
      <c r="AA129" s="148"/>
      <c r="AB129" s="148"/>
      <c r="AC129" s="148"/>
      <c r="AD129" s="148"/>
      <c r="AE129" s="148"/>
      <c r="AF129" s="148"/>
      <c r="AG129" s="148" t="s">
        <v>184</v>
      </c>
      <c r="AH129" s="148">
        <v>0</v>
      </c>
      <c r="AI129" s="148"/>
      <c r="AJ129" s="148"/>
      <c r="AK129" s="148"/>
      <c r="AL129" s="148"/>
      <c r="AM129" s="148"/>
      <c r="AN129" s="148"/>
      <c r="AO129" s="148"/>
      <c r="AP129" s="148"/>
      <c r="AQ129" s="148"/>
      <c r="AR129" s="148"/>
      <c r="AS129" s="148"/>
      <c r="AT129" s="148"/>
      <c r="AU129" s="148"/>
      <c r="AV129" s="148"/>
      <c r="AW129" s="148"/>
      <c r="AX129" s="148"/>
      <c r="AY129" s="148"/>
      <c r="AZ129" s="148"/>
      <c r="BA129" s="148"/>
      <c r="BB129" s="148"/>
      <c r="BC129" s="148"/>
      <c r="BD129" s="148"/>
      <c r="BE129" s="148"/>
      <c r="BF129" s="148"/>
      <c r="BG129" s="148"/>
      <c r="BH129" s="148"/>
    </row>
    <row r="130" spans="1:60" outlineLevel="1" x14ac:dyDescent="0.2">
      <c r="A130" s="165">
        <v>47</v>
      </c>
      <c r="B130" s="166" t="s">
        <v>347</v>
      </c>
      <c r="C130" s="175" t="s">
        <v>348</v>
      </c>
      <c r="D130" s="167" t="s">
        <v>349</v>
      </c>
      <c r="E130" s="168">
        <v>60</v>
      </c>
      <c r="F130" s="169"/>
      <c r="G130" s="170">
        <f>ROUND(E130*F130,2)</f>
        <v>0</v>
      </c>
      <c r="H130" s="169">
        <v>11.46</v>
      </c>
      <c r="I130" s="170">
        <f>ROUND(E130*H130,2)</f>
        <v>687.6</v>
      </c>
      <c r="J130" s="169">
        <v>137.54</v>
      </c>
      <c r="K130" s="170">
        <f>ROUND(E130*J130,2)</f>
        <v>8252.4</v>
      </c>
      <c r="L130" s="170">
        <v>21</v>
      </c>
      <c r="M130" s="170">
        <f>G130*(1+L130/100)</f>
        <v>0</v>
      </c>
      <c r="N130" s="170">
        <v>6.0000000000000002E-5</v>
      </c>
      <c r="O130" s="170">
        <f>ROUND(E130*N130,2)</f>
        <v>0</v>
      </c>
      <c r="P130" s="170">
        <v>0</v>
      </c>
      <c r="Q130" s="170">
        <f>ROUND(E130*P130,2)</f>
        <v>0</v>
      </c>
      <c r="R130" s="170" t="s">
        <v>350</v>
      </c>
      <c r="S130" s="170" t="s">
        <v>162</v>
      </c>
      <c r="T130" s="171" t="s">
        <v>178</v>
      </c>
      <c r="U130" s="157">
        <v>0.3</v>
      </c>
      <c r="V130" s="157">
        <f>ROUND(E130*U130,2)</f>
        <v>18</v>
      </c>
      <c r="W130" s="157"/>
      <c r="X130" s="157" t="s">
        <v>179</v>
      </c>
      <c r="Y130" s="148"/>
      <c r="Z130" s="148"/>
      <c r="AA130" s="148"/>
      <c r="AB130" s="148"/>
      <c r="AC130" s="148"/>
      <c r="AD130" s="148"/>
      <c r="AE130" s="148"/>
      <c r="AF130" s="148"/>
      <c r="AG130" s="148" t="s">
        <v>180</v>
      </c>
      <c r="AH130" s="148"/>
      <c r="AI130" s="148"/>
      <c r="AJ130" s="148"/>
      <c r="AK130" s="148"/>
      <c r="AL130" s="148"/>
      <c r="AM130" s="148"/>
      <c r="AN130" s="148"/>
      <c r="AO130" s="148"/>
      <c r="AP130" s="148"/>
      <c r="AQ130" s="148"/>
      <c r="AR130" s="148"/>
      <c r="AS130" s="148"/>
      <c r="AT130" s="148"/>
      <c r="AU130" s="148"/>
      <c r="AV130" s="148"/>
      <c r="AW130" s="148"/>
      <c r="AX130" s="148"/>
      <c r="AY130" s="148"/>
      <c r="AZ130" s="148"/>
      <c r="BA130" s="148"/>
      <c r="BB130" s="148"/>
      <c r="BC130" s="148"/>
      <c r="BD130" s="148"/>
      <c r="BE130" s="148"/>
      <c r="BF130" s="148"/>
      <c r="BG130" s="148"/>
      <c r="BH130" s="148"/>
    </row>
    <row r="131" spans="1:60" outlineLevel="1" x14ac:dyDescent="0.2">
      <c r="A131" s="155"/>
      <c r="B131" s="156"/>
      <c r="C131" s="188" t="s">
        <v>351</v>
      </c>
      <c r="D131" s="179"/>
      <c r="E131" s="180">
        <v>60</v>
      </c>
      <c r="F131" s="157"/>
      <c r="G131" s="157"/>
      <c r="H131" s="157"/>
      <c r="I131" s="157"/>
      <c r="J131" s="157"/>
      <c r="K131" s="157"/>
      <c r="L131" s="157"/>
      <c r="M131" s="157"/>
      <c r="N131" s="157"/>
      <c r="O131" s="157"/>
      <c r="P131" s="157"/>
      <c r="Q131" s="157"/>
      <c r="R131" s="157"/>
      <c r="S131" s="157"/>
      <c r="T131" s="157"/>
      <c r="U131" s="157"/>
      <c r="V131" s="157"/>
      <c r="W131" s="157"/>
      <c r="X131" s="157"/>
      <c r="Y131" s="148"/>
      <c r="Z131" s="148"/>
      <c r="AA131" s="148"/>
      <c r="AB131" s="148"/>
      <c r="AC131" s="148"/>
      <c r="AD131" s="148"/>
      <c r="AE131" s="148"/>
      <c r="AF131" s="148"/>
      <c r="AG131" s="148" t="s">
        <v>184</v>
      </c>
      <c r="AH131" s="148">
        <v>0</v>
      </c>
      <c r="AI131" s="148"/>
      <c r="AJ131" s="148"/>
      <c r="AK131" s="148"/>
      <c r="AL131" s="148"/>
      <c r="AM131" s="148"/>
      <c r="AN131" s="148"/>
      <c r="AO131" s="148"/>
      <c r="AP131" s="148"/>
      <c r="AQ131" s="148"/>
      <c r="AR131" s="148"/>
      <c r="AS131" s="148"/>
      <c r="AT131" s="148"/>
      <c r="AU131" s="148"/>
      <c r="AV131" s="148"/>
      <c r="AW131" s="148"/>
      <c r="AX131" s="148"/>
      <c r="AY131" s="148"/>
      <c r="AZ131" s="148"/>
      <c r="BA131" s="148"/>
      <c r="BB131" s="148"/>
      <c r="BC131" s="148"/>
      <c r="BD131" s="148"/>
      <c r="BE131" s="148"/>
      <c r="BF131" s="148"/>
      <c r="BG131" s="148"/>
      <c r="BH131" s="148"/>
    </row>
    <row r="132" spans="1:60" outlineLevel="1" x14ac:dyDescent="0.2">
      <c r="A132" s="165">
        <v>48</v>
      </c>
      <c r="B132" s="166" t="s">
        <v>352</v>
      </c>
      <c r="C132" s="175" t="s">
        <v>353</v>
      </c>
      <c r="D132" s="167" t="s">
        <v>245</v>
      </c>
      <c r="E132" s="168">
        <v>2.07904</v>
      </c>
      <c r="F132" s="169"/>
      <c r="G132" s="170">
        <f>ROUND(E132*F132,2)</f>
        <v>0</v>
      </c>
      <c r="H132" s="169">
        <v>20060</v>
      </c>
      <c r="I132" s="170">
        <f>ROUND(E132*H132,2)</f>
        <v>41705.54</v>
      </c>
      <c r="J132" s="169">
        <v>0</v>
      </c>
      <c r="K132" s="170">
        <f>ROUND(E132*J132,2)</f>
        <v>0</v>
      </c>
      <c r="L132" s="170">
        <v>21</v>
      </c>
      <c r="M132" s="170">
        <f>G132*(1+L132/100)</f>
        <v>0</v>
      </c>
      <c r="N132" s="170">
        <v>1</v>
      </c>
      <c r="O132" s="170">
        <f>ROUND(E132*N132,2)</f>
        <v>2.08</v>
      </c>
      <c r="P132" s="170">
        <v>0</v>
      </c>
      <c r="Q132" s="170">
        <f>ROUND(E132*P132,2)</f>
        <v>0</v>
      </c>
      <c r="R132" s="170" t="s">
        <v>208</v>
      </c>
      <c r="S132" s="170" t="s">
        <v>162</v>
      </c>
      <c r="T132" s="171" t="s">
        <v>178</v>
      </c>
      <c r="U132" s="157">
        <v>0</v>
      </c>
      <c r="V132" s="157">
        <f>ROUND(E132*U132,2)</f>
        <v>0</v>
      </c>
      <c r="W132" s="157"/>
      <c r="X132" s="157" t="s">
        <v>209</v>
      </c>
      <c r="Y132" s="148"/>
      <c r="Z132" s="148"/>
      <c r="AA132" s="148"/>
      <c r="AB132" s="148"/>
      <c r="AC132" s="148"/>
      <c r="AD132" s="148"/>
      <c r="AE132" s="148"/>
      <c r="AF132" s="148"/>
      <c r="AG132" s="148" t="s">
        <v>210</v>
      </c>
      <c r="AH132" s="148"/>
      <c r="AI132" s="148"/>
      <c r="AJ132" s="148"/>
      <c r="AK132" s="148"/>
      <c r="AL132" s="148"/>
      <c r="AM132" s="148"/>
      <c r="AN132" s="148"/>
      <c r="AO132" s="148"/>
      <c r="AP132" s="148"/>
      <c r="AQ132" s="148"/>
      <c r="AR132" s="148"/>
      <c r="AS132" s="148"/>
      <c r="AT132" s="148"/>
      <c r="AU132" s="148"/>
      <c r="AV132" s="148"/>
      <c r="AW132" s="148"/>
      <c r="AX132" s="148"/>
      <c r="AY132" s="148"/>
      <c r="AZ132" s="148"/>
      <c r="BA132" s="148"/>
      <c r="BB132" s="148"/>
      <c r="BC132" s="148"/>
      <c r="BD132" s="148"/>
      <c r="BE132" s="148"/>
      <c r="BF132" s="148"/>
      <c r="BG132" s="148"/>
      <c r="BH132" s="148"/>
    </row>
    <row r="133" spans="1:60" outlineLevel="1" x14ac:dyDescent="0.2">
      <c r="A133" s="155"/>
      <c r="B133" s="156"/>
      <c r="C133" s="188" t="s">
        <v>354</v>
      </c>
      <c r="D133" s="179"/>
      <c r="E133" s="180">
        <v>2.07904</v>
      </c>
      <c r="F133" s="157"/>
      <c r="G133" s="157"/>
      <c r="H133" s="157"/>
      <c r="I133" s="157"/>
      <c r="J133" s="157"/>
      <c r="K133" s="157"/>
      <c r="L133" s="157"/>
      <c r="M133" s="157"/>
      <c r="N133" s="157"/>
      <c r="O133" s="157"/>
      <c r="P133" s="157"/>
      <c r="Q133" s="157"/>
      <c r="R133" s="157"/>
      <c r="S133" s="157"/>
      <c r="T133" s="157"/>
      <c r="U133" s="157"/>
      <c r="V133" s="157"/>
      <c r="W133" s="157"/>
      <c r="X133" s="157"/>
      <c r="Y133" s="148"/>
      <c r="Z133" s="148"/>
      <c r="AA133" s="148"/>
      <c r="AB133" s="148"/>
      <c r="AC133" s="148"/>
      <c r="AD133" s="148"/>
      <c r="AE133" s="148"/>
      <c r="AF133" s="148"/>
      <c r="AG133" s="148" t="s">
        <v>184</v>
      </c>
      <c r="AH133" s="148">
        <v>0</v>
      </c>
      <c r="AI133" s="148"/>
      <c r="AJ133" s="148"/>
      <c r="AK133" s="148"/>
      <c r="AL133" s="148"/>
      <c r="AM133" s="148"/>
      <c r="AN133" s="148"/>
      <c r="AO133" s="148"/>
      <c r="AP133" s="148"/>
      <c r="AQ133" s="148"/>
      <c r="AR133" s="148"/>
      <c r="AS133" s="148"/>
      <c r="AT133" s="148"/>
      <c r="AU133" s="148"/>
      <c r="AV133" s="148"/>
      <c r="AW133" s="148"/>
      <c r="AX133" s="148"/>
      <c r="AY133" s="148"/>
      <c r="AZ133" s="148"/>
      <c r="BA133" s="148"/>
      <c r="BB133" s="148"/>
      <c r="BC133" s="148"/>
      <c r="BD133" s="148"/>
      <c r="BE133" s="148"/>
      <c r="BF133" s="148"/>
      <c r="BG133" s="148"/>
      <c r="BH133" s="148"/>
    </row>
    <row r="134" spans="1:60" outlineLevel="1" x14ac:dyDescent="0.2">
      <c r="A134" s="165">
        <v>49</v>
      </c>
      <c r="B134" s="166" t="s">
        <v>355</v>
      </c>
      <c r="C134" s="175" t="s">
        <v>356</v>
      </c>
      <c r="D134" s="167" t="s">
        <v>349</v>
      </c>
      <c r="E134" s="168">
        <v>60</v>
      </c>
      <c r="F134" s="169"/>
      <c r="G134" s="170">
        <f>ROUND(E134*F134,2)</f>
        <v>0</v>
      </c>
      <c r="H134" s="169">
        <v>32.5</v>
      </c>
      <c r="I134" s="170">
        <f>ROUND(E134*H134,2)</f>
        <v>1950</v>
      </c>
      <c r="J134" s="169">
        <v>0</v>
      </c>
      <c r="K134" s="170">
        <f>ROUND(E134*J134,2)</f>
        <v>0</v>
      </c>
      <c r="L134" s="170">
        <v>21</v>
      </c>
      <c r="M134" s="170">
        <f>G134*(1+L134/100)</f>
        <v>0</v>
      </c>
      <c r="N134" s="170">
        <v>0</v>
      </c>
      <c r="O134" s="170">
        <f>ROUND(E134*N134,2)</f>
        <v>0</v>
      </c>
      <c r="P134" s="170">
        <v>0</v>
      </c>
      <c r="Q134" s="170">
        <f>ROUND(E134*P134,2)</f>
        <v>0</v>
      </c>
      <c r="R134" s="170" t="s">
        <v>208</v>
      </c>
      <c r="S134" s="170" t="s">
        <v>162</v>
      </c>
      <c r="T134" s="171" t="s">
        <v>178</v>
      </c>
      <c r="U134" s="157">
        <v>0</v>
      </c>
      <c r="V134" s="157">
        <f>ROUND(E134*U134,2)</f>
        <v>0</v>
      </c>
      <c r="W134" s="157"/>
      <c r="X134" s="157" t="s">
        <v>209</v>
      </c>
      <c r="Y134" s="148"/>
      <c r="Z134" s="148"/>
      <c r="AA134" s="148"/>
      <c r="AB134" s="148"/>
      <c r="AC134" s="148"/>
      <c r="AD134" s="148"/>
      <c r="AE134" s="148"/>
      <c r="AF134" s="148"/>
      <c r="AG134" s="148" t="s">
        <v>210</v>
      </c>
      <c r="AH134" s="148"/>
      <c r="AI134" s="148"/>
      <c r="AJ134" s="148"/>
      <c r="AK134" s="148"/>
      <c r="AL134" s="148"/>
      <c r="AM134" s="148"/>
      <c r="AN134" s="148"/>
      <c r="AO134" s="148"/>
      <c r="AP134" s="148"/>
      <c r="AQ134" s="148"/>
      <c r="AR134" s="148"/>
      <c r="AS134" s="148"/>
      <c r="AT134" s="148"/>
      <c r="AU134" s="148"/>
      <c r="AV134" s="148"/>
      <c r="AW134" s="148"/>
      <c r="AX134" s="148"/>
      <c r="AY134" s="148"/>
      <c r="AZ134" s="148"/>
      <c r="BA134" s="148"/>
      <c r="BB134" s="148"/>
      <c r="BC134" s="148"/>
      <c r="BD134" s="148"/>
      <c r="BE134" s="148"/>
      <c r="BF134" s="148"/>
      <c r="BG134" s="148"/>
      <c r="BH134" s="148"/>
    </row>
    <row r="135" spans="1:60" outlineLevel="1" x14ac:dyDescent="0.2">
      <c r="A135" s="155"/>
      <c r="B135" s="156"/>
      <c r="C135" s="188" t="s">
        <v>351</v>
      </c>
      <c r="D135" s="179"/>
      <c r="E135" s="180">
        <v>60</v>
      </c>
      <c r="F135" s="157"/>
      <c r="G135" s="157"/>
      <c r="H135" s="157"/>
      <c r="I135" s="157"/>
      <c r="J135" s="157"/>
      <c r="K135" s="157"/>
      <c r="L135" s="157"/>
      <c r="M135" s="157"/>
      <c r="N135" s="157"/>
      <c r="O135" s="157"/>
      <c r="P135" s="157"/>
      <c r="Q135" s="157"/>
      <c r="R135" s="157"/>
      <c r="S135" s="157"/>
      <c r="T135" s="157"/>
      <c r="U135" s="157"/>
      <c r="V135" s="157"/>
      <c r="W135" s="157"/>
      <c r="X135" s="157"/>
      <c r="Y135" s="148"/>
      <c r="Z135" s="148"/>
      <c r="AA135" s="148"/>
      <c r="AB135" s="148"/>
      <c r="AC135" s="148"/>
      <c r="AD135" s="148"/>
      <c r="AE135" s="148"/>
      <c r="AF135" s="148"/>
      <c r="AG135" s="148" t="s">
        <v>184</v>
      </c>
      <c r="AH135" s="148">
        <v>0</v>
      </c>
      <c r="AI135" s="148"/>
      <c r="AJ135" s="148"/>
      <c r="AK135" s="148"/>
      <c r="AL135" s="148"/>
      <c r="AM135" s="148"/>
      <c r="AN135" s="148"/>
      <c r="AO135" s="148"/>
      <c r="AP135" s="148"/>
      <c r="AQ135" s="148"/>
      <c r="AR135" s="148"/>
      <c r="AS135" s="148"/>
      <c r="AT135" s="148"/>
      <c r="AU135" s="148"/>
      <c r="AV135" s="148"/>
      <c r="AW135" s="148"/>
      <c r="AX135" s="148"/>
      <c r="AY135" s="148"/>
      <c r="AZ135" s="148"/>
      <c r="BA135" s="148"/>
      <c r="BB135" s="148"/>
      <c r="BC135" s="148"/>
      <c r="BD135" s="148"/>
      <c r="BE135" s="148"/>
      <c r="BF135" s="148"/>
      <c r="BG135" s="148"/>
      <c r="BH135" s="148"/>
    </row>
    <row r="136" spans="1:60" ht="22.5" outlineLevel="1" x14ac:dyDescent="0.2">
      <c r="A136" s="165">
        <v>50</v>
      </c>
      <c r="B136" s="166" t="s">
        <v>357</v>
      </c>
      <c r="C136" s="175" t="s">
        <v>358</v>
      </c>
      <c r="D136" s="167" t="s">
        <v>349</v>
      </c>
      <c r="E136" s="168">
        <v>1925.04</v>
      </c>
      <c r="F136" s="169"/>
      <c r="G136" s="170">
        <f>ROUND(E136*F136,2)</f>
        <v>0</v>
      </c>
      <c r="H136" s="169">
        <v>21.7</v>
      </c>
      <c r="I136" s="170">
        <f>ROUND(E136*H136,2)</f>
        <v>41773.370000000003</v>
      </c>
      <c r="J136" s="169">
        <v>0</v>
      </c>
      <c r="K136" s="170">
        <f>ROUND(E136*J136,2)</f>
        <v>0</v>
      </c>
      <c r="L136" s="170">
        <v>21</v>
      </c>
      <c r="M136" s="170">
        <f>G136*(1+L136/100)</f>
        <v>0</v>
      </c>
      <c r="N136" s="170">
        <v>0</v>
      </c>
      <c r="O136" s="170">
        <f>ROUND(E136*N136,2)</f>
        <v>0</v>
      </c>
      <c r="P136" s="170">
        <v>0</v>
      </c>
      <c r="Q136" s="170">
        <f>ROUND(E136*P136,2)</f>
        <v>0</v>
      </c>
      <c r="R136" s="170" t="s">
        <v>208</v>
      </c>
      <c r="S136" s="170" t="s">
        <v>162</v>
      </c>
      <c r="T136" s="171" t="s">
        <v>178</v>
      </c>
      <c r="U136" s="157">
        <v>0</v>
      </c>
      <c r="V136" s="157">
        <f>ROUND(E136*U136,2)</f>
        <v>0</v>
      </c>
      <c r="W136" s="157"/>
      <c r="X136" s="157" t="s">
        <v>209</v>
      </c>
      <c r="Y136" s="148"/>
      <c r="Z136" s="148"/>
      <c r="AA136" s="148"/>
      <c r="AB136" s="148"/>
      <c r="AC136" s="148"/>
      <c r="AD136" s="148"/>
      <c r="AE136" s="148"/>
      <c r="AF136" s="148"/>
      <c r="AG136" s="148" t="s">
        <v>210</v>
      </c>
      <c r="AH136" s="148"/>
      <c r="AI136" s="148"/>
      <c r="AJ136" s="148"/>
      <c r="AK136" s="148"/>
      <c r="AL136" s="148"/>
      <c r="AM136" s="148"/>
      <c r="AN136" s="148"/>
      <c r="AO136" s="148"/>
      <c r="AP136" s="148"/>
      <c r="AQ136" s="148"/>
      <c r="AR136" s="148"/>
      <c r="AS136" s="148"/>
      <c r="AT136" s="148"/>
      <c r="AU136" s="148"/>
      <c r="AV136" s="148"/>
      <c r="AW136" s="148"/>
      <c r="AX136" s="148"/>
      <c r="AY136" s="148"/>
      <c r="AZ136" s="148"/>
      <c r="BA136" s="148"/>
      <c r="BB136" s="148"/>
      <c r="BC136" s="148"/>
      <c r="BD136" s="148"/>
      <c r="BE136" s="148"/>
      <c r="BF136" s="148"/>
      <c r="BG136" s="148"/>
      <c r="BH136" s="148"/>
    </row>
    <row r="137" spans="1:60" outlineLevel="1" x14ac:dyDescent="0.2">
      <c r="A137" s="155"/>
      <c r="B137" s="156"/>
      <c r="C137" s="188" t="s">
        <v>359</v>
      </c>
      <c r="D137" s="179"/>
      <c r="E137" s="180">
        <v>1925.04</v>
      </c>
      <c r="F137" s="157"/>
      <c r="G137" s="157"/>
      <c r="H137" s="157"/>
      <c r="I137" s="157"/>
      <c r="J137" s="157"/>
      <c r="K137" s="157"/>
      <c r="L137" s="157"/>
      <c r="M137" s="157"/>
      <c r="N137" s="157"/>
      <c r="O137" s="157"/>
      <c r="P137" s="157"/>
      <c r="Q137" s="157"/>
      <c r="R137" s="157"/>
      <c r="S137" s="157"/>
      <c r="T137" s="157"/>
      <c r="U137" s="157"/>
      <c r="V137" s="157"/>
      <c r="W137" s="157"/>
      <c r="X137" s="157"/>
      <c r="Y137" s="148"/>
      <c r="Z137" s="148"/>
      <c r="AA137" s="148"/>
      <c r="AB137" s="148"/>
      <c r="AC137" s="148"/>
      <c r="AD137" s="148"/>
      <c r="AE137" s="148"/>
      <c r="AF137" s="148"/>
      <c r="AG137" s="148" t="s">
        <v>184</v>
      </c>
      <c r="AH137" s="148">
        <v>0</v>
      </c>
      <c r="AI137" s="148"/>
      <c r="AJ137" s="148"/>
      <c r="AK137" s="148"/>
      <c r="AL137" s="148"/>
      <c r="AM137" s="148"/>
      <c r="AN137" s="148"/>
      <c r="AO137" s="148"/>
      <c r="AP137" s="148"/>
      <c r="AQ137" s="148"/>
      <c r="AR137" s="148"/>
      <c r="AS137" s="148"/>
      <c r="AT137" s="148"/>
      <c r="AU137" s="148"/>
      <c r="AV137" s="148"/>
      <c r="AW137" s="148"/>
      <c r="AX137" s="148"/>
      <c r="AY137" s="148"/>
      <c r="AZ137" s="148"/>
      <c r="BA137" s="148"/>
      <c r="BB137" s="148"/>
      <c r="BC137" s="148"/>
      <c r="BD137" s="148"/>
      <c r="BE137" s="148"/>
      <c r="BF137" s="148"/>
      <c r="BG137" s="148"/>
      <c r="BH137" s="148"/>
    </row>
    <row r="138" spans="1:60" outlineLevel="1" x14ac:dyDescent="0.2">
      <c r="A138" s="165">
        <v>51</v>
      </c>
      <c r="B138" s="166" t="s">
        <v>360</v>
      </c>
      <c r="C138" s="175" t="s">
        <v>361</v>
      </c>
      <c r="D138" s="167" t="s">
        <v>234</v>
      </c>
      <c r="E138" s="168">
        <v>10</v>
      </c>
      <c r="F138" s="169"/>
      <c r="G138" s="170">
        <f>ROUND(E138*F138,2)</f>
        <v>0</v>
      </c>
      <c r="H138" s="169">
        <v>890</v>
      </c>
      <c r="I138" s="170">
        <f>ROUND(E138*H138,2)</f>
        <v>8900</v>
      </c>
      <c r="J138" s="169">
        <v>0</v>
      </c>
      <c r="K138" s="170">
        <f>ROUND(E138*J138,2)</f>
        <v>0</v>
      </c>
      <c r="L138" s="170">
        <v>21</v>
      </c>
      <c r="M138" s="170">
        <f>G138*(1+L138/100)</f>
        <v>0</v>
      </c>
      <c r="N138" s="170">
        <v>0.01</v>
      </c>
      <c r="O138" s="170">
        <f>ROUND(E138*N138,2)</f>
        <v>0.1</v>
      </c>
      <c r="P138" s="170">
        <v>0</v>
      </c>
      <c r="Q138" s="170">
        <f>ROUND(E138*P138,2)</f>
        <v>0</v>
      </c>
      <c r="R138" s="170"/>
      <c r="S138" s="170" t="s">
        <v>204</v>
      </c>
      <c r="T138" s="171" t="s">
        <v>163</v>
      </c>
      <c r="U138" s="157">
        <v>0</v>
      </c>
      <c r="V138" s="157">
        <f>ROUND(E138*U138,2)</f>
        <v>0</v>
      </c>
      <c r="W138" s="157"/>
      <c r="X138" s="157" t="s">
        <v>209</v>
      </c>
      <c r="Y138" s="148"/>
      <c r="Z138" s="148"/>
      <c r="AA138" s="148"/>
      <c r="AB138" s="148"/>
      <c r="AC138" s="148"/>
      <c r="AD138" s="148"/>
      <c r="AE138" s="148"/>
      <c r="AF138" s="148"/>
      <c r="AG138" s="148" t="s">
        <v>210</v>
      </c>
      <c r="AH138" s="148"/>
      <c r="AI138" s="148"/>
      <c r="AJ138" s="148"/>
      <c r="AK138" s="148"/>
      <c r="AL138" s="148"/>
      <c r="AM138" s="148"/>
      <c r="AN138" s="148"/>
      <c r="AO138" s="148"/>
      <c r="AP138" s="148"/>
      <c r="AQ138" s="148"/>
      <c r="AR138" s="148"/>
      <c r="AS138" s="148"/>
      <c r="AT138" s="148"/>
      <c r="AU138" s="148"/>
      <c r="AV138" s="148"/>
      <c r="AW138" s="148"/>
      <c r="AX138" s="148"/>
      <c r="AY138" s="148"/>
      <c r="AZ138" s="148"/>
      <c r="BA138" s="148"/>
      <c r="BB138" s="148"/>
      <c r="BC138" s="148"/>
      <c r="BD138" s="148"/>
      <c r="BE138" s="148"/>
      <c r="BF138" s="148"/>
      <c r="BG138" s="148"/>
      <c r="BH138" s="148"/>
    </row>
    <row r="139" spans="1:60" outlineLevel="1" x14ac:dyDescent="0.2">
      <c r="A139" s="155"/>
      <c r="B139" s="156"/>
      <c r="C139" s="188" t="s">
        <v>362</v>
      </c>
      <c r="D139" s="179"/>
      <c r="E139" s="180">
        <v>10</v>
      </c>
      <c r="F139" s="157"/>
      <c r="G139" s="157"/>
      <c r="H139" s="157"/>
      <c r="I139" s="157"/>
      <c r="J139" s="157"/>
      <c r="K139" s="157"/>
      <c r="L139" s="157"/>
      <c r="M139" s="157"/>
      <c r="N139" s="157"/>
      <c r="O139" s="157"/>
      <c r="P139" s="157"/>
      <c r="Q139" s="157"/>
      <c r="R139" s="157"/>
      <c r="S139" s="157"/>
      <c r="T139" s="157"/>
      <c r="U139" s="157"/>
      <c r="V139" s="157"/>
      <c r="W139" s="157"/>
      <c r="X139" s="157"/>
      <c r="Y139" s="148"/>
      <c r="Z139" s="148"/>
      <c r="AA139" s="148"/>
      <c r="AB139" s="148"/>
      <c r="AC139" s="148"/>
      <c r="AD139" s="148"/>
      <c r="AE139" s="148"/>
      <c r="AF139" s="148"/>
      <c r="AG139" s="148" t="s">
        <v>184</v>
      </c>
      <c r="AH139" s="148">
        <v>0</v>
      </c>
      <c r="AI139" s="148"/>
      <c r="AJ139" s="148"/>
      <c r="AK139" s="148"/>
      <c r="AL139" s="148"/>
      <c r="AM139" s="148"/>
      <c r="AN139" s="148"/>
      <c r="AO139" s="148"/>
      <c r="AP139" s="148"/>
      <c r="AQ139" s="148"/>
      <c r="AR139" s="148"/>
      <c r="AS139" s="148"/>
      <c r="AT139" s="148"/>
      <c r="AU139" s="148"/>
      <c r="AV139" s="148"/>
      <c r="AW139" s="148"/>
      <c r="AX139" s="148"/>
      <c r="AY139" s="148"/>
      <c r="AZ139" s="148"/>
      <c r="BA139" s="148"/>
      <c r="BB139" s="148"/>
      <c r="BC139" s="148"/>
      <c r="BD139" s="148"/>
      <c r="BE139" s="148"/>
      <c r="BF139" s="148"/>
      <c r="BG139" s="148"/>
      <c r="BH139" s="148"/>
    </row>
    <row r="140" spans="1:60" outlineLevel="1" x14ac:dyDescent="0.2">
      <c r="A140" s="165">
        <v>52</v>
      </c>
      <c r="B140" s="166" t="s">
        <v>363</v>
      </c>
      <c r="C140" s="175" t="s">
        <v>364</v>
      </c>
      <c r="D140" s="167" t="s">
        <v>245</v>
      </c>
      <c r="E140" s="168">
        <v>2.26688</v>
      </c>
      <c r="F140" s="169"/>
      <c r="G140" s="170">
        <f>ROUND(E140*F140,2)</f>
        <v>0</v>
      </c>
      <c r="H140" s="169">
        <v>0</v>
      </c>
      <c r="I140" s="170">
        <f>ROUND(E140*H140,2)</f>
        <v>0</v>
      </c>
      <c r="J140" s="169">
        <v>1281</v>
      </c>
      <c r="K140" s="170">
        <f>ROUND(E140*J140,2)</f>
        <v>2903.87</v>
      </c>
      <c r="L140" s="170">
        <v>21</v>
      </c>
      <c r="M140" s="170">
        <f>G140*(1+L140/100)</f>
        <v>0</v>
      </c>
      <c r="N140" s="170">
        <v>0</v>
      </c>
      <c r="O140" s="170">
        <f>ROUND(E140*N140,2)</f>
        <v>0</v>
      </c>
      <c r="P140" s="170">
        <v>0</v>
      </c>
      <c r="Q140" s="170">
        <f>ROUND(E140*P140,2)</f>
        <v>0</v>
      </c>
      <c r="R140" s="170" t="s">
        <v>350</v>
      </c>
      <c r="S140" s="170" t="s">
        <v>162</v>
      </c>
      <c r="T140" s="171" t="s">
        <v>178</v>
      </c>
      <c r="U140" s="157">
        <v>3.327</v>
      </c>
      <c r="V140" s="157">
        <f>ROUND(E140*U140,2)</f>
        <v>7.54</v>
      </c>
      <c r="W140" s="157"/>
      <c r="X140" s="157" t="s">
        <v>246</v>
      </c>
      <c r="Y140" s="148"/>
      <c r="Z140" s="148"/>
      <c r="AA140" s="148"/>
      <c r="AB140" s="148"/>
      <c r="AC140" s="148"/>
      <c r="AD140" s="148"/>
      <c r="AE140" s="148"/>
      <c r="AF140" s="148"/>
      <c r="AG140" s="148" t="s">
        <v>247</v>
      </c>
      <c r="AH140" s="148"/>
      <c r="AI140" s="148"/>
      <c r="AJ140" s="148"/>
      <c r="AK140" s="148"/>
      <c r="AL140" s="148"/>
      <c r="AM140" s="148"/>
      <c r="AN140" s="148"/>
      <c r="AO140" s="148"/>
      <c r="AP140" s="148"/>
      <c r="AQ140" s="148"/>
      <c r="AR140" s="148"/>
      <c r="AS140" s="148"/>
      <c r="AT140" s="148"/>
      <c r="AU140" s="148"/>
      <c r="AV140" s="148"/>
      <c r="AW140" s="148"/>
      <c r="AX140" s="148"/>
      <c r="AY140" s="148"/>
      <c r="AZ140" s="148"/>
      <c r="BA140" s="148"/>
      <c r="BB140" s="148"/>
      <c r="BC140" s="148"/>
      <c r="BD140" s="148"/>
      <c r="BE140" s="148"/>
      <c r="BF140" s="148"/>
      <c r="BG140" s="148"/>
      <c r="BH140" s="148"/>
    </row>
    <row r="141" spans="1:60" outlineLevel="1" x14ac:dyDescent="0.2">
      <c r="A141" s="155"/>
      <c r="B141" s="156"/>
      <c r="C141" s="262" t="s">
        <v>297</v>
      </c>
      <c r="D141" s="263"/>
      <c r="E141" s="263"/>
      <c r="F141" s="263"/>
      <c r="G141" s="263"/>
      <c r="H141" s="157"/>
      <c r="I141" s="157"/>
      <c r="J141" s="157"/>
      <c r="K141" s="157"/>
      <c r="L141" s="157"/>
      <c r="M141" s="157"/>
      <c r="N141" s="157"/>
      <c r="O141" s="157"/>
      <c r="P141" s="157"/>
      <c r="Q141" s="157"/>
      <c r="R141" s="157"/>
      <c r="S141" s="157"/>
      <c r="T141" s="157"/>
      <c r="U141" s="157"/>
      <c r="V141" s="157"/>
      <c r="W141" s="157"/>
      <c r="X141" s="157"/>
      <c r="Y141" s="148"/>
      <c r="Z141" s="148"/>
      <c r="AA141" s="148"/>
      <c r="AB141" s="148"/>
      <c r="AC141" s="148"/>
      <c r="AD141" s="148"/>
      <c r="AE141" s="148"/>
      <c r="AF141" s="148"/>
      <c r="AG141" s="148" t="s">
        <v>182</v>
      </c>
      <c r="AH141" s="148"/>
      <c r="AI141" s="148"/>
      <c r="AJ141" s="148"/>
      <c r="AK141" s="148"/>
      <c r="AL141" s="148"/>
      <c r="AM141" s="148"/>
      <c r="AN141" s="148"/>
      <c r="AO141" s="148"/>
      <c r="AP141" s="148"/>
      <c r="AQ141" s="148"/>
      <c r="AR141" s="148"/>
      <c r="AS141" s="148"/>
      <c r="AT141" s="148"/>
      <c r="AU141" s="148"/>
      <c r="AV141" s="148"/>
      <c r="AW141" s="148"/>
      <c r="AX141" s="148"/>
      <c r="AY141" s="148"/>
      <c r="AZ141" s="148"/>
      <c r="BA141" s="148"/>
      <c r="BB141" s="148"/>
      <c r="BC141" s="148"/>
      <c r="BD141" s="148"/>
      <c r="BE141" s="148"/>
      <c r="BF141" s="148"/>
      <c r="BG141" s="148"/>
      <c r="BH141" s="148"/>
    </row>
    <row r="142" spans="1:60" x14ac:dyDescent="0.2">
      <c r="A142" s="159" t="s">
        <v>157</v>
      </c>
      <c r="B142" s="160" t="s">
        <v>125</v>
      </c>
      <c r="C142" s="174" t="s">
        <v>126</v>
      </c>
      <c r="D142" s="161"/>
      <c r="E142" s="162"/>
      <c r="F142" s="163"/>
      <c r="G142" s="163">
        <f>SUMIF(AG143:AG151,"&lt;&gt;NOR",G143:G151)</f>
        <v>0</v>
      </c>
      <c r="H142" s="163"/>
      <c r="I142" s="163">
        <f>SUM(I143:I151)</f>
        <v>6835.48</v>
      </c>
      <c r="J142" s="163"/>
      <c r="K142" s="163">
        <f>SUM(K143:K151)</f>
        <v>22387.8</v>
      </c>
      <c r="L142" s="163"/>
      <c r="M142" s="163">
        <f>SUM(M143:M151)</f>
        <v>0</v>
      </c>
      <c r="N142" s="163"/>
      <c r="O142" s="163">
        <f>SUM(O143:O151)</f>
        <v>0.03</v>
      </c>
      <c r="P142" s="163"/>
      <c r="Q142" s="163">
        <f>SUM(Q143:Q151)</f>
        <v>0</v>
      </c>
      <c r="R142" s="163"/>
      <c r="S142" s="163"/>
      <c r="T142" s="164"/>
      <c r="U142" s="158"/>
      <c r="V142" s="158">
        <f>SUM(V143:V151)</f>
        <v>51.449999999999996</v>
      </c>
      <c r="W142" s="158"/>
      <c r="X142" s="158"/>
      <c r="AG142" t="s">
        <v>158</v>
      </c>
    </row>
    <row r="143" spans="1:60" outlineLevel="1" x14ac:dyDescent="0.2">
      <c r="A143" s="165">
        <v>53</v>
      </c>
      <c r="B143" s="166" t="s">
        <v>365</v>
      </c>
      <c r="C143" s="175" t="s">
        <v>366</v>
      </c>
      <c r="D143" s="167" t="s">
        <v>203</v>
      </c>
      <c r="E143" s="168">
        <v>128.71859000000001</v>
      </c>
      <c r="F143" s="169"/>
      <c r="G143" s="170">
        <f>ROUND(E143*F143,2)</f>
        <v>0</v>
      </c>
      <c r="H143" s="169">
        <v>31.48</v>
      </c>
      <c r="I143" s="170">
        <f>ROUND(E143*H143,2)</f>
        <v>4052.06</v>
      </c>
      <c r="J143" s="169">
        <v>127.52</v>
      </c>
      <c r="K143" s="170">
        <f>ROUND(E143*J143,2)</f>
        <v>16414.189999999999</v>
      </c>
      <c r="L143" s="170">
        <v>21</v>
      </c>
      <c r="M143" s="170">
        <f>G143*(1+L143/100)</f>
        <v>0</v>
      </c>
      <c r="N143" s="170">
        <v>2.7E-4</v>
      </c>
      <c r="O143" s="170">
        <f>ROUND(E143*N143,2)</f>
        <v>0.03</v>
      </c>
      <c r="P143" s="170">
        <v>0</v>
      </c>
      <c r="Q143" s="170">
        <f>ROUND(E143*P143,2)</f>
        <v>0</v>
      </c>
      <c r="R143" s="170" t="s">
        <v>367</v>
      </c>
      <c r="S143" s="170" t="s">
        <v>162</v>
      </c>
      <c r="T143" s="171" t="s">
        <v>178</v>
      </c>
      <c r="U143" s="157">
        <v>0.28999999999999998</v>
      </c>
      <c r="V143" s="157">
        <f>ROUND(E143*U143,2)</f>
        <v>37.33</v>
      </c>
      <c r="W143" s="157"/>
      <c r="X143" s="157" t="s">
        <v>179</v>
      </c>
      <c r="Y143" s="148"/>
      <c r="Z143" s="148"/>
      <c r="AA143" s="148"/>
      <c r="AB143" s="148"/>
      <c r="AC143" s="148"/>
      <c r="AD143" s="148"/>
      <c r="AE143" s="148"/>
      <c r="AF143" s="148"/>
      <c r="AG143" s="148" t="s">
        <v>180</v>
      </c>
      <c r="AH143" s="148"/>
      <c r="AI143" s="148"/>
      <c r="AJ143" s="148"/>
      <c r="AK143" s="148"/>
      <c r="AL143" s="148"/>
      <c r="AM143" s="148"/>
      <c r="AN143" s="148"/>
      <c r="AO143" s="148"/>
      <c r="AP143" s="148"/>
      <c r="AQ143" s="148"/>
      <c r="AR143" s="148"/>
      <c r="AS143" s="148"/>
      <c r="AT143" s="148"/>
      <c r="AU143" s="148"/>
      <c r="AV143" s="148"/>
      <c r="AW143" s="148"/>
      <c r="AX143" s="148"/>
      <c r="AY143" s="148"/>
      <c r="AZ143" s="148"/>
      <c r="BA143" s="148"/>
      <c r="BB143" s="148"/>
      <c r="BC143" s="148"/>
      <c r="BD143" s="148"/>
      <c r="BE143" s="148"/>
      <c r="BF143" s="148"/>
      <c r="BG143" s="148"/>
      <c r="BH143" s="148"/>
    </row>
    <row r="144" spans="1:60" outlineLevel="1" x14ac:dyDescent="0.2">
      <c r="A144" s="155"/>
      <c r="B144" s="156"/>
      <c r="C144" s="188" t="s">
        <v>265</v>
      </c>
      <c r="D144" s="179"/>
      <c r="E144" s="180">
        <v>17.28</v>
      </c>
      <c r="F144" s="157"/>
      <c r="G144" s="157"/>
      <c r="H144" s="157"/>
      <c r="I144" s="157"/>
      <c r="J144" s="157"/>
      <c r="K144" s="157"/>
      <c r="L144" s="157"/>
      <c r="M144" s="157"/>
      <c r="N144" s="157"/>
      <c r="O144" s="157"/>
      <c r="P144" s="157"/>
      <c r="Q144" s="157"/>
      <c r="R144" s="157"/>
      <c r="S144" s="157"/>
      <c r="T144" s="157"/>
      <c r="U144" s="157"/>
      <c r="V144" s="157"/>
      <c r="W144" s="157"/>
      <c r="X144" s="157"/>
      <c r="Y144" s="148"/>
      <c r="Z144" s="148"/>
      <c r="AA144" s="148"/>
      <c r="AB144" s="148"/>
      <c r="AC144" s="148"/>
      <c r="AD144" s="148"/>
      <c r="AE144" s="148"/>
      <c r="AF144" s="148"/>
      <c r="AG144" s="148" t="s">
        <v>184</v>
      </c>
      <c r="AH144" s="148">
        <v>0</v>
      </c>
      <c r="AI144" s="148"/>
      <c r="AJ144" s="148"/>
      <c r="AK144" s="148"/>
      <c r="AL144" s="148"/>
      <c r="AM144" s="148"/>
      <c r="AN144" s="148"/>
      <c r="AO144" s="148"/>
      <c r="AP144" s="148"/>
      <c r="AQ144" s="148"/>
      <c r="AR144" s="148"/>
      <c r="AS144" s="148"/>
      <c r="AT144" s="148"/>
      <c r="AU144" s="148"/>
      <c r="AV144" s="148"/>
      <c r="AW144" s="148"/>
      <c r="AX144" s="148"/>
      <c r="AY144" s="148"/>
      <c r="AZ144" s="148"/>
      <c r="BA144" s="148"/>
      <c r="BB144" s="148"/>
      <c r="BC144" s="148"/>
      <c r="BD144" s="148"/>
      <c r="BE144" s="148"/>
      <c r="BF144" s="148"/>
      <c r="BG144" s="148"/>
      <c r="BH144" s="148"/>
    </row>
    <row r="145" spans="1:60" outlineLevel="1" x14ac:dyDescent="0.2">
      <c r="A145" s="155"/>
      <c r="B145" s="156"/>
      <c r="C145" s="188" t="s">
        <v>266</v>
      </c>
      <c r="D145" s="179"/>
      <c r="E145" s="180">
        <v>20.1312</v>
      </c>
      <c r="F145" s="157"/>
      <c r="G145" s="157"/>
      <c r="H145" s="157"/>
      <c r="I145" s="157"/>
      <c r="J145" s="157"/>
      <c r="K145" s="157"/>
      <c r="L145" s="157"/>
      <c r="M145" s="157"/>
      <c r="N145" s="157"/>
      <c r="O145" s="157"/>
      <c r="P145" s="157"/>
      <c r="Q145" s="157"/>
      <c r="R145" s="157"/>
      <c r="S145" s="157"/>
      <c r="T145" s="157"/>
      <c r="U145" s="157"/>
      <c r="V145" s="157"/>
      <c r="W145" s="157"/>
      <c r="X145" s="157"/>
      <c r="Y145" s="148"/>
      <c r="Z145" s="148"/>
      <c r="AA145" s="148"/>
      <c r="AB145" s="148"/>
      <c r="AC145" s="148"/>
      <c r="AD145" s="148"/>
      <c r="AE145" s="148"/>
      <c r="AF145" s="148"/>
      <c r="AG145" s="148" t="s">
        <v>184</v>
      </c>
      <c r="AH145" s="148">
        <v>0</v>
      </c>
      <c r="AI145" s="148"/>
      <c r="AJ145" s="148"/>
      <c r="AK145" s="148"/>
      <c r="AL145" s="148"/>
      <c r="AM145" s="148"/>
      <c r="AN145" s="148"/>
      <c r="AO145" s="148"/>
      <c r="AP145" s="148"/>
      <c r="AQ145" s="148"/>
      <c r="AR145" s="148"/>
      <c r="AS145" s="148"/>
      <c r="AT145" s="148"/>
      <c r="AU145" s="148"/>
      <c r="AV145" s="148"/>
      <c r="AW145" s="148"/>
      <c r="AX145" s="148"/>
      <c r="AY145" s="148"/>
      <c r="AZ145" s="148"/>
      <c r="BA145" s="148"/>
      <c r="BB145" s="148"/>
      <c r="BC145" s="148"/>
      <c r="BD145" s="148"/>
      <c r="BE145" s="148"/>
      <c r="BF145" s="148"/>
      <c r="BG145" s="148"/>
      <c r="BH145" s="148"/>
    </row>
    <row r="146" spans="1:60" outlineLevel="1" x14ac:dyDescent="0.2">
      <c r="A146" s="155"/>
      <c r="B146" s="156"/>
      <c r="C146" s="188" t="s">
        <v>267</v>
      </c>
      <c r="D146" s="179"/>
      <c r="E146" s="180">
        <v>5.8624000000000001</v>
      </c>
      <c r="F146" s="157"/>
      <c r="G146" s="157"/>
      <c r="H146" s="157"/>
      <c r="I146" s="157"/>
      <c r="J146" s="157"/>
      <c r="K146" s="157"/>
      <c r="L146" s="157"/>
      <c r="M146" s="157"/>
      <c r="N146" s="157"/>
      <c r="O146" s="157"/>
      <c r="P146" s="157"/>
      <c r="Q146" s="157"/>
      <c r="R146" s="157"/>
      <c r="S146" s="157"/>
      <c r="T146" s="157"/>
      <c r="U146" s="157"/>
      <c r="V146" s="157"/>
      <c r="W146" s="157"/>
      <c r="X146" s="157"/>
      <c r="Y146" s="148"/>
      <c r="Z146" s="148"/>
      <c r="AA146" s="148"/>
      <c r="AB146" s="148"/>
      <c r="AC146" s="148"/>
      <c r="AD146" s="148"/>
      <c r="AE146" s="148"/>
      <c r="AF146" s="148"/>
      <c r="AG146" s="148" t="s">
        <v>184</v>
      </c>
      <c r="AH146" s="148">
        <v>0</v>
      </c>
      <c r="AI146" s="148"/>
      <c r="AJ146" s="148"/>
      <c r="AK146" s="148"/>
      <c r="AL146" s="148"/>
      <c r="AM146" s="148"/>
      <c r="AN146" s="148"/>
      <c r="AO146" s="148"/>
      <c r="AP146" s="148"/>
      <c r="AQ146" s="148"/>
      <c r="AR146" s="148"/>
      <c r="AS146" s="148"/>
      <c r="AT146" s="148"/>
      <c r="AU146" s="148"/>
      <c r="AV146" s="148"/>
      <c r="AW146" s="148"/>
      <c r="AX146" s="148"/>
      <c r="AY146" s="148"/>
      <c r="AZ146" s="148"/>
      <c r="BA146" s="148"/>
      <c r="BB146" s="148"/>
      <c r="BC146" s="148"/>
      <c r="BD146" s="148"/>
      <c r="BE146" s="148"/>
      <c r="BF146" s="148"/>
      <c r="BG146" s="148"/>
      <c r="BH146" s="148"/>
    </row>
    <row r="147" spans="1:60" outlineLevel="1" x14ac:dyDescent="0.2">
      <c r="A147" s="155"/>
      <c r="B147" s="156"/>
      <c r="C147" s="188" t="s">
        <v>368</v>
      </c>
      <c r="D147" s="179"/>
      <c r="E147" s="180">
        <v>16.64</v>
      </c>
      <c r="F147" s="157"/>
      <c r="G147" s="157"/>
      <c r="H147" s="157"/>
      <c r="I147" s="157"/>
      <c r="J147" s="157"/>
      <c r="K147" s="157"/>
      <c r="L147" s="157"/>
      <c r="M147" s="157"/>
      <c r="N147" s="157"/>
      <c r="O147" s="157"/>
      <c r="P147" s="157"/>
      <c r="Q147" s="157"/>
      <c r="R147" s="157"/>
      <c r="S147" s="157"/>
      <c r="T147" s="157"/>
      <c r="U147" s="157"/>
      <c r="V147" s="157"/>
      <c r="W147" s="157"/>
      <c r="X147" s="157"/>
      <c r="Y147" s="148"/>
      <c r="Z147" s="148"/>
      <c r="AA147" s="148"/>
      <c r="AB147" s="148"/>
      <c r="AC147" s="148"/>
      <c r="AD147" s="148"/>
      <c r="AE147" s="148"/>
      <c r="AF147" s="148"/>
      <c r="AG147" s="148" t="s">
        <v>184</v>
      </c>
      <c r="AH147" s="148">
        <v>0</v>
      </c>
      <c r="AI147" s="148"/>
      <c r="AJ147" s="148"/>
      <c r="AK147" s="148"/>
      <c r="AL147" s="148"/>
      <c r="AM147" s="148"/>
      <c r="AN147" s="148"/>
      <c r="AO147" s="148"/>
      <c r="AP147" s="148"/>
      <c r="AQ147" s="148"/>
      <c r="AR147" s="148"/>
      <c r="AS147" s="148"/>
      <c r="AT147" s="148"/>
      <c r="AU147" s="148"/>
      <c r="AV147" s="148"/>
      <c r="AW147" s="148"/>
      <c r="AX147" s="148"/>
      <c r="AY147" s="148"/>
      <c r="AZ147" s="148"/>
      <c r="BA147" s="148"/>
      <c r="BB147" s="148"/>
      <c r="BC147" s="148"/>
      <c r="BD147" s="148"/>
      <c r="BE147" s="148"/>
      <c r="BF147" s="148"/>
      <c r="BG147" s="148"/>
      <c r="BH147" s="148"/>
    </row>
    <row r="148" spans="1:60" outlineLevel="1" x14ac:dyDescent="0.2">
      <c r="A148" s="155"/>
      <c r="B148" s="156"/>
      <c r="C148" s="188" t="s">
        <v>369</v>
      </c>
      <c r="D148" s="179"/>
      <c r="E148" s="180">
        <v>16.776</v>
      </c>
      <c r="F148" s="157"/>
      <c r="G148" s="157"/>
      <c r="H148" s="157"/>
      <c r="I148" s="157"/>
      <c r="J148" s="157"/>
      <c r="K148" s="157"/>
      <c r="L148" s="157"/>
      <c r="M148" s="157"/>
      <c r="N148" s="157"/>
      <c r="O148" s="157"/>
      <c r="P148" s="157"/>
      <c r="Q148" s="157"/>
      <c r="R148" s="157"/>
      <c r="S148" s="157"/>
      <c r="T148" s="157"/>
      <c r="U148" s="157"/>
      <c r="V148" s="157"/>
      <c r="W148" s="157"/>
      <c r="X148" s="157"/>
      <c r="Y148" s="148"/>
      <c r="Z148" s="148"/>
      <c r="AA148" s="148"/>
      <c r="AB148" s="148"/>
      <c r="AC148" s="148"/>
      <c r="AD148" s="148"/>
      <c r="AE148" s="148"/>
      <c r="AF148" s="148"/>
      <c r="AG148" s="148" t="s">
        <v>184</v>
      </c>
      <c r="AH148" s="148">
        <v>0</v>
      </c>
      <c r="AI148" s="148"/>
      <c r="AJ148" s="148"/>
      <c r="AK148" s="148"/>
      <c r="AL148" s="148"/>
      <c r="AM148" s="148"/>
      <c r="AN148" s="148"/>
      <c r="AO148" s="148"/>
      <c r="AP148" s="148"/>
      <c r="AQ148" s="148"/>
      <c r="AR148" s="148"/>
      <c r="AS148" s="148"/>
      <c r="AT148" s="148"/>
      <c r="AU148" s="148"/>
      <c r="AV148" s="148"/>
      <c r="AW148" s="148"/>
      <c r="AX148" s="148"/>
      <c r="AY148" s="148"/>
      <c r="AZ148" s="148"/>
      <c r="BA148" s="148"/>
      <c r="BB148" s="148"/>
      <c r="BC148" s="148"/>
      <c r="BD148" s="148"/>
      <c r="BE148" s="148"/>
      <c r="BF148" s="148"/>
      <c r="BG148" s="148"/>
      <c r="BH148" s="148"/>
    </row>
    <row r="149" spans="1:60" outlineLevel="1" x14ac:dyDescent="0.2">
      <c r="A149" s="155"/>
      <c r="B149" s="156"/>
      <c r="C149" s="188" t="s">
        <v>370</v>
      </c>
      <c r="D149" s="179"/>
      <c r="E149" s="180">
        <v>52.02899</v>
      </c>
      <c r="F149" s="157"/>
      <c r="G149" s="157"/>
      <c r="H149" s="157"/>
      <c r="I149" s="157"/>
      <c r="J149" s="157"/>
      <c r="K149" s="157"/>
      <c r="L149" s="157"/>
      <c r="M149" s="157"/>
      <c r="N149" s="157"/>
      <c r="O149" s="157"/>
      <c r="P149" s="157"/>
      <c r="Q149" s="157"/>
      <c r="R149" s="157"/>
      <c r="S149" s="157"/>
      <c r="T149" s="157"/>
      <c r="U149" s="157"/>
      <c r="V149" s="157"/>
      <c r="W149" s="157"/>
      <c r="X149" s="157"/>
      <c r="Y149" s="148"/>
      <c r="Z149" s="148"/>
      <c r="AA149" s="148"/>
      <c r="AB149" s="148"/>
      <c r="AC149" s="148"/>
      <c r="AD149" s="148"/>
      <c r="AE149" s="148"/>
      <c r="AF149" s="148"/>
      <c r="AG149" s="148" t="s">
        <v>184</v>
      </c>
      <c r="AH149" s="148">
        <v>0</v>
      </c>
      <c r="AI149" s="148"/>
      <c r="AJ149" s="148"/>
      <c r="AK149" s="148"/>
      <c r="AL149" s="148"/>
      <c r="AM149" s="148"/>
      <c r="AN149" s="148"/>
      <c r="AO149" s="148"/>
      <c r="AP149" s="148"/>
      <c r="AQ149" s="148"/>
      <c r="AR149" s="148"/>
      <c r="AS149" s="148"/>
      <c r="AT149" s="148"/>
      <c r="AU149" s="148"/>
      <c r="AV149" s="148"/>
      <c r="AW149" s="148"/>
      <c r="AX149" s="148"/>
      <c r="AY149" s="148"/>
      <c r="AZ149" s="148"/>
      <c r="BA149" s="148"/>
      <c r="BB149" s="148"/>
      <c r="BC149" s="148"/>
      <c r="BD149" s="148"/>
      <c r="BE149" s="148"/>
      <c r="BF149" s="148"/>
      <c r="BG149" s="148"/>
      <c r="BH149" s="148"/>
    </row>
    <row r="150" spans="1:60" outlineLevel="1" x14ac:dyDescent="0.2">
      <c r="A150" s="165">
        <v>54</v>
      </c>
      <c r="B150" s="166" t="s">
        <v>371</v>
      </c>
      <c r="C150" s="175" t="s">
        <v>372</v>
      </c>
      <c r="D150" s="167" t="s">
        <v>203</v>
      </c>
      <c r="E150" s="168">
        <v>47.080800000000004</v>
      </c>
      <c r="F150" s="169"/>
      <c r="G150" s="170">
        <f>ROUND(E150*F150,2)</f>
        <v>0</v>
      </c>
      <c r="H150" s="169">
        <v>59.12</v>
      </c>
      <c r="I150" s="170">
        <f>ROUND(E150*H150,2)</f>
        <v>2783.42</v>
      </c>
      <c r="J150" s="169">
        <v>126.88</v>
      </c>
      <c r="K150" s="170">
        <f>ROUND(E150*J150,2)</f>
        <v>5973.61</v>
      </c>
      <c r="L150" s="170">
        <v>21</v>
      </c>
      <c r="M150" s="170">
        <f>G150*(1+L150/100)</f>
        <v>0</v>
      </c>
      <c r="N150" s="170">
        <v>8.0000000000000007E-5</v>
      </c>
      <c r="O150" s="170">
        <f>ROUND(E150*N150,2)</f>
        <v>0</v>
      </c>
      <c r="P150" s="170">
        <v>0</v>
      </c>
      <c r="Q150" s="170">
        <f>ROUND(E150*P150,2)</f>
        <v>0</v>
      </c>
      <c r="R150" s="170" t="s">
        <v>367</v>
      </c>
      <c r="S150" s="170" t="s">
        <v>162</v>
      </c>
      <c r="T150" s="171" t="s">
        <v>178</v>
      </c>
      <c r="U150" s="157">
        <v>0.3</v>
      </c>
      <c r="V150" s="157">
        <f>ROUND(E150*U150,2)</f>
        <v>14.12</v>
      </c>
      <c r="W150" s="157"/>
      <c r="X150" s="157" t="s">
        <v>179</v>
      </c>
      <c r="Y150" s="148"/>
      <c r="Z150" s="148"/>
      <c r="AA150" s="148"/>
      <c r="AB150" s="148"/>
      <c r="AC150" s="148"/>
      <c r="AD150" s="148"/>
      <c r="AE150" s="148"/>
      <c r="AF150" s="148"/>
      <c r="AG150" s="148" t="s">
        <v>180</v>
      </c>
      <c r="AH150" s="148"/>
      <c r="AI150" s="148"/>
      <c r="AJ150" s="148"/>
      <c r="AK150" s="148"/>
      <c r="AL150" s="148"/>
      <c r="AM150" s="148"/>
      <c r="AN150" s="148"/>
      <c r="AO150" s="148"/>
      <c r="AP150" s="148"/>
      <c r="AQ150" s="148"/>
      <c r="AR150" s="148"/>
      <c r="AS150" s="148"/>
      <c r="AT150" s="148"/>
      <c r="AU150" s="148"/>
      <c r="AV150" s="148"/>
      <c r="AW150" s="148"/>
      <c r="AX150" s="148"/>
      <c r="AY150" s="148"/>
      <c r="AZ150" s="148"/>
      <c r="BA150" s="148"/>
      <c r="BB150" s="148"/>
      <c r="BC150" s="148"/>
      <c r="BD150" s="148"/>
      <c r="BE150" s="148"/>
      <c r="BF150" s="148"/>
      <c r="BG150" s="148"/>
      <c r="BH150" s="148"/>
    </row>
    <row r="151" spans="1:60" outlineLevel="1" x14ac:dyDescent="0.2">
      <c r="A151" s="155"/>
      <c r="B151" s="156"/>
      <c r="C151" s="188" t="s">
        <v>373</v>
      </c>
      <c r="D151" s="179"/>
      <c r="E151" s="180">
        <v>47.080800000000004</v>
      </c>
      <c r="F151" s="157"/>
      <c r="G151" s="157"/>
      <c r="H151" s="157"/>
      <c r="I151" s="157"/>
      <c r="J151" s="157"/>
      <c r="K151" s="157"/>
      <c r="L151" s="157"/>
      <c r="M151" s="157"/>
      <c r="N151" s="157"/>
      <c r="O151" s="157"/>
      <c r="P151" s="157"/>
      <c r="Q151" s="157"/>
      <c r="R151" s="157"/>
      <c r="S151" s="157"/>
      <c r="T151" s="157"/>
      <c r="U151" s="157"/>
      <c r="V151" s="157"/>
      <c r="W151" s="157"/>
      <c r="X151" s="157"/>
      <c r="Y151" s="148"/>
      <c r="Z151" s="148"/>
      <c r="AA151" s="148"/>
      <c r="AB151" s="148"/>
      <c r="AC151" s="148"/>
      <c r="AD151" s="148"/>
      <c r="AE151" s="148"/>
      <c r="AF151" s="148"/>
      <c r="AG151" s="148" t="s">
        <v>184</v>
      </c>
      <c r="AH151" s="148">
        <v>0</v>
      </c>
      <c r="AI151" s="148"/>
      <c r="AJ151" s="148"/>
      <c r="AK151" s="148"/>
      <c r="AL151" s="148"/>
      <c r="AM151" s="148"/>
      <c r="AN151" s="148"/>
      <c r="AO151" s="148"/>
      <c r="AP151" s="148"/>
      <c r="AQ151" s="148"/>
      <c r="AR151" s="148"/>
      <c r="AS151" s="148"/>
      <c r="AT151" s="148"/>
      <c r="AU151" s="148"/>
      <c r="AV151" s="148"/>
      <c r="AW151" s="148"/>
      <c r="AX151" s="148"/>
      <c r="AY151" s="148"/>
      <c r="AZ151" s="148"/>
      <c r="BA151" s="148"/>
      <c r="BB151" s="148"/>
      <c r="BC151" s="148"/>
      <c r="BD151" s="148"/>
      <c r="BE151" s="148"/>
      <c r="BF151" s="148"/>
      <c r="BG151" s="148"/>
      <c r="BH151" s="148"/>
    </row>
    <row r="152" spans="1:60" x14ac:dyDescent="0.2">
      <c r="A152" s="3"/>
      <c r="B152" s="4"/>
      <c r="C152" s="176"/>
      <c r="D152" s="6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AE152">
        <v>15</v>
      </c>
      <c r="AF152">
        <v>21</v>
      </c>
      <c r="AG152" t="s">
        <v>144</v>
      </c>
    </row>
    <row r="153" spans="1:60" x14ac:dyDescent="0.2">
      <c r="A153" s="151"/>
      <c r="B153" s="152" t="s">
        <v>29</v>
      </c>
      <c r="C153" s="177"/>
      <c r="D153" s="153"/>
      <c r="E153" s="154"/>
      <c r="F153" s="154"/>
      <c r="G153" s="173">
        <f>G8+G21+G31+G34+G44+G47+G50+G54+G56+G67+G92+G108+G117+G126+G142</f>
        <v>0</v>
      </c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AE153">
        <f>SUMIF(L7:L151,AE152,G7:G151)</f>
        <v>0</v>
      </c>
      <c r="AF153">
        <f>SUMIF(L7:L151,AF152,G7:G151)</f>
        <v>0</v>
      </c>
      <c r="AG153" t="s">
        <v>171</v>
      </c>
    </row>
    <row r="154" spans="1:60" x14ac:dyDescent="0.2">
      <c r="C154" s="178"/>
      <c r="D154" s="10"/>
      <c r="AG154" t="s">
        <v>172</v>
      </c>
    </row>
    <row r="155" spans="1:60" x14ac:dyDescent="0.2">
      <c r="D155" s="10"/>
    </row>
    <row r="156" spans="1:60" x14ac:dyDescent="0.2">
      <c r="D156" s="10"/>
    </row>
    <row r="157" spans="1:60" x14ac:dyDescent="0.2">
      <c r="D157" s="10"/>
    </row>
    <row r="158" spans="1:60" x14ac:dyDescent="0.2">
      <c r="D158" s="10"/>
    </row>
    <row r="159" spans="1:60" x14ac:dyDescent="0.2">
      <c r="D159" s="10"/>
    </row>
    <row r="160" spans="1:60" x14ac:dyDescent="0.2">
      <c r="D160" s="10"/>
    </row>
    <row r="161" spans="4:4" x14ac:dyDescent="0.2">
      <c r="D161" s="10"/>
    </row>
    <row r="162" spans="4:4" x14ac:dyDescent="0.2">
      <c r="D162" s="10"/>
    </row>
    <row r="163" spans="4:4" x14ac:dyDescent="0.2">
      <c r="D163" s="10"/>
    </row>
    <row r="164" spans="4:4" x14ac:dyDescent="0.2">
      <c r="D164" s="10"/>
    </row>
    <row r="165" spans="4:4" x14ac:dyDescent="0.2">
      <c r="D165" s="10"/>
    </row>
    <row r="166" spans="4:4" x14ac:dyDescent="0.2">
      <c r="D166" s="10"/>
    </row>
    <row r="167" spans="4:4" x14ac:dyDescent="0.2">
      <c r="D167" s="10"/>
    </row>
    <row r="168" spans="4:4" x14ac:dyDescent="0.2">
      <c r="D168" s="10"/>
    </row>
    <row r="169" spans="4:4" x14ac:dyDescent="0.2">
      <c r="D169" s="10"/>
    </row>
    <row r="170" spans="4:4" x14ac:dyDescent="0.2">
      <c r="D170" s="10"/>
    </row>
    <row r="171" spans="4:4" x14ac:dyDescent="0.2">
      <c r="D171" s="10"/>
    </row>
    <row r="172" spans="4:4" x14ac:dyDescent="0.2">
      <c r="D172" s="10"/>
    </row>
    <row r="173" spans="4:4" x14ac:dyDescent="0.2">
      <c r="D173" s="10"/>
    </row>
    <row r="174" spans="4:4" x14ac:dyDescent="0.2">
      <c r="D174" s="10"/>
    </row>
    <row r="175" spans="4:4" x14ac:dyDescent="0.2">
      <c r="D175" s="10"/>
    </row>
    <row r="176" spans="4:4" x14ac:dyDescent="0.2">
      <c r="D176" s="10"/>
    </row>
    <row r="177" spans="4:4" x14ac:dyDescent="0.2">
      <c r="D177" s="10"/>
    </row>
    <row r="178" spans="4:4" x14ac:dyDescent="0.2">
      <c r="D178" s="10"/>
    </row>
    <row r="179" spans="4:4" x14ac:dyDescent="0.2">
      <c r="D179" s="10"/>
    </row>
    <row r="180" spans="4:4" x14ac:dyDescent="0.2">
      <c r="D180" s="10"/>
    </row>
    <row r="181" spans="4:4" x14ac:dyDescent="0.2">
      <c r="D181" s="10"/>
    </row>
    <row r="182" spans="4:4" x14ac:dyDescent="0.2">
      <c r="D182" s="10"/>
    </row>
    <row r="183" spans="4:4" x14ac:dyDescent="0.2">
      <c r="D183" s="10"/>
    </row>
    <row r="184" spans="4:4" x14ac:dyDescent="0.2">
      <c r="D184" s="10"/>
    </row>
    <row r="185" spans="4:4" x14ac:dyDescent="0.2">
      <c r="D185" s="10"/>
    </row>
    <row r="186" spans="4:4" x14ac:dyDescent="0.2">
      <c r="D186" s="10"/>
    </row>
    <row r="187" spans="4:4" x14ac:dyDescent="0.2">
      <c r="D187" s="10"/>
    </row>
    <row r="188" spans="4:4" x14ac:dyDescent="0.2">
      <c r="D188" s="10"/>
    </row>
    <row r="189" spans="4:4" x14ac:dyDescent="0.2">
      <c r="D189" s="10"/>
    </row>
    <row r="190" spans="4:4" x14ac:dyDescent="0.2">
      <c r="D190" s="10"/>
    </row>
    <row r="191" spans="4:4" x14ac:dyDescent="0.2">
      <c r="D191" s="10"/>
    </row>
    <row r="192" spans="4:4" x14ac:dyDescent="0.2">
      <c r="D192" s="10"/>
    </row>
    <row r="193" spans="4:4" x14ac:dyDescent="0.2">
      <c r="D193" s="10"/>
    </row>
    <row r="194" spans="4:4" x14ac:dyDescent="0.2">
      <c r="D194" s="10"/>
    </row>
    <row r="195" spans="4:4" x14ac:dyDescent="0.2">
      <c r="D195" s="10"/>
    </row>
    <row r="196" spans="4:4" x14ac:dyDescent="0.2">
      <c r="D196" s="10"/>
    </row>
    <row r="197" spans="4:4" x14ac:dyDescent="0.2">
      <c r="D197" s="10"/>
    </row>
    <row r="198" spans="4:4" x14ac:dyDescent="0.2">
      <c r="D198" s="10"/>
    </row>
    <row r="199" spans="4:4" x14ac:dyDescent="0.2">
      <c r="D199" s="10"/>
    </row>
    <row r="200" spans="4:4" x14ac:dyDescent="0.2">
      <c r="D200" s="10"/>
    </row>
    <row r="201" spans="4:4" x14ac:dyDescent="0.2">
      <c r="D201" s="10"/>
    </row>
    <row r="202" spans="4:4" x14ac:dyDescent="0.2">
      <c r="D202" s="10"/>
    </row>
    <row r="203" spans="4:4" x14ac:dyDescent="0.2">
      <c r="D203" s="10"/>
    </row>
    <row r="204" spans="4:4" x14ac:dyDescent="0.2">
      <c r="D204" s="10"/>
    </row>
    <row r="205" spans="4:4" x14ac:dyDescent="0.2">
      <c r="D205" s="10"/>
    </row>
    <row r="206" spans="4:4" x14ac:dyDescent="0.2">
      <c r="D206" s="10"/>
    </row>
    <row r="207" spans="4:4" x14ac:dyDescent="0.2">
      <c r="D207" s="10"/>
    </row>
    <row r="208" spans="4:4" x14ac:dyDescent="0.2">
      <c r="D208" s="10"/>
    </row>
    <row r="209" spans="4:4" x14ac:dyDescent="0.2">
      <c r="D209" s="10"/>
    </row>
    <row r="210" spans="4:4" x14ac:dyDescent="0.2">
      <c r="D210" s="10"/>
    </row>
    <row r="211" spans="4:4" x14ac:dyDescent="0.2">
      <c r="D211" s="10"/>
    </row>
    <row r="212" spans="4:4" x14ac:dyDescent="0.2">
      <c r="D212" s="10"/>
    </row>
    <row r="213" spans="4:4" x14ac:dyDescent="0.2">
      <c r="D213" s="10"/>
    </row>
    <row r="214" spans="4:4" x14ac:dyDescent="0.2">
      <c r="D214" s="10"/>
    </row>
    <row r="215" spans="4:4" x14ac:dyDescent="0.2">
      <c r="D215" s="10"/>
    </row>
    <row r="216" spans="4:4" x14ac:dyDescent="0.2">
      <c r="D216" s="10"/>
    </row>
    <row r="217" spans="4:4" x14ac:dyDescent="0.2">
      <c r="D217" s="10"/>
    </row>
    <row r="218" spans="4:4" x14ac:dyDescent="0.2">
      <c r="D218" s="10"/>
    </row>
    <row r="219" spans="4:4" x14ac:dyDescent="0.2">
      <c r="D219" s="10"/>
    </row>
    <row r="220" spans="4:4" x14ac:dyDescent="0.2">
      <c r="D220" s="10"/>
    </row>
    <row r="221" spans="4:4" x14ac:dyDescent="0.2">
      <c r="D221" s="10"/>
    </row>
    <row r="222" spans="4:4" x14ac:dyDescent="0.2">
      <c r="D222" s="10"/>
    </row>
    <row r="223" spans="4:4" x14ac:dyDescent="0.2">
      <c r="D223" s="10"/>
    </row>
    <row r="224" spans="4:4" x14ac:dyDescent="0.2">
      <c r="D224" s="10"/>
    </row>
    <row r="225" spans="4:4" x14ac:dyDescent="0.2">
      <c r="D225" s="10"/>
    </row>
    <row r="226" spans="4:4" x14ac:dyDescent="0.2">
      <c r="D226" s="10"/>
    </row>
    <row r="227" spans="4:4" x14ac:dyDescent="0.2">
      <c r="D227" s="10"/>
    </row>
    <row r="228" spans="4:4" x14ac:dyDescent="0.2">
      <c r="D228" s="10"/>
    </row>
    <row r="229" spans="4:4" x14ac:dyDescent="0.2">
      <c r="D229" s="10"/>
    </row>
    <row r="230" spans="4:4" x14ac:dyDescent="0.2">
      <c r="D230" s="10"/>
    </row>
    <row r="231" spans="4:4" x14ac:dyDescent="0.2">
      <c r="D231" s="10"/>
    </row>
    <row r="232" spans="4:4" x14ac:dyDescent="0.2">
      <c r="D232" s="10"/>
    </row>
    <row r="233" spans="4:4" x14ac:dyDescent="0.2">
      <c r="D233" s="10"/>
    </row>
    <row r="234" spans="4:4" x14ac:dyDescent="0.2">
      <c r="D234" s="10"/>
    </row>
    <row r="235" spans="4:4" x14ac:dyDescent="0.2">
      <c r="D235" s="10"/>
    </row>
    <row r="236" spans="4:4" x14ac:dyDescent="0.2">
      <c r="D236" s="10"/>
    </row>
    <row r="237" spans="4:4" x14ac:dyDescent="0.2">
      <c r="D237" s="10"/>
    </row>
    <row r="238" spans="4:4" x14ac:dyDescent="0.2">
      <c r="D238" s="10"/>
    </row>
    <row r="239" spans="4:4" x14ac:dyDescent="0.2">
      <c r="D239" s="10"/>
    </row>
    <row r="240" spans="4:4" x14ac:dyDescent="0.2">
      <c r="D240" s="10"/>
    </row>
    <row r="241" spans="4:4" x14ac:dyDescent="0.2">
      <c r="D241" s="10"/>
    </row>
    <row r="242" spans="4:4" x14ac:dyDescent="0.2">
      <c r="D242" s="10"/>
    </row>
    <row r="243" spans="4:4" x14ac:dyDescent="0.2">
      <c r="D243" s="10"/>
    </row>
    <row r="244" spans="4:4" x14ac:dyDescent="0.2">
      <c r="D244" s="10"/>
    </row>
    <row r="245" spans="4:4" x14ac:dyDescent="0.2">
      <c r="D245" s="10"/>
    </row>
    <row r="246" spans="4:4" x14ac:dyDescent="0.2">
      <c r="D246" s="10"/>
    </row>
    <row r="247" spans="4:4" x14ac:dyDescent="0.2">
      <c r="D247" s="10"/>
    </row>
    <row r="248" spans="4:4" x14ac:dyDescent="0.2">
      <c r="D248" s="10"/>
    </row>
    <row r="249" spans="4:4" x14ac:dyDescent="0.2">
      <c r="D249" s="10"/>
    </row>
    <row r="250" spans="4:4" x14ac:dyDescent="0.2">
      <c r="D250" s="10"/>
    </row>
    <row r="251" spans="4:4" x14ac:dyDescent="0.2">
      <c r="D251" s="10"/>
    </row>
    <row r="252" spans="4:4" x14ac:dyDescent="0.2">
      <c r="D252" s="10"/>
    </row>
    <row r="253" spans="4:4" x14ac:dyDescent="0.2">
      <c r="D253" s="10"/>
    </row>
    <row r="254" spans="4:4" x14ac:dyDescent="0.2">
      <c r="D254" s="10"/>
    </row>
    <row r="255" spans="4:4" x14ac:dyDescent="0.2">
      <c r="D255" s="10"/>
    </row>
    <row r="256" spans="4:4" x14ac:dyDescent="0.2">
      <c r="D256" s="10"/>
    </row>
    <row r="257" spans="4:4" x14ac:dyDescent="0.2">
      <c r="D257" s="10"/>
    </row>
    <row r="258" spans="4:4" x14ac:dyDescent="0.2">
      <c r="D258" s="10"/>
    </row>
    <row r="259" spans="4:4" x14ac:dyDescent="0.2">
      <c r="D259" s="10"/>
    </row>
    <row r="260" spans="4:4" x14ac:dyDescent="0.2">
      <c r="D260" s="10"/>
    </row>
    <row r="261" spans="4:4" x14ac:dyDescent="0.2">
      <c r="D261" s="10"/>
    </row>
    <row r="262" spans="4:4" x14ac:dyDescent="0.2">
      <c r="D262" s="10"/>
    </row>
    <row r="263" spans="4:4" x14ac:dyDescent="0.2">
      <c r="D263" s="10"/>
    </row>
    <row r="264" spans="4:4" x14ac:dyDescent="0.2">
      <c r="D264" s="10"/>
    </row>
    <row r="265" spans="4:4" x14ac:dyDescent="0.2">
      <c r="D265" s="10"/>
    </row>
    <row r="266" spans="4:4" x14ac:dyDescent="0.2">
      <c r="D266" s="10"/>
    </row>
    <row r="267" spans="4:4" x14ac:dyDescent="0.2">
      <c r="D267" s="10"/>
    </row>
    <row r="268" spans="4:4" x14ac:dyDescent="0.2">
      <c r="D268" s="10"/>
    </row>
    <row r="269" spans="4:4" x14ac:dyDescent="0.2">
      <c r="D269" s="10"/>
    </row>
    <row r="270" spans="4:4" x14ac:dyDescent="0.2">
      <c r="D270" s="10"/>
    </row>
    <row r="271" spans="4:4" x14ac:dyDescent="0.2">
      <c r="D271" s="10"/>
    </row>
    <row r="272" spans="4:4" x14ac:dyDescent="0.2">
      <c r="D272" s="10"/>
    </row>
    <row r="273" spans="4:4" x14ac:dyDescent="0.2">
      <c r="D273" s="10"/>
    </row>
    <row r="274" spans="4:4" x14ac:dyDescent="0.2">
      <c r="D274" s="10"/>
    </row>
    <row r="275" spans="4:4" x14ac:dyDescent="0.2">
      <c r="D275" s="10"/>
    </row>
    <row r="276" spans="4:4" x14ac:dyDescent="0.2">
      <c r="D276" s="10"/>
    </row>
    <row r="277" spans="4:4" x14ac:dyDescent="0.2">
      <c r="D277" s="10"/>
    </row>
    <row r="278" spans="4:4" x14ac:dyDescent="0.2">
      <c r="D278" s="10"/>
    </row>
    <row r="279" spans="4:4" x14ac:dyDescent="0.2">
      <c r="D279" s="10"/>
    </row>
    <row r="280" spans="4:4" x14ac:dyDescent="0.2">
      <c r="D280" s="10"/>
    </row>
    <row r="281" spans="4:4" x14ac:dyDescent="0.2">
      <c r="D281" s="10"/>
    </row>
    <row r="282" spans="4:4" x14ac:dyDescent="0.2">
      <c r="D282" s="10"/>
    </row>
    <row r="283" spans="4:4" x14ac:dyDescent="0.2">
      <c r="D283" s="10"/>
    </row>
    <row r="284" spans="4:4" x14ac:dyDescent="0.2">
      <c r="D284" s="10"/>
    </row>
    <row r="285" spans="4:4" x14ac:dyDescent="0.2">
      <c r="D285" s="10"/>
    </row>
    <row r="286" spans="4:4" x14ac:dyDescent="0.2">
      <c r="D286" s="10"/>
    </row>
    <row r="287" spans="4:4" x14ac:dyDescent="0.2">
      <c r="D287" s="10"/>
    </row>
    <row r="288" spans="4:4" x14ac:dyDescent="0.2">
      <c r="D288" s="10"/>
    </row>
    <row r="289" spans="4:4" x14ac:dyDescent="0.2">
      <c r="D289" s="10"/>
    </row>
    <row r="290" spans="4:4" x14ac:dyDescent="0.2">
      <c r="D290" s="10"/>
    </row>
    <row r="291" spans="4:4" x14ac:dyDescent="0.2">
      <c r="D291" s="10"/>
    </row>
    <row r="292" spans="4:4" x14ac:dyDescent="0.2">
      <c r="D292" s="10"/>
    </row>
    <row r="293" spans="4:4" x14ac:dyDescent="0.2">
      <c r="D293" s="10"/>
    </row>
    <row r="294" spans="4:4" x14ac:dyDescent="0.2">
      <c r="D294" s="10"/>
    </row>
    <row r="295" spans="4:4" x14ac:dyDescent="0.2">
      <c r="D295" s="10"/>
    </row>
    <row r="296" spans="4:4" x14ac:dyDescent="0.2">
      <c r="D296" s="10"/>
    </row>
    <row r="297" spans="4:4" x14ac:dyDescent="0.2">
      <c r="D297" s="10"/>
    </row>
    <row r="298" spans="4:4" x14ac:dyDescent="0.2">
      <c r="D298" s="10"/>
    </row>
    <row r="299" spans="4:4" x14ac:dyDescent="0.2">
      <c r="D299" s="10"/>
    </row>
    <row r="300" spans="4:4" x14ac:dyDescent="0.2">
      <c r="D300" s="10"/>
    </row>
    <row r="301" spans="4:4" x14ac:dyDescent="0.2">
      <c r="D301" s="10"/>
    </row>
    <row r="302" spans="4:4" x14ac:dyDescent="0.2">
      <c r="D302" s="10"/>
    </row>
    <row r="303" spans="4:4" x14ac:dyDescent="0.2">
      <c r="D303" s="10"/>
    </row>
    <row r="304" spans="4:4" x14ac:dyDescent="0.2">
      <c r="D304" s="10"/>
    </row>
    <row r="305" spans="4:4" x14ac:dyDescent="0.2">
      <c r="D305" s="10"/>
    </row>
    <row r="306" spans="4:4" x14ac:dyDescent="0.2">
      <c r="D306" s="10"/>
    </row>
    <row r="307" spans="4:4" x14ac:dyDescent="0.2">
      <c r="D307" s="10"/>
    </row>
    <row r="308" spans="4:4" x14ac:dyDescent="0.2">
      <c r="D308" s="10"/>
    </row>
    <row r="309" spans="4:4" x14ac:dyDescent="0.2">
      <c r="D309" s="10"/>
    </row>
    <row r="310" spans="4:4" x14ac:dyDescent="0.2">
      <c r="D310" s="10"/>
    </row>
    <row r="311" spans="4:4" x14ac:dyDescent="0.2">
      <c r="D311" s="10"/>
    </row>
    <row r="312" spans="4:4" x14ac:dyDescent="0.2">
      <c r="D312" s="10"/>
    </row>
    <row r="313" spans="4:4" x14ac:dyDescent="0.2">
      <c r="D313" s="10"/>
    </row>
    <row r="314" spans="4:4" x14ac:dyDescent="0.2">
      <c r="D314" s="10"/>
    </row>
    <row r="315" spans="4:4" x14ac:dyDescent="0.2">
      <c r="D315" s="10"/>
    </row>
    <row r="316" spans="4:4" x14ac:dyDescent="0.2">
      <c r="D316" s="10"/>
    </row>
    <row r="317" spans="4:4" x14ac:dyDescent="0.2">
      <c r="D317" s="10"/>
    </row>
    <row r="318" spans="4:4" x14ac:dyDescent="0.2">
      <c r="D318" s="10"/>
    </row>
    <row r="319" spans="4:4" x14ac:dyDescent="0.2">
      <c r="D319" s="10"/>
    </row>
    <row r="320" spans="4:4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sheetProtection algorithmName="SHA-512" hashValue="hrBcSt35JcTwpMeQsJ+xQYars5v7amAgM6i+7iSBa4mzOuRvcxZR5cbaGl+FFKJ9FWt0emR3T8Xzm1r/UaJ/8Q==" saltValue="xpJkY0I5jTWlDxPIrGILIQ==" spinCount="100000" sheet="1"/>
  <mergeCells count="21">
    <mergeCell ref="C125:G125"/>
    <mergeCell ref="C128:G128"/>
    <mergeCell ref="C141:G141"/>
    <mergeCell ref="C58:G58"/>
    <mergeCell ref="C66:G66"/>
    <mergeCell ref="C91:G91"/>
    <mergeCell ref="C94:G94"/>
    <mergeCell ref="C107:G107"/>
    <mergeCell ref="C116:G116"/>
    <mergeCell ref="C42:G42"/>
    <mergeCell ref="A1:G1"/>
    <mergeCell ref="C2:G2"/>
    <mergeCell ref="C3:G3"/>
    <mergeCell ref="C4:G4"/>
    <mergeCell ref="C10:G10"/>
    <mergeCell ref="C13:G13"/>
    <mergeCell ref="C16:G16"/>
    <mergeCell ref="C19:G19"/>
    <mergeCell ref="C23:G23"/>
    <mergeCell ref="C36:G36"/>
    <mergeCell ref="C39:G39"/>
  </mergeCells>
  <pageMargins left="0.59055118110236204" right="0.196850393700787" top="0.78740157499999996" bottom="0.78740157499999996" header="0.3" footer="0.3"/>
  <pageSetup paperSize="9" orientation="landscape" verticalDpi="0" r:id="rId1"/>
  <headerFooter>
    <oddFooter>&amp;RStránka &amp;P z &amp;N&amp;LZpracováno programem BUILDpower S,  © RTS, a.s.</oddFooter>
  </headerFooter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/>
  </sheetPr>
  <dimension ref="A1:BH5000"/>
  <sheetViews>
    <sheetView workbookViewId="0">
      <pane ySplit="7" topLeftCell="A92" activePane="bottomLeft" state="frozen"/>
      <selection pane="bottomLeft" activeCell="F90" sqref="F90"/>
    </sheetView>
  </sheetViews>
  <sheetFormatPr defaultRowHeight="12.75" outlineLevelRow="1" x14ac:dyDescent="0.2"/>
  <cols>
    <col min="1" max="1" width="3.42578125" customWidth="1"/>
    <col min="2" max="2" width="12.5703125" style="122" customWidth="1"/>
    <col min="3" max="3" width="63.28515625" style="122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17" width="0" hidden="1" customWidth="1"/>
    <col min="18" max="18" width="6.85546875" customWidth="1"/>
    <col min="20" max="20" width="8.42578125" customWidth="1"/>
    <col min="21" max="24" width="0" hidden="1" customWidth="1"/>
    <col min="29" max="29" width="0" hidden="1" customWidth="1"/>
    <col min="31" max="41" width="0" hidden="1" customWidth="1"/>
    <col min="53" max="53" width="98.7109375" customWidth="1"/>
  </cols>
  <sheetData>
    <row r="1" spans="1:60" ht="15.75" customHeight="1" x14ac:dyDescent="0.25">
      <c r="A1" s="255" t="s">
        <v>173</v>
      </c>
      <c r="B1" s="255"/>
      <c r="C1" s="255"/>
      <c r="D1" s="255"/>
      <c r="E1" s="255"/>
      <c r="F1" s="255"/>
      <c r="G1" s="255"/>
      <c r="AG1" t="s">
        <v>130</v>
      </c>
    </row>
    <row r="2" spans="1:60" ht="24.95" customHeight="1" x14ac:dyDescent="0.2">
      <c r="A2" s="140" t="s">
        <v>7</v>
      </c>
      <c r="B2" s="49" t="s">
        <v>43</v>
      </c>
      <c r="C2" s="256" t="s">
        <v>44</v>
      </c>
      <c r="D2" s="257"/>
      <c r="E2" s="257"/>
      <c r="F2" s="257"/>
      <c r="G2" s="258"/>
      <c r="AG2" t="s">
        <v>131</v>
      </c>
    </row>
    <row r="3" spans="1:60" ht="24.95" customHeight="1" x14ac:dyDescent="0.2">
      <c r="A3" s="140" t="s">
        <v>8</v>
      </c>
      <c r="B3" s="49" t="s">
        <v>64</v>
      </c>
      <c r="C3" s="256" t="s">
        <v>65</v>
      </c>
      <c r="D3" s="257"/>
      <c r="E3" s="257"/>
      <c r="F3" s="257"/>
      <c r="G3" s="258"/>
      <c r="AC3" s="122" t="s">
        <v>131</v>
      </c>
      <c r="AG3" t="s">
        <v>134</v>
      </c>
    </row>
    <row r="4" spans="1:60" ht="24.95" customHeight="1" x14ac:dyDescent="0.2">
      <c r="A4" s="141" t="s">
        <v>9</v>
      </c>
      <c r="B4" s="142" t="s">
        <v>66</v>
      </c>
      <c r="C4" s="259" t="s">
        <v>67</v>
      </c>
      <c r="D4" s="260"/>
      <c r="E4" s="260"/>
      <c r="F4" s="260"/>
      <c r="G4" s="261"/>
      <c r="AG4" t="s">
        <v>135</v>
      </c>
    </row>
    <row r="5" spans="1:60" x14ac:dyDescent="0.2">
      <c r="D5" s="10"/>
    </row>
    <row r="6" spans="1:60" ht="38.25" x14ac:dyDescent="0.2">
      <c r="A6" s="144" t="s">
        <v>136</v>
      </c>
      <c r="B6" s="146" t="s">
        <v>137</v>
      </c>
      <c r="C6" s="146" t="s">
        <v>138</v>
      </c>
      <c r="D6" s="145" t="s">
        <v>139</v>
      </c>
      <c r="E6" s="144" t="s">
        <v>140</v>
      </c>
      <c r="F6" s="143" t="s">
        <v>141</v>
      </c>
      <c r="G6" s="144" t="s">
        <v>29</v>
      </c>
      <c r="H6" s="147" t="s">
        <v>30</v>
      </c>
      <c r="I6" s="147" t="s">
        <v>142</v>
      </c>
      <c r="J6" s="147" t="s">
        <v>31</v>
      </c>
      <c r="K6" s="147" t="s">
        <v>143</v>
      </c>
      <c r="L6" s="147" t="s">
        <v>144</v>
      </c>
      <c r="M6" s="147" t="s">
        <v>145</v>
      </c>
      <c r="N6" s="147" t="s">
        <v>146</v>
      </c>
      <c r="O6" s="147" t="s">
        <v>147</v>
      </c>
      <c r="P6" s="147" t="s">
        <v>148</v>
      </c>
      <c r="Q6" s="147" t="s">
        <v>149</v>
      </c>
      <c r="R6" s="147" t="s">
        <v>150</v>
      </c>
      <c r="S6" s="147" t="s">
        <v>151</v>
      </c>
      <c r="T6" s="147" t="s">
        <v>152</v>
      </c>
      <c r="U6" s="147" t="s">
        <v>153</v>
      </c>
      <c r="V6" s="147" t="s">
        <v>154</v>
      </c>
      <c r="W6" s="147" t="s">
        <v>155</v>
      </c>
      <c r="X6" s="147" t="s">
        <v>156</v>
      </c>
    </row>
    <row r="7" spans="1:60" hidden="1" x14ac:dyDescent="0.2">
      <c r="A7" s="3"/>
      <c r="B7" s="4"/>
      <c r="C7" s="4"/>
      <c r="D7" s="6"/>
      <c r="E7" s="149"/>
      <c r="F7" s="150"/>
      <c r="G7" s="150"/>
      <c r="H7" s="150"/>
      <c r="I7" s="150"/>
      <c r="J7" s="150"/>
      <c r="K7" s="150"/>
      <c r="L7" s="150"/>
      <c r="M7" s="150"/>
      <c r="N7" s="150"/>
      <c r="O7" s="150"/>
      <c r="P7" s="150"/>
      <c r="Q7" s="150"/>
      <c r="R7" s="150"/>
      <c r="S7" s="150"/>
      <c r="T7" s="150"/>
      <c r="U7" s="150"/>
      <c r="V7" s="150"/>
      <c r="W7" s="150"/>
      <c r="X7" s="150"/>
    </row>
    <row r="8" spans="1:60" x14ac:dyDescent="0.2">
      <c r="A8" s="159" t="s">
        <v>157</v>
      </c>
      <c r="B8" s="160" t="s">
        <v>88</v>
      </c>
      <c r="C8" s="174" t="s">
        <v>89</v>
      </c>
      <c r="D8" s="161"/>
      <c r="E8" s="162"/>
      <c r="F8" s="163"/>
      <c r="G8" s="163">
        <f>SUMIF(AG9:AG38,"&lt;&gt;NOR",G9:G38)</f>
        <v>0</v>
      </c>
      <c r="H8" s="163"/>
      <c r="I8" s="163">
        <f>SUM(I9:I38)</f>
        <v>0</v>
      </c>
      <c r="J8" s="163"/>
      <c r="K8" s="163">
        <f>SUM(K9:K38)</f>
        <v>20696.229999999996</v>
      </c>
      <c r="L8" s="163"/>
      <c r="M8" s="163">
        <f>SUM(M9:M38)</f>
        <v>0</v>
      </c>
      <c r="N8" s="163"/>
      <c r="O8" s="163">
        <f>SUM(O9:O38)</f>
        <v>0</v>
      </c>
      <c r="P8" s="163"/>
      <c r="Q8" s="163">
        <f>SUM(Q9:Q38)</f>
        <v>19.689999999999998</v>
      </c>
      <c r="R8" s="163"/>
      <c r="S8" s="163"/>
      <c r="T8" s="164"/>
      <c r="U8" s="158"/>
      <c r="V8" s="158">
        <f>SUM(V9:V38)</f>
        <v>33.360000000000007</v>
      </c>
      <c r="W8" s="158"/>
      <c r="X8" s="158"/>
      <c r="AG8" t="s">
        <v>158</v>
      </c>
    </row>
    <row r="9" spans="1:60" ht="22.5" outlineLevel="1" x14ac:dyDescent="0.2">
      <c r="A9" s="165">
        <v>1</v>
      </c>
      <c r="B9" s="166" t="s">
        <v>374</v>
      </c>
      <c r="C9" s="175" t="s">
        <v>375</v>
      </c>
      <c r="D9" s="167" t="s">
        <v>203</v>
      </c>
      <c r="E9" s="168">
        <v>21.36</v>
      </c>
      <c r="F9" s="169"/>
      <c r="G9" s="170">
        <f>ROUND(E9*F9,2)</f>
        <v>0</v>
      </c>
      <c r="H9" s="169">
        <v>0</v>
      </c>
      <c r="I9" s="170">
        <f>ROUND(E9*H9,2)</f>
        <v>0</v>
      </c>
      <c r="J9" s="169">
        <v>52.5</v>
      </c>
      <c r="K9" s="170">
        <f>ROUND(E9*J9,2)</f>
        <v>1121.4000000000001</v>
      </c>
      <c r="L9" s="170">
        <v>21</v>
      </c>
      <c r="M9" s="170">
        <f>G9*(1+L9/100)</f>
        <v>0</v>
      </c>
      <c r="N9" s="170">
        <v>0</v>
      </c>
      <c r="O9" s="170">
        <f>ROUND(E9*N9,2)</f>
        <v>0</v>
      </c>
      <c r="P9" s="170">
        <v>0.22500000000000001</v>
      </c>
      <c r="Q9" s="170">
        <f>ROUND(E9*P9,2)</f>
        <v>4.8099999999999996</v>
      </c>
      <c r="R9" s="170" t="s">
        <v>220</v>
      </c>
      <c r="S9" s="170" t="s">
        <v>162</v>
      </c>
      <c r="T9" s="171" t="s">
        <v>178</v>
      </c>
      <c r="U9" s="157">
        <v>0.14000000000000001</v>
      </c>
      <c r="V9" s="157">
        <f>ROUND(E9*U9,2)</f>
        <v>2.99</v>
      </c>
      <c r="W9" s="157"/>
      <c r="X9" s="157" t="s">
        <v>179</v>
      </c>
      <c r="Y9" s="148"/>
      <c r="Z9" s="148"/>
      <c r="AA9" s="148"/>
      <c r="AB9" s="148"/>
      <c r="AC9" s="148"/>
      <c r="AD9" s="148"/>
      <c r="AE9" s="148"/>
      <c r="AF9" s="148"/>
      <c r="AG9" s="148" t="s">
        <v>180</v>
      </c>
      <c r="AH9" s="148"/>
      <c r="AI9" s="148"/>
      <c r="AJ9" s="148"/>
      <c r="AK9" s="148"/>
      <c r="AL9" s="148"/>
      <c r="AM9" s="148"/>
      <c r="AN9" s="148"/>
      <c r="AO9" s="148"/>
      <c r="AP9" s="148"/>
      <c r="AQ9" s="148"/>
      <c r="AR9" s="148"/>
      <c r="AS9" s="148"/>
      <c r="AT9" s="148"/>
      <c r="AU9" s="148"/>
      <c r="AV9" s="148"/>
      <c r="AW9" s="148"/>
      <c r="AX9" s="148"/>
      <c r="AY9" s="148"/>
      <c r="AZ9" s="148"/>
      <c r="BA9" s="148"/>
      <c r="BB9" s="148"/>
      <c r="BC9" s="148"/>
      <c r="BD9" s="148"/>
      <c r="BE9" s="148"/>
      <c r="BF9" s="148"/>
      <c r="BG9" s="148"/>
      <c r="BH9" s="148"/>
    </row>
    <row r="10" spans="1:60" outlineLevel="1" x14ac:dyDescent="0.2">
      <c r="A10" s="155"/>
      <c r="B10" s="156"/>
      <c r="C10" s="262" t="s">
        <v>376</v>
      </c>
      <c r="D10" s="263"/>
      <c r="E10" s="263"/>
      <c r="F10" s="263"/>
      <c r="G10" s="263"/>
      <c r="H10" s="157"/>
      <c r="I10" s="157"/>
      <c r="J10" s="157"/>
      <c r="K10" s="157"/>
      <c r="L10" s="157"/>
      <c r="M10" s="157"/>
      <c r="N10" s="157"/>
      <c r="O10" s="157"/>
      <c r="P10" s="157"/>
      <c r="Q10" s="157"/>
      <c r="R10" s="157"/>
      <c r="S10" s="157"/>
      <c r="T10" s="157"/>
      <c r="U10" s="157"/>
      <c r="V10" s="157"/>
      <c r="W10" s="157"/>
      <c r="X10" s="157"/>
      <c r="Y10" s="148"/>
      <c r="Z10" s="148"/>
      <c r="AA10" s="148"/>
      <c r="AB10" s="148"/>
      <c r="AC10" s="148"/>
      <c r="AD10" s="148"/>
      <c r="AE10" s="148"/>
      <c r="AF10" s="148"/>
      <c r="AG10" s="148" t="s">
        <v>182</v>
      </c>
      <c r="AH10" s="148"/>
      <c r="AI10" s="148"/>
      <c r="AJ10" s="148"/>
      <c r="AK10" s="148"/>
      <c r="AL10" s="148"/>
      <c r="AM10" s="148"/>
      <c r="AN10" s="148"/>
      <c r="AO10" s="148"/>
      <c r="AP10" s="148"/>
      <c r="AQ10" s="148"/>
      <c r="AR10" s="148"/>
      <c r="AS10" s="148"/>
      <c r="AT10" s="148"/>
      <c r="AU10" s="148"/>
      <c r="AV10" s="148"/>
      <c r="AW10" s="148"/>
      <c r="AX10" s="148"/>
      <c r="AY10" s="148"/>
      <c r="AZ10" s="148"/>
      <c r="BA10" s="148"/>
      <c r="BB10" s="148"/>
      <c r="BC10" s="148"/>
      <c r="BD10" s="148"/>
      <c r="BE10" s="148"/>
      <c r="BF10" s="148"/>
      <c r="BG10" s="148"/>
      <c r="BH10" s="148"/>
    </row>
    <row r="11" spans="1:60" outlineLevel="1" x14ac:dyDescent="0.2">
      <c r="A11" s="155"/>
      <c r="B11" s="156"/>
      <c r="C11" s="188" t="s">
        <v>377</v>
      </c>
      <c r="D11" s="179"/>
      <c r="E11" s="180">
        <v>21.36</v>
      </c>
      <c r="F11" s="157"/>
      <c r="G11" s="157"/>
      <c r="H11" s="157"/>
      <c r="I11" s="157"/>
      <c r="J11" s="157"/>
      <c r="K11" s="157"/>
      <c r="L11" s="157"/>
      <c r="M11" s="157"/>
      <c r="N11" s="157"/>
      <c r="O11" s="157"/>
      <c r="P11" s="157"/>
      <c r="Q11" s="157"/>
      <c r="R11" s="157"/>
      <c r="S11" s="157"/>
      <c r="T11" s="157"/>
      <c r="U11" s="157"/>
      <c r="V11" s="157"/>
      <c r="W11" s="157"/>
      <c r="X11" s="157"/>
      <c r="Y11" s="148"/>
      <c r="Z11" s="148"/>
      <c r="AA11" s="148"/>
      <c r="AB11" s="148"/>
      <c r="AC11" s="148"/>
      <c r="AD11" s="148"/>
      <c r="AE11" s="148"/>
      <c r="AF11" s="148"/>
      <c r="AG11" s="148" t="s">
        <v>184</v>
      </c>
      <c r="AH11" s="148">
        <v>0</v>
      </c>
      <c r="AI11" s="148"/>
      <c r="AJ11" s="148"/>
      <c r="AK11" s="148"/>
      <c r="AL11" s="148"/>
      <c r="AM11" s="148"/>
      <c r="AN11" s="148"/>
      <c r="AO11" s="148"/>
      <c r="AP11" s="148"/>
      <c r="AQ11" s="148"/>
      <c r="AR11" s="148"/>
      <c r="AS11" s="148"/>
      <c r="AT11" s="148"/>
      <c r="AU11" s="148"/>
      <c r="AV11" s="148"/>
      <c r="AW11" s="148"/>
      <c r="AX11" s="148"/>
      <c r="AY11" s="148"/>
      <c r="AZ11" s="148"/>
      <c r="BA11" s="148"/>
      <c r="BB11" s="148"/>
      <c r="BC11" s="148"/>
      <c r="BD11" s="148"/>
      <c r="BE11" s="148"/>
      <c r="BF11" s="148"/>
      <c r="BG11" s="148"/>
      <c r="BH11" s="148"/>
    </row>
    <row r="12" spans="1:60" ht="22.5" outlineLevel="1" x14ac:dyDescent="0.2">
      <c r="A12" s="165">
        <v>2</v>
      </c>
      <c r="B12" s="166" t="s">
        <v>378</v>
      </c>
      <c r="C12" s="175" t="s">
        <v>379</v>
      </c>
      <c r="D12" s="167" t="s">
        <v>203</v>
      </c>
      <c r="E12" s="168">
        <v>21.36</v>
      </c>
      <c r="F12" s="169"/>
      <c r="G12" s="170">
        <f>ROUND(E12*F12,2)</f>
        <v>0</v>
      </c>
      <c r="H12" s="169">
        <v>0</v>
      </c>
      <c r="I12" s="170">
        <f>ROUND(E12*H12,2)</f>
        <v>0</v>
      </c>
      <c r="J12" s="169">
        <v>282.5</v>
      </c>
      <c r="K12" s="170">
        <f>ROUND(E12*J12,2)</f>
        <v>6034.2</v>
      </c>
      <c r="L12" s="170">
        <v>21</v>
      </c>
      <c r="M12" s="170">
        <f>G12*(1+L12/100)</f>
        <v>0</v>
      </c>
      <c r="N12" s="170">
        <v>0</v>
      </c>
      <c r="O12" s="170">
        <f>ROUND(E12*N12,2)</f>
        <v>0</v>
      </c>
      <c r="P12" s="170">
        <v>0.33</v>
      </c>
      <c r="Q12" s="170">
        <f>ROUND(E12*P12,2)</f>
        <v>7.05</v>
      </c>
      <c r="R12" s="170" t="s">
        <v>220</v>
      </c>
      <c r="S12" s="170" t="s">
        <v>162</v>
      </c>
      <c r="T12" s="171" t="s">
        <v>178</v>
      </c>
      <c r="U12" s="157">
        <v>0.52649999999999997</v>
      </c>
      <c r="V12" s="157">
        <f>ROUND(E12*U12,2)</f>
        <v>11.25</v>
      </c>
      <c r="W12" s="157"/>
      <c r="X12" s="157" t="s">
        <v>179</v>
      </c>
      <c r="Y12" s="148"/>
      <c r="Z12" s="148"/>
      <c r="AA12" s="148"/>
      <c r="AB12" s="148"/>
      <c r="AC12" s="148"/>
      <c r="AD12" s="148"/>
      <c r="AE12" s="148"/>
      <c r="AF12" s="148"/>
      <c r="AG12" s="148" t="s">
        <v>180</v>
      </c>
      <c r="AH12" s="148"/>
      <c r="AI12" s="148"/>
      <c r="AJ12" s="148"/>
      <c r="AK12" s="148"/>
      <c r="AL12" s="148"/>
      <c r="AM12" s="148"/>
      <c r="AN12" s="148"/>
      <c r="AO12" s="148"/>
      <c r="AP12" s="148"/>
      <c r="AQ12" s="148"/>
      <c r="AR12" s="148"/>
      <c r="AS12" s="148"/>
      <c r="AT12" s="148"/>
      <c r="AU12" s="148"/>
      <c r="AV12" s="148"/>
      <c r="AW12" s="148"/>
      <c r="AX12" s="148"/>
      <c r="AY12" s="148"/>
      <c r="AZ12" s="148"/>
      <c r="BA12" s="148"/>
      <c r="BB12" s="148"/>
      <c r="BC12" s="148"/>
      <c r="BD12" s="148"/>
      <c r="BE12" s="148"/>
      <c r="BF12" s="148"/>
      <c r="BG12" s="148"/>
      <c r="BH12" s="148"/>
    </row>
    <row r="13" spans="1:60" outlineLevel="1" x14ac:dyDescent="0.2">
      <c r="A13" s="155"/>
      <c r="B13" s="156"/>
      <c r="C13" s="188" t="s">
        <v>377</v>
      </c>
      <c r="D13" s="179"/>
      <c r="E13" s="180">
        <v>21.36</v>
      </c>
      <c r="F13" s="157"/>
      <c r="G13" s="157"/>
      <c r="H13" s="157"/>
      <c r="I13" s="157"/>
      <c r="J13" s="157"/>
      <c r="K13" s="157"/>
      <c r="L13" s="157"/>
      <c r="M13" s="157"/>
      <c r="N13" s="157"/>
      <c r="O13" s="157"/>
      <c r="P13" s="157"/>
      <c r="Q13" s="157"/>
      <c r="R13" s="157"/>
      <c r="S13" s="157"/>
      <c r="T13" s="157"/>
      <c r="U13" s="157"/>
      <c r="V13" s="157"/>
      <c r="W13" s="157"/>
      <c r="X13" s="157"/>
      <c r="Y13" s="148"/>
      <c r="Z13" s="148"/>
      <c r="AA13" s="148"/>
      <c r="AB13" s="148"/>
      <c r="AC13" s="148"/>
      <c r="AD13" s="148"/>
      <c r="AE13" s="148"/>
      <c r="AF13" s="148"/>
      <c r="AG13" s="148" t="s">
        <v>184</v>
      </c>
      <c r="AH13" s="148">
        <v>0</v>
      </c>
      <c r="AI13" s="148"/>
      <c r="AJ13" s="148"/>
      <c r="AK13" s="148"/>
      <c r="AL13" s="148"/>
      <c r="AM13" s="148"/>
      <c r="AN13" s="148"/>
      <c r="AO13" s="148"/>
      <c r="AP13" s="148"/>
      <c r="AQ13" s="148"/>
      <c r="AR13" s="148"/>
      <c r="AS13" s="148"/>
      <c r="AT13" s="148"/>
      <c r="AU13" s="148"/>
      <c r="AV13" s="148"/>
      <c r="AW13" s="148"/>
      <c r="AX13" s="148"/>
      <c r="AY13" s="148"/>
      <c r="AZ13" s="148"/>
      <c r="BA13" s="148"/>
      <c r="BB13" s="148"/>
      <c r="BC13" s="148"/>
      <c r="BD13" s="148"/>
      <c r="BE13" s="148"/>
      <c r="BF13" s="148"/>
      <c r="BG13" s="148"/>
      <c r="BH13" s="148"/>
    </row>
    <row r="14" spans="1:60" outlineLevel="1" x14ac:dyDescent="0.2">
      <c r="A14" s="165">
        <v>3</v>
      </c>
      <c r="B14" s="166" t="s">
        <v>380</v>
      </c>
      <c r="C14" s="175" t="s">
        <v>381</v>
      </c>
      <c r="D14" s="167" t="s">
        <v>270</v>
      </c>
      <c r="E14" s="168">
        <v>35.6</v>
      </c>
      <c r="F14" s="169"/>
      <c r="G14" s="170">
        <f>ROUND(E14*F14,2)</f>
        <v>0</v>
      </c>
      <c r="H14" s="169">
        <v>0</v>
      </c>
      <c r="I14" s="170">
        <f>ROUND(E14*H14,2)</f>
        <v>0</v>
      </c>
      <c r="J14" s="169">
        <v>112</v>
      </c>
      <c r="K14" s="170">
        <f>ROUND(E14*J14,2)</f>
        <v>3987.2</v>
      </c>
      <c r="L14" s="170">
        <v>21</v>
      </c>
      <c r="M14" s="170">
        <f>G14*(1+L14/100)</f>
        <v>0</v>
      </c>
      <c r="N14" s="170">
        <v>0</v>
      </c>
      <c r="O14" s="170">
        <f>ROUND(E14*N14,2)</f>
        <v>0</v>
      </c>
      <c r="P14" s="170">
        <v>0.22</v>
      </c>
      <c r="Q14" s="170">
        <f>ROUND(E14*P14,2)</f>
        <v>7.83</v>
      </c>
      <c r="R14" s="170" t="s">
        <v>220</v>
      </c>
      <c r="S14" s="170" t="s">
        <v>162</v>
      </c>
      <c r="T14" s="171" t="s">
        <v>178</v>
      </c>
      <c r="U14" s="157">
        <v>0.14000000000000001</v>
      </c>
      <c r="V14" s="157">
        <f>ROUND(E14*U14,2)</f>
        <v>4.9800000000000004</v>
      </c>
      <c r="W14" s="157"/>
      <c r="X14" s="157" t="s">
        <v>179</v>
      </c>
      <c r="Y14" s="148"/>
      <c r="Z14" s="148"/>
      <c r="AA14" s="148"/>
      <c r="AB14" s="148"/>
      <c r="AC14" s="148"/>
      <c r="AD14" s="148"/>
      <c r="AE14" s="148"/>
      <c r="AF14" s="148"/>
      <c r="AG14" s="148" t="s">
        <v>180</v>
      </c>
      <c r="AH14" s="148"/>
      <c r="AI14" s="148"/>
      <c r="AJ14" s="148"/>
      <c r="AK14" s="148"/>
      <c r="AL14" s="148"/>
      <c r="AM14" s="148"/>
      <c r="AN14" s="148"/>
      <c r="AO14" s="148"/>
      <c r="AP14" s="148"/>
      <c r="AQ14" s="148"/>
      <c r="AR14" s="148"/>
      <c r="AS14" s="148"/>
      <c r="AT14" s="148"/>
      <c r="AU14" s="148"/>
      <c r="AV14" s="148"/>
      <c r="AW14" s="148"/>
      <c r="AX14" s="148"/>
      <c r="AY14" s="148"/>
      <c r="AZ14" s="148"/>
      <c r="BA14" s="148"/>
      <c r="BB14" s="148"/>
      <c r="BC14" s="148"/>
      <c r="BD14" s="148"/>
      <c r="BE14" s="148"/>
      <c r="BF14" s="148"/>
      <c r="BG14" s="148"/>
      <c r="BH14" s="148"/>
    </row>
    <row r="15" spans="1:60" outlineLevel="1" x14ac:dyDescent="0.2">
      <c r="A15" s="155"/>
      <c r="B15" s="156"/>
      <c r="C15" s="262" t="s">
        <v>382</v>
      </c>
      <c r="D15" s="263"/>
      <c r="E15" s="263"/>
      <c r="F15" s="263"/>
      <c r="G15" s="263"/>
      <c r="H15" s="157"/>
      <c r="I15" s="157"/>
      <c r="J15" s="157"/>
      <c r="K15" s="157"/>
      <c r="L15" s="157"/>
      <c r="M15" s="157"/>
      <c r="N15" s="157"/>
      <c r="O15" s="157"/>
      <c r="P15" s="157"/>
      <c r="Q15" s="157"/>
      <c r="R15" s="157"/>
      <c r="S15" s="157"/>
      <c r="T15" s="157"/>
      <c r="U15" s="157"/>
      <c r="V15" s="157"/>
      <c r="W15" s="157"/>
      <c r="X15" s="157"/>
      <c r="Y15" s="148"/>
      <c r="Z15" s="148"/>
      <c r="AA15" s="148"/>
      <c r="AB15" s="148"/>
      <c r="AC15" s="148"/>
      <c r="AD15" s="148"/>
      <c r="AE15" s="148"/>
      <c r="AF15" s="148"/>
      <c r="AG15" s="148" t="s">
        <v>182</v>
      </c>
      <c r="AH15" s="148"/>
      <c r="AI15" s="148"/>
      <c r="AJ15" s="148"/>
      <c r="AK15" s="148"/>
      <c r="AL15" s="148"/>
      <c r="AM15" s="148"/>
      <c r="AN15" s="148"/>
      <c r="AO15" s="148"/>
      <c r="AP15" s="148"/>
      <c r="AQ15" s="148"/>
      <c r="AR15" s="148"/>
      <c r="AS15" s="148"/>
      <c r="AT15" s="148"/>
      <c r="AU15" s="148"/>
      <c r="AV15" s="148"/>
      <c r="AW15" s="148"/>
      <c r="AX15" s="148"/>
      <c r="AY15" s="148"/>
      <c r="AZ15" s="148"/>
      <c r="BA15" s="172" t="str">
        <f>C15</f>
        <v>s vybouráním lože, s přemístěním hmot na skládku na vzdálenost do 3 m nebo naložením na dopravní prostředek</v>
      </c>
      <c r="BB15" s="148"/>
      <c r="BC15" s="148"/>
      <c r="BD15" s="148"/>
      <c r="BE15" s="148"/>
      <c r="BF15" s="148"/>
      <c r="BG15" s="148"/>
      <c r="BH15" s="148"/>
    </row>
    <row r="16" spans="1:60" outlineLevel="1" x14ac:dyDescent="0.2">
      <c r="A16" s="155"/>
      <c r="B16" s="156"/>
      <c r="C16" s="188" t="s">
        <v>383</v>
      </c>
      <c r="D16" s="179"/>
      <c r="E16" s="180">
        <v>35.6</v>
      </c>
      <c r="F16" s="157"/>
      <c r="G16" s="157"/>
      <c r="H16" s="157"/>
      <c r="I16" s="157"/>
      <c r="J16" s="157"/>
      <c r="K16" s="157"/>
      <c r="L16" s="157"/>
      <c r="M16" s="157"/>
      <c r="N16" s="157"/>
      <c r="O16" s="157"/>
      <c r="P16" s="157"/>
      <c r="Q16" s="157"/>
      <c r="R16" s="157"/>
      <c r="S16" s="157"/>
      <c r="T16" s="157"/>
      <c r="U16" s="157"/>
      <c r="V16" s="157"/>
      <c r="W16" s="157"/>
      <c r="X16" s="157"/>
      <c r="Y16" s="148"/>
      <c r="Z16" s="148"/>
      <c r="AA16" s="148"/>
      <c r="AB16" s="148"/>
      <c r="AC16" s="148"/>
      <c r="AD16" s="148"/>
      <c r="AE16" s="148"/>
      <c r="AF16" s="148"/>
      <c r="AG16" s="148" t="s">
        <v>184</v>
      </c>
      <c r="AH16" s="148">
        <v>0</v>
      </c>
      <c r="AI16" s="148"/>
      <c r="AJ16" s="148"/>
      <c r="AK16" s="148"/>
      <c r="AL16" s="148"/>
      <c r="AM16" s="148"/>
      <c r="AN16" s="148"/>
      <c r="AO16" s="148"/>
      <c r="AP16" s="148"/>
      <c r="AQ16" s="148"/>
      <c r="AR16" s="148"/>
      <c r="AS16" s="148"/>
      <c r="AT16" s="148"/>
      <c r="AU16" s="148"/>
      <c r="AV16" s="148"/>
      <c r="AW16" s="148"/>
      <c r="AX16" s="148"/>
      <c r="AY16" s="148"/>
      <c r="AZ16" s="148"/>
      <c r="BA16" s="148"/>
      <c r="BB16" s="148"/>
      <c r="BC16" s="148"/>
      <c r="BD16" s="148"/>
      <c r="BE16" s="148"/>
      <c r="BF16" s="148"/>
      <c r="BG16" s="148"/>
      <c r="BH16" s="148"/>
    </row>
    <row r="17" spans="1:60" ht="22.5" outlineLevel="1" x14ac:dyDescent="0.2">
      <c r="A17" s="165">
        <v>4</v>
      </c>
      <c r="B17" s="166" t="s">
        <v>174</v>
      </c>
      <c r="C17" s="175" t="s">
        <v>175</v>
      </c>
      <c r="D17" s="167" t="s">
        <v>176</v>
      </c>
      <c r="E17" s="168">
        <v>28.837499999999999</v>
      </c>
      <c r="F17" s="169"/>
      <c r="G17" s="170">
        <f>ROUND(E17*F17,2)</f>
        <v>0</v>
      </c>
      <c r="H17" s="169">
        <v>0</v>
      </c>
      <c r="I17" s="170">
        <f>ROUND(E17*H17,2)</f>
        <v>0</v>
      </c>
      <c r="J17" s="169">
        <v>186.5</v>
      </c>
      <c r="K17" s="170">
        <f>ROUND(E17*J17,2)</f>
        <v>5378.19</v>
      </c>
      <c r="L17" s="170">
        <v>21</v>
      </c>
      <c r="M17" s="170">
        <f>G17*(1+L17/100)</f>
        <v>0</v>
      </c>
      <c r="N17" s="170">
        <v>0</v>
      </c>
      <c r="O17" s="170">
        <f>ROUND(E17*N17,2)</f>
        <v>0</v>
      </c>
      <c r="P17" s="170">
        <v>0</v>
      </c>
      <c r="Q17" s="170">
        <f>ROUND(E17*P17,2)</f>
        <v>0</v>
      </c>
      <c r="R17" s="170" t="s">
        <v>177</v>
      </c>
      <c r="S17" s="170" t="s">
        <v>162</v>
      </c>
      <c r="T17" s="171" t="s">
        <v>178</v>
      </c>
      <c r="U17" s="157">
        <v>0.37</v>
      </c>
      <c r="V17" s="157">
        <f>ROUND(E17*U17,2)</f>
        <v>10.67</v>
      </c>
      <c r="W17" s="157"/>
      <c r="X17" s="157" t="s">
        <v>179</v>
      </c>
      <c r="Y17" s="148"/>
      <c r="Z17" s="148"/>
      <c r="AA17" s="148"/>
      <c r="AB17" s="148"/>
      <c r="AC17" s="148"/>
      <c r="AD17" s="148"/>
      <c r="AE17" s="148"/>
      <c r="AF17" s="148"/>
      <c r="AG17" s="148" t="s">
        <v>180</v>
      </c>
      <c r="AH17" s="148"/>
      <c r="AI17" s="148"/>
      <c r="AJ17" s="148"/>
      <c r="AK17" s="148"/>
      <c r="AL17" s="148"/>
      <c r="AM17" s="148"/>
      <c r="AN17" s="148"/>
      <c r="AO17" s="148"/>
      <c r="AP17" s="148"/>
      <c r="AQ17" s="148"/>
      <c r="AR17" s="148"/>
      <c r="AS17" s="148"/>
      <c r="AT17" s="148"/>
      <c r="AU17" s="148"/>
      <c r="AV17" s="148"/>
      <c r="AW17" s="148"/>
      <c r="AX17" s="148"/>
      <c r="AY17" s="148"/>
      <c r="AZ17" s="148"/>
      <c r="BA17" s="148"/>
      <c r="BB17" s="148"/>
      <c r="BC17" s="148"/>
      <c r="BD17" s="148"/>
      <c r="BE17" s="148"/>
      <c r="BF17" s="148"/>
      <c r="BG17" s="148"/>
      <c r="BH17" s="148"/>
    </row>
    <row r="18" spans="1:60" outlineLevel="1" x14ac:dyDescent="0.2">
      <c r="A18" s="155"/>
      <c r="B18" s="156"/>
      <c r="C18" s="262" t="s">
        <v>181</v>
      </c>
      <c r="D18" s="263"/>
      <c r="E18" s="263"/>
      <c r="F18" s="263"/>
      <c r="G18" s="263"/>
      <c r="H18" s="157"/>
      <c r="I18" s="157"/>
      <c r="J18" s="157"/>
      <c r="K18" s="157"/>
      <c r="L18" s="157"/>
      <c r="M18" s="157"/>
      <c r="N18" s="157"/>
      <c r="O18" s="157"/>
      <c r="P18" s="157"/>
      <c r="Q18" s="157"/>
      <c r="R18" s="157"/>
      <c r="S18" s="157"/>
      <c r="T18" s="157"/>
      <c r="U18" s="157"/>
      <c r="V18" s="157"/>
      <c r="W18" s="157"/>
      <c r="X18" s="157"/>
      <c r="Y18" s="148"/>
      <c r="Z18" s="148"/>
      <c r="AA18" s="148"/>
      <c r="AB18" s="148"/>
      <c r="AC18" s="148"/>
      <c r="AD18" s="148"/>
      <c r="AE18" s="148"/>
      <c r="AF18" s="148"/>
      <c r="AG18" s="148" t="s">
        <v>182</v>
      </c>
      <c r="AH18" s="148"/>
      <c r="AI18" s="148"/>
      <c r="AJ18" s="148"/>
      <c r="AK18" s="148"/>
      <c r="AL18" s="148"/>
      <c r="AM18" s="148"/>
      <c r="AN18" s="148"/>
      <c r="AO18" s="148"/>
      <c r="AP18" s="148"/>
      <c r="AQ18" s="148"/>
      <c r="AR18" s="148"/>
      <c r="AS18" s="148"/>
      <c r="AT18" s="148"/>
      <c r="AU18" s="148"/>
      <c r="AV18" s="148"/>
      <c r="AW18" s="148"/>
      <c r="AX18" s="148"/>
      <c r="AY18" s="148"/>
      <c r="AZ18" s="148"/>
      <c r="BA18" s="148"/>
      <c r="BB18" s="148"/>
      <c r="BC18" s="148"/>
      <c r="BD18" s="148"/>
      <c r="BE18" s="148"/>
      <c r="BF18" s="148"/>
      <c r="BG18" s="148"/>
      <c r="BH18" s="148"/>
    </row>
    <row r="19" spans="1:60" outlineLevel="1" x14ac:dyDescent="0.2">
      <c r="A19" s="155"/>
      <c r="B19" s="156"/>
      <c r="C19" s="188" t="s">
        <v>384</v>
      </c>
      <c r="D19" s="179"/>
      <c r="E19" s="180">
        <v>5.125</v>
      </c>
      <c r="F19" s="157"/>
      <c r="G19" s="157"/>
      <c r="H19" s="157"/>
      <c r="I19" s="157"/>
      <c r="J19" s="157"/>
      <c r="K19" s="157"/>
      <c r="L19" s="157"/>
      <c r="M19" s="157"/>
      <c r="N19" s="157"/>
      <c r="O19" s="157"/>
      <c r="P19" s="157"/>
      <c r="Q19" s="157"/>
      <c r="R19" s="157"/>
      <c r="S19" s="157"/>
      <c r="T19" s="157"/>
      <c r="U19" s="157"/>
      <c r="V19" s="157"/>
      <c r="W19" s="157"/>
      <c r="X19" s="157"/>
      <c r="Y19" s="148"/>
      <c r="Z19" s="148"/>
      <c r="AA19" s="148"/>
      <c r="AB19" s="148"/>
      <c r="AC19" s="148"/>
      <c r="AD19" s="148"/>
      <c r="AE19" s="148"/>
      <c r="AF19" s="148"/>
      <c r="AG19" s="148" t="s">
        <v>184</v>
      </c>
      <c r="AH19" s="148">
        <v>0</v>
      </c>
      <c r="AI19" s="148"/>
      <c r="AJ19" s="148"/>
      <c r="AK19" s="148"/>
      <c r="AL19" s="148"/>
      <c r="AM19" s="148"/>
      <c r="AN19" s="148"/>
      <c r="AO19" s="148"/>
      <c r="AP19" s="148"/>
      <c r="AQ19" s="148"/>
      <c r="AR19" s="148"/>
      <c r="AS19" s="148"/>
      <c r="AT19" s="148"/>
      <c r="AU19" s="148"/>
      <c r="AV19" s="148"/>
      <c r="AW19" s="148"/>
      <c r="AX19" s="148"/>
      <c r="AY19" s="148"/>
      <c r="AZ19" s="148"/>
      <c r="BA19" s="148"/>
      <c r="BB19" s="148"/>
      <c r="BC19" s="148"/>
      <c r="BD19" s="148"/>
      <c r="BE19" s="148"/>
      <c r="BF19" s="148"/>
      <c r="BG19" s="148"/>
      <c r="BH19" s="148"/>
    </row>
    <row r="20" spans="1:60" outlineLevel="1" x14ac:dyDescent="0.2">
      <c r="A20" s="155"/>
      <c r="B20" s="156"/>
      <c r="C20" s="188" t="s">
        <v>385</v>
      </c>
      <c r="D20" s="179"/>
      <c r="E20" s="180">
        <v>4.8125</v>
      </c>
      <c r="F20" s="157"/>
      <c r="G20" s="157"/>
      <c r="H20" s="157"/>
      <c r="I20" s="157"/>
      <c r="J20" s="157"/>
      <c r="K20" s="157"/>
      <c r="L20" s="157"/>
      <c r="M20" s="157"/>
      <c r="N20" s="157"/>
      <c r="O20" s="157"/>
      <c r="P20" s="157"/>
      <c r="Q20" s="157"/>
      <c r="R20" s="157"/>
      <c r="S20" s="157"/>
      <c r="T20" s="157"/>
      <c r="U20" s="157"/>
      <c r="V20" s="157"/>
      <c r="W20" s="157"/>
      <c r="X20" s="157"/>
      <c r="Y20" s="148"/>
      <c r="Z20" s="148"/>
      <c r="AA20" s="148"/>
      <c r="AB20" s="148"/>
      <c r="AC20" s="148"/>
      <c r="AD20" s="148"/>
      <c r="AE20" s="148"/>
      <c r="AF20" s="148"/>
      <c r="AG20" s="148" t="s">
        <v>184</v>
      </c>
      <c r="AH20" s="148">
        <v>0</v>
      </c>
      <c r="AI20" s="148"/>
      <c r="AJ20" s="148"/>
      <c r="AK20" s="148"/>
      <c r="AL20" s="148"/>
      <c r="AM20" s="148"/>
      <c r="AN20" s="148"/>
      <c r="AO20" s="148"/>
      <c r="AP20" s="148"/>
      <c r="AQ20" s="148"/>
      <c r="AR20" s="148"/>
      <c r="AS20" s="148"/>
      <c r="AT20" s="148"/>
      <c r="AU20" s="148"/>
      <c r="AV20" s="148"/>
      <c r="AW20" s="148"/>
      <c r="AX20" s="148"/>
      <c r="AY20" s="148"/>
      <c r="AZ20" s="148"/>
      <c r="BA20" s="148"/>
      <c r="BB20" s="148"/>
      <c r="BC20" s="148"/>
      <c r="BD20" s="148"/>
      <c r="BE20" s="148"/>
      <c r="BF20" s="148"/>
      <c r="BG20" s="148"/>
      <c r="BH20" s="148"/>
    </row>
    <row r="21" spans="1:60" outlineLevel="1" x14ac:dyDescent="0.2">
      <c r="A21" s="155"/>
      <c r="B21" s="156"/>
      <c r="C21" s="188" t="s">
        <v>386</v>
      </c>
      <c r="D21" s="179"/>
      <c r="E21" s="180">
        <v>18.899999999999999</v>
      </c>
      <c r="F21" s="157"/>
      <c r="G21" s="157"/>
      <c r="H21" s="157"/>
      <c r="I21" s="157"/>
      <c r="J21" s="157"/>
      <c r="K21" s="157"/>
      <c r="L21" s="157"/>
      <c r="M21" s="157"/>
      <c r="N21" s="157"/>
      <c r="O21" s="157"/>
      <c r="P21" s="157"/>
      <c r="Q21" s="157"/>
      <c r="R21" s="157"/>
      <c r="S21" s="157"/>
      <c r="T21" s="157"/>
      <c r="U21" s="157"/>
      <c r="V21" s="157"/>
      <c r="W21" s="157"/>
      <c r="X21" s="157"/>
      <c r="Y21" s="148"/>
      <c r="Z21" s="148"/>
      <c r="AA21" s="148"/>
      <c r="AB21" s="148"/>
      <c r="AC21" s="148"/>
      <c r="AD21" s="148"/>
      <c r="AE21" s="148"/>
      <c r="AF21" s="148"/>
      <c r="AG21" s="148" t="s">
        <v>184</v>
      </c>
      <c r="AH21" s="148">
        <v>0</v>
      </c>
      <c r="AI21" s="148"/>
      <c r="AJ21" s="148"/>
      <c r="AK21" s="148"/>
      <c r="AL21" s="148"/>
      <c r="AM21" s="148"/>
      <c r="AN21" s="148"/>
      <c r="AO21" s="148"/>
      <c r="AP21" s="148"/>
      <c r="AQ21" s="148"/>
      <c r="AR21" s="148"/>
      <c r="AS21" s="148"/>
      <c r="AT21" s="148"/>
      <c r="AU21" s="148"/>
      <c r="AV21" s="148"/>
      <c r="AW21" s="148"/>
      <c r="AX21" s="148"/>
      <c r="AY21" s="148"/>
      <c r="AZ21" s="148"/>
      <c r="BA21" s="148"/>
      <c r="BB21" s="148"/>
      <c r="BC21" s="148"/>
      <c r="BD21" s="148"/>
      <c r="BE21" s="148"/>
      <c r="BF21" s="148"/>
      <c r="BG21" s="148"/>
      <c r="BH21" s="148"/>
    </row>
    <row r="22" spans="1:60" ht="22.5" outlineLevel="1" x14ac:dyDescent="0.2">
      <c r="A22" s="165">
        <v>5</v>
      </c>
      <c r="B22" s="166" t="s">
        <v>185</v>
      </c>
      <c r="C22" s="175" t="s">
        <v>186</v>
      </c>
      <c r="D22" s="167" t="s">
        <v>176</v>
      </c>
      <c r="E22" s="168">
        <v>5.7675000000000001</v>
      </c>
      <c r="F22" s="169"/>
      <c r="G22" s="170">
        <f>ROUND(E22*F22,2)</f>
        <v>0</v>
      </c>
      <c r="H22" s="169">
        <v>0</v>
      </c>
      <c r="I22" s="170">
        <f>ROUND(E22*H22,2)</f>
        <v>0</v>
      </c>
      <c r="J22" s="169">
        <v>37.299999999999997</v>
      </c>
      <c r="K22" s="170">
        <f>ROUND(E22*J22,2)</f>
        <v>215.13</v>
      </c>
      <c r="L22" s="170">
        <v>21</v>
      </c>
      <c r="M22" s="170">
        <f>G22*(1+L22/100)</f>
        <v>0</v>
      </c>
      <c r="N22" s="170">
        <v>0</v>
      </c>
      <c r="O22" s="170">
        <f>ROUND(E22*N22,2)</f>
        <v>0</v>
      </c>
      <c r="P22" s="170">
        <v>0</v>
      </c>
      <c r="Q22" s="170">
        <f>ROUND(E22*P22,2)</f>
        <v>0</v>
      </c>
      <c r="R22" s="170" t="s">
        <v>177</v>
      </c>
      <c r="S22" s="170" t="s">
        <v>162</v>
      </c>
      <c r="T22" s="171" t="s">
        <v>178</v>
      </c>
      <c r="U22" s="157">
        <v>0.06</v>
      </c>
      <c r="V22" s="157">
        <f>ROUND(E22*U22,2)</f>
        <v>0.35</v>
      </c>
      <c r="W22" s="157"/>
      <c r="X22" s="157" t="s">
        <v>179</v>
      </c>
      <c r="Y22" s="148"/>
      <c r="Z22" s="148"/>
      <c r="AA22" s="148"/>
      <c r="AB22" s="148"/>
      <c r="AC22" s="148"/>
      <c r="AD22" s="148"/>
      <c r="AE22" s="148"/>
      <c r="AF22" s="148"/>
      <c r="AG22" s="148" t="s">
        <v>180</v>
      </c>
      <c r="AH22" s="148"/>
      <c r="AI22" s="148"/>
      <c r="AJ22" s="148"/>
      <c r="AK22" s="148"/>
      <c r="AL22" s="148"/>
      <c r="AM22" s="148"/>
      <c r="AN22" s="148"/>
      <c r="AO22" s="148"/>
      <c r="AP22" s="148"/>
      <c r="AQ22" s="148"/>
      <c r="AR22" s="148"/>
      <c r="AS22" s="148"/>
      <c r="AT22" s="148"/>
      <c r="AU22" s="148"/>
      <c r="AV22" s="148"/>
      <c r="AW22" s="148"/>
      <c r="AX22" s="148"/>
      <c r="AY22" s="148"/>
      <c r="AZ22" s="148"/>
      <c r="BA22" s="148"/>
      <c r="BB22" s="148"/>
      <c r="BC22" s="148"/>
      <c r="BD22" s="148"/>
      <c r="BE22" s="148"/>
      <c r="BF22" s="148"/>
      <c r="BG22" s="148"/>
      <c r="BH22" s="148"/>
    </row>
    <row r="23" spans="1:60" outlineLevel="1" x14ac:dyDescent="0.2">
      <c r="A23" s="155"/>
      <c r="B23" s="156"/>
      <c r="C23" s="262" t="s">
        <v>181</v>
      </c>
      <c r="D23" s="263"/>
      <c r="E23" s="263"/>
      <c r="F23" s="263"/>
      <c r="G23" s="263"/>
      <c r="H23" s="157"/>
      <c r="I23" s="157"/>
      <c r="J23" s="157"/>
      <c r="K23" s="157"/>
      <c r="L23" s="157"/>
      <c r="M23" s="157"/>
      <c r="N23" s="157"/>
      <c r="O23" s="157"/>
      <c r="P23" s="157"/>
      <c r="Q23" s="157"/>
      <c r="R23" s="157"/>
      <c r="S23" s="157"/>
      <c r="T23" s="157"/>
      <c r="U23" s="157"/>
      <c r="V23" s="157"/>
      <c r="W23" s="157"/>
      <c r="X23" s="157"/>
      <c r="Y23" s="148"/>
      <c r="Z23" s="148"/>
      <c r="AA23" s="148"/>
      <c r="AB23" s="148"/>
      <c r="AC23" s="148"/>
      <c r="AD23" s="148"/>
      <c r="AE23" s="148"/>
      <c r="AF23" s="148"/>
      <c r="AG23" s="148" t="s">
        <v>182</v>
      </c>
      <c r="AH23" s="148"/>
      <c r="AI23" s="148"/>
      <c r="AJ23" s="148"/>
      <c r="AK23" s="148"/>
      <c r="AL23" s="148"/>
      <c r="AM23" s="148"/>
      <c r="AN23" s="148"/>
      <c r="AO23" s="148"/>
      <c r="AP23" s="148"/>
      <c r="AQ23" s="148"/>
      <c r="AR23" s="148"/>
      <c r="AS23" s="148"/>
      <c r="AT23" s="148"/>
      <c r="AU23" s="148"/>
      <c r="AV23" s="148"/>
      <c r="AW23" s="148"/>
      <c r="AX23" s="148"/>
      <c r="AY23" s="148"/>
      <c r="AZ23" s="148"/>
      <c r="BA23" s="148"/>
      <c r="BB23" s="148"/>
      <c r="BC23" s="148"/>
      <c r="BD23" s="148"/>
      <c r="BE23" s="148"/>
      <c r="BF23" s="148"/>
      <c r="BG23" s="148"/>
      <c r="BH23" s="148"/>
    </row>
    <row r="24" spans="1:60" outlineLevel="1" x14ac:dyDescent="0.2">
      <c r="A24" s="155"/>
      <c r="B24" s="156"/>
      <c r="C24" s="188" t="s">
        <v>387</v>
      </c>
      <c r="D24" s="179"/>
      <c r="E24" s="180">
        <v>5.7675000000000001</v>
      </c>
      <c r="F24" s="157"/>
      <c r="G24" s="157"/>
      <c r="H24" s="157"/>
      <c r="I24" s="157"/>
      <c r="J24" s="157"/>
      <c r="K24" s="157"/>
      <c r="L24" s="157"/>
      <c r="M24" s="157"/>
      <c r="N24" s="157"/>
      <c r="O24" s="157"/>
      <c r="P24" s="157"/>
      <c r="Q24" s="157"/>
      <c r="R24" s="157"/>
      <c r="S24" s="157"/>
      <c r="T24" s="157"/>
      <c r="U24" s="157"/>
      <c r="V24" s="157"/>
      <c r="W24" s="157"/>
      <c r="X24" s="157"/>
      <c r="Y24" s="148"/>
      <c r="Z24" s="148"/>
      <c r="AA24" s="148"/>
      <c r="AB24" s="148"/>
      <c r="AC24" s="148"/>
      <c r="AD24" s="148"/>
      <c r="AE24" s="148"/>
      <c r="AF24" s="148"/>
      <c r="AG24" s="148" t="s">
        <v>184</v>
      </c>
      <c r="AH24" s="148">
        <v>0</v>
      </c>
      <c r="AI24" s="148"/>
      <c r="AJ24" s="148"/>
      <c r="AK24" s="148"/>
      <c r="AL24" s="148"/>
      <c r="AM24" s="148"/>
      <c r="AN24" s="148"/>
      <c r="AO24" s="148"/>
      <c r="AP24" s="148"/>
      <c r="AQ24" s="148"/>
      <c r="AR24" s="148"/>
      <c r="AS24" s="148"/>
      <c r="AT24" s="148"/>
      <c r="AU24" s="148"/>
      <c r="AV24" s="148"/>
      <c r="AW24" s="148"/>
      <c r="AX24" s="148"/>
      <c r="AY24" s="148"/>
      <c r="AZ24" s="148"/>
      <c r="BA24" s="148"/>
      <c r="BB24" s="148"/>
      <c r="BC24" s="148"/>
      <c r="BD24" s="148"/>
      <c r="BE24" s="148"/>
      <c r="BF24" s="148"/>
      <c r="BG24" s="148"/>
      <c r="BH24" s="148"/>
    </row>
    <row r="25" spans="1:60" outlineLevel="1" x14ac:dyDescent="0.2">
      <c r="A25" s="165">
        <v>6</v>
      </c>
      <c r="B25" s="166" t="s">
        <v>192</v>
      </c>
      <c r="C25" s="175" t="s">
        <v>193</v>
      </c>
      <c r="D25" s="167" t="s">
        <v>176</v>
      </c>
      <c r="E25" s="168">
        <v>28.837499999999999</v>
      </c>
      <c r="F25" s="169"/>
      <c r="G25" s="170">
        <f>ROUND(E25*F25,2)</f>
        <v>0</v>
      </c>
      <c r="H25" s="169">
        <v>0</v>
      </c>
      <c r="I25" s="170">
        <f>ROUND(E25*H25,2)</f>
        <v>0</v>
      </c>
      <c r="J25" s="169">
        <v>44.4</v>
      </c>
      <c r="K25" s="170">
        <f>ROUND(E25*J25,2)</f>
        <v>1280.3900000000001</v>
      </c>
      <c r="L25" s="170">
        <v>21</v>
      </c>
      <c r="M25" s="170">
        <f>G25*(1+L25/100)</f>
        <v>0</v>
      </c>
      <c r="N25" s="170">
        <v>0</v>
      </c>
      <c r="O25" s="170">
        <f>ROUND(E25*N25,2)</f>
        <v>0</v>
      </c>
      <c r="P25" s="170">
        <v>0</v>
      </c>
      <c r="Q25" s="170">
        <f>ROUND(E25*P25,2)</f>
        <v>0</v>
      </c>
      <c r="R25" s="170" t="s">
        <v>177</v>
      </c>
      <c r="S25" s="170" t="s">
        <v>162</v>
      </c>
      <c r="T25" s="171" t="s">
        <v>178</v>
      </c>
      <c r="U25" s="157">
        <v>7.0000000000000007E-2</v>
      </c>
      <c r="V25" s="157">
        <f>ROUND(E25*U25,2)</f>
        <v>2.02</v>
      </c>
      <c r="W25" s="157"/>
      <c r="X25" s="157" t="s">
        <v>179</v>
      </c>
      <c r="Y25" s="148"/>
      <c r="Z25" s="148"/>
      <c r="AA25" s="148"/>
      <c r="AB25" s="148"/>
      <c r="AC25" s="148"/>
      <c r="AD25" s="148"/>
      <c r="AE25" s="148"/>
      <c r="AF25" s="148"/>
      <c r="AG25" s="148" t="s">
        <v>180</v>
      </c>
      <c r="AH25" s="148"/>
      <c r="AI25" s="148"/>
      <c r="AJ25" s="148"/>
      <c r="AK25" s="148"/>
      <c r="AL25" s="148"/>
      <c r="AM25" s="148"/>
      <c r="AN25" s="148"/>
      <c r="AO25" s="148"/>
      <c r="AP25" s="148"/>
      <c r="AQ25" s="148"/>
      <c r="AR25" s="148"/>
      <c r="AS25" s="148"/>
      <c r="AT25" s="148"/>
      <c r="AU25" s="148"/>
      <c r="AV25" s="148"/>
      <c r="AW25" s="148"/>
      <c r="AX25" s="148"/>
      <c r="AY25" s="148"/>
      <c r="AZ25" s="148"/>
      <c r="BA25" s="148"/>
      <c r="BB25" s="148"/>
      <c r="BC25" s="148"/>
      <c r="BD25" s="148"/>
      <c r="BE25" s="148"/>
      <c r="BF25" s="148"/>
      <c r="BG25" s="148"/>
      <c r="BH25" s="148"/>
    </row>
    <row r="26" spans="1:60" outlineLevel="1" x14ac:dyDescent="0.2">
      <c r="A26" s="155"/>
      <c r="B26" s="156"/>
      <c r="C26" s="262" t="s">
        <v>194</v>
      </c>
      <c r="D26" s="263"/>
      <c r="E26" s="263"/>
      <c r="F26" s="263"/>
      <c r="G26" s="263"/>
      <c r="H26" s="157"/>
      <c r="I26" s="157"/>
      <c r="J26" s="157"/>
      <c r="K26" s="157"/>
      <c r="L26" s="157"/>
      <c r="M26" s="157"/>
      <c r="N26" s="157"/>
      <c r="O26" s="157"/>
      <c r="P26" s="157"/>
      <c r="Q26" s="157"/>
      <c r="R26" s="157"/>
      <c r="S26" s="157"/>
      <c r="T26" s="157"/>
      <c r="U26" s="157"/>
      <c r="V26" s="157"/>
      <c r="W26" s="157"/>
      <c r="X26" s="157"/>
      <c r="Y26" s="148"/>
      <c r="Z26" s="148"/>
      <c r="AA26" s="148"/>
      <c r="AB26" s="148"/>
      <c r="AC26" s="148"/>
      <c r="AD26" s="148"/>
      <c r="AE26" s="148"/>
      <c r="AF26" s="148"/>
      <c r="AG26" s="148" t="s">
        <v>182</v>
      </c>
      <c r="AH26" s="148"/>
      <c r="AI26" s="148"/>
      <c r="AJ26" s="148"/>
      <c r="AK26" s="148"/>
      <c r="AL26" s="148"/>
      <c r="AM26" s="148"/>
      <c r="AN26" s="148"/>
      <c r="AO26" s="148"/>
      <c r="AP26" s="148"/>
      <c r="AQ26" s="148"/>
      <c r="AR26" s="148"/>
      <c r="AS26" s="148"/>
      <c r="AT26" s="148"/>
      <c r="AU26" s="148"/>
      <c r="AV26" s="148"/>
      <c r="AW26" s="148"/>
      <c r="AX26" s="148"/>
      <c r="AY26" s="148"/>
      <c r="AZ26" s="148"/>
      <c r="BA26" s="148"/>
      <c r="BB26" s="148"/>
      <c r="BC26" s="148"/>
      <c r="BD26" s="148"/>
      <c r="BE26" s="148"/>
      <c r="BF26" s="148"/>
      <c r="BG26" s="148"/>
      <c r="BH26" s="148"/>
    </row>
    <row r="27" spans="1:60" outlineLevel="1" x14ac:dyDescent="0.2">
      <c r="A27" s="155"/>
      <c r="B27" s="156"/>
      <c r="C27" s="188" t="s">
        <v>388</v>
      </c>
      <c r="D27" s="179"/>
      <c r="E27" s="180">
        <v>28.837499999999999</v>
      </c>
      <c r="F27" s="157"/>
      <c r="G27" s="157"/>
      <c r="H27" s="157"/>
      <c r="I27" s="157"/>
      <c r="J27" s="157"/>
      <c r="K27" s="157"/>
      <c r="L27" s="157"/>
      <c r="M27" s="157"/>
      <c r="N27" s="157"/>
      <c r="O27" s="157"/>
      <c r="P27" s="157"/>
      <c r="Q27" s="157"/>
      <c r="R27" s="157"/>
      <c r="S27" s="157"/>
      <c r="T27" s="157"/>
      <c r="U27" s="157"/>
      <c r="V27" s="157"/>
      <c r="W27" s="157"/>
      <c r="X27" s="157"/>
      <c r="Y27" s="148"/>
      <c r="Z27" s="148"/>
      <c r="AA27" s="148"/>
      <c r="AB27" s="148"/>
      <c r="AC27" s="148"/>
      <c r="AD27" s="148"/>
      <c r="AE27" s="148"/>
      <c r="AF27" s="148"/>
      <c r="AG27" s="148" t="s">
        <v>184</v>
      </c>
      <c r="AH27" s="148">
        <v>0</v>
      </c>
      <c r="AI27" s="148"/>
      <c r="AJ27" s="148"/>
      <c r="AK27" s="148"/>
      <c r="AL27" s="148"/>
      <c r="AM27" s="148"/>
      <c r="AN27" s="148"/>
      <c r="AO27" s="148"/>
      <c r="AP27" s="148"/>
      <c r="AQ27" s="148"/>
      <c r="AR27" s="148"/>
      <c r="AS27" s="148"/>
      <c r="AT27" s="148"/>
      <c r="AU27" s="148"/>
      <c r="AV27" s="148"/>
      <c r="AW27" s="148"/>
      <c r="AX27" s="148"/>
      <c r="AY27" s="148"/>
      <c r="AZ27" s="148"/>
      <c r="BA27" s="148"/>
      <c r="BB27" s="148"/>
      <c r="BC27" s="148"/>
      <c r="BD27" s="148"/>
      <c r="BE27" s="148"/>
      <c r="BF27" s="148"/>
      <c r="BG27" s="148"/>
      <c r="BH27" s="148"/>
    </row>
    <row r="28" spans="1:60" ht="22.5" outlineLevel="1" x14ac:dyDescent="0.2">
      <c r="A28" s="165">
        <v>7</v>
      </c>
      <c r="B28" s="166" t="s">
        <v>389</v>
      </c>
      <c r="C28" s="175" t="s">
        <v>390</v>
      </c>
      <c r="D28" s="167" t="s">
        <v>176</v>
      </c>
      <c r="E28" s="168">
        <v>3.2040000000000002</v>
      </c>
      <c r="F28" s="169"/>
      <c r="G28" s="170">
        <f>ROUND(E28*F28,2)</f>
        <v>0</v>
      </c>
      <c r="H28" s="169">
        <v>0</v>
      </c>
      <c r="I28" s="170">
        <f>ROUND(E28*H28,2)</f>
        <v>0</v>
      </c>
      <c r="J28" s="169">
        <v>307.5</v>
      </c>
      <c r="K28" s="170">
        <f>ROUND(E28*J28,2)</f>
        <v>985.23</v>
      </c>
      <c r="L28" s="170">
        <v>21</v>
      </c>
      <c r="M28" s="170">
        <f>G28*(1+L28/100)</f>
        <v>0</v>
      </c>
      <c r="N28" s="170">
        <v>0</v>
      </c>
      <c r="O28" s="170">
        <f>ROUND(E28*N28,2)</f>
        <v>0</v>
      </c>
      <c r="P28" s="170">
        <v>0</v>
      </c>
      <c r="Q28" s="170">
        <f>ROUND(E28*P28,2)</f>
        <v>0</v>
      </c>
      <c r="R28" s="170" t="s">
        <v>177</v>
      </c>
      <c r="S28" s="170" t="s">
        <v>162</v>
      </c>
      <c r="T28" s="171" t="s">
        <v>178</v>
      </c>
      <c r="U28" s="157">
        <v>0.01</v>
      </c>
      <c r="V28" s="157">
        <f>ROUND(E28*U28,2)</f>
        <v>0.03</v>
      </c>
      <c r="W28" s="157"/>
      <c r="X28" s="157" t="s">
        <v>179</v>
      </c>
      <c r="Y28" s="148"/>
      <c r="Z28" s="148"/>
      <c r="AA28" s="148"/>
      <c r="AB28" s="148"/>
      <c r="AC28" s="148"/>
      <c r="AD28" s="148"/>
      <c r="AE28" s="148"/>
      <c r="AF28" s="148"/>
      <c r="AG28" s="148" t="s">
        <v>180</v>
      </c>
      <c r="AH28" s="148"/>
      <c r="AI28" s="148"/>
      <c r="AJ28" s="148"/>
      <c r="AK28" s="148"/>
      <c r="AL28" s="148"/>
      <c r="AM28" s="148"/>
      <c r="AN28" s="148"/>
      <c r="AO28" s="148"/>
      <c r="AP28" s="148"/>
      <c r="AQ28" s="148"/>
      <c r="AR28" s="148"/>
      <c r="AS28" s="148"/>
      <c r="AT28" s="148"/>
      <c r="AU28" s="148"/>
      <c r="AV28" s="148"/>
      <c r="AW28" s="148"/>
      <c r="AX28" s="148"/>
      <c r="AY28" s="148"/>
      <c r="AZ28" s="148"/>
      <c r="BA28" s="148"/>
      <c r="BB28" s="148"/>
      <c r="BC28" s="148"/>
      <c r="BD28" s="148"/>
      <c r="BE28" s="148"/>
      <c r="BF28" s="148"/>
      <c r="BG28" s="148"/>
      <c r="BH28" s="148"/>
    </row>
    <row r="29" spans="1:60" outlineLevel="1" x14ac:dyDescent="0.2">
      <c r="A29" s="155"/>
      <c r="B29" s="156"/>
      <c r="C29" s="262" t="s">
        <v>194</v>
      </c>
      <c r="D29" s="263"/>
      <c r="E29" s="263"/>
      <c r="F29" s="263"/>
      <c r="G29" s="263"/>
      <c r="H29" s="157"/>
      <c r="I29" s="157"/>
      <c r="J29" s="157"/>
      <c r="K29" s="157"/>
      <c r="L29" s="157"/>
      <c r="M29" s="157"/>
      <c r="N29" s="157"/>
      <c r="O29" s="157"/>
      <c r="P29" s="157"/>
      <c r="Q29" s="157"/>
      <c r="R29" s="157"/>
      <c r="S29" s="157"/>
      <c r="T29" s="157"/>
      <c r="U29" s="157"/>
      <c r="V29" s="157"/>
      <c r="W29" s="157"/>
      <c r="X29" s="157"/>
      <c r="Y29" s="148"/>
      <c r="Z29" s="148"/>
      <c r="AA29" s="148"/>
      <c r="AB29" s="148"/>
      <c r="AC29" s="148"/>
      <c r="AD29" s="148"/>
      <c r="AE29" s="148"/>
      <c r="AF29" s="148"/>
      <c r="AG29" s="148" t="s">
        <v>182</v>
      </c>
      <c r="AH29" s="148"/>
      <c r="AI29" s="148"/>
      <c r="AJ29" s="148"/>
      <c r="AK29" s="148"/>
      <c r="AL29" s="148"/>
      <c r="AM29" s="148"/>
      <c r="AN29" s="148"/>
      <c r="AO29" s="148"/>
      <c r="AP29" s="148"/>
      <c r="AQ29" s="148"/>
      <c r="AR29" s="148"/>
      <c r="AS29" s="148"/>
      <c r="AT29" s="148"/>
      <c r="AU29" s="148"/>
      <c r="AV29" s="148"/>
      <c r="AW29" s="148"/>
      <c r="AX29" s="148"/>
      <c r="AY29" s="148"/>
      <c r="AZ29" s="148"/>
      <c r="BA29" s="148"/>
      <c r="BB29" s="148"/>
      <c r="BC29" s="148"/>
      <c r="BD29" s="148"/>
      <c r="BE29" s="148"/>
      <c r="BF29" s="148"/>
      <c r="BG29" s="148"/>
      <c r="BH29" s="148"/>
    </row>
    <row r="30" spans="1:60" outlineLevel="1" x14ac:dyDescent="0.2">
      <c r="A30" s="155"/>
      <c r="B30" s="156"/>
      <c r="C30" s="188" t="s">
        <v>391</v>
      </c>
      <c r="D30" s="179"/>
      <c r="E30" s="180">
        <v>3.2040000000000002</v>
      </c>
      <c r="F30" s="157"/>
      <c r="G30" s="157"/>
      <c r="H30" s="157"/>
      <c r="I30" s="157"/>
      <c r="J30" s="157"/>
      <c r="K30" s="157"/>
      <c r="L30" s="157"/>
      <c r="M30" s="157"/>
      <c r="N30" s="157"/>
      <c r="O30" s="157"/>
      <c r="P30" s="157"/>
      <c r="Q30" s="157"/>
      <c r="R30" s="157"/>
      <c r="S30" s="157"/>
      <c r="T30" s="157"/>
      <c r="U30" s="157"/>
      <c r="V30" s="157"/>
      <c r="W30" s="157"/>
      <c r="X30" s="157"/>
      <c r="Y30" s="148"/>
      <c r="Z30" s="148"/>
      <c r="AA30" s="148"/>
      <c r="AB30" s="148"/>
      <c r="AC30" s="148"/>
      <c r="AD30" s="148"/>
      <c r="AE30" s="148"/>
      <c r="AF30" s="148"/>
      <c r="AG30" s="148" t="s">
        <v>184</v>
      </c>
      <c r="AH30" s="148">
        <v>0</v>
      </c>
      <c r="AI30" s="148"/>
      <c r="AJ30" s="148"/>
      <c r="AK30" s="148"/>
      <c r="AL30" s="148"/>
      <c r="AM30" s="148"/>
      <c r="AN30" s="148"/>
      <c r="AO30" s="148"/>
      <c r="AP30" s="148"/>
      <c r="AQ30" s="148"/>
      <c r="AR30" s="148"/>
      <c r="AS30" s="148"/>
      <c r="AT30" s="148"/>
      <c r="AU30" s="148"/>
      <c r="AV30" s="148"/>
      <c r="AW30" s="148"/>
      <c r="AX30" s="148"/>
      <c r="AY30" s="148"/>
      <c r="AZ30" s="148"/>
      <c r="BA30" s="148"/>
      <c r="BB30" s="148"/>
      <c r="BC30" s="148"/>
      <c r="BD30" s="148"/>
      <c r="BE30" s="148"/>
      <c r="BF30" s="148"/>
      <c r="BG30" s="148"/>
      <c r="BH30" s="148"/>
    </row>
    <row r="31" spans="1:60" ht="33.75" outlineLevel="1" x14ac:dyDescent="0.2">
      <c r="A31" s="165">
        <v>8</v>
      </c>
      <c r="B31" s="166" t="s">
        <v>392</v>
      </c>
      <c r="C31" s="175" t="s">
        <v>393</v>
      </c>
      <c r="D31" s="167" t="s">
        <v>176</v>
      </c>
      <c r="E31" s="168">
        <v>6.4080000000000004</v>
      </c>
      <c r="F31" s="169"/>
      <c r="G31" s="170">
        <f>ROUND(E31*F31,2)</f>
        <v>0</v>
      </c>
      <c r="H31" s="169">
        <v>0</v>
      </c>
      <c r="I31" s="170">
        <f>ROUND(E31*H31,2)</f>
        <v>0</v>
      </c>
      <c r="J31" s="169">
        <v>23.6</v>
      </c>
      <c r="K31" s="170">
        <f>ROUND(E31*J31,2)</f>
        <v>151.22999999999999</v>
      </c>
      <c r="L31" s="170">
        <v>21</v>
      </c>
      <c r="M31" s="170">
        <f>G31*(1+L31/100)</f>
        <v>0</v>
      </c>
      <c r="N31" s="170">
        <v>0</v>
      </c>
      <c r="O31" s="170">
        <f>ROUND(E31*N31,2)</f>
        <v>0</v>
      </c>
      <c r="P31" s="170">
        <v>0</v>
      </c>
      <c r="Q31" s="170">
        <f>ROUND(E31*P31,2)</f>
        <v>0</v>
      </c>
      <c r="R31" s="170" t="s">
        <v>177</v>
      </c>
      <c r="S31" s="170" t="s">
        <v>162</v>
      </c>
      <c r="T31" s="171" t="s">
        <v>178</v>
      </c>
      <c r="U31" s="157">
        <v>0</v>
      </c>
      <c r="V31" s="157">
        <f>ROUND(E31*U31,2)</f>
        <v>0</v>
      </c>
      <c r="W31" s="157"/>
      <c r="X31" s="157" t="s">
        <v>179</v>
      </c>
      <c r="Y31" s="148"/>
      <c r="Z31" s="148"/>
      <c r="AA31" s="148"/>
      <c r="AB31" s="148"/>
      <c r="AC31" s="148"/>
      <c r="AD31" s="148"/>
      <c r="AE31" s="148"/>
      <c r="AF31" s="148"/>
      <c r="AG31" s="148" t="s">
        <v>180</v>
      </c>
      <c r="AH31" s="148"/>
      <c r="AI31" s="148"/>
      <c r="AJ31" s="148"/>
      <c r="AK31" s="148"/>
      <c r="AL31" s="148"/>
      <c r="AM31" s="148"/>
      <c r="AN31" s="148"/>
      <c r="AO31" s="148"/>
      <c r="AP31" s="148"/>
      <c r="AQ31" s="148"/>
      <c r="AR31" s="148"/>
      <c r="AS31" s="148"/>
      <c r="AT31" s="148"/>
      <c r="AU31" s="148"/>
      <c r="AV31" s="148"/>
      <c r="AW31" s="148"/>
      <c r="AX31" s="148"/>
      <c r="AY31" s="148"/>
      <c r="AZ31" s="148"/>
      <c r="BA31" s="148"/>
      <c r="BB31" s="148"/>
      <c r="BC31" s="148"/>
      <c r="BD31" s="148"/>
      <c r="BE31" s="148"/>
      <c r="BF31" s="148"/>
      <c r="BG31" s="148"/>
      <c r="BH31" s="148"/>
    </row>
    <row r="32" spans="1:60" outlineLevel="1" x14ac:dyDescent="0.2">
      <c r="A32" s="155"/>
      <c r="B32" s="156"/>
      <c r="C32" s="262" t="s">
        <v>194</v>
      </c>
      <c r="D32" s="263"/>
      <c r="E32" s="263"/>
      <c r="F32" s="263"/>
      <c r="G32" s="263"/>
      <c r="H32" s="157"/>
      <c r="I32" s="157"/>
      <c r="J32" s="157"/>
      <c r="K32" s="157"/>
      <c r="L32" s="157"/>
      <c r="M32" s="157"/>
      <c r="N32" s="157"/>
      <c r="O32" s="157"/>
      <c r="P32" s="157"/>
      <c r="Q32" s="157"/>
      <c r="R32" s="157"/>
      <c r="S32" s="157"/>
      <c r="T32" s="157"/>
      <c r="U32" s="157"/>
      <c r="V32" s="157"/>
      <c r="W32" s="157"/>
      <c r="X32" s="157"/>
      <c r="Y32" s="148"/>
      <c r="Z32" s="148"/>
      <c r="AA32" s="148"/>
      <c r="AB32" s="148"/>
      <c r="AC32" s="148"/>
      <c r="AD32" s="148"/>
      <c r="AE32" s="148"/>
      <c r="AF32" s="148"/>
      <c r="AG32" s="148" t="s">
        <v>182</v>
      </c>
      <c r="AH32" s="148"/>
      <c r="AI32" s="148"/>
      <c r="AJ32" s="148"/>
      <c r="AK32" s="148"/>
      <c r="AL32" s="148"/>
      <c r="AM32" s="148"/>
      <c r="AN32" s="148"/>
      <c r="AO32" s="148"/>
      <c r="AP32" s="148"/>
      <c r="AQ32" s="148"/>
      <c r="AR32" s="148"/>
      <c r="AS32" s="148"/>
      <c r="AT32" s="148"/>
      <c r="AU32" s="148"/>
      <c r="AV32" s="148"/>
      <c r="AW32" s="148"/>
      <c r="AX32" s="148"/>
      <c r="AY32" s="148"/>
      <c r="AZ32" s="148"/>
      <c r="BA32" s="148"/>
      <c r="BB32" s="148"/>
      <c r="BC32" s="148"/>
      <c r="BD32" s="148"/>
      <c r="BE32" s="148"/>
      <c r="BF32" s="148"/>
      <c r="BG32" s="148"/>
      <c r="BH32" s="148"/>
    </row>
    <row r="33" spans="1:60" outlineLevel="1" x14ac:dyDescent="0.2">
      <c r="A33" s="155"/>
      <c r="B33" s="156"/>
      <c r="C33" s="188" t="s">
        <v>394</v>
      </c>
      <c r="D33" s="179"/>
      <c r="E33" s="180">
        <v>6.4080000000000004</v>
      </c>
      <c r="F33" s="157"/>
      <c r="G33" s="157"/>
      <c r="H33" s="157"/>
      <c r="I33" s="157"/>
      <c r="J33" s="157"/>
      <c r="K33" s="157"/>
      <c r="L33" s="157"/>
      <c r="M33" s="157"/>
      <c r="N33" s="157"/>
      <c r="O33" s="157"/>
      <c r="P33" s="157"/>
      <c r="Q33" s="157"/>
      <c r="R33" s="157"/>
      <c r="S33" s="157"/>
      <c r="T33" s="157"/>
      <c r="U33" s="157"/>
      <c r="V33" s="157"/>
      <c r="W33" s="157"/>
      <c r="X33" s="157"/>
      <c r="Y33" s="148"/>
      <c r="Z33" s="148"/>
      <c r="AA33" s="148"/>
      <c r="AB33" s="148"/>
      <c r="AC33" s="148"/>
      <c r="AD33" s="148"/>
      <c r="AE33" s="148"/>
      <c r="AF33" s="148"/>
      <c r="AG33" s="148" t="s">
        <v>184</v>
      </c>
      <c r="AH33" s="148">
        <v>0</v>
      </c>
      <c r="AI33" s="148"/>
      <c r="AJ33" s="148"/>
      <c r="AK33" s="148"/>
      <c r="AL33" s="148"/>
      <c r="AM33" s="148"/>
      <c r="AN33" s="148"/>
      <c r="AO33" s="148"/>
      <c r="AP33" s="148"/>
      <c r="AQ33" s="148"/>
      <c r="AR33" s="148"/>
      <c r="AS33" s="148"/>
      <c r="AT33" s="148"/>
      <c r="AU33" s="148"/>
      <c r="AV33" s="148"/>
      <c r="AW33" s="148"/>
      <c r="AX33" s="148"/>
      <c r="AY33" s="148"/>
      <c r="AZ33" s="148"/>
      <c r="BA33" s="148"/>
      <c r="BB33" s="148"/>
      <c r="BC33" s="148"/>
      <c r="BD33" s="148"/>
      <c r="BE33" s="148"/>
      <c r="BF33" s="148"/>
      <c r="BG33" s="148"/>
      <c r="BH33" s="148"/>
    </row>
    <row r="34" spans="1:60" ht="22.5" outlineLevel="1" x14ac:dyDescent="0.2">
      <c r="A34" s="165">
        <v>9</v>
      </c>
      <c r="B34" s="166" t="s">
        <v>395</v>
      </c>
      <c r="C34" s="175" t="s">
        <v>396</v>
      </c>
      <c r="D34" s="167" t="s">
        <v>176</v>
      </c>
      <c r="E34" s="168">
        <v>5.34</v>
      </c>
      <c r="F34" s="169"/>
      <c r="G34" s="170">
        <f>ROUND(E34*F34,2)</f>
        <v>0</v>
      </c>
      <c r="H34" s="169">
        <v>0</v>
      </c>
      <c r="I34" s="170">
        <f>ROUND(E34*H34,2)</f>
        <v>0</v>
      </c>
      <c r="J34" s="169">
        <v>121</v>
      </c>
      <c r="K34" s="170">
        <f>ROUND(E34*J34,2)</f>
        <v>646.14</v>
      </c>
      <c r="L34" s="170">
        <v>21</v>
      </c>
      <c r="M34" s="170">
        <f>G34*(1+L34/100)</f>
        <v>0</v>
      </c>
      <c r="N34" s="170">
        <v>0</v>
      </c>
      <c r="O34" s="170">
        <f>ROUND(E34*N34,2)</f>
        <v>0</v>
      </c>
      <c r="P34" s="170">
        <v>0</v>
      </c>
      <c r="Q34" s="170">
        <f>ROUND(E34*P34,2)</f>
        <v>0</v>
      </c>
      <c r="R34" s="170" t="s">
        <v>177</v>
      </c>
      <c r="S34" s="170" t="s">
        <v>162</v>
      </c>
      <c r="T34" s="171" t="s">
        <v>178</v>
      </c>
      <c r="U34" s="157">
        <v>0.2</v>
      </c>
      <c r="V34" s="157">
        <f>ROUND(E34*U34,2)</f>
        <v>1.07</v>
      </c>
      <c r="W34" s="157"/>
      <c r="X34" s="157" t="s">
        <v>179</v>
      </c>
      <c r="Y34" s="148"/>
      <c r="Z34" s="148"/>
      <c r="AA34" s="148"/>
      <c r="AB34" s="148"/>
      <c r="AC34" s="148"/>
      <c r="AD34" s="148"/>
      <c r="AE34" s="148"/>
      <c r="AF34" s="148"/>
      <c r="AG34" s="148" t="s">
        <v>180</v>
      </c>
      <c r="AH34" s="148"/>
      <c r="AI34" s="148"/>
      <c r="AJ34" s="148"/>
      <c r="AK34" s="148"/>
      <c r="AL34" s="148"/>
      <c r="AM34" s="148"/>
      <c r="AN34" s="148"/>
      <c r="AO34" s="148"/>
      <c r="AP34" s="148"/>
      <c r="AQ34" s="148"/>
      <c r="AR34" s="148"/>
      <c r="AS34" s="148"/>
      <c r="AT34" s="148"/>
      <c r="AU34" s="148"/>
      <c r="AV34" s="148"/>
      <c r="AW34" s="148"/>
      <c r="AX34" s="148"/>
      <c r="AY34" s="148"/>
      <c r="AZ34" s="148"/>
      <c r="BA34" s="148"/>
      <c r="BB34" s="148"/>
      <c r="BC34" s="148"/>
      <c r="BD34" s="148"/>
      <c r="BE34" s="148"/>
      <c r="BF34" s="148"/>
      <c r="BG34" s="148"/>
      <c r="BH34" s="148"/>
    </row>
    <row r="35" spans="1:60" outlineLevel="1" x14ac:dyDescent="0.2">
      <c r="A35" s="155"/>
      <c r="B35" s="156"/>
      <c r="C35" s="262" t="s">
        <v>397</v>
      </c>
      <c r="D35" s="263"/>
      <c r="E35" s="263"/>
      <c r="F35" s="263"/>
      <c r="G35" s="263"/>
      <c r="H35" s="157"/>
      <c r="I35" s="157"/>
      <c r="J35" s="157"/>
      <c r="K35" s="157"/>
      <c r="L35" s="157"/>
      <c r="M35" s="157"/>
      <c r="N35" s="157"/>
      <c r="O35" s="157"/>
      <c r="P35" s="157"/>
      <c r="Q35" s="157"/>
      <c r="R35" s="157"/>
      <c r="S35" s="157"/>
      <c r="T35" s="157"/>
      <c r="U35" s="157"/>
      <c r="V35" s="157"/>
      <c r="W35" s="157"/>
      <c r="X35" s="157"/>
      <c r="Y35" s="148"/>
      <c r="Z35" s="148"/>
      <c r="AA35" s="148"/>
      <c r="AB35" s="148"/>
      <c r="AC35" s="148"/>
      <c r="AD35" s="148"/>
      <c r="AE35" s="148"/>
      <c r="AF35" s="148"/>
      <c r="AG35" s="148" t="s">
        <v>182</v>
      </c>
      <c r="AH35" s="148"/>
      <c r="AI35" s="148"/>
      <c r="AJ35" s="148"/>
      <c r="AK35" s="148"/>
      <c r="AL35" s="148"/>
      <c r="AM35" s="148"/>
      <c r="AN35" s="148"/>
      <c r="AO35" s="148"/>
      <c r="AP35" s="148"/>
      <c r="AQ35" s="148"/>
      <c r="AR35" s="148"/>
      <c r="AS35" s="148"/>
      <c r="AT35" s="148"/>
      <c r="AU35" s="148"/>
      <c r="AV35" s="148"/>
      <c r="AW35" s="148"/>
      <c r="AX35" s="148"/>
      <c r="AY35" s="148"/>
      <c r="AZ35" s="148"/>
      <c r="BA35" s="148"/>
      <c r="BB35" s="148"/>
      <c r="BC35" s="148"/>
      <c r="BD35" s="148"/>
      <c r="BE35" s="148"/>
      <c r="BF35" s="148"/>
      <c r="BG35" s="148"/>
      <c r="BH35" s="148"/>
    </row>
    <row r="36" spans="1:60" outlineLevel="1" x14ac:dyDescent="0.2">
      <c r="A36" s="155"/>
      <c r="B36" s="156"/>
      <c r="C36" s="188" t="s">
        <v>398</v>
      </c>
      <c r="D36" s="179"/>
      <c r="E36" s="180">
        <v>5.34</v>
      </c>
      <c r="F36" s="157"/>
      <c r="G36" s="157"/>
      <c r="H36" s="157"/>
      <c r="I36" s="157"/>
      <c r="J36" s="157"/>
      <c r="K36" s="157"/>
      <c r="L36" s="157"/>
      <c r="M36" s="157"/>
      <c r="N36" s="157"/>
      <c r="O36" s="157"/>
      <c r="P36" s="157"/>
      <c r="Q36" s="157"/>
      <c r="R36" s="157"/>
      <c r="S36" s="157"/>
      <c r="T36" s="157"/>
      <c r="U36" s="157"/>
      <c r="V36" s="157"/>
      <c r="W36" s="157"/>
      <c r="X36" s="157"/>
      <c r="Y36" s="148"/>
      <c r="Z36" s="148"/>
      <c r="AA36" s="148"/>
      <c r="AB36" s="148"/>
      <c r="AC36" s="148"/>
      <c r="AD36" s="148"/>
      <c r="AE36" s="148"/>
      <c r="AF36" s="148"/>
      <c r="AG36" s="148" t="s">
        <v>184</v>
      </c>
      <c r="AH36" s="148">
        <v>0</v>
      </c>
      <c r="AI36" s="148"/>
      <c r="AJ36" s="148"/>
      <c r="AK36" s="148"/>
      <c r="AL36" s="148"/>
      <c r="AM36" s="148"/>
      <c r="AN36" s="148"/>
      <c r="AO36" s="148"/>
      <c r="AP36" s="148"/>
      <c r="AQ36" s="148"/>
      <c r="AR36" s="148"/>
      <c r="AS36" s="148"/>
      <c r="AT36" s="148"/>
      <c r="AU36" s="148"/>
      <c r="AV36" s="148"/>
      <c r="AW36" s="148"/>
      <c r="AX36" s="148"/>
      <c r="AY36" s="148"/>
      <c r="AZ36" s="148"/>
      <c r="BA36" s="148"/>
      <c r="BB36" s="148"/>
      <c r="BC36" s="148"/>
      <c r="BD36" s="148"/>
      <c r="BE36" s="148"/>
      <c r="BF36" s="148"/>
      <c r="BG36" s="148"/>
      <c r="BH36" s="148"/>
    </row>
    <row r="37" spans="1:60" outlineLevel="1" x14ac:dyDescent="0.2">
      <c r="A37" s="165">
        <v>10</v>
      </c>
      <c r="B37" s="166" t="s">
        <v>399</v>
      </c>
      <c r="C37" s="175" t="s">
        <v>400</v>
      </c>
      <c r="D37" s="167" t="s">
        <v>176</v>
      </c>
      <c r="E37" s="168">
        <v>3.2040000000000002</v>
      </c>
      <c r="F37" s="169"/>
      <c r="G37" s="170">
        <f>ROUND(E37*F37,2)</f>
        <v>0</v>
      </c>
      <c r="H37" s="169">
        <v>0</v>
      </c>
      <c r="I37" s="170">
        <f>ROUND(E37*H37,2)</f>
        <v>0</v>
      </c>
      <c r="J37" s="169">
        <v>280</v>
      </c>
      <c r="K37" s="170">
        <f>ROUND(E37*J37,2)</f>
        <v>897.12</v>
      </c>
      <c r="L37" s="170">
        <v>21</v>
      </c>
      <c r="M37" s="170">
        <f>G37*(1+L37/100)</f>
        <v>0</v>
      </c>
      <c r="N37" s="170">
        <v>0</v>
      </c>
      <c r="O37" s="170">
        <f>ROUND(E37*N37,2)</f>
        <v>0</v>
      </c>
      <c r="P37" s="170">
        <v>0</v>
      </c>
      <c r="Q37" s="170">
        <f>ROUND(E37*P37,2)</f>
        <v>0</v>
      </c>
      <c r="R37" s="170" t="s">
        <v>177</v>
      </c>
      <c r="S37" s="170" t="s">
        <v>162</v>
      </c>
      <c r="T37" s="171" t="s">
        <v>178</v>
      </c>
      <c r="U37" s="157">
        <v>0</v>
      </c>
      <c r="V37" s="157">
        <f>ROUND(E37*U37,2)</f>
        <v>0</v>
      </c>
      <c r="W37" s="157"/>
      <c r="X37" s="157" t="s">
        <v>179</v>
      </c>
      <c r="Y37" s="148"/>
      <c r="Z37" s="148"/>
      <c r="AA37" s="148"/>
      <c r="AB37" s="148"/>
      <c r="AC37" s="148"/>
      <c r="AD37" s="148"/>
      <c r="AE37" s="148"/>
      <c r="AF37" s="148"/>
      <c r="AG37" s="148" t="s">
        <v>180</v>
      </c>
      <c r="AH37" s="148"/>
      <c r="AI37" s="148"/>
      <c r="AJ37" s="148"/>
      <c r="AK37" s="148"/>
      <c r="AL37" s="148"/>
      <c r="AM37" s="148"/>
      <c r="AN37" s="148"/>
      <c r="AO37" s="148"/>
      <c r="AP37" s="148"/>
      <c r="AQ37" s="148"/>
      <c r="AR37" s="148"/>
      <c r="AS37" s="148"/>
      <c r="AT37" s="148"/>
      <c r="AU37" s="148"/>
      <c r="AV37" s="148"/>
      <c r="AW37" s="148"/>
      <c r="AX37" s="148"/>
      <c r="AY37" s="148"/>
      <c r="AZ37" s="148"/>
      <c r="BA37" s="148"/>
      <c r="BB37" s="148"/>
      <c r="BC37" s="148"/>
      <c r="BD37" s="148"/>
      <c r="BE37" s="148"/>
      <c r="BF37" s="148"/>
      <c r="BG37" s="148"/>
      <c r="BH37" s="148"/>
    </row>
    <row r="38" spans="1:60" outlineLevel="1" x14ac:dyDescent="0.2">
      <c r="A38" s="155"/>
      <c r="B38" s="156"/>
      <c r="C38" s="188" t="s">
        <v>391</v>
      </c>
      <c r="D38" s="179"/>
      <c r="E38" s="180">
        <v>3.2040000000000002</v>
      </c>
      <c r="F38" s="157"/>
      <c r="G38" s="157"/>
      <c r="H38" s="157"/>
      <c r="I38" s="157"/>
      <c r="J38" s="157"/>
      <c r="K38" s="157"/>
      <c r="L38" s="157"/>
      <c r="M38" s="157"/>
      <c r="N38" s="157"/>
      <c r="O38" s="157"/>
      <c r="P38" s="157"/>
      <c r="Q38" s="157"/>
      <c r="R38" s="157"/>
      <c r="S38" s="157"/>
      <c r="T38" s="157"/>
      <c r="U38" s="157"/>
      <c r="V38" s="157"/>
      <c r="W38" s="157"/>
      <c r="X38" s="157"/>
      <c r="Y38" s="148"/>
      <c r="Z38" s="148"/>
      <c r="AA38" s="148"/>
      <c r="AB38" s="148"/>
      <c r="AC38" s="148"/>
      <c r="AD38" s="148"/>
      <c r="AE38" s="148"/>
      <c r="AF38" s="148"/>
      <c r="AG38" s="148" t="s">
        <v>184</v>
      </c>
      <c r="AH38" s="148">
        <v>0</v>
      </c>
      <c r="AI38" s="148"/>
      <c r="AJ38" s="148"/>
      <c r="AK38" s="148"/>
      <c r="AL38" s="148"/>
      <c r="AM38" s="148"/>
      <c r="AN38" s="148"/>
      <c r="AO38" s="148"/>
      <c r="AP38" s="148"/>
      <c r="AQ38" s="148"/>
      <c r="AR38" s="148"/>
      <c r="AS38" s="148"/>
      <c r="AT38" s="148"/>
      <c r="AU38" s="148"/>
      <c r="AV38" s="148"/>
      <c r="AW38" s="148"/>
      <c r="AX38" s="148"/>
      <c r="AY38" s="148"/>
      <c r="AZ38" s="148"/>
      <c r="BA38" s="148"/>
      <c r="BB38" s="148"/>
      <c r="BC38" s="148"/>
      <c r="BD38" s="148"/>
      <c r="BE38" s="148"/>
      <c r="BF38" s="148"/>
      <c r="BG38" s="148"/>
      <c r="BH38" s="148"/>
    </row>
    <row r="39" spans="1:60" x14ac:dyDescent="0.2">
      <c r="A39" s="159" t="s">
        <v>157</v>
      </c>
      <c r="B39" s="160" t="s">
        <v>98</v>
      </c>
      <c r="C39" s="174" t="s">
        <v>99</v>
      </c>
      <c r="D39" s="161"/>
      <c r="E39" s="162"/>
      <c r="F39" s="163"/>
      <c r="G39" s="163">
        <f>SUMIF(AG40:AG62,"&lt;&gt;NOR",G40:G62)</f>
        <v>0</v>
      </c>
      <c r="H39" s="163"/>
      <c r="I39" s="163">
        <f>SUM(I40:I62)</f>
        <v>30851.090000000004</v>
      </c>
      <c r="J39" s="163"/>
      <c r="K39" s="163">
        <f>SUM(K40:K62)</f>
        <v>17577.72</v>
      </c>
      <c r="L39" s="163"/>
      <c r="M39" s="163">
        <f>SUM(M40:M62)</f>
        <v>0</v>
      </c>
      <c r="N39" s="163"/>
      <c r="O39" s="163">
        <f>SUM(O40:O62)</f>
        <v>59.089999999999996</v>
      </c>
      <c r="P39" s="163"/>
      <c r="Q39" s="163">
        <f>SUM(Q40:Q62)</f>
        <v>0</v>
      </c>
      <c r="R39" s="163"/>
      <c r="S39" s="163"/>
      <c r="T39" s="164"/>
      <c r="U39" s="158"/>
      <c r="V39" s="158">
        <f>SUM(V40:V62)</f>
        <v>37.36</v>
      </c>
      <c r="W39" s="158"/>
      <c r="X39" s="158"/>
      <c r="AG39" t="s">
        <v>158</v>
      </c>
    </row>
    <row r="40" spans="1:60" outlineLevel="1" x14ac:dyDescent="0.2">
      <c r="A40" s="165">
        <v>11</v>
      </c>
      <c r="B40" s="166" t="s">
        <v>218</v>
      </c>
      <c r="C40" s="175" t="s">
        <v>219</v>
      </c>
      <c r="D40" s="167" t="s">
        <v>203</v>
      </c>
      <c r="E40" s="168">
        <v>42</v>
      </c>
      <c r="F40" s="169"/>
      <c r="G40" s="170">
        <f>ROUND(E40*F40,2)</f>
        <v>0</v>
      </c>
      <c r="H40" s="169">
        <v>62.65</v>
      </c>
      <c r="I40" s="170">
        <f>ROUND(E40*H40,2)</f>
        <v>2631.3</v>
      </c>
      <c r="J40" s="169">
        <v>13.95</v>
      </c>
      <c r="K40" s="170">
        <f>ROUND(E40*J40,2)</f>
        <v>585.9</v>
      </c>
      <c r="L40" s="170">
        <v>21</v>
      </c>
      <c r="M40" s="170">
        <f>G40*(1+L40/100)</f>
        <v>0</v>
      </c>
      <c r="N40" s="170">
        <v>0.2024</v>
      </c>
      <c r="O40" s="170">
        <f>ROUND(E40*N40,2)</f>
        <v>8.5</v>
      </c>
      <c r="P40" s="170">
        <v>0</v>
      </c>
      <c r="Q40" s="170">
        <f>ROUND(E40*P40,2)</f>
        <v>0</v>
      </c>
      <c r="R40" s="170" t="s">
        <v>220</v>
      </c>
      <c r="S40" s="170" t="s">
        <v>162</v>
      </c>
      <c r="T40" s="171" t="s">
        <v>178</v>
      </c>
      <c r="U40" s="157">
        <v>0.03</v>
      </c>
      <c r="V40" s="157">
        <f>ROUND(E40*U40,2)</f>
        <v>1.26</v>
      </c>
      <c r="W40" s="157"/>
      <c r="X40" s="157" t="s">
        <v>179</v>
      </c>
      <c r="Y40" s="148"/>
      <c r="Z40" s="148"/>
      <c r="AA40" s="148"/>
      <c r="AB40" s="148"/>
      <c r="AC40" s="148"/>
      <c r="AD40" s="148"/>
      <c r="AE40" s="148"/>
      <c r="AF40" s="148"/>
      <c r="AG40" s="148" t="s">
        <v>180</v>
      </c>
      <c r="AH40" s="148"/>
      <c r="AI40" s="148"/>
      <c r="AJ40" s="148"/>
      <c r="AK40" s="148"/>
      <c r="AL40" s="148"/>
      <c r="AM40" s="148"/>
      <c r="AN40" s="148"/>
      <c r="AO40" s="148"/>
      <c r="AP40" s="148"/>
      <c r="AQ40" s="148"/>
      <c r="AR40" s="148"/>
      <c r="AS40" s="148"/>
      <c r="AT40" s="148"/>
      <c r="AU40" s="148"/>
      <c r="AV40" s="148"/>
      <c r="AW40" s="148"/>
      <c r="AX40" s="148"/>
      <c r="AY40" s="148"/>
      <c r="AZ40" s="148"/>
      <c r="BA40" s="148"/>
      <c r="BB40" s="148"/>
      <c r="BC40" s="148"/>
      <c r="BD40" s="148"/>
      <c r="BE40" s="148"/>
      <c r="BF40" s="148"/>
      <c r="BG40" s="148"/>
      <c r="BH40" s="148"/>
    </row>
    <row r="41" spans="1:60" outlineLevel="1" x14ac:dyDescent="0.2">
      <c r="A41" s="155"/>
      <c r="B41" s="156"/>
      <c r="C41" s="262" t="s">
        <v>221</v>
      </c>
      <c r="D41" s="263"/>
      <c r="E41" s="263"/>
      <c r="F41" s="263"/>
      <c r="G41" s="263"/>
      <c r="H41" s="157"/>
      <c r="I41" s="157"/>
      <c r="J41" s="157"/>
      <c r="K41" s="157"/>
      <c r="L41" s="157"/>
      <c r="M41" s="157"/>
      <c r="N41" s="157"/>
      <c r="O41" s="157"/>
      <c r="P41" s="157"/>
      <c r="Q41" s="157"/>
      <c r="R41" s="157"/>
      <c r="S41" s="157"/>
      <c r="T41" s="157"/>
      <c r="U41" s="157"/>
      <c r="V41" s="157"/>
      <c r="W41" s="157"/>
      <c r="X41" s="157"/>
      <c r="Y41" s="148"/>
      <c r="Z41" s="148"/>
      <c r="AA41" s="148"/>
      <c r="AB41" s="148"/>
      <c r="AC41" s="148"/>
      <c r="AD41" s="148"/>
      <c r="AE41" s="148"/>
      <c r="AF41" s="148"/>
      <c r="AG41" s="148" t="s">
        <v>182</v>
      </c>
      <c r="AH41" s="148"/>
      <c r="AI41" s="148"/>
      <c r="AJ41" s="148"/>
      <c r="AK41" s="148"/>
      <c r="AL41" s="148"/>
      <c r="AM41" s="148"/>
      <c r="AN41" s="148"/>
      <c r="AO41" s="148"/>
      <c r="AP41" s="148"/>
      <c r="AQ41" s="148"/>
      <c r="AR41" s="148"/>
      <c r="AS41" s="148"/>
      <c r="AT41" s="148"/>
      <c r="AU41" s="148"/>
      <c r="AV41" s="148"/>
      <c r="AW41" s="148"/>
      <c r="AX41" s="148"/>
      <c r="AY41" s="148"/>
      <c r="AZ41" s="148"/>
      <c r="BA41" s="148"/>
      <c r="BB41" s="148"/>
      <c r="BC41" s="148"/>
      <c r="BD41" s="148"/>
      <c r="BE41" s="148"/>
      <c r="BF41" s="148"/>
      <c r="BG41" s="148"/>
      <c r="BH41" s="148"/>
    </row>
    <row r="42" spans="1:60" outlineLevel="1" x14ac:dyDescent="0.2">
      <c r="A42" s="155"/>
      <c r="B42" s="156"/>
      <c r="C42" s="188" t="s">
        <v>401</v>
      </c>
      <c r="D42" s="179"/>
      <c r="E42" s="180">
        <v>42</v>
      </c>
      <c r="F42" s="157"/>
      <c r="G42" s="157"/>
      <c r="H42" s="157"/>
      <c r="I42" s="157"/>
      <c r="J42" s="157"/>
      <c r="K42" s="157"/>
      <c r="L42" s="157"/>
      <c r="M42" s="157"/>
      <c r="N42" s="157"/>
      <c r="O42" s="157"/>
      <c r="P42" s="157"/>
      <c r="Q42" s="157"/>
      <c r="R42" s="157"/>
      <c r="S42" s="157"/>
      <c r="T42" s="157"/>
      <c r="U42" s="157"/>
      <c r="V42" s="157"/>
      <c r="W42" s="157"/>
      <c r="X42" s="157"/>
      <c r="Y42" s="148"/>
      <c r="Z42" s="148"/>
      <c r="AA42" s="148"/>
      <c r="AB42" s="148"/>
      <c r="AC42" s="148"/>
      <c r="AD42" s="148"/>
      <c r="AE42" s="148"/>
      <c r="AF42" s="148"/>
      <c r="AG42" s="148" t="s">
        <v>184</v>
      </c>
      <c r="AH42" s="148">
        <v>0</v>
      </c>
      <c r="AI42" s="148"/>
      <c r="AJ42" s="148"/>
      <c r="AK42" s="148"/>
      <c r="AL42" s="148"/>
      <c r="AM42" s="148"/>
      <c r="AN42" s="148"/>
      <c r="AO42" s="148"/>
      <c r="AP42" s="148"/>
      <c r="AQ42" s="148"/>
      <c r="AR42" s="148"/>
      <c r="AS42" s="148"/>
      <c r="AT42" s="148"/>
      <c r="AU42" s="148"/>
      <c r="AV42" s="148"/>
      <c r="AW42" s="148"/>
      <c r="AX42" s="148"/>
      <c r="AY42" s="148"/>
      <c r="AZ42" s="148"/>
      <c r="BA42" s="148"/>
      <c r="BB42" s="148"/>
      <c r="BC42" s="148"/>
      <c r="BD42" s="148"/>
      <c r="BE42" s="148"/>
      <c r="BF42" s="148"/>
      <c r="BG42" s="148"/>
      <c r="BH42" s="148"/>
    </row>
    <row r="43" spans="1:60" outlineLevel="1" x14ac:dyDescent="0.2">
      <c r="A43" s="165">
        <v>12</v>
      </c>
      <c r="B43" s="166" t="s">
        <v>226</v>
      </c>
      <c r="C43" s="175" t="s">
        <v>227</v>
      </c>
      <c r="D43" s="167" t="s">
        <v>203</v>
      </c>
      <c r="E43" s="168">
        <v>20.5</v>
      </c>
      <c r="F43" s="169"/>
      <c r="G43" s="170">
        <f>ROUND(E43*F43,2)</f>
        <v>0</v>
      </c>
      <c r="H43" s="169">
        <v>94.13</v>
      </c>
      <c r="I43" s="170">
        <f>ROUND(E43*H43,2)</f>
        <v>1929.67</v>
      </c>
      <c r="J43" s="169">
        <v>17.37</v>
      </c>
      <c r="K43" s="170">
        <f>ROUND(E43*J43,2)</f>
        <v>356.09</v>
      </c>
      <c r="L43" s="170">
        <v>21</v>
      </c>
      <c r="M43" s="170">
        <f>G43*(1+L43/100)</f>
        <v>0</v>
      </c>
      <c r="N43" s="170">
        <v>0.30360999999999999</v>
      </c>
      <c r="O43" s="170">
        <f>ROUND(E43*N43,2)</f>
        <v>6.22</v>
      </c>
      <c r="P43" s="170">
        <v>0</v>
      </c>
      <c r="Q43" s="170">
        <f>ROUND(E43*P43,2)</f>
        <v>0</v>
      </c>
      <c r="R43" s="170" t="s">
        <v>220</v>
      </c>
      <c r="S43" s="170" t="s">
        <v>162</v>
      </c>
      <c r="T43" s="171" t="s">
        <v>178</v>
      </c>
      <c r="U43" s="157">
        <v>0.02</v>
      </c>
      <c r="V43" s="157">
        <f>ROUND(E43*U43,2)</f>
        <v>0.41</v>
      </c>
      <c r="W43" s="157"/>
      <c r="X43" s="157" t="s">
        <v>179</v>
      </c>
      <c r="Y43" s="148"/>
      <c r="Z43" s="148"/>
      <c r="AA43" s="148"/>
      <c r="AB43" s="148"/>
      <c r="AC43" s="148"/>
      <c r="AD43" s="148"/>
      <c r="AE43" s="148"/>
      <c r="AF43" s="148"/>
      <c r="AG43" s="148" t="s">
        <v>180</v>
      </c>
      <c r="AH43" s="148"/>
      <c r="AI43" s="148"/>
      <c r="AJ43" s="148"/>
      <c r="AK43" s="148"/>
      <c r="AL43" s="148"/>
      <c r="AM43" s="148"/>
      <c r="AN43" s="148"/>
      <c r="AO43" s="148"/>
      <c r="AP43" s="148"/>
      <c r="AQ43" s="148"/>
      <c r="AR43" s="148"/>
      <c r="AS43" s="148"/>
      <c r="AT43" s="148"/>
      <c r="AU43" s="148"/>
      <c r="AV43" s="148"/>
      <c r="AW43" s="148"/>
      <c r="AX43" s="148"/>
      <c r="AY43" s="148"/>
      <c r="AZ43" s="148"/>
      <c r="BA43" s="148"/>
      <c r="BB43" s="148"/>
      <c r="BC43" s="148"/>
      <c r="BD43" s="148"/>
      <c r="BE43" s="148"/>
      <c r="BF43" s="148"/>
      <c r="BG43" s="148"/>
      <c r="BH43" s="148"/>
    </row>
    <row r="44" spans="1:60" outlineLevel="1" x14ac:dyDescent="0.2">
      <c r="A44" s="155"/>
      <c r="B44" s="156"/>
      <c r="C44" s="262" t="s">
        <v>221</v>
      </c>
      <c r="D44" s="263"/>
      <c r="E44" s="263"/>
      <c r="F44" s="263"/>
      <c r="G44" s="263"/>
      <c r="H44" s="157"/>
      <c r="I44" s="157"/>
      <c r="J44" s="157"/>
      <c r="K44" s="157"/>
      <c r="L44" s="157"/>
      <c r="M44" s="157"/>
      <c r="N44" s="157"/>
      <c r="O44" s="157"/>
      <c r="P44" s="157"/>
      <c r="Q44" s="157"/>
      <c r="R44" s="157"/>
      <c r="S44" s="157"/>
      <c r="T44" s="157"/>
      <c r="U44" s="157"/>
      <c r="V44" s="157"/>
      <c r="W44" s="157"/>
      <c r="X44" s="157"/>
      <c r="Y44" s="148"/>
      <c r="Z44" s="148"/>
      <c r="AA44" s="148"/>
      <c r="AB44" s="148"/>
      <c r="AC44" s="148"/>
      <c r="AD44" s="148"/>
      <c r="AE44" s="148"/>
      <c r="AF44" s="148"/>
      <c r="AG44" s="148" t="s">
        <v>182</v>
      </c>
      <c r="AH44" s="148"/>
      <c r="AI44" s="148"/>
      <c r="AJ44" s="148"/>
      <c r="AK44" s="148"/>
      <c r="AL44" s="148"/>
      <c r="AM44" s="148"/>
      <c r="AN44" s="148"/>
      <c r="AO44" s="148"/>
      <c r="AP44" s="148"/>
      <c r="AQ44" s="148"/>
      <c r="AR44" s="148"/>
      <c r="AS44" s="148"/>
      <c r="AT44" s="148"/>
      <c r="AU44" s="148"/>
      <c r="AV44" s="148"/>
      <c r="AW44" s="148"/>
      <c r="AX44" s="148"/>
      <c r="AY44" s="148"/>
      <c r="AZ44" s="148"/>
      <c r="BA44" s="148"/>
      <c r="BB44" s="148"/>
      <c r="BC44" s="148"/>
      <c r="BD44" s="148"/>
      <c r="BE44" s="148"/>
      <c r="BF44" s="148"/>
      <c r="BG44" s="148"/>
      <c r="BH44" s="148"/>
    </row>
    <row r="45" spans="1:60" outlineLevel="1" x14ac:dyDescent="0.2">
      <c r="A45" s="155"/>
      <c r="B45" s="156"/>
      <c r="C45" s="188" t="s">
        <v>402</v>
      </c>
      <c r="D45" s="179"/>
      <c r="E45" s="180">
        <v>20.5</v>
      </c>
      <c r="F45" s="157"/>
      <c r="G45" s="157"/>
      <c r="H45" s="157"/>
      <c r="I45" s="157"/>
      <c r="J45" s="157"/>
      <c r="K45" s="157"/>
      <c r="L45" s="157"/>
      <c r="M45" s="157"/>
      <c r="N45" s="157"/>
      <c r="O45" s="157"/>
      <c r="P45" s="157"/>
      <c r="Q45" s="157"/>
      <c r="R45" s="157"/>
      <c r="S45" s="157"/>
      <c r="T45" s="157"/>
      <c r="U45" s="157"/>
      <c r="V45" s="157"/>
      <c r="W45" s="157"/>
      <c r="X45" s="157"/>
      <c r="Y45" s="148"/>
      <c r="Z45" s="148"/>
      <c r="AA45" s="148"/>
      <c r="AB45" s="148"/>
      <c r="AC45" s="148"/>
      <c r="AD45" s="148"/>
      <c r="AE45" s="148"/>
      <c r="AF45" s="148"/>
      <c r="AG45" s="148" t="s">
        <v>184</v>
      </c>
      <c r="AH45" s="148">
        <v>0</v>
      </c>
      <c r="AI45" s="148"/>
      <c r="AJ45" s="148"/>
      <c r="AK45" s="148"/>
      <c r="AL45" s="148"/>
      <c r="AM45" s="148"/>
      <c r="AN45" s="148"/>
      <c r="AO45" s="148"/>
      <c r="AP45" s="148"/>
      <c r="AQ45" s="148"/>
      <c r="AR45" s="148"/>
      <c r="AS45" s="148"/>
      <c r="AT45" s="148"/>
      <c r="AU45" s="148"/>
      <c r="AV45" s="148"/>
      <c r="AW45" s="148"/>
      <c r="AX45" s="148"/>
      <c r="AY45" s="148"/>
      <c r="AZ45" s="148"/>
      <c r="BA45" s="148"/>
      <c r="BB45" s="148"/>
      <c r="BC45" s="148"/>
      <c r="BD45" s="148"/>
      <c r="BE45" s="148"/>
      <c r="BF45" s="148"/>
      <c r="BG45" s="148"/>
      <c r="BH45" s="148"/>
    </row>
    <row r="46" spans="1:60" outlineLevel="1" x14ac:dyDescent="0.2">
      <c r="A46" s="165">
        <v>13</v>
      </c>
      <c r="B46" s="166" t="s">
        <v>403</v>
      </c>
      <c r="C46" s="175" t="s">
        <v>404</v>
      </c>
      <c r="D46" s="167" t="s">
        <v>203</v>
      </c>
      <c r="E46" s="168">
        <v>42</v>
      </c>
      <c r="F46" s="169"/>
      <c r="G46" s="170">
        <f>ROUND(E46*F46,2)</f>
        <v>0</v>
      </c>
      <c r="H46" s="169">
        <v>156.59</v>
      </c>
      <c r="I46" s="170">
        <f>ROUND(E46*H46,2)</f>
        <v>6576.78</v>
      </c>
      <c r="J46" s="169">
        <v>25.41</v>
      </c>
      <c r="K46" s="170">
        <f>ROUND(E46*J46,2)</f>
        <v>1067.22</v>
      </c>
      <c r="L46" s="170">
        <v>21</v>
      </c>
      <c r="M46" s="170">
        <f>G46*(1+L46/100)</f>
        <v>0</v>
      </c>
      <c r="N46" s="170">
        <v>0.50600999999999996</v>
      </c>
      <c r="O46" s="170">
        <f>ROUND(E46*N46,2)</f>
        <v>21.25</v>
      </c>
      <c r="P46" s="170">
        <v>0</v>
      </c>
      <c r="Q46" s="170">
        <f>ROUND(E46*P46,2)</f>
        <v>0</v>
      </c>
      <c r="R46" s="170" t="s">
        <v>220</v>
      </c>
      <c r="S46" s="170" t="s">
        <v>162</v>
      </c>
      <c r="T46" s="171" t="s">
        <v>178</v>
      </c>
      <c r="U46" s="157">
        <v>0.02</v>
      </c>
      <c r="V46" s="157">
        <f>ROUND(E46*U46,2)</f>
        <v>0.84</v>
      </c>
      <c r="W46" s="157"/>
      <c r="X46" s="157" t="s">
        <v>179</v>
      </c>
      <c r="Y46" s="148"/>
      <c r="Z46" s="148"/>
      <c r="AA46" s="148"/>
      <c r="AB46" s="148"/>
      <c r="AC46" s="148"/>
      <c r="AD46" s="148"/>
      <c r="AE46" s="148"/>
      <c r="AF46" s="148"/>
      <c r="AG46" s="148" t="s">
        <v>180</v>
      </c>
      <c r="AH46" s="148"/>
      <c r="AI46" s="148"/>
      <c r="AJ46" s="148"/>
      <c r="AK46" s="148"/>
      <c r="AL46" s="148"/>
      <c r="AM46" s="148"/>
      <c r="AN46" s="148"/>
      <c r="AO46" s="148"/>
      <c r="AP46" s="148"/>
      <c r="AQ46" s="148"/>
      <c r="AR46" s="148"/>
      <c r="AS46" s="148"/>
      <c r="AT46" s="148"/>
      <c r="AU46" s="148"/>
      <c r="AV46" s="148"/>
      <c r="AW46" s="148"/>
      <c r="AX46" s="148"/>
      <c r="AY46" s="148"/>
      <c r="AZ46" s="148"/>
      <c r="BA46" s="148"/>
      <c r="BB46" s="148"/>
      <c r="BC46" s="148"/>
      <c r="BD46" s="148"/>
      <c r="BE46" s="148"/>
      <c r="BF46" s="148"/>
      <c r="BG46" s="148"/>
      <c r="BH46" s="148"/>
    </row>
    <row r="47" spans="1:60" outlineLevel="1" x14ac:dyDescent="0.2">
      <c r="A47" s="155"/>
      <c r="B47" s="156"/>
      <c r="C47" s="262" t="s">
        <v>221</v>
      </c>
      <c r="D47" s="263"/>
      <c r="E47" s="263"/>
      <c r="F47" s="263"/>
      <c r="G47" s="263"/>
      <c r="H47" s="157"/>
      <c r="I47" s="157"/>
      <c r="J47" s="157"/>
      <c r="K47" s="157"/>
      <c r="L47" s="157"/>
      <c r="M47" s="157"/>
      <c r="N47" s="157"/>
      <c r="O47" s="157"/>
      <c r="P47" s="157"/>
      <c r="Q47" s="157"/>
      <c r="R47" s="157"/>
      <c r="S47" s="157"/>
      <c r="T47" s="157"/>
      <c r="U47" s="157"/>
      <c r="V47" s="157"/>
      <c r="W47" s="157"/>
      <c r="X47" s="157"/>
      <c r="Y47" s="148"/>
      <c r="Z47" s="148"/>
      <c r="AA47" s="148"/>
      <c r="AB47" s="148"/>
      <c r="AC47" s="148"/>
      <c r="AD47" s="148"/>
      <c r="AE47" s="148"/>
      <c r="AF47" s="148"/>
      <c r="AG47" s="148" t="s">
        <v>182</v>
      </c>
      <c r="AH47" s="148"/>
      <c r="AI47" s="148"/>
      <c r="AJ47" s="148"/>
      <c r="AK47" s="148"/>
      <c r="AL47" s="148"/>
      <c r="AM47" s="148"/>
      <c r="AN47" s="148"/>
      <c r="AO47" s="148"/>
      <c r="AP47" s="148"/>
      <c r="AQ47" s="148"/>
      <c r="AR47" s="148"/>
      <c r="AS47" s="148"/>
      <c r="AT47" s="148"/>
      <c r="AU47" s="148"/>
      <c r="AV47" s="148"/>
      <c r="AW47" s="148"/>
      <c r="AX47" s="148"/>
      <c r="AY47" s="148"/>
      <c r="AZ47" s="148"/>
      <c r="BA47" s="148"/>
      <c r="BB47" s="148"/>
      <c r="BC47" s="148"/>
      <c r="BD47" s="148"/>
      <c r="BE47" s="148"/>
      <c r="BF47" s="148"/>
      <c r="BG47" s="148"/>
      <c r="BH47" s="148"/>
    </row>
    <row r="48" spans="1:60" outlineLevel="1" x14ac:dyDescent="0.2">
      <c r="A48" s="155"/>
      <c r="B48" s="156"/>
      <c r="C48" s="188" t="s">
        <v>405</v>
      </c>
      <c r="D48" s="179"/>
      <c r="E48" s="180">
        <v>42</v>
      </c>
      <c r="F48" s="157"/>
      <c r="G48" s="157"/>
      <c r="H48" s="157"/>
      <c r="I48" s="157"/>
      <c r="J48" s="157"/>
      <c r="K48" s="157"/>
      <c r="L48" s="157"/>
      <c r="M48" s="157"/>
      <c r="N48" s="157"/>
      <c r="O48" s="157"/>
      <c r="P48" s="157"/>
      <c r="Q48" s="157"/>
      <c r="R48" s="157"/>
      <c r="S48" s="157"/>
      <c r="T48" s="157"/>
      <c r="U48" s="157"/>
      <c r="V48" s="157"/>
      <c r="W48" s="157"/>
      <c r="X48" s="157"/>
      <c r="Y48" s="148"/>
      <c r="Z48" s="148"/>
      <c r="AA48" s="148"/>
      <c r="AB48" s="148"/>
      <c r="AC48" s="148"/>
      <c r="AD48" s="148"/>
      <c r="AE48" s="148"/>
      <c r="AF48" s="148"/>
      <c r="AG48" s="148" t="s">
        <v>184</v>
      </c>
      <c r="AH48" s="148">
        <v>0</v>
      </c>
      <c r="AI48" s="148"/>
      <c r="AJ48" s="148"/>
      <c r="AK48" s="148"/>
      <c r="AL48" s="148"/>
      <c r="AM48" s="148"/>
      <c r="AN48" s="148"/>
      <c r="AO48" s="148"/>
      <c r="AP48" s="148"/>
      <c r="AQ48" s="148"/>
      <c r="AR48" s="148"/>
      <c r="AS48" s="148"/>
      <c r="AT48" s="148"/>
      <c r="AU48" s="148"/>
      <c r="AV48" s="148"/>
      <c r="AW48" s="148"/>
      <c r="AX48" s="148"/>
      <c r="AY48" s="148"/>
      <c r="AZ48" s="148"/>
      <c r="BA48" s="148"/>
      <c r="BB48" s="148"/>
      <c r="BC48" s="148"/>
      <c r="BD48" s="148"/>
      <c r="BE48" s="148"/>
      <c r="BF48" s="148"/>
      <c r="BG48" s="148"/>
      <c r="BH48" s="148"/>
    </row>
    <row r="49" spans="1:60" ht="22.5" outlineLevel="1" x14ac:dyDescent="0.2">
      <c r="A49" s="165">
        <v>14</v>
      </c>
      <c r="B49" s="166" t="s">
        <v>406</v>
      </c>
      <c r="C49" s="175" t="s">
        <v>407</v>
      </c>
      <c r="D49" s="167" t="s">
        <v>203</v>
      </c>
      <c r="E49" s="168">
        <v>19.25</v>
      </c>
      <c r="F49" s="169"/>
      <c r="G49" s="170">
        <f>ROUND(E49*F49,2)</f>
        <v>0</v>
      </c>
      <c r="H49" s="169">
        <v>160.13999999999999</v>
      </c>
      <c r="I49" s="170">
        <f>ROUND(E49*H49,2)</f>
        <v>3082.7</v>
      </c>
      <c r="J49" s="169">
        <v>25.36</v>
      </c>
      <c r="K49" s="170">
        <f>ROUND(E49*J49,2)</f>
        <v>488.18</v>
      </c>
      <c r="L49" s="170">
        <v>21</v>
      </c>
      <c r="M49" s="170">
        <f>G49*(1+L49/100)</f>
        <v>0</v>
      </c>
      <c r="N49" s="170">
        <v>0.378</v>
      </c>
      <c r="O49" s="170">
        <f>ROUND(E49*N49,2)</f>
        <v>7.28</v>
      </c>
      <c r="P49" s="170">
        <v>0</v>
      </c>
      <c r="Q49" s="170">
        <f>ROUND(E49*P49,2)</f>
        <v>0</v>
      </c>
      <c r="R49" s="170" t="s">
        <v>220</v>
      </c>
      <c r="S49" s="170" t="s">
        <v>162</v>
      </c>
      <c r="T49" s="171" t="s">
        <v>178</v>
      </c>
      <c r="U49" s="157">
        <v>0.03</v>
      </c>
      <c r="V49" s="157">
        <f>ROUND(E49*U49,2)</f>
        <v>0.57999999999999996</v>
      </c>
      <c r="W49" s="157"/>
      <c r="X49" s="157" t="s">
        <v>179</v>
      </c>
      <c r="Y49" s="148"/>
      <c r="Z49" s="148"/>
      <c r="AA49" s="148"/>
      <c r="AB49" s="148"/>
      <c r="AC49" s="148"/>
      <c r="AD49" s="148"/>
      <c r="AE49" s="148"/>
      <c r="AF49" s="148"/>
      <c r="AG49" s="148" t="s">
        <v>180</v>
      </c>
      <c r="AH49" s="148"/>
      <c r="AI49" s="148"/>
      <c r="AJ49" s="148"/>
      <c r="AK49" s="148"/>
      <c r="AL49" s="148"/>
      <c r="AM49" s="148"/>
      <c r="AN49" s="148"/>
      <c r="AO49" s="148"/>
      <c r="AP49" s="148"/>
      <c r="AQ49" s="148"/>
      <c r="AR49" s="148"/>
      <c r="AS49" s="148"/>
      <c r="AT49" s="148"/>
      <c r="AU49" s="148"/>
      <c r="AV49" s="148"/>
      <c r="AW49" s="148"/>
      <c r="AX49" s="148"/>
      <c r="AY49" s="148"/>
      <c r="AZ49" s="148"/>
      <c r="BA49" s="148"/>
      <c r="BB49" s="148"/>
      <c r="BC49" s="148"/>
      <c r="BD49" s="148"/>
      <c r="BE49" s="148"/>
      <c r="BF49" s="148"/>
      <c r="BG49" s="148"/>
      <c r="BH49" s="148"/>
    </row>
    <row r="50" spans="1:60" outlineLevel="1" x14ac:dyDescent="0.2">
      <c r="A50" s="155"/>
      <c r="B50" s="156"/>
      <c r="C50" s="188" t="s">
        <v>408</v>
      </c>
      <c r="D50" s="179"/>
      <c r="E50" s="180">
        <v>19.25</v>
      </c>
      <c r="F50" s="157"/>
      <c r="G50" s="157"/>
      <c r="H50" s="157"/>
      <c r="I50" s="157"/>
      <c r="J50" s="157"/>
      <c r="K50" s="157"/>
      <c r="L50" s="157"/>
      <c r="M50" s="157"/>
      <c r="N50" s="157"/>
      <c r="O50" s="157"/>
      <c r="P50" s="157"/>
      <c r="Q50" s="157"/>
      <c r="R50" s="157"/>
      <c r="S50" s="157"/>
      <c r="T50" s="157"/>
      <c r="U50" s="157"/>
      <c r="V50" s="157"/>
      <c r="W50" s="157"/>
      <c r="X50" s="157"/>
      <c r="Y50" s="148"/>
      <c r="Z50" s="148"/>
      <c r="AA50" s="148"/>
      <c r="AB50" s="148"/>
      <c r="AC50" s="148"/>
      <c r="AD50" s="148"/>
      <c r="AE50" s="148"/>
      <c r="AF50" s="148"/>
      <c r="AG50" s="148" t="s">
        <v>184</v>
      </c>
      <c r="AH50" s="148">
        <v>0</v>
      </c>
      <c r="AI50" s="148"/>
      <c r="AJ50" s="148"/>
      <c r="AK50" s="148"/>
      <c r="AL50" s="148"/>
      <c r="AM50" s="148"/>
      <c r="AN50" s="148"/>
      <c r="AO50" s="148"/>
      <c r="AP50" s="148"/>
      <c r="AQ50" s="148"/>
      <c r="AR50" s="148"/>
      <c r="AS50" s="148"/>
      <c r="AT50" s="148"/>
      <c r="AU50" s="148"/>
      <c r="AV50" s="148"/>
      <c r="AW50" s="148"/>
      <c r="AX50" s="148"/>
      <c r="AY50" s="148"/>
      <c r="AZ50" s="148"/>
      <c r="BA50" s="148"/>
      <c r="BB50" s="148"/>
      <c r="BC50" s="148"/>
      <c r="BD50" s="148"/>
      <c r="BE50" s="148"/>
      <c r="BF50" s="148"/>
      <c r="BG50" s="148"/>
      <c r="BH50" s="148"/>
    </row>
    <row r="51" spans="1:60" outlineLevel="1" x14ac:dyDescent="0.2">
      <c r="A51" s="165">
        <v>15</v>
      </c>
      <c r="B51" s="166" t="s">
        <v>409</v>
      </c>
      <c r="C51" s="175" t="s">
        <v>410</v>
      </c>
      <c r="D51" s="167" t="s">
        <v>203</v>
      </c>
      <c r="E51" s="168">
        <v>42</v>
      </c>
      <c r="F51" s="169"/>
      <c r="G51" s="170">
        <f>ROUND(E51*F51,2)</f>
        <v>0</v>
      </c>
      <c r="H51" s="169">
        <v>252.25</v>
      </c>
      <c r="I51" s="170">
        <f>ROUND(E51*H51,2)</f>
        <v>10594.5</v>
      </c>
      <c r="J51" s="169">
        <v>154.75</v>
      </c>
      <c r="K51" s="170">
        <f>ROUND(E51*J51,2)</f>
        <v>6499.5</v>
      </c>
      <c r="L51" s="170">
        <v>21</v>
      </c>
      <c r="M51" s="170">
        <f>G51*(1+L51/100)</f>
        <v>0</v>
      </c>
      <c r="N51" s="170">
        <v>0.25252000000000002</v>
      </c>
      <c r="O51" s="170">
        <f>ROUND(E51*N51,2)</f>
        <v>10.61</v>
      </c>
      <c r="P51" s="170">
        <v>0</v>
      </c>
      <c r="Q51" s="170">
        <f>ROUND(E51*P51,2)</f>
        <v>0</v>
      </c>
      <c r="R51" s="170" t="s">
        <v>220</v>
      </c>
      <c r="S51" s="170" t="s">
        <v>162</v>
      </c>
      <c r="T51" s="171" t="s">
        <v>178</v>
      </c>
      <c r="U51" s="157">
        <v>0.39</v>
      </c>
      <c r="V51" s="157">
        <f>ROUND(E51*U51,2)</f>
        <v>16.38</v>
      </c>
      <c r="W51" s="157"/>
      <c r="X51" s="157" t="s">
        <v>179</v>
      </c>
      <c r="Y51" s="148"/>
      <c r="Z51" s="148"/>
      <c r="AA51" s="148"/>
      <c r="AB51" s="148"/>
      <c r="AC51" s="148"/>
      <c r="AD51" s="148"/>
      <c r="AE51" s="148"/>
      <c r="AF51" s="148"/>
      <c r="AG51" s="148" t="s">
        <v>180</v>
      </c>
      <c r="AH51" s="148"/>
      <c r="AI51" s="148"/>
      <c r="AJ51" s="148"/>
      <c r="AK51" s="148"/>
      <c r="AL51" s="148"/>
      <c r="AM51" s="148"/>
      <c r="AN51" s="148"/>
      <c r="AO51" s="148"/>
      <c r="AP51" s="148"/>
      <c r="AQ51" s="148"/>
      <c r="AR51" s="148"/>
      <c r="AS51" s="148"/>
      <c r="AT51" s="148"/>
      <c r="AU51" s="148"/>
      <c r="AV51" s="148"/>
      <c r="AW51" s="148"/>
      <c r="AX51" s="148"/>
      <c r="AY51" s="148"/>
      <c r="AZ51" s="148"/>
      <c r="BA51" s="148"/>
      <c r="BB51" s="148"/>
      <c r="BC51" s="148"/>
      <c r="BD51" s="148"/>
      <c r="BE51" s="148"/>
      <c r="BF51" s="148"/>
      <c r="BG51" s="148"/>
      <c r="BH51" s="148"/>
    </row>
    <row r="52" spans="1:60" outlineLevel="1" x14ac:dyDescent="0.2">
      <c r="A52" s="155"/>
      <c r="B52" s="156"/>
      <c r="C52" s="188" t="s">
        <v>411</v>
      </c>
      <c r="D52" s="179"/>
      <c r="E52" s="180">
        <v>42</v>
      </c>
      <c r="F52" s="157"/>
      <c r="G52" s="157"/>
      <c r="H52" s="157"/>
      <c r="I52" s="157"/>
      <c r="J52" s="157"/>
      <c r="K52" s="157"/>
      <c r="L52" s="157"/>
      <c r="M52" s="157"/>
      <c r="N52" s="157"/>
      <c r="O52" s="157"/>
      <c r="P52" s="157"/>
      <c r="Q52" s="157"/>
      <c r="R52" s="157"/>
      <c r="S52" s="157"/>
      <c r="T52" s="157"/>
      <c r="U52" s="157"/>
      <c r="V52" s="157"/>
      <c r="W52" s="157"/>
      <c r="X52" s="157"/>
      <c r="Y52" s="148"/>
      <c r="Z52" s="148"/>
      <c r="AA52" s="148"/>
      <c r="AB52" s="148"/>
      <c r="AC52" s="148"/>
      <c r="AD52" s="148"/>
      <c r="AE52" s="148"/>
      <c r="AF52" s="148"/>
      <c r="AG52" s="148" t="s">
        <v>184</v>
      </c>
      <c r="AH52" s="148">
        <v>0</v>
      </c>
      <c r="AI52" s="148"/>
      <c r="AJ52" s="148"/>
      <c r="AK52" s="148"/>
      <c r="AL52" s="148"/>
      <c r="AM52" s="148"/>
      <c r="AN52" s="148"/>
      <c r="AO52" s="148"/>
      <c r="AP52" s="148"/>
      <c r="AQ52" s="148"/>
      <c r="AR52" s="148"/>
      <c r="AS52" s="148"/>
      <c r="AT52" s="148"/>
      <c r="AU52" s="148"/>
      <c r="AV52" s="148"/>
      <c r="AW52" s="148"/>
      <c r="AX52" s="148"/>
      <c r="AY52" s="148"/>
      <c r="AZ52" s="148"/>
      <c r="BA52" s="148"/>
      <c r="BB52" s="148"/>
      <c r="BC52" s="148"/>
      <c r="BD52" s="148"/>
      <c r="BE52" s="148"/>
      <c r="BF52" s="148"/>
      <c r="BG52" s="148"/>
      <c r="BH52" s="148"/>
    </row>
    <row r="53" spans="1:60" outlineLevel="1" x14ac:dyDescent="0.2">
      <c r="A53" s="165">
        <v>16</v>
      </c>
      <c r="B53" s="166" t="s">
        <v>412</v>
      </c>
      <c r="C53" s="175" t="s">
        <v>413</v>
      </c>
      <c r="D53" s="167" t="s">
        <v>203</v>
      </c>
      <c r="E53" s="168">
        <v>39.75</v>
      </c>
      <c r="F53" s="169"/>
      <c r="G53" s="170">
        <f>ROUND(E53*F53,2)</f>
        <v>0</v>
      </c>
      <c r="H53" s="169">
        <v>39.130000000000003</v>
      </c>
      <c r="I53" s="170">
        <f>ROUND(E53*H53,2)</f>
        <v>1555.42</v>
      </c>
      <c r="J53" s="169">
        <v>215.87</v>
      </c>
      <c r="K53" s="170">
        <f>ROUND(E53*J53,2)</f>
        <v>8580.83</v>
      </c>
      <c r="L53" s="170">
        <v>21</v>
      </c>
      <c r="M53" s="170">
        <f>G53*(1+L53/100)</f>
        <v>0</v>
      </c>
      <c r="N53" s="170">
        <v>7.3899999999999993E-2</v>
      </c>
      <c r="O53" s="170">
        <f>ROUND(E53*N53,2)</f>
        <v>2.94</v>
      </c>
      <c r="P53" s="170">
        <v>0</v>
      </c>
      <c r="Q53" s="170">
        <f>ROUND(E53*P53,2)</f>
        <v>0</v>
      </c>
      <c r="R53" s="170" t="s">
        <v>220</v>
      </c>
      <c r="S53" s="170" t="s">
        <v>162</v>
      </c>
      <c r="T53" s="171" t="s">
        <v>178</v>
      </c>
      <c r="U53" s="157">
        <v>0.45</v>
      </c>
      <c r="V53" s="157">
        <f>ROUND(E53*U53,2)</f>
        <v>17.89</v>
      </c>
      <c r="W53" s="157"/>
      <c r="X53" s="157" t="s">
        <v>179</v>
      </c>
      <c r="Y53" s="148"/>
      <c r="Z53" s="148"/>
      <c r="AA53" s="148"/>
      <c r="AB53" s="148"/>
      <c r="AC53" s="148"/>
      <c r="AD53" s="148"/>
      <c r="AE53" s="148"/>
      <c r="AF53" s="148"/>
      <c r="AG53" s="148" t="s">
        <v>180</v>
      </c>
      <c r="AH53" s="148"/>
      <c r="AI53" s="148"/>
      <c r="AJ53" s="148"/>
      <c r="AK53" s="148"/>
      <c r="AL53" s="148"/>
      <c r="AM53" s="148"/>
      <c r="AN53" s="148"/>
      <c r="AO53" s="148"/>
      <c r="AP53" s="148"/>
      <c r="AQ53" s="148"/>
      <c r="AR53" s="148"/>
      <c r="AS53" s="148"/>
      <c r="AT53" s="148"/>
      <c r="AU53" s="148"/>
      <c r="AV53" s="148"/>
      <c r="AW53" s="148"/>
      <c r="AX53" s="148"/>
      <c r="AY53" s="148"/>
      <c r="AZ53" s="148"/>
      <c r="BA53" s="148"/>
      <c r="BB53" s="148"/>
      <c r="BC53" s="148"/>
      <c r="BD53" s="148"/>
      <c r="BE53" s="148"/>
      <c r="BF53" s="148"/>
      <c r="BG53" s="148"/>
      <c r="BH53" s="148"/>
    </row>
    <row r="54" spans="1:60" ht="22.5" outlineLevel="1" x14ac:dyDescent="0.2">
      <c r="A54" s="155"/>
      <c r="B54" s="156"/>
      <c r="C54" s="262" t="s">
        <v>414</v>
      </c>
      <c r="D54" s="263"/>
      <c r="E54" s="263"/>
      <c r="F54" s="263"/>
      <c r="G54" s="263"/>
      <c r="H54" s="157"/>
      <c r="I54" s="157"/>
      <c r="J54" s="157"/>
      <c r="K54" s="157"/>
      <c r="L54" s="157"/>
      <c r="M54" s="157"/>
      <c r="N54" s="157"/>
      <c r="O54" s="157"/>
      <c r="P54" s="157"/>
      <c r="Q54" s="157"/>
      <c r="R54" s="157"/>
      <c r="S54" s="157"/>
      <c r="T54" s="157"/>
      <c r="U54" s="157"/>
      <c r="V54" s="157"/>
      <c r="W54" s="157"/>
      <c r="X54" s="157"/>
      <c r="Y54" s="148"/>
      <c r="Z54" s="148"/>
      <c r="AA54" s="148"/>
      <c r="AB54" s="148"/>
      <c r="AC54" s="148"/>
      <c r="AD54" s="148"/>
      <c r="AE54" s="148"/>
      <c r="AF54" s="148"/>
      <c r="AG54" s="148" t="s">
        <v>182</v>
      </c>
      <c r="AH54" s="148"/>
      <c r="AI54" s="148"/>
      <c r="AJ54" s="148"/>
      <c r="AK54" s="148"/>
      <c r="AL54" s="148"/>
      <c r="AM54" s="148"/>
      <c r="AN54" s="148"/>
      <c r="AO54" s="148"/>
      <c r="AP54" s="148"/>
      <c r="AQ54" s="148"/>
      <c r="AR54" s="148"/>
      <c r="AS54" s="148"/>
      <c r="AT54" s="148"/>
      <c r="AU54" s="148"/>
      <c r="AV54" s="148"/>
      <c r="AW54" s="148"/>
      <c r="AX54" s="148"/>
      <c r="AY54" s="148"/>
      <c r="AZ54" s="148"/>
      <c r="BA54" s="172" t="str">
        <f>C54</f>
        <v>s provedením lože z kameniva drceného, s vyplněním spár, s dvojitým hutněním a se smetením přebytečného materiálu na krajnici. S dodáním hmot pro lože a výplň spár.</v>
      </c>
      <c r="BB54" s="148"/>
      <c r="BC54" s="148"/>
      <c r="BD54" s="148"/>
      <c r="BE54" s="148"/>
      <c r="BF54" s="148"/>
      <c r="BG54" s="148"/>
      <c r="BH54" s="148"/>
    </row>
    <row r="55" spans="1:60" outlineLevel="1" x14ac:dyDescent="0.2">
      <c r="A55" s="155"/>
      <c r="B55" s="156"/>
      <c r="C55" s="188" t="s">
        <v>415</v>
      </c>
      <c r="D55" s="179"/>
      <c r="E55" s="180">
        <v>20.5</v>
      </c>
      <c r="F55" s="157"/>
      <c r="G55" s="157"/>
      <c r="H55" s="157"/>
      <c r="I55" s="157"/>
      <c r="J55" s="157"/>
      <c r="K55" s="157"/>
      <c r="L55" s="157"/>
      <c r="M55" s="157"/>
      <c r="N55" s="157"/>
      <c r="O55" s="157"/>
      <c r="P55" s="157"/>
      <c r="Q55" s="157"/>
      <c r="R55" s="157"/>
      <c r="S55" s="157"/>
      <c r="T55" s="157"/>
      <c r="U55" s="157"/>
      <c r="V55" s="157"/>
      <c r="W55" s="157"/>
      <c r="X55" s="157"/>
      <c r="Y55" s="148"/>
      <c r="Z55" s="148"/>
      <c r="AA55" s="148"/>
      <c r="AB55" s="148"/>
      <c r="AC55" s="148"/>
      <c r="AD55" s="148"/>
      <c r="AE55" s="148"/>
      <c r="AF55" s="148"/>
      <c r="AG55" s="148" t="s">
        <v>184</v>
      </c>
      <c r="AH55" s="148">
        <v>0</v>
      </c>
      <c r="AI55" s="148"/>
      <c r="AJ55" s="148"/>
      <c r="AK55" s="148"/>
      <c r="AL55" s="148"/>
      <c r="AM55" s="148"/>
      <c r="AN55" s="148"/>
      <c r="AO55" s="148"/>
      <c r="AP55" s="148"/>
      <c r="AQ55" s="148"/>
      <c r="AR55" s="148"/>
      <c r="AS55" s="148"/>
      <c r="AT55" s="148"/>
      <c r="AU55" s="148"/>
      <c r="AV55" s="148"/>
      <c r="AW55" s="148"/>
      <c r="AX55" s="148"/>
      <c r="AY55" s="148"/>
      <c r="AZ55" s="148"/>
      <c r="BA55" s="148"/>
      <c r="BB55" s="148"/>
      <c r="BC55" s="148"/>
      <c r="BD55" s="148"/>
      <c r="BE55" s="148"/>
      <c r="BF55" s="148"/>
      <c r="BG55" s="148"/>
      <c r="BH55" s="148"/>
    </row>
    <row r="56" spans="1:60" outlineLevel="1" x14ac:dyDescent="0.2">
      <c r="A56" s="155"/>
      <c r="B56" s="156"/>
      <c r="C56" s="188" t="s">
        <v>408</v>
      </c>
      <c r="D56" s="179"/>
      <c r="E56" s="180">
        <v>19.25</v>
      </c>
      <c r="F56" s="157"/>
      <c r="G56" s="157"/>
      <c r="H56" s="157"/>
      <c r="I56" s="157"/>
      <c r="J56" s="157"/>
      <c r="K56" s="157"/>
      <c r="L56" s="157"/>
      <c r="M56" s="157"/>
      <c r="N56" s="157"/>
      <c r="O56" s="157"/>
      <c r="P56" s="157"/>
      <c r="Q56" s="157"/>
      <c r="R56" s="157"/>
      <c r="S56" s="157"/>
      <c r="T56" s="157"/>
      <c r="U56" s="157"/>
      <c r="V56" s="157"/>
      <c r="W56" s="157"/>
      <c r="X56" s="157"/>
      <c r="Y56" s="148"/>
      <c r="Z56" s="148"/>
      <c r="AA56" s="148"/>
      <c r="AB56" s="148"/>
      <c r="AC56" s="148"/>
      <c r="AD56" s="148"/>
      <c r="AE56" s="148"/>
      <c r="AF56" s="148"/>
      <c r="AG56" s="148" t="s">
        <v>184</v>
      </c>
      <c r="AH56" s="148">
        <v>0</v>
      </c>
      <c r="AI56" s="148"/>
      <c r="AJ56" s="148"/>
      <c r="AK56" s="148"/>
      <c r="AL56" s="148"/>
      <c r="AM56" s="148"/>
      <c r="AN56" s="148"/>
      <c r="AO56" s="148"/>
      <c r="AP56" s="148"/>
      <c r="AQ56" s="148"/>
      <c r="AR56" s="148"/>
      <c r="AS56" s="148"/>
      <c r="AT56" s="148"/>
      <c r="AU56" s="148"/>
      <c r="AV56" s="148"/>
      <c r="AW56" s="148"/>
      <c r="AX56" s="148"/>
      <c r="AY56" s="148"/>
      <c r="AZ56" s="148"/>
      <c r="BA56" s="148"/>
      <c r="BB56" s="148"/>
      <c r="BC56" s="148"/>
      <c r="BD56" s="148"/>
      <c r="BE56" s="148"/>
      <c r="BF56" s="148"/>
      <c r="BG56" s="148"/>
      <c r="BH56" s="148"/>
    </row>
    <row r="57" spans="1:60" outlineLevel="1" x14ac:dyDescent="0.2">
      <c r="A57" s="165">
        <v>17</v>
      </c>
      <c r="B57" s="166" t="s">
        <v>416</v>
      </c>
      <c r="C57" s="175" t="s">
        <v>417</v>
      </c>
      <c r="D57" s="167" t="s">
        <v>203</v>
      </c>
      <c r="E57" s="168">
        <v>20.228999999999999</v>
      </c>
      <c r="F57" s="169"/>
      <c r="G57" s="170">
        <f>ROUND(E57*F57,2)</f>
        <v>0</v>
      </c>
      <c r="H57" s="169">
        <v>221.5</v>
      </c>
      <c r="I57" s="170">
        <f>ROUND(E57*H57,2)</f>
        <v>4480.72</v>
      </c>
      <c r="J57" s="169">
        <v>0</v>
      </c>
      <c r="K57" s="170">
        <f>ROUND(E57*J57,2)</f>
        <v>0</v>
      </c>
      <c r="L57" s="170">
        <v>21</v>
      </c>
      <c r="M57" s="170">
        <f>G57*(1+L57/100)</f>
        <v>0</v>
      </c>
      <c r="N57" s="170">
        <v>0.113</v>
      </c>
      <c r="O57" s="170">
        <f>ROUND(E57*N57,2)</f>
        <v>2.29</v>
      </c>
      <c r="P57" s="170">
        <v>0</v>
      </c>
      <c r="Q57" s="170">
        <f>ROUND(E57*P57,2)</f>
        <v>0</v>
      </c>
      <c r="R57" s="170" t="s">
        <v>208</v>
      </c>
      <c r="S57" s="170" t="s">
        <v>162</v>
      </c>
      <c r="T57" s="171" t="s">
        <v>178</v>
      </c>
      <c r="U57" s="157">
        <v>0</v>
      </c>
      <c r="V57" s="157">
        <f>ROUND(E57*U57,2)</f>
        <v>0</v>
      </c>
      <c r="W57" s="157"/>
      <c r="X57" s="157" t="s">
        <v>209</v>
      </c>
      <c r="Y57" s="148"/>
      <c r="Z57" s="148"/>
      <c r="AA57" s="148"/>
      <c r="AB57" s="148"/>
      <c r="AC57" s="148"/>
      <c r="AD57" s="148"/>
      <c r="AE57" s="148"/>
      <c r="AF57" s="148"/>
      <c r="AG57" s="148" t="s">
        <v>210</v>
      </c>
      <c r="AH57" s="148"/>
      <c r="AI57" s="148"/>
      <c r="AJ57" s="148"/>
      <c r="AK57" s="148"/>
      <c r="AL57" s="148"/>
      <c r="AM57" s="148"/>
      <c r="AN57" s="148"/>
      <c r="AO57" s="148"/>
      <c r="AP57" s="148"/>
      <c r="AQ57" s="148"/>
      <c r="AR57" s="148"/>
      <c r="AS57" s="148"/>
      <c r="AT57" s="148"/>
      <c r="AU57" s="148"/>
      <c r="AV57" s="148"/>
      <c r="AW57" s="148"/>
      <c r="AX57" s="148"/>
      <c r="AY57" s="148"/>
      <c r="AZ57" s="148"/>
      <c r="BA57" s="148"/>
      <c r="BB57" s="148"/>
      <c r="BC57" s="148"/>
      <c r="BD57" s="148"/>
      <c r="BE57" s="148"/>
      <c r="BF57" s="148"/>
      <c r="BG57" s="148"/>
      <c r="BH57" s="148"/>
    </row>
    <row r="58" spans="1:60" outlineLevel="1" x14ac:dyDescent="0.2">
      <c r="A58" s="155"/>
      <c r="B58" s="156"/>
      <c r="C58" s="194" t="s">
        <v>418</v>
      </c>
      <c r="D58" s="190"/>
      <c r="E58" s="191"/>
      <c r="F58" s="157"/>
      <c r="G58" s="157"/>
      <c r="H58" s="157"/>
      <c r="I58" s="157"/>
      <c r="J58" s="157"/>
      <c r="K58" s="157"/>
      <c r="L58" s="157"/>
      <c r="M58" s="157"/>
      <c r="N58" s="157"/>
      <c r="O58" s="157"/>
      <c r="P58" s="157"/>
      <c r="Q58" s="157"/>
      <c r="R58" s="157"/>
      <c r="S58" s="157"/>
      <c r="T58" s="157"/>
      <c r="U58" s="157"/>
      <c r="V58" s="157"/>
      <c r="W58" s="157"/>
      <c r="X58" s="157"/>
      <c r="Y58" s="148"/>
      <c r="Z58" s="148"/>
      <c r="AA58" s="148"/>
      <c r="AB58" s="148"/>
      <c r="AC58" s="148"/>
      <c r="AD58" s="148"/>
      <c r="AE58" s="148"/>
      <c r="AF58" s="148"/>
      <c r="AG58" s="148" t="s">
        <v>184</v>
      </c>
      <c r="AH58" s="148"/>
      <c r="AI58" s="148"/>
      <c r="AJ58" s="148"/>
      <c r="AK58" s="148"/>
      <c r="AL58" s="148"/>
      <c r="AM58" s="148"/>
      <c r="AN58" s="148"/>
      <c r="AO58" s="148"/>
      <c r="AP58" s="148"/>
      <c r="AQ58" s="148"/>
      <c r="AR58" s="148"/>
      <c r="AS58" s="148"/>
      <c r="AT58" s="148"/>
      <c r="AU58" s="148"/>
      <c r="AV58" s="148"/>
      <c r="AW58" s="148"/>
      <c r="AX58" s="148"/>
      <c r="AY58" s="148"/>
      <c r="AZ58" s="148"/>
      <c r="BA58" s="148"/>
      <c r="BB58" s="148"/>
      <c r="BC58" s="148"/>
      <c r="BD58" s="148"/>
      <c r="BE58" s="148"/>
      <c r="BF58" s="148"/>
      <c r="BG58" s="148"/>
      <c r="BH58" s="148"/>
    </row>
    <row r="59" spans="1:60" outlineLevel="1" x14ac:dyDescent="0.2">
      <c r="A59" s="155"/>
      <c r="B59" s="156"/>
      <c r="C59" s="195" t="s">
        <v>419</v>
      </c>
      <c r="D59" s="190"/>
      <c r="E59" s="191">
        <v>39.75</v>
      </c>
      <c r="F59" s="157"/>
      <c r="G59" s="157"/>
      <c r="H59" s="157"/>
      <c r="I59" s="157"/>
      <c r="J59" s="157"/>
      <c r="K59" s="157"/>
      <c r="L59" s="157"/>
      <c r="M59" s="157"/>
      <c r="N59" s="157"/>
      <c r="O59" s="157"/>
      <c r="P59" s="157"/>
      <c r="Q59" s="157"/>
      <c r="R59" s="157"/>
      <c r="S59" s="157"/>
      <c r="T59" s="157"/>
      <c r="U59" s="157"/>
      <c r="V59" s="157"/>
      <c r="W59" s="157"/>
      <c r="X59" s="157"/>
      <c r="Y59" s="148"/>
      <c r="Z59" s="148"/>
      <c r="AA59" s="148"/>
      <c r="AB59" s="148"/>
      <c r="AC59" s="148"/>
      <c r="AD59" s="148"/>
      <c r="AE59" s="148"/>
      <c r="AF59" s="148"/>
      <c r="AG59" s="148" t="s">
        <v>184</v>
      </c>
      <c r="AH59" s="148">
        <v>2</v>
      </c>
      <c r="AI59" s="148"/>
      <c r="AJ59" s="148"/>
      <c r="AK59" s="148"/>
      <c r="AL59" s="148"/>
      <c r="AM59" s="148"/>
      <c r="AN59" s="148"/>
      <c r="AO59" s="148"/>
      <c r="AP59" s="148"/>
      <c r="AQ59" s="148"/>
      <c r="AR59" s="148"/>
      <c r="AS59" s="148"/>
      <c r="AT59" s="148"/>
      <c r="AU59" s="148"/>
      <c r="AV59" s="148"/>
      <c r="AW59" s="148"/>
      <c r="AX59" s="148"/>
      <c r="AY59" s="148"/>
      <c r="AZ59" s="148"/>
      <c r="BA59" s="148"/>
      <c r="BB59" s="148"/>
      <c r="BC59" s="148"/>
      <c r="BD59" s="148"/>
      <c r="BE59" s="148"/>
      <c r="BF59" s="148"/>
      <c r="BG59" s="148"/>
      <c r="BH59" s="148"/>
    </row>
    <row r="60" spans="1:60" outlineLevel="1" x14ac:dyDescent="0.2">
      <c r="A60" s="155"/>
      <c r="B60" s="156"/>
      <c r="C60" s="195" t="s">
        <v>420</v>
      </c>
      <c r="D60" s="190"/>
      <c r="E60" s="191">
        <v>-21.36</v>
      </c>
      <c r="F60" s="157"/>
      <c r="G60" s="157"/>
      <c r="H60" s="157"/>
      <c r="I60" s="157"/>
      <c r="J60" s="157"/>
      <c r="K60" s="157"/>
      <c r="L60" s="157"/>
      <c r="M60" s="157"/>
      <c r="N60" s="157"/>
      <c r="O60" s="157"/>
      <c r="P60" s="157"/>
      <c r="Q60" s="157"/>
      <c r="R60" s="157"/>
      <c r="S60" s="157"/>
      <c r="T60" s="157"/>
      <c r="U60" s="157"/>
      <c r="V60" s="157"/>
      <c r="W60" s="157"/>
      <c r="X60" s="157"/>
      <c r="Y60" s="148"/>
      <c r="Z60" s="148"/>
      <c r="AA60" s="148"/>
      <c r="AB60" s="148"/>
      <c r="AC60" s="148"/>
      <c r="AD60" s="148"/>
      <c r="AE60" s="148"/>
      <c r="AF60" s="148"/>
      <c r="AG60" s="148" t="s">
        <v>184</v>
      </c>
      <c r="AH60" s="148">
        <v>2</v>
      </c>
      <c r="AI60" s="148"/>
      <c r="AJ60" s="148"/>
      <c r="AK60" s="148"/>
      <c r="AL60" s="148"/>
      <c r="AM60" s="148"/>
      <c r="AN60" s="148"/>
      <c r="AO60" s="148"/>
      <c r="AP60" s="148"/>
      <c r="AQ60" s="148"/>
      <c r="AR60" s="148"/>
      <c r="AS60" s="148"/>
      <c r="AT60" s="148"/>
      <c r="AU60" s="148"/>
      <c r="AV60" s="148"/>
      <c r="AW60" s="148"/>
      <c r="AX60" s="148"/>
      <c r="AY60" s="148"/>
      <c r="AZ60" s="148"/>
      <c r="BA60" s="148"/>
      <c r="BB60" s="148"/>
      <c r="BC60" s="148"/>
      <c r="BD60" s="148"/>
      <c r="BE60" s="148"/>
      <c r="BF60" s="148"/>
      <c r="BG60" s="148"/>
      <c r="BH60" s="148"/>
    </row>
    <row r="61" spans="1:60" outlineLevel="1" x14ac:dyDescent="0.2">
      <c r="A61" s="155"/>
      <c r="B61" s="156"/>
      <c r="C61" s="194" t="s">
        <v>421</v>
      </c>
      <c r="D61" s="190"/>
      <c r="E61" s="191"/>
      <c r="F61" s="157"/>
      <c r="G61" s="157"/>
      <c r="H61" s="157"/>
      <c r="I61" s="157"/>
      <c r="J61" s="157"/>
      <c r="K61" s="157"/>
      <c r="L61" s="157"/>
      <c r="M61" s="157"/>
      <c r="N61" s="157"/>
      <c r="O61" s="157"/>
      <c r="P61" s="157"/>
      <c r="Q61" s="157"/>
      <c r="R61" s="157"/>
      <c r="S61" s="157"/>
      <c r="T61" s="157"/>
      <c r="U61" s="157"/>
      <c r="V61" s="157"/>
      <c r="W61" s="157"/>
      <c r="X61" s="157"/>
      <c r="Y61" s="148"/>
      <c r="Z61" s="148"/>
      <c r="AA61" s="148"/>
      <c r="AB61" s="148"/>
      <c r="AC61" s="148"/>
      <c r="AD61" s="148"/>
      <c r="AE61" s="148"/>
      <c r="AF61" s="148"/>
      <c r="AG61" s="148" t="s">
        <v>184</v>
      </c>
      <c r="AH61" s="148"/>
      <c r="AI61" s="148"/>
      <c r="AJ61" s="148"/>
      <c r="AK61" s="148"/>
      <c r="AL61" s="148"/>
      <c r="AM61" s="148"/>
      <c r="AN61" s="148"/>
      <c r="AO61" s="148"/>
      <c r="AP61" s="148"/>
      <c r="AQ61" s="148"/>
      <c r="AR61" s="148"/>
      <c r="AS61" s="148"/>
      <c r="AT61" s="148"/>
      <c r="AU61" s="148"/>
      <c r="AV61" s="148"/>
      <c r="AW61" s="148"/>
      <c r="AX61" s="148"/>
      <c r="AY61" s="148"/>
      <c r="AZ61" s="148"/>
      <c r="BA61" s="148"/>
      <c r="BB61" s="148"/>
      <c r="BC61" s="148"/>
      <c r="BD61" s="148"/>
      <c r="BE61" s="148"/>
      <c r="BF61" s="148"/>
      <c r="BG61" s="148"/>
      <c r="BH61" s="148"/>
    </row>
    <row r="62" spans="1:60" outlineLevel="1" x14ac:dyDescent="0.2">
      <c r="A62" s="155"/>
      <c r="B62" s="156"/>
      <c r="C62" s="188" t="s">
        <v>422</v>
      </c>
      <c r="D62" s="179"/>
      <c r="E62" s="180">
        <v>20.228999999999999</v>
      </c>
      <c r="F62" s="157"/>
      <c r="G62" s="157"/>
      <c r="H62" s="157"/>
      <c r="I62" s="157"/>
      <c r="J62" s="157"/>
      <c r="K62" s="157"/>
      <c r="L62" s="157"/>
      <c r="M62" s="157"/>
      <c r="N62" s="157"/>
      <c r="O62" s="157"/>
      <c r="P62" s="157"/>
      <c r="Q62" s="157"/>
      <c r="R62" s="157"/>
      <c r="S62" s="157"/>
      <c r="T62" s="157"/>
      <c r="U62" s="157"/>
      <c r="V62" s="157"/>
      <c r="W62" s="157"/>
      <c r="X62" s="157"/>
      <c r="Y62" s="148"/>
      <c r="Z62" s="148"/>
      <c r="AA62" s="148"/>
      <c r="AB62" s="148"/>
      <c r="AC62" s="148"/>
      <c r="AD62" s="148"/>
      <c r="AE62" s="148"/>
      <c r="AF62" s="148"/>
      <c r="AG62" s="148" t="s">
        <v>184</v>
      </c>
      <c r="AH62" s="148">
        <v>0</v>
      </c>
      <c r="AI62" s="148"/>
      <c r="AJ62" s="148"/>
      <c r="AK62" s="148"/>
      <c r="AL62" s="148"/>
      <c r="AM62" s="148"/>
      <c r="AN62" s="148"/>
      <c r="AO62" s="148"/>
      <c r="AP62" s="148"/>
      <c r="AQ62" s="148"/>
      <c r="AR62" s="148"/>
      <c r="AS62" s="148"/>
      <c r="AT62" s="148"/>
      <c r="AU62" s="148"/>
      <c r="AV62" s="148"/>
      <c r="AW62" s="148"/>
      <c r="AX62" s="148"/>
      <c r="AY62" s="148"/>
      <c r="AZ62" s="148"/>
      <c r="BA62" s="148"/>
      <c r="BB62" s="148"/>
      <c r="BC62" s="148"/>
      <c r="BD62" s="148"/>
      <c r="BE62" s="148"/>
      <c r="BF62" s="148"/>
      <c r="BG62" s="148"/>
      <c r="BH62" s="148"/>
    </row>
    <row r="63" spans="1:60" x14ac:dyDescent="0.2">
      <c r="A63" s="159" t="s">
        <v>157</v>
      </c>
      <c r="B63" s="160" t="s">
        <v>104</v>
      </c>
      <c r="C63" s="174" t="s">
        <v>105</v>
      </c>
      <c r="D63" s="161"/>
      <c r="E63" s="162"/>
      <c r="F63" s="163"/>
      <c r="G63" s="163">
        <f>SUMIF(AG64:AG77,"&lt;&gt;NOR",G64:G77)</f>
        <v>0</v>
      </c>
      <c r="H63" s="163"/>
      <c r="I63" s="163">
        <f>SUM(I64:I77)</f>
        <v>4005.14</v>
      </c>
      <c r="J63" s="163"/>
      <c r="K63" s="163">
        <f>SUM(K64:K77)</f>
        <v>4931.6100000000006</v>
      </c>
      <c r="L63" s="163"/>
      <c r="M63" s="163">
        <f>SUM(M64:M77)</f>
        <v>0</v>
      </c>
      <c r="N63" s="163"/>
      <c r="O63" s="163">
        <f>SUM(O64:O77)</f>
        <v>4.3599999999999994</v>
      </c>
      <c r="P63" s="163"/>
      <c r="Q63" s="163">
        <f>SUM(Q64:Q77)</f>
        <v>0</v>
      </c>
      <c r="R63" s="163"/>
      <c r="S63" s="163"/>
      <c r="T63" s="164"/>
      <c r="U63" s="158"/>
      <c r="V63" s="158">
        <f>SUM(V64:V77)</f>
        <v>7.07</v>
      </c>
      <c r="W63" s="158"/>
      <c r="X63" s="158"/>
      <c r="AG63" t="s">
        <v>158</v>
      </c>
    </row>
    <row r="64" spans="1:60" ht="22.5" outlineLevel="1" x14ac:dyDescent="0.2">
      <c r="A64" s="165">
        <v>18</v>
      </c>
      <c r="B64" s="166" t="s">
        <v>423</v>
      </c>
      <c r="C64" s="175" t="s">
        <v>424</v>
      </c>
      <c r="D64" s="167" t="s">
        <v>270</v>
      </c>
      <c r="E64" s="168">
        <v>39.5</v>
      </c>
      <c r="F64" s="169"/>
      <c r="G64" s="170">
        <f>ROUND(E64*F64,2)</f>
        <v>0</v>
      </c>
      <c r="H64" s="169">
        <v>85.32</v>
      </c>
      <c r="I64" s="170">
        <f>ROUND(E64*H64,2)</f>
        <v>3370.14</v>
      </c>
      <c r="J64" s="169">
        <v>63.18</v>
      </c>
      <c r="K64" s="170">
        <f>ROUND(E64*J64,2)</f>
        <v>2495.61</v>
      </c>
      <c r="L64" s="170">
        <v>21</v>
      </c>
      <c r="M64" s="170">
        <f>G64*(1+L64/100)</f>
        <v>0</v>
      </c>
      <c r="N64" s="170">
        <v>0.10249999999999999</v>
      </c>
      <c r="O64" s="170">
        <f>ROUND(E64*N64,2)</f>
        <v>4.05</v>
      </c>
      <c r="P64" s="170">
        <v>0</v>
      </c>
      <c r="Q64" s="170">
        <f>ROUND(E64*P64,2)</f>
        <v>0</v>
      </c>
      <c r="R64" s="170" t="s">
        <v>220</v>
      </c>
      <c r="S64" s="170" t="s">
        <v>162</v>
      </c>
      <c r="T64" s="171" t="s">
        <v>178</v>
      </c>
      <c r="U64" s="157">
        <v>0.14000000000000001</v>
      </c>
      <c r="V64" s="157">
        <f>ROUND(E64*U64,2)</f>
        <v>5.53</v>
      </c>
      <c r="W64" s="157"/>
      <c r="X64" s="157" t="s">
        <v>179</v>
      </c>
      <c r="Y64" s="148"/>
      <c r="Z64" s="148"/>
      <c r="AA64" s="148"/>
      <c r="AB64" s="148"/>
      <c r="AC64" s="148"/>
      <c r="AD64" s="148"/>
      <c r="AE64" s="148"/>
      <c r="AF64" s="148"/>
      <c r="AG64" s="148" t="s">
        <v>180</v>
      </c>
      <c r="AH64" s="148"/>
      <c r="AI64" s="148"/>
      <c r="AJ64" s="148"/>
      <c r="AK64" s="148"/>
      <c r="AL64" s="148"/>
      <c r="AM64" s="148"/>
      <c r="AN64" s="148"/>
      <c r="AO64" s="148"/>
      <c r="AP64" s="148"/>
      <c r="AQ64" s="148"/>
      <c r="AR64" s="148"/>
      <c r="AS64" s="148"/>
      <c r="AT64" s="148"/>
      <c r="AU64" s="148"/>
      <c r="AV64" s="148"/>
      <c r="AW64" s="148"/>
      <c r="AX64" s="148"/>
      <c r="AY64" s="148"/>
      <c r="AZ64" s="148"/>
      <c r="BA64" s="148"/>
      <c r="BB64" s="148"/>
      <c r="BC64" s="148"/>
      <c r="BD64" s="148"/>
      <c r="BE64" s="148"/>
      <c r="BF64" s="148"/>
      <c r="BG64" s="148"/>
      <c r="BH64" s="148"/>
    </row>
    <row r="65" spans="1:60" outlineLevel="1" x14ac:dyDescent="0.2">
      <c r="A65" s="155"/>
      <c r="B65" s="156"/>
      <c r="C65" s="262" t="s">
        <v>425</v>
      </c>
      <c r="D65" s="263"/>
      <c r="E65" s="263"/>
      <c r="F65" s="263"/>
      <c r="G65" s="263"/>
      <c r="H65" s="157"/>
      <c r="I65" s="157"/>
      <c r="J65" s="157"/>
      <c r="K65" s="157"/>
      <c r="L65" s="157"/>
      <c r="M65" s="157"/>
      <c r="N65" s="157"/>
      <c r="O65" s="157"/>
      <c r="P65" s="157"/>
      <c r="Q65" s="157"/>
      <c r="R65" s="157"/>
      <c r="S65" s="157"/>
      <c r="T65" s="157"/>
      <c r="U65" s="157"/>
      <c r="V65" s="157"/>
      <c r="W65" s="157"/>
      <c r="X65" s="157"/>
      <c r="Y65" s="148"/>
      <c r="Z65" s="148"/>
      <c r="AA65" s="148"/>
      <c r="AB65" s="148"/>
      <c r="AC65" s="148"/>
      <c r="AD65" s="148"/>
      <c r="AE65" s="148"/>
      <c r="AF65" s="148"/>
      <c r="AG65" s="148" t="s">
        <v>182</v>
      </c>
      <c r="AH65" s="148"/>
      <c r="AI65" s="148"/>
      <c r="AJ65" s="148"/>
      <c r="AK65" s="148"/>
      <c r="AL65" s="148"/>
      <c r="AM65" s="148"/>
      <c r="AN65" s="148"/>
      <c r="AO65" s="148"/>
      <c r="AP65" s="148"/>
      <c r="AQ65" s="148"/>
      <c r="AR65" s="148"/>
      <c r="AS65" s="148"/>
      <c r="AT65" s="148"/>
      <c r="AU65" s="148"/>
      <c r="AV65" s="148"/>
      <c r="AW65" s="148"/>
      <c r="AX65" s="148"/>
      <c r="AY65" s="148"/>
      <c r="AZ65" s="148"/>
      <c r="BA65" s="148"/>
      <c r="BB65" s="148"/>
      <c r="BC65" s="148"/>
      <c r="BD65" s="148"/>
      <c r="BE65" s="148"/>
      <c r="BF65" s="148"/>
      <c r="BG65" s="148"/>
      <c r="BH65" s="148"/>
    </row>
    <row r="66" spans="1:60" outlineLevel="1" x14ac:dyDescent="0.2">
      <c r="A66" s="155"/>
      <c r="B66" s="156"/>
      <c r="C66" s="188" t="s">
        <v>426</v>
      </c>
      <c r="D66" s="179"/>
      <c r="E66" s="180">
        <v>27</v>
      </c>
      <c r="F66" s="157"/>
      <c r="G66" s="157"/>
      <c r="H66" s="157"/>
      <c r="I66" s="157"/>
      <c r="J66" s="157"/>
      <c r="K66" s="157"/>
      <c r="L66" s="157"/>
      <c r="M66" s="157"/>
      <c r="N66" s="157"/>
      <c r="O66" s="157"/>
      <c r="P66" s="157"/>
      <c r="Q66" s="157"/>
      <c r="R66" s="157"/>
      <c r="S66" s="157"/>
      <c r="T66" s="157"/>
      <c r="U66" s="157"/>
      <c r="V66" s="157"/>
      <c r="W66" s="157"/>
      <c r="X66" s="157"/>
      <c r="Y66" s="148"/>
      <c r="Z66" s="148"/>
      <c r="AA66" s="148"/>
      <c r="AB66" s="148"/>
      <c r="AC66" s="148"/>
      <c r="AD66" s="148"/>
      <c r="AE66" s="148"/>
      <c r="AF66" s="148"/>
      <c r="AG66" s="148" t="s">
        <v>184</v>
      </c>
      <c r="AH66" s="148">
        <v>0</v>
      </c>
      <c r="AI66" s="148"/>
      <c r="AJ66" s="148"/>
      <c r="AK66" s="148"/>
      <c r="AL66" s="148"/>
      <c r="AM66" s="148"/>
      <c r="AN66" s="148"/>
      <c r="AO66" s="148"/>
      <c r="AP66" s="148"/>
      <c r="AQ66" s="148"/>
      <c r="AR66" s="148"/>
      <c r="AS66" s="148"/>
      <c r="AT66" s="148"/>
      <c r="AU66" s="148"/>
      <c r="AV66" s="148"/>
      <c r="AW66" s="148"/>
      <c r="AX66" s="148"/>
      <c r="AY66" s="148"/>
      <c r="AZ66" s="148"/>
      <c r="BA66" s="148"/>
      <c r="BB66" s="148"/>
      <c r="BC66" s="148"/>
      <c r="BD66" s="148"/>
      <c r="BE66" s="148"/>
      <c r="BF66" s="148"/>
      <c r="BG66" s="148"/>
      <c r="BH66" s="148"/>
    </row>
    <row r="67" spans="1:60" outlineLevel="1" x14ac:dyDescent="0.2">
      <c r="A67" s="155"/>
      <c r="B67" s="156"/>
      <c r="C67" s="188" t="s">
        <v>427</v>
      </c>
      <c r="D67" s="179"/>
      <c r="E67" s="180">
        <v>12.5</v>
      </c>
      <c r="F67" s="157"/>
      <c r="G67" s="157"/>
      <c r="H67" s="157"/>
      <c r="I67" s="157"/>
      <c r="J67" s="157"/>
      <c r="K67" s="157"/>
      <c r="L67" s="157"/>
      <c r="M67" s="157"/>
      <c r="N67" s="157"/>
      <c r="O67" s="157"/>
      <c r="P67" s="157"/>
      <c r="Q67" s="157"/>
      <c r="R67" s="157"/>
      <c r="S67" s="157"/>
      <c r="T67" s="157"/>
      <c r="U67" s="157"/>
      <c r="V67" s="157"/>
      <c r="W67" s="157"/>
      <c r="X67" s="157"/>
      <c r="Y67" s="148"/>
      <c r="Z67" s="148"/>
      <c r="AA67" s="148"/>
      <c r="AB67" s="148"/>
      <c r="AC67" s="148"/>
      <c r="AD67" s="148"/>
      <c r="AE67" s="148"/>
      <c r="AF67" s="148"/>
      <c r="AG67" s="148" t="s">
        <v>184</v>
      </c>
      <c r="AH67" s="148">
        <v>0</v>
      </c>
      <c r="AI67" s="148"/>
      <c r="AJ67" s="148"/>
      <c r="AK67" s="148"/>
      <c r="AL67" s="148"/>
      <c r="AM67" s="148"/>
      <c r="AN67" s="148"/>
      <c r="AO67" s="148"/>
      <c r="AP67" s="148"/>
      <c r="AQ67" s="148"/>
      <c r="AR67" s="148"/>
      <c r="AS67" s="148"/>
      <c r="AT67" s="148"/>
      <c r="AU67" s="148"/>
      <c r="AV67" s="148"/>
      <c r="AW67" s="148"/>
      <c r="AX67" s="148"/>
      <c r="AY67" s="148"/>
      <c r="AZ67" s="148"/>
      <c r="BA67" s="148"/>
      <c r="BB67" s="148"/>
      <c r="BC67" s="148"/>
      <c r="BD67" s="148"/>
      <c r="BE67" s="148"/>
      <c r="BF67" s="148"/>
      <c r="BG67" s="148"/>
      <c r="BH67" s="148"/>
    </row>
    <row r="68" spans="1:60" outlineLevel="1" x14ac:dyDescent="0.2">
      <c r="A68" s="165">
        <v>19</v>
      </c>
      <c r="B68" s="166" t="s">
        <v>428</v>
      </c>
      <c r="C68" s="175" t="s">
        <v>429</v>
      </c>
      <c r="D68" s="167" t="s">
        <v>270</v>
      </c>
      <c r="E68" s="168">
        <v>14</v>
      </c>
      <c r="F68" s="169"/>
      <c r="G68" s="170">
        <f>ROUND(E68*F68,2)</f>
        <v>0</v>
      </c>
      <c r="H68" s="169">
        <v>0</v>
      </c>
      <c r="I68" s="170">
        <f>ROUND(E68*H68,2)</f>
        <v>0</v>
      </c>
      <c r="J68" s="169">
        <v>174</v>
      </c>
      <c r="K68" s="170">
        <f>ROUND(E68*J68,2)</f>
        <v>2436</v>
      </c>
      <c r="L68" s="170">
        <v>21</v>
      </c>
      <c r="M68" s="170">
        <f>G68*(1+L68/100)</f>
        <v>0</v>
      </c>
      <c r="N68" s="170">
        <v>7.3999999999999999E-4</v>
      </c>
      <c r="O68" s="170">
        <f>ROUND(E68*N68,2)</f>
        <v>0.01</v>
      </c>
      <c r="P68" s="170">
        <v>0</v>
      </c>
      <c r="Q68" s="170">
        <f>ROUND(E68*P68,2)</f>
        <v>0</v>
      </c>
      <c r="R68" s="170"/>
      <c r="S68" s="170" t="s">
        <v>204</v>
      </c>
      <c r="T68" s="171" t="s">
        <v>178</v>
      </c>
      <c r="U68" s="157">
        <v>0.11</v>
      </c>
      <c r="V68" s="157">
        <f>ROUND(E68*U68,2)</f>
        <v>1.54</v>
      </c>
      <c r="W68" s="157"/>
      <c r="X68" s="157" t="s">
        <v>179</v>
      </c>
      <c r="Y68" s="148"/>
      <c r="Z68" s="148"/>
      <c r="AA68" s="148"/>
      <c r="AB68" s="148"/>
      <c r="AC68" s="148"/>
      <c r="AD68" s="148"/>
      <c r="AE68" s="148"/>
      <c r="AF68" s="148"/>
      <c r="AG68" s="148" t="s">
        <v>180</v>
      </c>
      <c r="AH68" s="148"/>
      <c r="AI68" s="148"/>
      <c r="AJ68" s="148"/>
      <c r="AK68" s="148"/>
      <c r="AL68" s="148"/>
      <c r="AM68" s="148"/>
      <c r="AN68" s="148"/>
      <c r="AO68" s="148"/>
      <c r="AP68" s="148"/>
      <c r="AQ68" s="148"/>
      <c r="AR68" s="148"/>
      <c r="AS68" s="148"/>
      <c r="AT68" s="148"/>
      <c r="AU68" s="148"/>
      <c r="AV68" s="148"/>
      <c r="AW68" s="148"/>
      <c r="AX68" s="148"/>
      <c r="AY68" s="148"/>
      <c r="AZ68" s="148"/>
      <c r="BA68" s="148"/>
      <c r="BB68" s="148"/>
      <c r="BC68" s="148"/>
      <c r="BD68" s="148"/>
      <c r="BE68" s="148"/>
      <c r="BF68" s="148"/>
      <c r="BG68" s="148"/>
      <c r="BH68" s="148"/>
    </row>
    <row r="69" spans="1:60" outlineLevel="1" x14ac:dyDescent="0.2">
      <c r="A69" s="155"/>
      <c r="B69" s="156"/>
      <c r="C69" s="188" t="s">
        <v>430</v>
      </c>
      <c r="D69" s="179"/>
      <c r="E69" s="180">
        <v>14</v>
      </c>
      <c r="F69" s="157"/>
      <c r="G69" s="157"/>
      <c r="H69" s="157"/>
      <c r="I69" s="157"/>
      <c r="J69" s="157"/>
      <c r="K69" s="157"/>
      <c r="L69" s="157"/>
      <c r="M69" s="157"/>
      <c r="N69" s="157"/>
      <c r="O69" s="157"/>
      <c r="P69" s="157"/>
      <c r="Q69" s="157"/>
      <c r="R69" s="157"/>
      <c r="S69" s="157"/>
      <c r="T69" s="157"/>
      <c r="U69" s="157"/>
      <c r="V69" s="157"/>
      <c r="W69" s="157"/>
      <c r="X69" s="157"/>
      <c r="Y69" s="148"/>
      <c r="Z69" s="148"/>
      <c r="AA69" s="148"/>
      <c r="AB69" s="148"/>
      <c r="AC69" s="148"/>
      <c r="AD69" s="148"/>
      <c r="AE69" s="148"/>
      <c r="AF69" s="148"/>
      <c r="AG69" s="148" t="s">
        <v>184</v>
      </c>
      <c r="AH69" s="148">
        <v>0</v>
      </c>
      <c r="AI69" s="148"/>
      <c r="AJ69" s="148"/>
      <c r="AK69" s="148"/>
      <c r="AL69" s="148"/>
      <c r="AM69" s="148"/>
      <c r="AN69" s="148"/>
      <c r="AO69" s="148"/>
      <c r="AP69" s="148"/>
      <c r="AQ69" s="148"/>
      <c r="AR69" s="148"/>
      <c r="AS69" s="148"/>
      <c r="AT69" s="148"/>
      <c r="AU69" s="148"/>
      <c r="AV69" s="148"/>
      <c r="AW69" s="148"/>
      <c r="AX69" s="148"/>
      <c r="AY69" s="148"/>
      <c r="AZ69" s="148"/>
      <c r="BA69" s="148"/>
      <c r="BB69" s="148"/>
      <c r="BC69" s="148"/>
      <c r="BD69" s="148"/>
      <c r="BE69" s="148"/>
      <c r="BF69" s="148"/>
      <c r="BG69" s="148"/>
      <c r="BH69" s="148"/>
    </row>
    <row r="70" spans="1:60" ht="22.5" outlineLevel="1" x14ac:dyDescent="0.2">
      <c r="A70" s="165">
        <v>20</v>
      </c>
      <c r="B70" s="166" t="s">
        <v>431</v>
      </c>
      <c r="C70" s="175" t="s">
        <v>432</v>
      </c>
      <c r="D70" s="167" t="s">
        <v>234</v>
      </c>
      <c r="E70" s="168">
        <v>5</v>
      </c>
      <c r="F70" s="169"/>
      <c r="G70" s="170">
        <f>ROUND(E70*F70,2)</f>
        <v>0</v>
      </c>
      <c r="H70" s="169">
        <v>127</v>
      </c>
      <c r="I70" s="170">
        <f>ROUND(E70*H70,2)</f>
        <v>635</v>
      </c>
      <c r="J70" s="169">
        <v>0</v>
      </c>
      <c r="K70" s="170">
        <f>ROUND(E70*J70,2)</f>
        <v>0</v>
      </c>
      <c r="L70" s="170">
        <v>21</v>
      </c>
      <c r="M70" s="170">
        <f>G70*(1+L70/100)</f>
        <v>0</v>
      </c>
      <c r="N70" s="170">
        <v>0.06</v>
      </c>
      <c r="O70" s="170">
        <f>ROUND(E70*N70,2)</f>
        <v>0.3</v>
      </c>
      <c r="P70" s="170">
        <v>0</v>
      </c>
      <c r="Q70" s="170">
        <f>ROUND(E70*P70,2)</f>
        <v>0</v>
      </c>
      <c r="R70" s="170" t="s">
        <v>208</v>
      </c>
      <c r="S70" s="170" t="s">
        <v>162</v>
      </c>
      <c r="T70" s="171" t="s">
        <v>178</v>
      </c>
      <c r="U70" s="157">
        <v>0</v>
      </c>
      <c r="V70" s="157">
        <f>ROUND(E70*U70,2)</f>
        <v>0</v>
      </c>
      <c r="W70" s="157"/>
      <c r="X70" s="157" t="s">
        <v>209</v>
      </c>
      <c r="Y70" s="148"/>
      <c r="Z70" s="148"/>
      <c r="AA70" s="148"/>
      <c r="AB70" s="148"/>
      <c r="AC70" s="148"/>
      <c r="AD70" s="148"/>
      <c r="AE70" s="148"/>
      <c r="AF70" s="148"/>
      <c r="AG70" s="148" t="s">
        <v>210</v>
      </c>
      <c r="AH70" s="148"/>
      <c r="AI70" s="148"/>
      <c r="AJ70" s="148"/>
      <c r="AK70" s="148"/>
      <c r="AL70" s="148"/>
      <c r="AM70" s="148"/>
      <c r="AN70" s="148"/>
      <c r="AO70" s="148"/>
      <c r="AP70" s="148"/>
      <c r="AQ70" s="148"/>
      <c r="AR70" s="148"/>
      <c r="AS70" s="148"/>
      <c r="AT70" s="148"/>
      <c r="AU70" s="148"/>
      <c r="AV70" s="148"/>
      <c r="AW70" s="148"/>
      <c r="AX70" s="148"/>
      <c r="AY70" s="148"/>
      <c r="AZ70" s="148"/>
      <c r="BA70" s="148"/>
      <c r="BB70" s="148"/>
      <c r="BC70" s="148"/>
      <c r="BD70" s="148"/>
      <c r="BE70" s="148"/>
      <c r="BF70" s="148"/>
      <c r="BG70" s="148"/>
      <c r="BH70" s="148"/>
    </row>
    <row r="71" spans="1:60" outlineLevel="1" x14ac:dyDescent="0.2">
      <c r="A71" s="155"/>
      <c r="B71" s="156"/>
      <c r="C71" s="194" t="s">
        <v>418</v>
      </c>
      <c r="D71" s="190"/>
      <c r="E71" s="191"/>
      <c r="F71" s="157"/>
      <c r="G71" s="157"/>
      <c r="H71" s="157"/>
      <c r="I71" s="157"/>
      <c r="J71" s="157"/>
      <c r="K71" s="157"/>
      <c r="L71" s="157"/>
      <c r="M71" s="157"/>
      <c r="N71" s="157"/>
      <c r="O71" s="157"/>
      <c r="P71" s="157"/>
      <c r="Q71" s="157"/>
      <c r="R71" s="157"/>
      <c r="S71" s="157"/>
      <c r="T71" s="157"/>
      <c r="U71" s="157"/>
      <c r="V71" s="157"/>
      <c r="W71" s="157"/>
      <c r="X71" s="157"/>
      <c r="Y71" s="148"/>
      <c r="Z71" s="148"/>
      <c r="AA71" s="148"/>
      <c r="AB71" s="148"/>
      <c r="AC71" s="148"/>
      <c r="AD71" s="148"/>
      <c r="AE71" s="148"/>
      <c r="AF71" s="148"/>
      <c r="AG71" s="148" t="s">
        <v>184</v>
      </c>
      <c r="AH71" s="148"/>
      <c r="AI71" s="148"/>
      <c r="AJ71" s="148"/>
      <c r="AK71" s="148"/>
      <c r="AL71" s="148"/>
      <c r="AM71" s="148"/>
      <c r="AN71" s="148"/>
      <c r="AO71" s="148"/>
      <c r="AP71" s="148"/>
      <c r="AQ71" s="148"/>
      <c r="AR71" s="148"/>
      <c r="AS71" s="148"/>
      <c r="AT71" s="148"/>
      <c r="AU71" s="148"/>
      <c r="AV71" s="148"/>
      <c r="AW71" s="148"/>
      <c r="AX71" s="148"/>
      <c r="AY71" s="148"/>
      <c r="AZ71" s="148"/>
      <c r="BA71" s="148"/>
      <c r="BB71" s="148"/>
      <c r="BC71" s="148"/>
      <c r="BD71" s="148"/>
      <c r="BE71" s="148"/>
      <c r="BF71" s="148"/>
      <c r="BG71" s="148"/>
      <c r="BH71" s="148"/>
    </row>
    <row r="72" spans="1:60" outlineLevel="1" x14ac:dyDescent="0.2">
      <c r="A72" s="155"/>
      <c r="B72" s="156"/>
      <c r="C72" s="195" t="s">
        <v>433</v>
      </c>
      <c r="D72" s="190"/>
      <c r="E72" s="191">
        <v>39.5</v>
      </c>
      <c r="F72" s="157"/>
      <c r="G72" s="157"/>
      <c r="H72" s="157"/>
      <c r="I72" s="157"/>
      <c r="J72" s="157"/>
      <c r="K72" s="157"/>
      <c r="L72" s="157"/>
      <c r="M72" s="157"/>
      <c r="N72" s="157"/>
      <c r="O72" s="157"/>
      <c r="P72" s="157"/>
      <c r="Q72" s="157"/>
      <c r="R72" s="157"/>
      <c r="S72" s="157"/>
      <c r="T72" s="157"/>
      <c r="U72" s="157"/>
      <c r="V72" s="157"/>
      <c r="W72" s="157"/>
      <c r="X72" s="157"/>
      <c r="Y72" s="148"/>
      <c r="Z72" s="148"/>
      <c r="AA72" s="148"/>
      <c r="AB72" s="148"/>
      <c r="AC72" s="148"/>
      <c r="AD72" s="148"/>
      <c r="AE72" s="148"/>
      <c r="AF72" s="148"/>
      <c r="AG72" s="148" t="s">
        <v>184</v>
      </c>
      <c r="AH72" s="148">
        <v>2</v>
      </c>
      <c r="AI72" s="148"/>
      <c r="AJ72" s="148"/>
      <c r="AK72" s="148"/>
      <c r="AL72" s="148"/>
      <c r="AM72" s="148"/>
      <c r="AN72" s="148"/>
      <c r="AO72" s="148"/>
      <c r="AP72" s="148"/>
      <c r="AQ72" s="148"/>
      <c r="AR72" s="148"/>
      <c r="AS72" s="148"/>
      <c r="AT72" s="148"/>
      <c r="AU72" s="148"/>
      <c r="AV72" s="148"/>
      <c r="AW72" s="148"/>
      <c r="AX72" s="148"/>
      <c r="AY72" s="148"/>
      <c r="AZ72" s="148"/>
      <c r="BA72" s="148"/>
      <c r="BB72" s="148"/>
      <c r="BC72" s="148"/>
      <c r="BD72" s="148"/>
      <c r="BE72" s="148"/>
      <c r="BF72" s="148"/>
      <c r="BG72" s="148"/>
      <c r="BH72" s="148"/>
    </row>
    <row r="73" spans="1:60" outlineLevel="1" x14ac:dyDescent="0.2">
      <c r="A73" s="155"/>
      <c r="B73" s="156"/>
      <c r="C73" s="195" t="s">
        <v>434</v>
      </c>
      <c r="D73" s="190"/>
      <c r="E73" s="191">
        <v>-35.6</v>
      </c>
      <c r="F73" s="157"/>
      <c r="G73" s="157"/>
      <c r="H73" s="157"/>
      <c r="I73" s="157"/>
      <c r="J73" s="157"/>
      <c r="K73" s="157"/>
      <c r="L73" s="157"/>
      <c r="M73" s="157"/>
      <c r="N73" s="157"/>
      <c r="O73" s="157"/>
      <c r="P73" s="157"/>
      <c r="Q73" s="157"/>
      <c r="R73" s="157"/>
      <c r="S73" s="157"/>
      <c r="T73" s="157"/>
      <c r="U73" s="157"/>
      <c r="V73" s="157"/>
      <c r="W73" s="157"/>
      <c r="X73" s="157"/>
      <c r="Y73" s="148"/>
      <c r="Z73" s="148"/>
      <c r="AA73" s="148"/>
      <c r="AB73" s="148"/>
      <c r="AC73" s="148"/>
      <c r="AD73" s="148"/>
      <c r="AE73" s="148"/>
      <c r="AF73" s="148"/>
      <c r="AG73" s="148" t="s">
        <v>184</v>
      </c>
      <c r="AH73" s="148">
        <v>2</v>
      </c>
      <c r="AI73" s="148"/>
      <c r="AJ73" s="148"/>
      <c r="AK73" s="148"/>
      <c r="AL73" s="148"/>
      <c r="AM73" s="148"/>
      <c r="AN73" s="148"/>
      <c r="AO73" s="148"/>
      <c r="AP73" s="148"/>
      <c r="AQ73" s="148"/>
      <c r="AR73" s="148"/>
      <c r="AS73" s="148"/>
      <c r="AT73" s="148"/>
      <c r="AU73" s="148"/>
      <c r="AV73" s="148"/>
      <c r="AW73" s="148"/>
      <c r="AX73" s="148"/>
      <c r="AY73" s="148"/>
      <c r="AZ73" s="148"/>
      <c r="BA73" s="148"/>
      <c r="BB73" s="148"/>
      <c r="BC73" s="148"/>
      <c r="BD73" s="148"/>
      <c r="BE73" s="148"/>
      <c r="BF73" s="148"/>
      <c r="BG73" s="148"/>
      <c r="BH73" s="148"/>
    </row>
    <row r="74" spans="1:60" outlineLevel="1" x14ac:dyDescent="0.2">
      <c r="A74" s="155"/>
      <c r="B74" s="156"/>
      <c r="C74" s="196" t="s">
        <v>435</v>
      </c>
      <c r="D74" s="192"/>
      <c r="E74" s="193">
        <v>3.9</v>
      </c>
      <c r="F74" s="157"/>
      <c r="G74" s="157"/>
      <c r="H74" s="157"/>
      <c r="I74" s="157"/>
      <c r="J74" s="157"/>
      <c r="K74" s="157"/>
      <c r="L74" s="157"/>
      <c r="M74" s="157"/>
      <c r="N74" s="157"/>
      <c r="O74" s="157"/>
      <c r="P74" s="157"/>
      <c r="Q74" s="157"/>
      <c r="R74" s="157"/>
      <c r="S74" s="157"/>
      <c r="T74" s="157"/>
      <c r="U74" s="157"/>
      <c r="V74" s="157"/>
      <c r="W74" s="157"/>
      <c r="X74" s="157"/>
      <c r="Y74" s="148"/>
      <c r="Z74" s="148"/>
      <c r="AA74" s="148"/>
      <c r="AB74" s="148"/>
      <c r="AC74" s="148"/>
      <c r="AD74" s="148"/>
      <c r="AE74" s="148"/>
      <c r="AF74" s="148"/>
      <c r="AG74" s="148" t="s">
        <v>184</v>
      </c>
      <c r="AH74" s="148">
        <v>3</v>
      </c>
      <c r="AI74" s="148"/>
      <c r="AJ74" s="148"/>
      <c r="AK74" s="148"/>
      <c r="AL74" s="148"/>
      <c r="AM74" s="148"/>
      <c r="AN74" s="148"/>
      <c r="AO74" s="148"/>
      <c r="AP74" s="148"/>
      <c r="AQ74" s="148"/>
      <c r="AR74" s="148"/>
      <c r="AS74" s="148"/>
      <c r="AT74" s="148"/>
      <c r="AU74" s="148"/>
      <c r="AV74" s="148"/>
      <c r="AW74" s="148"/>
      <c r="AX74" s="148"/>
      <c r="AY74" s="148"/>
      <c r="AZ74" s="148"/>
      <c r="BA74" s="148"/>
      <c r="BB74" s="148"/>
      <c r="BC74" s="148"/>
      <c r="BD74" s="148"/>
      <c r="BE74" s="148"/>
      <c r="BF74" s="148"/>
      <c r="BG74" s="148"/>
      <c r="BH74" s="148"/>
    </row>
    <row r="75" spans="1:60" outlineLevel="1" x14ac:dyDescent="0.2">
      <c r="A75" s="155"/>
      <c r="B75" s="156"/>
      <c r="C75" s="195" t="s">
        <v>436</v>
      </c>
      <c r="D75" s="190"/>
      <c r="E75" s="191">
        <v>4.29</v>
      </c>
      <c r="F75" s="157"/>
      <c r="G75" s="157"/>
      <c r="H75" s="157"/>
      <c r="I75" s="157"/>
      <c r="J75" s="157"/>
      <c r="K75" s="157"/>
      <c r="L75" s="157"/>
      <c r="M75" s="157"/>
      <c r="N75" s="157"/>
      <c r="O75" s="157"/>
      <c r="P75" s="157"/>
      <c r="Q75" s="157"/>
      <c r="R75" s="157"/>
      <c r="S75" s="157"/>
      <c r="T75" s="157"/>
      <c r="U75" s="157"/>
      <c r="V75" s="157"/>
      <c r="W75" s="157"/>
      <c r="X75" s="157"/>
      <c r="Y75" s="148"/>
      <c r="Z75" s="148"/>
      <c r="AA75" s="148"/>
      <c r="AB75" s="148"/>
      <c r="AC75" s="148"/>
      <c r="AD75" s="148"/>
      <c r="AE75" s="148"/>
      <c r="AF75" s="148"/>
      <c r="AG75" s="148" t="s">
        <v>184</v>
      </c>
      <c r="AH75" s="148">
        <v>2</v>
      </c>
      <c r="AI75" s="148"/>
      <c r="AJ75" s="148"/>
      <c r="AK75" s="148"/>
      <c r="AL75" s="148"/>
      <c r="AM75" s="148"/>
      <c r="AN75" s="148"/>
      <c r="AO75" s="148"/>
      <c r="AP75" s="148"/>
      <c r="AQ75" s="148"/>
      <c r="AR75" s="148"/>
      <c r="AS75" s="148"/>
      <c r="AT75" s="148"/>
      <c r="AU75" s="148"/>
      <c r="AV75" s="148"/>
      <c r="AW75" s="148"/>
      <c r="AX75" s="148"/>
      <c r="AY75" s="148"/>
      <c r="AZ75" s="148"/>
      <c r="BA75" s="148"/>
      <c r="BB75" s="148"/>
      <c r="BC75" s="148"/>
      <c r="BD75" s="148"/>
      <c r="BE75" s="148"/>
      <c r="BF75" s="148"/>
      <c r="BG75" s="148"/>
      <c r="BH75" s="148"/>
    </row>
    <row r="76" spans="1:60" outlineLevel="1" x14ac:dyDescent="0.2">
      <c r="A76" s="155"/>
      <c r="B76" s="156"/>
      <c r="C76" s="194" t="s">
        <v>421</v>
      </c>
      <c r="D76" s="190"/>
      <c r="E76" s="191"/>
      <c r="F76" s="157"/>
      <c r="G76" s="157"/>
      <c r="H76" s="157"/>
      <c r="I76" s="157"/>
      <c r="J76" s="157"/>
      <c r="K76" s="157"/>
      <c r="L76" s="157"/>
      <c r="M76" s="157"/>
      <c r="N76" s="157"/>
      <c r="O76" s="157"/>
      <c r="P76" s="157"/>
      <c r="Q76" s="157"/>
      <c r="R76" s="157"/>
      <c r="S76" s="157"/>
      <c r="T76" s="157"/>
      <c r="U76" s="157"/>
      <c r="V76" s="157"/>
      <c r="W76" s="157"/>
      <c r="X76" s="157"/>
      <c r="Y76" s="148"/>
      <c r="Z76" s="148"/>
      <c r="AA76" s="148"/>
      <c r="AB76" s="148"/>
      <c r="AC76" s="148"/>
      <c r="AD76" s="148"/>
      <c r="AE76" s="148"/>
      <c r="AF76" s="148"/>
      <c r="AG76" s="148" t="s">
        <v>184</v>
      </c>
      <c r="AH76" s="148"/>
      <c r="AI76" s="148"/>
      <c r="AJ76" s="148"/>
      <c r="AK76" s="148"/>
      <c r="AL76" s="148"/>
      <c r="AM76" s="148"/>
      <c r="AN76" s="148"/>
      <c r="AO76" s="148"/>
      <c r="AP76" s="148"/>
      <c r="AQ76" s="148"/>
      <c r="AR76" s="148"/>
      <c r="AS76" s="148"/>
      <c r="AT76" s="148"/>
      <c r="AU76" s="148"/>
      <c r="AV76" s="148"/>
      <c r="AW76" s="148"/>
      <c r="AX76" s="148"/>
      <c r="AY76" s="148"/>
      <c r="AZ76" s="148"/>
      <c r="BA76" s="148"/>
      <c r="BB76" s="148"/>
      <c r="BC76" s="148"/>
      <c r="BD76" s="148"/>
      <c r="BE76" s="148"/>
      <c r="BF76" s="148"/>
      <c r="BG76" s="148"/>
      <c r="BH76" s="148"/>
    </row>
    <row r="77" spans="1:60" outlineLevel="1" x14ac:dyDescent="0.2">
      <c r="A77" s="155"/>
      <c r="B77" s="156"/>
      <c r="C77" s="188" t="s">
        <v>437</v>
      </c>
      <c r="D77" s="179"/>
      <c r="E77" s="180">
        <v>5</v>
      </c>
      <c r="F77" s="157"/>
      <c r="G77" s="157"/>
      <c r="H77" s="157"/>
      <c r="I77" s="157"/>
      <c r="J77" s="157"/>
      <c r="K77" s="157"/>
      <c r="L77" s="157"/>
      <c r="M77" s="157"/>
      <c r="N77" s="157"/>
      <c r="O77" s="157"/>
      <c r="P77" s="157"/>
      <c r="Q77" s="157"/>
      <c r="R77" s="157"/>
      <c r="S77" s="157"/>
      <c r="T77" s="157"/>
      <c r="U77" s="157"/>
      <c r="V77" s="157"/>
      <c r="W77" s="157"/>
      <c r="X77" s="157"/>
      <c r="Y77" s="148"/>
      <c r="Z77" s="148"/>
      <c r="AA77" s="148"/>
      <c r="AB77" s="148"/>
      <c r="AC77" s="148"/>
      <c r="AD77" s="148"/>
      <c r="AE77" s="148"/>
      <c r="AF77" s="148"/>
      <c r="AG77" s="148" t="s">
        <v>184</v>
      </c>
      <c r="AH77" s="148">
        <v>0</v>
      </c>
      <c r="AI77" s="148"/>
      <c r="AJ77" s="148"/>
      <c r="AK77" s="148"/>
      <c r="AL77" s="148"/>
      <c r="AM77" s="148"/>
      <c r="AN77" s="148"/>
      <c r="AO77" s="148"/>
      <c r="AP77" s="148"/>
      <c r="AQ77" s="148"/>
      <c r="AR77" s="148"/>
      <c r="AS77" s="148"/>
      <c r="AT77" s="148"/>
      <c r="AU77" s="148"/>
      <c r="AV77" s="148"/>
      <c r="AW77" s="148"/>
      <c r="AX77" s="148"/>
      <c r="AY77" s="148"/>
      <c r="AZ77" s="148"/>
      <c r="BA77" s="148"/>
      <c r="BB77" s="148"/>
      <c r="BC77" s="148"/>
      <c r="BD77" s="148"/>
      <c r="BE77" s="148"/>
      <c r="BF77" s="148"/>
      <c r="BG77" s="148"/>
      <c r="BH77" s="148"/>
    </row>
    <row r="78" spans="1:60" x14ac:dyDescent="0.2">
      <c r="A78" s="159" t="s">
        <v>157</v>
      </c>
      <c r="B78" s="160" t="s">
        <v>111</v>
      </c>
      <c r="C78" s="174" t="s">
        <v>112</v>
      </c>
      <c r="D78" s="161"/>
      <c r="E78" s="162"/>
      <c r="F78" s="163"/>
      <c r="G78" s="163">
        <f>SUMIF(AG79:AG80,"&lt;&gt;NOR",G79:G80)</f>
        <v>0</v>
      </c>
      <c r="H78" s="163"/>
      <c r="I78" s="163">
        <f>SUM(I79:I80)</f>
        <v>0</v>
      </c>
      <c r="J78" s="163"/>
      <c r="K78" s="163">
        <f>SUM(K79:K80)</f>
        <v>2689.94</v>
      </c>
      <c r="L78" s="163"/>
      <c r="M78" s="163">
        <f>SUM(M79:M80)</f>
        <v>0</v>
      </c>
      <c r="N78" s="163"/>
      <c r="O78" s="163">
        <f>SUM(O79:O80)</f>
        <v>0</v>
      </c>
      <c r="P78" s="163"/>
      <c r="Q78" s="163">
        <f>SUM(Q79:Q80)</f>
        <v>0</v>
      </c>
      <c r="R78" s="163"/>
      <c r="S78" s="163"/>
      <c r="T78" s="164"/>
      <c r="U78" s="158"/>
      <c r="V78" s="158">
        <f>SUM(V79:V80)</f>
        <v>0.7</v>
      </c>
      <c r="W78" s="158"/>
      <c r="X78" s="158"/>
      <c r="AG78" t="s">
        <v>158</v>
      </c>
    </row>
    <row r="79" spans="1:60" outlineLevel="1" x14ac:dyDescent="0.2">
      <c r="A79" s="165">
        <v>21</v>
      </c>
      <c r="B79" s="166" t="s">
        <v>438</v>
      </c>
      <c r="C79" s="175" t="s">
        <v>439</v>
      </c>
      <c r="D79" s="167" t="s">
        <v>245</v>
      </c>
      <c r="E79" s="168">
        <v>63.442079999999997</v>
      </c>
      <c r="F79" s="169"/>
      <c r="G79" s="170">
        <f>ROUND(E79*F79,2)</f>
        <v>0</v>
      </c>
      <c r="H79" s="169">
        <v>0</v>
      </c>
      <c r="I79" s="170">
        <f>ROUND(E79*H79,2)</f>
        <v>0</v>
      </c>
      <c r="J79" s="169">
        <v>42.4</v>
      </c>
      <c r="K79" s="170">
        <f>ROUND(E79*J79,2)</f>
        <v>2689.94</v>
      </c>
      <c r="L79" s="170">
        <v>21</v>
      </c>
      <c r="M79" s="170">
        <f>G79*(1+L79/100)</f>
        <v>0</v>
      </c>
      <c r="N79" s="170">
        <v>0</v>
      </c>
      <c r="O79" s="170">
        <f>ROUND(E79*N79,2)</f>
        <v>0</v>
      </c>
      <c r="P79" s="170">
        <v>0</v>
      </c>
      <c r="Q79" s="170">
        <f>ROUND(E79*P79,2)</f>
        <v>0</v>
      </c>
      <c r="R79" s="170" t="s">
        <v>220</v>
      </c>
      <c r="S79" s="170" t="s">
        <v>162</v>
      </c>
      <c r="T79" s="171" t="s">
        <v>178</v>
      </c>
      <c r="U79" s="157">
        <v>1.0999999999999999E-2</v>
      </c>
      <c r="V79" s="157">
        <f>ROUND(E79*U79,2)</f>
        <v>0.7</v>
      </c>
      <c r="W79" s="157"/>
      <c r="X79" s="157" t="s">
        <v>246</v>
      </c>
      <c r="Y79" s="148"/>
      <c r="Z79" s="148"/>
      <c r="AA79" s="148"/>
      <c r="AB79" s="148"/>
      <c r="AC79" s="148"/>
      <c r="AD79" s="148"/>
      <c r="AE79" s="148"/>
      <c r="AF79" s="148"/>
      <c r="AG79" s="148" t="s">
        <v>247</v>
      </c>
      <c r="AH79" s="148"/>
      <c r="AI79" s="148"/>
      <c r="AJ79" s="148"/>
      <c r="AK79" s="148"/>
      <c r="AL79" s="148"/>
      <c r="AM79" s="148"/>
      <c r="AN79" s="148"/>
      <c r="AO79" s="148"/>
      <c r="AP79" s="148"/>
      <c r="AQ79" s="148"/>
      <c r="AR79" s="148"/>
      <c r="AS79" s="148"/>
      <c r="AT79" s="148"/>
      <c r="AU79" s="148"/>
      <c r="AV79" s="148"/>
      <c r="AW79" s="148"/>
      <c r="AX79" s="148"/>
      <c r="AY79" s="148"/>
      <c r="AZ79" s="148"/>
      <c r="BA79" s="148"/>
      <c r="BB79" s="148"/>
      <c r="BC79" s="148"/>
      <c r="BD79" s="148"/>
      <c r="BE79" s="148"/>
      <c r="BF79" s="148"/>
      <c r="BG79" s="148"/>
      <c r="BH79" s="148"/>
    </row>
    <row r="80" spans="1:60" outlineLevel="1" x14ac:dyDescent="0.2">
      <c r="A80" s="155"/>
      <c r="B80" s="156"/>
      <c r="C80" s="262" t="s">
        <v>440</v>
      </c>
      <c r="D80" s="263"/>
      <c r="E80" s="263"/>
      <c r="F80" s="263"/>
      <c r="G80" s="263"/>
      <c r="H80" s="157"/>
      <c r="I80" s="157"/>
      <c r="J80" s="157"/>
      <c r="K80" s="157"/>
      <c r="L80" s="157"/>
      <c r="M80" s="157"/>
      <c r="N80" s="157"/>
      <c r="O80" s="157"/>
      <c r="P80" s="157"/>
      <c r="Q80" s="157"/>
      <c r="R80" s="157"/>
      <c r="S80" s="157"/>
      <c r="T80" s="157"/>
      <c r="U80" s="157"/>
      <c r="V80" s="157"/>
      <c r="W80" s="157"/>
      <c r="X80" s="157"/>
      <c r="Y80" s="148"/>
      <c r="Z80" s="148"/>
      <c r="AA80" s="148"/>
      <c r="AB80" s="148"/>
      <c r="AC80" s="148"/>
      <c r="AD80" s="148"/>
      <c r="AE80" s="148"/>
      <c r="AF80" s="148"/>
      <c r="AG80" s="148" t="s">
        <v>182</v>
      </c>
      <c r="AH80" s="148"/>
      <c r="AI80" s="148"/>
      <c r="AJ80" s="148"/>
      <c r="AK80" s="148"/>
      <c r="AL80" s="148"/>
      <c r="AM80" s="148"/>
      <c r="AN80" s="148"/>
      <c r="AO80" s="148"/>
      <c r="AP80" s="148"/>
      <c r="AQ80" s="148"/>
      <c r="AR80" s="148"/>
      <c r="AS80" s="148"/>
      <c r="AT80" s="148"/>
      <c r="AU80" s="148"/>
      <c r="AV80" s="148"/>
      <c r="AW80" s="148"/>
      <c r="AX80" s="148"/>
      <c r="AY80" s="148"/>
      <c r="AZ80" s="148"/>
      <c r="BA80" s="148"/>
      <c r="BB80" s="148"/>
      <c r="BC80" s="148"/>
      <c r="BD80" s="148"/>
      <c r="BE80" s="148"/>
      <c r="BF80" s="148"/>
      <c r="BG80" s="148"/>
      <c r="BH80" s="148"/>
    </row>
    <row r="81" spans="1:60" x14ac:dyDescent="0.2">
      <c r="A81" s="159" t="s">
        <v>157</v>
      </c>
      <c r="B81" s="160" t="s">
        <v>123</v>
      </c>
      <c r="C81" s="174" t="s">
        <v>124</v>
      </c>
      <c r="D81" s="161"/>
      <c r="E81" s="162"/>
      <c r="F81" s="163"/>
      <c r="G81" s="163">
        <f>SUMIF(AG82:AG91,"&lt;&gt;NOR",G82:G91)</f>
        <v>0</v>
      </c>
      <c r="H81" s="163"/>
      <c r="I81" s="163">
        <f>SUM(I82:I91)</f>
        <v>15083.310000000001</v>
      </c>
      <c r="J81" s="163"/>
      <c r="K81" s="163">
        <f>SUM(K82:K91)</f>
        <v>31892.120000000003</v>
      </c>
      <c r="L81" s="163"/>
      <c r="M81" s="163">
        <f>SUM(M82:M91)</f>
        <v>0</v>
      </c>
      <c r="N81" s="163"/>
      <c r="O81" s="163">
        <f>SUM(O82:O91)</f>
        <v>0.54</v>
      </c>
      <c r="P81" s="163"/>
      <c r="Q81" s="163">
        <f>SUM(Q82:Q91)</f>
        <v>0</v>
      </c>
      <c r="R81" s="163"/>
      <c r="S81" s="163"/>
      <c r="T81" s="164"/>
      <c r="U81" s="158"/>
      <c r="V81" s="158">
        <f>SUM(V82:V91)</f>
        <v>70.739999999999995</v>
      </c>
      <c r="W81" s="158"/>
      <c r="X81" s="158"/>
      <c r="AG81" t="s">
        <v>158</v>
      </c>
    </row>
    <row r="82" spans="1:60" outlineLevel="1" x14ac:dyDescent="0.2">
      <c r="A82" s="165">
        <v>22</v>
      </c>
      <c r="B82" s="166" t="s">
        <v>441</v>
      </c>
      <c r="C82" s="175" t="s">
        <v>442</v>
      </c>
      <c r="D82" s="167" t="s">
        <v>349</v>
      </c>
      <c r="E82" s="168">
        <v>64.355000000000004</v>
      </c>
      <c r="F82" s="169"/>
      <c r="G82" s="170">
        <f>ROUND(E82*F82,2)</f>
        <v>0</v>
      </c>
      <c r="H82" s="169">
        <v>14.26</v>
      </c>
      <c r="I82" s="170">
        <f>ROUND(E82*H82,2)</f>
        <v>917.7</v>
      </c>
      <c r="J82" s="169">
        <v>192.24</v>
      </c>
      <c r="K82" s="170">
        <f>ROUND(E82*J82,2)</f>
        <v>12371.61</v>
      </c>
      <c r="L82" s="170">
        <v>21</v>
      </c>
      <c r="M82" s="170">
        <f>G82*(1+L82/100)</f>
        <v>0</v>
      </c>
      <c r="N82" s="170">
        <v>6.0000000000000002E-5</v>
      </c>
      <c r="O82" s="170">
        <f>ROUND(E82*N82,2)</f>
        <v>0</v>
      </c>
      <c r="P82" s="170">
        <v>0</v>
      </c>
      <c r="Q82" s="170">
        <f>ROUND(E82*P82,2)</f>
        <v>0</v>
      </c>
      <c r="R82" s="170" t="s">
        <v>350</v>
      </c>
      <c r="S82" s="170" t="s">
        <v>162</v>
      </c>
      <c r="T82" s="171" t="s">
        <v>178</v>
      </c>
      <c r="U82" s="157">
        <v>0.43</v>
      </c>
      <c r="V82" s="157">
        <f>ROUND(E82*U82,2)</f>
        <v>27.67</v>
      </c>
      <c r="W82" s="157"/>
      <c r="X82" s="157" t="s">
        <v>179</v>
      </c>
      <c r="Y82" s="148"/>
      <c r="Z82" s="148"/>
      <c r="AA82" s="148"/>
      <c r="AB82" s="148"/>
      <c r="AC82" s="148"/>
      <c r="AD82" s="148"/>
      <c r="AE82" s="148"/>
      <c r="AF82" s="148"/>
      <c r="AG82" s="148" t="s">
        <v>180</v>
      </c>
      <c r="AH82" s="148"/>
      <c r="AI82" s="148"/>
      <c r="AJ82" s="148"/>
      <c r="AK82" s="148"/>
      <c r="AL82" s="148"/>
      <c r="AM82" s="148"/>
      <c r="AN82" s="148"/>
      <c r="AO82" s="148"/>
      <c r="AP82" s="148"/>
      <c r="AQ82" s="148"/>
      <c r="AR82" s="148"/>
      <c r="AS82" s="148"/>
      <c r="AT82" s="148"/>
      <c r="AU82" s="148"/>
      <c r="AV82" s="148"/>
      <c r="AW82" s="148"/>
      <c r="AX82" s="148"/>
      <c r="AY82" s="148"/>
      <c r="AZ82" s="148"/>
      <c r="BA82" s="148"/>
      <c r="BB82" s="148"/>
      <c r="BC82" s="148"/>
      <c r="BD82" s="148"/>
      <c r="BE82" s="148"/>
      <c r="BF82" s="148"/>
      <c r="BG82" s="148"/>
      <c r="BH82" s="148"/>
    </row>
    <row r="83" spans="1:60" outlineLevel="1" x14ac:dyDescent="0.2">
      <c r="A83" s="155"/>
      <c r="B83" s="156"/>
      <c r="C83" s="188" t="s">
        <v>443</v>
      </c>
      <c r="D83" s="179"/>
      <c r="E83" s="180">
        <v>64.355000000000004</v>
      </c>
      <c r="F83" s="157"/>
      <c r="G83" s="157"/>
      <c r="H83" s="157"/>
      <c r="I83" s="157"/>
      <c r="J83" s="157"/>
      <c r="K83" s="157"/>
      <c r="L83" s="157"/>
      <c r="M83" s="157"/>
      <c r="N83" s="157"/>
      <c r="O83" s="157"/>
      <c r="P83" s="157"/>
      <c r="Q83" s="157"/>
      <c r="R83" s="157"/>
      <c r="S83" s="157"/>
      <c r="T83" s="157"/>
      <c r="U83" s="157"/>
      <c r="V83" s="157"/>
      <c r="W83" s="157"/>
      <c r="X83" s="157"/>
      <c r="Y83" s="148"/>
      <c r="Z83" s="148"/>
      <c r="AA83" s="148"/>
      <c r="AB83" s="148"/>
      <c r="AC83" s="148"/>
      <c r="AD83" s="148"/>
      <c r="AE83" s="148"/>
      <c r="AF83" s="148"/>
      <c r="AG83" s="148" t="s">
        <v>184</v>
      </c>
      <c r="AH83" s="148">
        <v>0</v>
      </c>
      <c r="AI83" s="148"/>
      <c r="AJ83" s="148"/>
      <c r="AK83" s="148"/>
      <c r="AL83" s="148"/>
      <c r="AM83" s="148"/>
      <c r="AN83" s="148"/>
      <c r="AO83" s="148"/>
      <c r="AP83" s="148"/>
      <c r="AQ83" s="148"/>
      <c r="AR83" s="148"/>
      <c r="AS83" s="148"/>
      <c r="AT83" s="148"/>
      <c r="AU83" s="148"/>
      <c r="AV83" s="148"/>
      <c r="AW83" s="148"/>
      <c r="AX83" s="148"/>
      <c r="AY83" s="148"/>
      <c r="AZ83" s="148"/>
      <c r="BA83" s="148"/>
      <c r="BB83" s="148"/>
      <c r="BC83" s="148"/>
      <c r="BD83" s="148"/>
      <c r="BE83" s="148"/>
      <c r="BF83" s="148"/>
      <c r="BG83" s="148"/>
      <c r="BH83" s="148"/>
    </row>
    <row r="84" spans="1:60" outlineLevel="1" x14ac:dyDescent="0.2">
      <c r="A84" s="165">
        <v>23</v>
      </c>
      <c r="B84" s="166" t="s">
        <v>444</v>
      </c>
      <c r="C84" s="175" t="s">
        <v>445</v>
      </c>
      <c r="D84" s="167" t="s">
        <v>349</v>
      </c>
      <c r="E84" s="168">
        <v>412.65</v>
      </c>
      <c r="F84" s="169"/>
      <c r="G84" s="170">
        <f>ROUND(E84*F84,2)</f>
        <v>0</v>
      </c>
      <c r="H84" s="169">
        <v>7.37</v>
      </c>
      <c r="I84" s="170">
        <f>ROUND(E84*H84,2)</f>
        <v>3041.23</v>
      </c>
      <c r="J84" s="169">
        <v>45.63</v>
      </c>
      <c r="K84" s="170">
        <f>ROUND(E84*J84,2)</f>
        <v>18829.22</v>
      </c>
      <c r="L84" s="170">
        <v>21</v>
      </c>
      <c r="M84" s="170">
        <f>G84*(1+L84/100)</f>
        <v>0</v>
      </c>
      <c r="N84" s="170">
        <v>5.0000000000000002E-5</v>
      </c>
      <c r="O84" s="170">
        <f>ROUND(E84*N84,2)</f>
        <v>0.02</v>
      </c>
      <c r="P84" s="170">
        <v>0</v>
      </c>
      <c r="Q84" s="170">
        <f>ROUND(E84*P84,2)</f>
        <v>0</v>
      </c>
      <c r="R84" s="170" t="s">
        <v>350</v>
      </c>
      <c r="S84" s="170" t="s">
        <v>162</v>
      </c>
      <c r="T84" s="171" t="s">
        <v>178</v>
      </c>
      <c r="U84" s="157">
        <v>0.1</v>
      </c>
      <c r="V84" s="157">
        <f>ROUND(E84*U84,2)</f>
        <v>41.27</v>
      </c>
      <c r="W84" s="157"/>
      <c r="X84" s="157" t="s">
        <v>179</v>
      </c>
      <c r="Y84" s="148"/>
      <c r="Z84" s="148"/>
      <c r="AA84" s="148"/>
      <c r="AB84" s="148"/>
      <c r="AC84" s="148"/>
      <c r="AD84" s="148"/>
      <c r="AE84" s="148"/>
      <c r="AF84" s="148"/>
      <c r="AG84" s="148" t="s">
        <v>180</v>
      </c>
      <c r="AH84" s="148"/>
      <c r="AI84" s="148"/>
      <c r="AJ84" s="148"/>
      <c r="AK84" s="148"/>
      <c r="AL84" s="148"/>
      <c r="AM84" s="148"/>
      <c r="AN84" s="148"/>
      <c r="AO84" s="148"/>
      <c r="AP84" s="148"/>
      <c r="AQ84" s="148"/>
      <c r="AR84" s="148"/>
      <c r="AS84" s="148"/>
      <c r="AT84" s="148"/>
      <c r="AU84" s="148"/>
      <c r="AV84" s="148"/>
      <c r="AW84" s="148"/>
      <c r="AX84" s="148"/>
      <c r="AY84" s="148"/>
      <c r="AZ84" s="148"/>
      <c r="BA84" s="148"/>
      <c r="BB84" s="148"/>
      <c r="BC84" s="148"/>
      <c r="BD84" s="148"/>
      <c r="BE84" s="148"/>
      <c r="BF84" s="148"/>
      <c r="BG84" s="148"/>
      <c r="BH84" s="148"/>
    </row>
    <row r="85" spans="1:60" outlineLevel="1" x14ac:dyDescent="0.2">
      <c r="A85" s="155"/>
      <c r="B85" s="156"/>
      <c r="C85" s="188" t="s">
        <v>446</v>
      </c>
      <c r="D85" s="179"/>
      <c r="E85" s="180">
        <v>412.65</v>
      </c>
      <c r="F85" s="157"/>
      <c r="G85" s="157"/>
      <c r="H85" s="157"/>
      <c r="I85" s="157"/>
      <c r="J85" s="157"/>
      <c r="K85" s="157"/>
      <c r="L85" s="157"/>
      <c r="M85" s="157"/>
      <c r="N85" s="157"/>
      <c r="O85" s="157"/>
      <c r="P85" s="157"/>
      <c r="Q85" s="157"/>
      <c r="R85" s="157"/>
      <c r="S85" s="157"/>
      <c r="T85" s="157"/>
      <c r="U85" s="157"/>
      <c r="V85" s="157"/>
      <c r="W85" s="157"/>
      <c r="X85" s="157"/>
      <c r="Y85" s="148"/>
      <c r="Z85" s="148"/>
      <c r="AA85" s="148"/>
      <c r="AB85" s="148"/>
      <c r="AC85" s="148"/>
      <c r="AD85" s="148"/>
      <c r="AE85" s="148"/>
      <c r="AF85" s="148"/>
      <c r="AG85" s="148" t="s">
        <v>184</v>
      </c>
      <c r="AH85" s="148">
        <v>0</v>
      </c>
      <c r="AI85" s="148"/>
      <c r="AJ85" s="148"/>
      <c r="AK85" s="148"/>
      <c r="AL85" s="148"/>
      <c r="AM85" s="148"/>
      <c r="AN85" s="148"/>
      <c r="AO85" s="148"/>
      <c r="AP85" s="148"/>
      <c r="AQ85" s="148"/>
      <c r="AR85" s="148"/>
      <c r="AS85" s="148"/>
      <c r="AT85" s="148"/>
      <c r="AU85" s="148"/>
      <c r="AV85" s="148"/>
      <c r="AW85" s="148"/>
      <c r="AX85" s="148"/>
      <c r="AY85" s="148"/>
      <c r="AZ85" s="148"/>
      <c r="BA85" s="148"/>
      <c r="BB85" s="148"/>
      <c r="BC85" s="148"/>
      <c r="BD85" s="148"/>
      <c r="BE85" s="148"/>
      <c r="BF85" s="148"/>
      <c r="BG85" s="148"/>
      <c r="BH85" s="148"/>
    </row>
    <row r="86" spans="1:60" outlineLevel="1" x14ac:dyDescent="0.2">
      <c r="A86" s="165">
        <v>24</v>
      </c>
      <c r="B86" s="166" t="s">
        <v>447</v>
      </c>
      <c r="C86" s="175" t="s">
        <v>448</v>
      </c>
      <c r="D86" s="167" t="s">
        <v>245</v>
      </c>
      <c r="E86" s="168">
        <v>6.9500000000000006E-2</v>
      </c>
      <c r="F86" s="169"/>
      <c r="G86" s="170">
        <f>ROUND(E86*F86,2)</f>
        <v>0</v>
      </c>
      <c r="H86" s="169">
        <v>23800</v>
      </c>
      <c r="I86" s="170">
        <f>ROUND(E86*H86,2)</f>
        <v>1654.1</v>
      </c>
      <c r="J86" s="169">
        <v>0</v>
      </c>
      <c r="K86" s="170">
        <f>ROUND(E86*J86,2)</f>
        <v>0</v>
      </c>
      <c r="L86" s="170">
        <v>21</v>
      </c>
      <c r="M86" s="170">
        <f>G86*(1+L86/100)</f>
        <v>0</v>
      </c>
      <c r="N86" s="170">
        <v>1</v>
      </c>
      <c r="O86" s="170">
        <f>ROUND(E86*N86,2)</f>
        <v>7.0000000000000007E-2</v>
      </c>
      <c r="P86" s="170">
        <v>0</v>
      </c>
      <c r="Q86" s="170">
        <f>ROUND(E86*P86,2)</f>
        <v>0</v>
      </c>
      <c r="R86" s="170" t="s">
        <v>208</v>
      </c>
      <c r="S86" s="170" t="s">
        <v>162</v>
      </c>
      <c r="T86" s="171" t="s">
        <v>178</v>
      </c>
      <c r="U86" s="157">
        <v>0</v>
      </c>
      <c r="V86" s="157">
        <f>ROUND(E86*U86,2)</f>
        <v>0</v>
      </c>
      <c r="W86" s="157"/>
      <c r="X86" s="157" t="s">
        <v>209</v>
      </c>
      <c r="Y86" s="148"/>
      <c r="Z86" s="148"/>
      <c r="AA86" s="148"/>
      <c r="AB86" s="148"/>
      <c r="AC86" s="148"/>
      <c r="AD86" s="148"/>
      <c r="AE86" s="148"/>
      <c r="AF86" s="148"/>
      <c r="AG86" s="148" t="s">
        <v>210</v>
      </c>
      <c r="AH86" s="148"/>
      <c r="AI86" s="148"/>
      <c r="AJ86" s="148"/>
      <c r="AK86" s="148"/>
      <c r="AL86" s="148"/>
      <c r="AM86" s="148"/>
      <c r="AN86" s="148"/>
      <c r="AO86" s="148"/>
      <c r="AP86" s="148"/>
      <c r="AQ86" s="148"/>
      <c r="AR86" s="148"/>
      <c r="AS86" s="148"/>
      <c r="AT86" s="148"/>
      <c r="AU86" s="148"/>
      <c r="AV86" s="148"/>
      <c r="AW86" s="148"/>
      <c r="AX86" s="148"/>
      <c r="AY86" s="148"/>
      <c r="AZ86" s="148"/>
      <c r="BA86" s="148"/>
      <c r="BB86" s="148"/>
      <c r="BC86" s="148"/>
      <c r="BD86" s="148"/>
      <c r="BE86" s="148"/>
      <c r="BF86" s="148"/>
      <c r="BG86" s="148"/>
      <c r="BH86" s="148"/>
    </row>
    <row r="87" spans="1:60" outlineLevel="1" x14ac:dyDescent="0.2">
      <c r="A87" s="155"/>
      <c r="B87" s="156"/>
      <c r="C87" s="188" t="s">
        <v>449</v>
      </c>
      <c r="D87" s="179"/>
      <c r="E87" s="180">
        <v>6.9500000000000006E-2</v>
      </c>
      <c r="F87" s="157"/>
      <c r="G87" s="157"/>
      <c r="H87" s="157"/>
      <c r="I87" s="157"/>
      <c r="J87" s="157"/>
      <c r="K87" s="157"/>
      <c r="L87" s="157"/>
      <c r="M87" s="157"/>
      <c r="N87" s="157"/>
      <c r="O87" s="157"/>
      <c r="P87" s="157"/>
      <c r="Q87" s="157"/>
      <c r="R87" s="157"/>
      <c r="S87" s="157"/>
      <c r="T87" s="157"/>
      <c r="U87" s="157"/>
      <c r="V87" s="157"/>
      <c r="W87" s="157"/>
      <c r="X87" s="157"/>
      <c r="Y87" s="148"/>
      <c r="Z87" s="148"/>
      <c r="AA87" s="148"/>
      <c r="AB87" s="148"/>
      <c r="AC87" s="148"/>
      <c r="AD87" s="148"/>
      <c r="AE87" s="148"/>
      <c r="AF87" s="148"/>
      <c r="AG87" s="148" t="s">
        <v>184</v>
      </c>
      <c r="AH87" s="148">
        <v>0</v>
      </c>
      <c r="AI87" s="148"/>
      <c r="AJ87" s="148"/>
      <c r="AK87" s="148"/>
      <c r="AL87" s="148"/>
      <c r="AM87" s="148"/>
      <c r="AN87" s="148"/>
      <c r="AO87" s="148"/>
      <c r="AP87" s="148"/>
      <c r="AQ87" s="148"/>
      <c r="AR87" s="148"/>
      <c r="AS87" s="148"/>
      <c r="AT87" s="148"/>
      <c r="AU87" s="148"/>
      <c r="AV87" s="148"/>
      <c r="AW87" s="148"/>
      <c r="AX87" s="148"/>
      <c r="AY87" s="148"/>
      <c r="AZ87" s="148"/>
      <c r="BA87" s="148"/>
      <c r="BB87" s="148"/>
      <c r="BC87" s="148"/>
      <c r="BD87" s="148"/>
      <c r="BE87" s="148"/>
      <c r="BF87" s="148"/>
      <c r="BG87" s="148"/>
      <c r="BH87" s="148"/>
    </row>
    <row r="88" spans="1:60" outlineLevel="1" x14ac:dyDescent="0.2">
      <c r="A88" s="165">
        <v>25</v>
      </c>
      <c r="B88" s="166" t="s">
        <v>450</v>
      </c>
      <c r="C88" s="175" t="s">
        <v>451</v>
      </c>
      <c r="D88" s="167" t="s">
        <v>245</v>
      </c>
      <c r="E88" s="168">
        <v>0.44566</v>
      </c>
      <c r="F88" s="169"/>
      <c r="G88" s="170">
        <f>ROUND(E88*F88,2)</f>
        <v>0</v>
      </c>
      <c r="H88" s="169">
        <v>21250</v>
      </c>
      <c r="I88" s="170">
        <f>ROUND(E88*H88,2)</f>
        <v>9470.2800000000007</v>
      </c>
      <c r="J88" s="169">
        <v>0</v>
      </c>
      <c r="K88" s="170">
        <f>ROUND(E88*J88,2)</f>
        <v>0</v>
      </c>
      <c r="L88" s="170">
        <v>21</v>
      </c>
      <c r="M88" s="170">
        <f>G88*(1+L88/100)</f>
        <v>0</v>
      </c>
      <c r="N88" s="170">
        <v>1</v>
      </c>
      <c r="O88" s="170">
        <f>ROUND(E88*N88,2)</f>
        <v>0.45</v>
      </c>
      <c r="P88" s="170">
        <v>0</v>
      </c>
      <c r="Q88" s="170">
        <f>ROUND(E88*P88,2)</f>
        <v>0</v>
      </c>
      <c r="R88" s="170"/>
      <c r="S88" s="170" t="s">
        <v>204</v>
      </c>
      <c r="T88" s="171" t="s">
        <v>178</v>
      </c>
      <c r="U88" s="157">
        <v>0</v>
      </c>
      <c r="V88" s="157">
        <f>ROUND(E88*U88,2)</f>
        <v>0</v>
      </c>
      <c r="W88" s="157"/>
      <c r="X88" s="157" t="s">
        <v>209</v>
      </c>
      <c r="Y88" s="148"/>
      <c r="Z88" s="148"/>
      <c r="AA88" s="148"/>
      <c r="AB88" s="148"/>
      <c r="AC88" s="148"/>
      <c r="AD88" s="148"/>
      <c r="AE88" s="148"/>
      <c r="AF88" s="148"/>
      <c r="AG88" s="148" t="s">
        <v>210</v>
      </c>
      <c r="AH88" s="148"/>
      <c r="AI88" s="148"/>
      <c r="AJ88" s="148"/>
      <c r="AK88" s="148"/>
      <c r="AL88" s="148"/>
      <c r="AM88" s="148"/>
      <c r="AN88" s="148"/>
      <c r="AO88" s="148"/>
      <c r="AP88" s="148"/>
      <c r="AQ88" s="148"/>
      <c r="AR88" s="148"/>
      <c r="AS88" s="148"/>
      <c r="AT88" s="148"/>
      <c r="AU88" s="148"/>
      <c r="AV88" s="148"/>
      <c r="AW88" s="148"/>
      <c r="AX88" s="148"/>
      <c r="AY88" s="148"/>
      <c r="AZ88" s="148"/>
      <c r="BA88" s="148"/>
      <c r="BB88" s="148"/>
      <c r="BC88" s="148"/>
      <c r="BD88" s="148"/>
      <c r="BE88" s="148"/>
      <c r="BF88" s="148"/>
      <c r="BG88" s="148"/>
      <c r="BH88" s="148"/>
    </row>
    <row r="89" spans="1:60" outlineLevel="1" x14ac:dyDescent="0.2">
      <c r="A89" s="155"/>
      <c r="B89" s="156"/>
      <c r="C89" s="188" t="s">
        <v>452</v>
      </c>
      <c r="D89" s="179"/>
      <c r="E89" s="180">
        <v>0.44566</v>
      </c>
      <c r="F89" s="157"/>
      <c r="G89" s="157"/>
      <c r="H89" s="157"/>
      <c r="I89" s="157"/>
      <c r="J89" s="157"/>
      <c r="K89" s="157"/>
      <c r="L89" s="157"/>
      <c r="M89" s="157"/>
      <c r="N89" s="157"/>
      <c r="O89" s="157"/>
      <c r="P89" s="157"/>
      <c r="Q89" s="157"/>
      <c r="R89" s="157"/>
      <c r="S89" s="157"/>
      <c r="T89" s="157"/>
      <c r="U89" s="157"/>
      <c r="V89" s="157"/>
      <c r="W89" s="157"/>
      <c r="X89" s="157"/>
      <c r="Y89" s="148"/>
      <c r="Z89" s="148"/>
      <c r="AA89" s="148"/>
      <c r="AB89" s="148"/>
      <c r="AC89" s="148"/>
      <c r="AD89" s="148"/>
      <c r="AE89" s="148"/>
      <c r="AF89" s="148"/>
      <c r="AG89" s="148" t="s">
        <v>184</v>
      </c>
      <c r="AH89" s="148">
        <v>0</v>
      </c>
      <c r="AI89" s="148"/>
      <c r="AJ89" s="148"/>
      <c r="AK89" s="148"/>
      <c r="AL89" s="148"/>
      <c r="AM89" s="148"/>
      <c r="AN89" s="148"/>
      <c r="AO89" s="148"/>
      <c r="AP89" s="148"/>
      <c r="AQ89" s="148"/>
      <c r="AR89" s="148"/>
      <c r="AS89" s="148"/>
      <c r="AT89" s="148"/>
      <c r="AU89" s="148"/>
      <c r="AV89" s="148"/>
      <c r="AW89" s="148"/>
      <c r="AX89" s="148"/>
      <c r="AY89" s="148"/>
      <c r="AZ89" s="148"/>
      <c r="BA89" s="148"/>
      <c r="BB89" s="148"/>
      <c r="BC89" s="148"/>
      <c r="BD89" s="148"/>
      <c r="BE89" s="148"/>
      <c r="BF89" s="148"/>
      <c r="BG89" s="148"/>
      <c r="BH89" s="148"/>
    </row>
    <row r="90" spans="1:60" outlineLevel="1" x14ac:dyDescent="0.2">
      <c r="A90" s="165">
        <v>26</v>
      </c>
      <c r="B90" s="166" t="s">
        <v>363</v>
      </c>
      <c r="C90" s="175" t="s">
        <v>364</v>
      </c>
      <c r="D90" s="167" t="s">
        <v>245</v>
      </c>
      <c r="E90" s="168">
        <v>0.53964999999999996</v>
      </c>
      <c r="F90" s="169"/>
      <c r="G90" s="170">
        <f>ROUND(E90*F90,2)</f>
        <v>0</v>
      </c>
      <c r="H90" s="169">
        <v>0</v>
      </c>
      <c r="I90" s="170">
        <f>ROUND(E90*H90,2)</f>
        <v>0</v>
      </c>
      <c r="J90" s="169">
        <v>1281</v>
      </c>
      <c r="K90" s="170">
        <f>ROUND(E90*J90,2)</f>
        <v>691.29</v>
      </c>
      <c r="L90" s="170">
        <v>21</v>
      </c>
      <c r="M90" s="170">
        <f>G90*(1+L90/100)</f>
        <v>0</v>
      </c>
      <c r="N90" s="170">
        <v>0</v>
      </c>
      <c r="O90" s="170">
        <f>ROUND(E90*N90,2)</f>
        <v>0</v>
      </c>
      <c r="P90" s="170">
        <v>0</v>
      </c>
      <c r="Q90" s="170">
        <f>ROUND(E90*P90,2)</f>
        <v>0</v>
      </c>
      <c r="R90" s="170" t="s">
        <v>350</v>
      </c>
      <c r="S90" s="170" t="s">
        <v>162</v>
      </c>
      <c r="T90" s="171" t="s">
        <v>178</v>
      </c>
      <c r="U90" s="157">
        <v>3.327</v>
      </c>
      <c r="V90" s="157">
        <f>ROUND(E90*U90,2)</f>
        <v>1.8</v>
      </c>
      <c r="W90" s="157"/>
      <c r="X90" s="157" t="s">
        <v>246</v>
      </c>
      <c r="Y90" s="148"/>
      <c r="Z90" s="148"/>
      <c r="AA90" s="148"/>
      <c r="AB90" s="148"/>
      <c r="AC90" s="148"/>
      <c r="AD90" s="148"/>
      <c r="AE90" s="148"/>
      <c r="AF90" s="148"/>
      <c r="AG90" s="148" t="s">
        <v>247</v>
      </c>
      <c r="AH90" s="148"/>
      <c r="AI90" s="148"/>
      <c r="AJ90" s="148"/>
      <c r="AK90" s="148"/>
      <c r="AL90" s="148"/>
      <c r="AM90" s="148"/>
      <c r="AN90" s="148"/>
      <c r="AO90" s="148"/>
      <c r="AP90" s="148"/>
      <c r="AQ90" s="148"/>
      <c r="AR90" s="148"/>
      <c r="AS90" s="148"/>
      <c r="AT90" s="148"/>
      <c r="AU90" s="148"/>
      <c r="AV90" s="148"/>
      <c r="AW90" s="148"/>
      <c r="AX90" s="148"/>
      <c r="AY90" s="148"/>
      <c r="AZ90" s="148"/>
      <c r="BA90" s="148"/>
      <c r="BB90" s="148"/>
      <c r="BC90" s="148"/>
      <c r="BD90" s="148"/>
      <c r="BE90" s="148"/>
      <c r="BF90" s="148"/>
      <c r="BG90" s="148"/>
      <c r="BH90" s="148"/>
    </row>
    <row r="91" spans="1:60" outlineLevel="1" x14ac:dyDescent="0.2">
      <c r="A91" s="155"/>
      <c r="B91" s="156"/>
      <c r="C91" s="262" t="s">
        <v>297</v>
      </c>
      <c r="D91" s="263"/>
      <c r="E91" s="263"/>
      <c r="F91" s="263"/>
      <c r="G91" s="263"/>
      <c r="H91" s="157"/>
      <c r="I91" s="157"/>
      <c r="J91" s="157"/>
      <c r="K91" s="157"/>
      <c r="L91" s="157"/>
      <c r="M91" s="157"/>
      <c r="N91" s="157"/>
      <c r="O91" s="157"/>
      <c r="P91" s="157"/>
      <c r="Q91" s="157"/>
      <c r="R91" s="157"/>
      <c r="S91" s="157"/>
      <c r="T91" s="157"/>
      <c r="U91" s="157"/>
      <c r="V91" s="157"/>
      <c r="W91" s="157"/>
      <c r="X91" s="157"/>
      <c r="Y91" s="148"/>
      <c r="Z91" s="148"/>
      <c r="AA91" s="148"/>
      <c r="AB91" s="148"/>
      <c r="AC91" s="148"/>
      <c r="AD91" s="148"/>
      <c r="AE91" s="148"/>
      <c r="AF91" s="148"/>
      <c r="AG91" s="148" t="s">
        <v>182</v>
      </c>
      <c r="AH91" s="148"/>
      <c r="AI91" s="148"/>
      <c r="AJ91" s="148"/>
      <c r="AK91" s="148"/>
      <c r="AL91" s="148"/>
      <c r="AM91" s="148"/>
      <c r="AN91" s="148"/>
      <c r="AO91" s="148"/>
      <c r="AP91" s="148"/>
      <c r="AQ91" s="148"/>
      <c r="AR91" s="148"/>
      <c r="AS91" s="148"/>
      <c r="AT91" s="148"/>
      <c r="AU91" s="148"/>
      <c r="AV91" s="148"/>
      <c r="AW91" s="148"/>
      <c r="AX91" s="148"/>
      <c r="AY91" s="148"/>
      <c r="AZ91" s="148"/>
      <c r="BA91" s="148"/>
      <c r="BB91" s="148"/>
      <c r="BC91" s="148"/>
      <c r="BD91" s="148"/>
      <c r="BE91" s="148"/>
      <c r="BF91" s="148"/>
      <c r="BG91" s="148"/>
      <c r="BH91" s="148"/>
    </row>
    <row r="92" spans="1:60" x14ac:dyDescent="0.2">
      <c r="A92" s="3"/>
      <c r="B92" s="4"/>
      <c r="C92" s="176"/>
      <c r="D92" s="6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AE92">
        <v>15</v>
      </c>
      <c r="AF92">
        <v>21</v>
      </c>
      <c r="AG92" t="s">
        <v>144</v>
      </c>
    </row>
    <row r="93" spans="1:60" x14ac:dyDescent="0.2">
      <c r="A93" s="151"/>
      <c r="B93" s="152" t="s">
        <v>29</v>
      </c>
      <c r="C93" s="177"/>
      <c r="D93" s="153"/>
      <c r="E93" s="154"/>
      <c r="F93" s="154"/>
      <c r="G93" s="173">
        <f>G8+G39+G63+G78+G81</f>
        <v>0</v>
      </c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AE93">
        <f>SUMIF(L7:L91,AE92,G7:G91)</f>
        <v>0</v>
      </c>
      <c r="AF93">
        <f>SUMIF(L7:L91,AF92,G7:G91)</f>
        <v>0</v>
      </c>
      <c r="AG93" t="s">
        <v>171</v>
      </c>
    </row>
    <row r="94" spans="1:60" x14ac:dyDescent="0.2">
      <c r="C94" s="178"/>
      <c r="D94" s="10"/>
      <c r="AG94" t="s">
        <v>172</v>
      </c>
    </row>
    <row r="95" spans="1:60" x14ac:dyDescent="0.2">
      <c r="D95" s="10"/>
    </row>
    <row r="96" spans="1:60" x14ac:dyDescent="0.2">
      <c r="D96" s="10"/>
    </row>
    <row r="97" spans="4:4" x14ac:dyDescent="0.2">
      <c r="D97" s="10"/>
    </row>
    <row r="98" spans="4:4" x14ac:dyDescent="0.2">
      <c r="D98" s="10"/>
    </row>
    <row r="99" spans="4:4" x14ac:dyDescent="0.2">
      <c r="D99" s="10"/>
    </row>
    <row r="100" spans="4:4" x14ac:dyDescent="0.2">
      <c r="D100" s="10"/>
    </row>
    <row r="101" spans="4:4" x14ac:dyDescent="0.2">
      <c r="D101" s="10"/>
    </row>
    <row r="102" spans="4:4" x14ac:dyDescent="0.2">
      <c r="D102" s="10"/>
    </row>
    <row r="103" spans="4:4" x14ac:dyDescent="0.2">
      <c r="D103" s="10"/>
    </row>
    <row r="104" spans="4:4" x14ac:dyDescent="0.2">
      <c r="D104" s="10"/>
    </row>
    <row r="105" spans="4:4" x14ac:dyDescent="0.2">
      <c r="D105" s="10"/>
    </row>
    <row r="106" spans="4:4" x14ac:dyDescent="0.2">
      <c r="D106" s="10"/>
    </row>
    <row r="107" spans="4:4" x14ac:dyDescent="0.2">
      <c r="D107" s="10"/>
    </row>
    <row r="108" spans="4:4" x14ac:dyDescent="0.2">
      <c r="D108" s="10"/>
    </row>
    <row r="109" spans="4:4" x14ac:dyDescent="0.2">
      <c r="D109" s="10"/>
    </row>
    <row r="110" spans="4:4" x14ac:dyDescent="0.2">
      <c r="D110" s="10"/>
    </row>
    <row r="111" spans="4:4" x14ac:dyDescent="0.2">
      <c r="D111" s="10"/>
    </row>
    <row r="112" spans="4:4" x14ac:dyDescent="0.2">
      <c r="D112" s="10"/>
    </row>
    <row r="113" spans="4:4" x14ac:dyDescent="0.2">
      <c r="D113" s="10"/>
    </row>
    <row r="114" spans="4:4" x14ac:dyDescent="0.2">
      <c r="D114" s="10"/>
    </row>
    <row r="115" spans="4:4" x14ac:dyDescent="0.2">
      <c r="D115" s="10"/>
    </row>
    <row r="116" spans="4:4" x14ac:dyDescent="0.2">
      <c r="D116" s="10"/>
    </row>
    <row r="117" spans="4:4" x14ac:dyDescent="0.2">
      <c r="D117" s="10"/>
    </row>
    <row r="118" spans="4:4" x14ac:dyDescent="0.2">
      <c r="D118" s="10"/>
    </row>
    <row r="119" spans="4:4" x14ac:dyDescent="0.2">
      <c r="D119" s="10"/>
    </row>
    <row r="120" spans="4:4" x14ac:dyDescent="0.2">
      <c r="D120" s="10"/>
    </row>
    <row r="121" spans="4:4" x14ac:dyDescent="0.2">
      <c r="D121" s="10"/>
    </row>
    <row r="122" spans="4:4" x14ac:dyDescent="0.2">
      <c r="D122" s="10"/>
    </row>
    <row r="123" spans="4:4" x14ac:dyDescent="0.2">
      <c r="D123" s="10"/>
    </row>
    <row r="124" spans="4:4" x14ac:dyDescent="0.2">
      <c r="D124" s="10"/>
    </row>
    <row r="125" spans="4:4" x14ac:dyDescent="0.2">
      <c r="D125" s="10"/>
    </row>
    <row r="126" spans="4:4" x14ac:dyDescent="0.2">
      <c r="D126" s="10"/>
    </row>
    <row r="127" spans="4:4" x14ac:dyDescent="0.2">
      <c r="D127" s="10"/>
    </row>
    <row r="128" spans="4:4" x14ac:dyDescent="0.2">
      <c r="D128" s="10"/>
    </row>
    <row r="129" spans="4:4" x14ac:dyDescent="0.2">
      <c r="D129" s="10"/>
    </row>
    <row r="130" spans="4:4" x14ac:dyDescent="0.2">
      <c r="D130" s="10"/>
    </row>
    <row r="131" spans="4:4" x14ac:dyDescent="0.2">
      <c r="D131" s="10"/>
    </row>
    <row r="132" spans="4:4" x14ac:dyDescent="0.2">
      <c r="D132" s="10"/>
    </row>
    <row r="133" spans="4:4" x14ac:dyDescent="0.2">
      <c r="D133" s="10"/>
    </row>
    <row r="134" spans="4:4" x14ac:dyDescent="0.2">
      <c r="D134" s="10"/>
    </row>
    <row r="135" spans="4:4" x14ac:dyDescent="0.2">
      <c r="D135" s="10"/>
    </row>
    <row r="136" spans="4:4" x14ac:dyDescent="0.2">
      <c r="D136" s="10"/>
    </row>
    <row r="137" spans="4:4" x14ac:dyDescent="0.2">
      <c r="D137" s="10"/>
    </row>
    <row r="138" spans="4:4" x14ac:dyDescent="0.2">
      <c r="D138" s="10"/>
    </row>
    <row r="139" spans="4:4" x14ac:dyDescent="0.2">
      <c r="D139" s="10"/>
    </row>
    <row r="140" spans="4:4" x14ac:dyDescent="0.2">
      <c r="D140" s="10"/>
    </row>
    <row r="141" spans="4:4" x14ac:dyDescent="0.2">
      <c r="D141" s="10"/>
    </row>
    <row r="142" spans="4:4" x14ac:dyDescent="0.2">
      <c r="D142" s="10"/>
    </row>
    <row r="143" spans="4:4" x14ac:dyDescent="0.2">
      <c r="D143" s="10"/>
    </row>
    <row r="144" spans="4:4" x14ac:dyDescent="0.2">
      <c r="D144" s="10"/>
    </row>
    <row r="145" spans="4:4" x14ac:dyDescent="0.2">
      <c r="D145" s="10"/>
    </row>
    <row r="146" spans="4:4" x14ac:dyDescent="0.2">
      <c r="D146" s="10"/>
    </row>
    <row r="147" spans="4:4" x14ac:dyDescent="0.2">
      <c r="D147" s="10"/>
    </row>
    <row r="148" spans="4:4" x14ac:dyDescent="0.2">
      <c r="D148" s="10"/>
    </row>
    <row r="149" spans="4:4" x14ac:dyDescent="0.2">
      <c r="D149" s="10"/>
    </row>
    <row r="150" spans="4:4" x14ac:dyDescent="0.2">
      <c r="D150" s="10"/>
    </row>
    <row r="151" spans="4:4" x14ac:dyDescent="0.2">
      <c r="D151" s="10"/>
    </row>
    <row r="152" spans="4:4" x14ac:dyDescent="0.2">
      <c r="D152" s="10"/>
    </row>
    <row r="153" spans="4:4" x14ac:dyDescent="0.2">
      <c r="D153" s="10"/>
    </row>
    <row r="154" spans="4:4" x14ac:dyDescent="0.2">
      <c r="D154" s="10"/>
    </row>
    <row r="155" spans="4:4" x14ac:dyDescent="0.2">
      <c r="D155" s="10"/>
    </row>
    <row r="156" spans="4:4" x14ac:dyDescent="0.2">
      <c r="D156" s="10"/>
    </row>
    <row r="157" spans="4:4" x14ac:dyDescent="0.2">
      <c r="D157" s="10"/>
    </row>
    <row r="158" spans="4:4" x14ac:dyDescent="0.2">
      <c r="D158" s="10"/>
    </row>
    <row r="159" spans="4:4" x14ac:dyDescent="0.2">
      <c r="D159" s="10"/>
    </row>
    <row r="160" spans="4:4" x14ac:dyDescent="0.2">
      <c r="D160" s="10"/>
    </row>
    <row r="161" spans="4:4" x14ac:dyDescent="0.2">
      <c r="D161" s="10"/>
    </row>
    <row r="162" spans="4:4" x14ac:dyDescent="0.2">
      <c r="D162" s="10"/>
    </row>
    <row r="163" spans="4:4" x14ac:dyDescent="0.2">
      <c r="D163" s="10"/>
    </row>
    <row r="164" spans="4:4" x14ac:dyDescent="0.2">
      <c r="D164" s="10"/>
    </row>
    <row r="165" spans="4:4" x14ac:dyDescent="0.2">
      <c r="D165" s="10"/>
    </row>
    <row r="166" spans="4:4" x14ac:dyDescent="0.2">
      <c r="D166" s="10"/>
    </row>
    <row r="167" spans="4:4" x14ac:dyDescent="0.2">
      <c r="D167" s="10"/>
    </row>
    <row r="168" spans="4:4" x14ac:dyDescent="0.2">
      <c r="D168" s="10"/>
    </row>
    <row r="169" spans="4:4" x14ac:dyDescent="0.2">
      <c r="D169" s="10"/>
    </row>
    <row r="170" spans="4:4" x14ac:dyDescent="0.2">
      <c r="D170" s="10"/>
    </row>
    <row r="171" spans="4:4" x14ac:dyDescent="0.2">
      <c r="D171" s="10"/>
    </row>
    <row r="172" spans="4:4" x14ac:dyDescent="0.2">
      <c r="D172" s="10"/>
    </row>
    <row r="173" spans="4:4" x14ac:dyDescent="0.2">
      <c r="D173" s="10"/>
    </row>
    <row r="174" spans="4:4" x14ac:dyDescent="0.2">
      <c r="D174" s="10"/>
    </row>
    <row r="175" spans="4:4" x14ac:dyDescent="0.2">
      <c r="D175" s="10"/>
    </row>
    <row r="176" spans="4:4" x14ac:dyDescent="0.2">
      <c r="D176" s="10"/>
    </row>
    <row r="177" spans="4:4" x14ac:dyDescent="0.2">
      <c r="D177" s="10"/>
    </row>
    <row r="178" spans="4:4" x14ac:dyDescent="0.2">
      <c r="D178" s="10"/>
    </row>
    <row r="179" spans="4:4" x14ac:dyDescent="0.2">
      <c r="D179" s="10"/>
    </row>
    <row r="180" spans="4:4" x14ac:dyDescent="0.2">
      <c r="D180" s="10"/>
    </row>
    <row r="181" spans="4:4" x14ac:dyDescent="0.2">
      <c r="D181" s="10"/>
    </row>
    <row r="182" spans="4:4" x14ac:dyDescent="0.2">
      <c r="D182" s="10"/>
    </row>
    <row r="183" spans="4:4" x14ac:dyDescent="0.2">
      <c r="D183" s="10"/>
    </row>
    <row r="184" spans="4:4" x14ac:dyDescent="0.2">
      <c r="D184" s="10"/>
    </row>
    <row r="185" spans="4:4" x14ac:dyDescent="0.2">
      <c r="D185" s="10"/>
    </row>
    <row r="186" spans="4:4" x14ac:dyDescent="0.2">
      <c r="D186" s="10"/>
    </row>
    <row r="187" spans="4:4" x14ac:dyDescent="0.2">
      <c r="D187" s="10"/>
    </row>
    <row r="188" spans="4:4" x14ac:dyDescent="0.2">
      <c r="D188" s="10"/>
    </row>
    <row r="189" spans="4:4" x14ac:dyDescent="0.2">
      <c r="D189" s="10"/>
    </row>
    <row r="190" spans="4:4" x14ac:dyDescent="0.2">
      <c r="D190" s="10"/>
    </row>
    <row r="191" spans="4:4" x14ac:dyDescent="0.2">
      <c r="D191" s="10"/>
    </row>
    <row r="192" spans="4:4" x14ac:dyDescent="0.2">
      <c r="D192" s="10"/>
    </row>
    <row r="193" spans="4:4" x14ac:dyDescent="0.2">
      <c r="D193" s="10"/>
    </row>
    <row r="194" spans="4:4" x14ac:dyDescent="0.2">
      <c r="D194" s="10"/>
    </row>
    <row r="195" spans="4:4" x14ac:dyDescent="0.2">
      <c r="D195" s="10"/>
    </row>
    <row r="196" spans="4:4" x14ac:dyDescent="0.2">
      <c r="D196" s="10"/>
    </row>
    <row r="197" spans="4:4" x14ac:dyDescent="0.2">
      <c r="D197" s="10"/>
    </row>
    <row r="198" spans="4:4" x14ac:dyDescent="0.2">
      <c r="D198" s="10"/>
    </row>
    <row r="199" spans="4:4" x14ac:dyDescent="0.2">
      <c r="D199" s="10"/>
    </row>
    <row r="200" spans="4:4" x14ac:dyDescent="0.2">
      <c r="D200" s="10"/>
    </row>
    <row r="201" spans="4:4" x14ac:dyDescent="0.2">
      <c r="D201" s="10"/>
    </row>
    <row r="202" spans="4:4" x14ac:dyDescent="0.2">
      <c r="D202" s="10"/>
    </row>
    <row r="203" spans="4:4" x14ac:dyDescent="0.2">
      <c r="D203" s="10"/>
    </row>
    <row r="204" spans="4:4" x14ac:dyDescent="0.2">
      <c r="D204" s="10"/>
    </row>
    <row r="205" spans="4:4" x14ac:dyDescent="0.2">
      <c r="D205" s="10"/>
    </row>
    <row r="206" spans="4:4" x14ac:dyDescent="0.2">
      <c r="D206" s="10"/>
    </row>
    <row r="207" spans="4:4" x14ac:dyDescent="0.2">
      <c r="D207" s="10"/>
    </row>
    <row r="208" spans="4:4" x14ac:dyDescent="0.2">
      <c r="D208" s="10"/>
    </row>
    <row r="209" spans="4:4" x14ac:dyDescent="0.2">
      <c r="D209" s="10"/>
    </row>
    <row r="210" spans="4:4" x14ac:dyDescent="0.2">
      <c r="D210" s="10"/>
    </row>
    <row r="211" spans="4:4" x14ac:dyDescent="0.2">
      <c r="D211" s="10"/>
    </row>
    <row r="212" spans="4:4" x14ac:dyDescent="0.2">
      <c r="D212" s="10"/>
    </row>
    <row r="213" spans="4:4" x14ac:dyDescent="0.2">
      <c r="D213" s="10"/>
    </row>
    <row r="214" spans="4:4" x14ac:dyDescent="0.2">
      <c r="D214" s="10"/>
    </row>
    <row r="215" spans="4:4" x14ac:dyDescent="0.2">
      <c r="D215" s="10"/>
    </row>
    <row r="216" spans="4:4" x14ac:dyDescent="0.2">
      <c r="D216" s="10"/>
    </row>
    <row r="217" spans="4:4" x14ac:dyDescent="0.2">
      <c r="D217" s="10"/>
    </row>
    <row r="218" spans="4:4" x14ac:dyDescent="0.2">
      <c r="D218" s="10"/>
    </row>
    <row r="219" spans="4:4" x14ac:dyDescent="0.2">
      <c r="D219" s="10"/>
    </row>
    <row r="220" spans="4:4" x14ac:dyDescent="0.2">
      <c r="D220" s="10"/>
    </row>
    <row r="221" spans="4:4" x14ac:dyDescent="0.2">
      <c r="D221" s="10"/>
    </row>
    <row r="222" spans="4:4" x14ac:dyDescent="0.2">
      <c r="D222" s="10"/>
    </row>
    <row r="223" spans="4:4" x14ac:dyDescent="0.2">
      <c r="D223" s="10"/>
    </row>
    <row r="224" spans="4:4" x14ac:dyDescent="0.2">
      <c r="D224" s="10"/>
    </row>
    <row r="225" spans="4:4" x14ac:dyDescent="0.2">
      <c r="D225" s="10"/>
    </row>
    <row r="226" spans="4:4" x14ac:dyDescent="0.2">
      <c r="D226" s="10"/>
    </row>
    <row r="227" spans="4:4" x14ac:dyDescent="0.2">
      <c r="D227" s="10"/>
    </row>
    <row r="228" spans="4:4" x14ac:dyDescent="0.2">
      <c r="D228" s="10"/>
    </row>
    <row r="229" spans="4:4" x14ac:dyDescent="0.2">
      <c r="D229" s="10"/>
    </row>
    <row r="230" spans="4:4" x14ac:dyDescent="0.2">
      <c r="D230" s="10"/>
    </row>
    <row r="231" spans="4:4" x14ac:dyDescent="0.2">
      <c r="D231" s="10"/>
    </row>
    <row r="232" spans="4:4" x14ac:dyDescent="0.2">
      <c r="D232" s="10"/>
    </row>
    <row r="233" spans="4:4" x14ac:dyDescent="0.2">
      <c r="D233" s="10"/>
    </row>
    <row r="234" spans="4:4" x14ac:dyDescent="0.2">
      <c r="D234" s="10"/>
    </row>
    <row r="235" spans="4:4" x14ac:dyDescent="0.2">
      <c r="D235" s="10"/>
    </row>
    <row r="236" spans="4:4" x14ac:dyDescent="0.2">
      <c r="D236" s="10"/>
    </row>
    <row r="237" spans="4:4" x14ac:dyDescent="0.2">
      <c r="D237" s="10"/>
    </row>
    <row r="238" spans="4:4" x14ac:dyDescent="0.2">
      <c r="D238" s="10"/>
    </row>
    <row r="239" spans="4:4" x14ac:dyDescent="0.2">
      <c r="D239" s="10"/>
    </row>
    <row r="240" spans="4:4" x14ac:dyDescent="0.2">
      <c r="D240" s="10"/>
    </row>
    <row r="241" spans="4:4" x14ac:dyDescent="0.2">
      <c r="D241" s="10"/>
    </row>
    <row r="242" spans="4:4" x14ac:dyDescent="0.2">
      <c r="D242" s="10"/>
    </row>
    <row r="243" spans="4:4" x14ac:dyDescent="0.2">
      <c r="D243" s="10"/>
    </row>
    <row r="244" spans="4:4" x14ac:dyDescent="0.2">
      <c r="D244" s="10"/>
    </row>
    <row r="245" spans="4:4" x14ac:dyDescent="0.2">
      <c r="D245" s="10"/>
    </row>
    <row r="246" spans="4:4" x14ac:dyDescent="0.2">
      <c r="D246" s="10"/>
    </row>
    <row r="247" spans="4:4" x14ac:dyDescent="0.2">
      <c r="D247" s="10"/>
    </row>
    <row r="248" spans="4:4" x14ac:dyDescent="0.2">
      <c r="D248" s="10"/>
    </row>
    <row r="249" spans="4:4" x14ac:dyDescent="0.2">
      <c r="D249" s="10"/>
    </row>
    <row r="250" spans="4:4" x14ac:dyDescent="0.2">
      <c r="D250" s="10"/>
    </row>
    <row r="251" spans="4:4" x14ac:dyDescent="0.2">
      <c r="D251" s="10"/>
    </row>
    <row r="252" spans="4:4" x14ac:dyDescent="0.2">
      <c r="D252" s="10"/>
    </row>
    <row r="253" spans="4:4" x14ac:dyDescent="0.2">
      <c r="D253" s="10"/>
    </row>
    <row r="254" spans="4:4" x14ac:dyDescent="0.2">
      <c r="D254" s="10"/>
    </row>
    <row r="255" spans="4:4" x14ac:dyDescent="0.2">
      <c r="D255" s="10"/>
    </row>
    <row r="256" spans="4:4" x14ac:dyDescent="0.2">
      <c r="D256" s="10"/>
    </row>
    <row r="257" spans="4:4" x14ac:dyDescent="0.2">
      <c r="D257" s="10"/>
    </row>
    <row r="258" spans="4:4" x14ac:dyDescent="0.2">
      <c r="D258" s="10"/>
    </row>
    <row r="259" spans="4:4" x14ac:dyDescent="0.2">
      <c r="D259" s="10"/>
    </row>
    <row r="260" spans="4:4" x14ac:dyDescent="0.2">
      <c r="D260" s="10"/>
    </row>
    <row r="261" spans="4:4" x14ac:dyDescent="0.2">
      <c r="D261" s="10"/>
    </row>
    <row r="262" spans="4:4" x14ac:dyDescent="0.2">
      <c r="D262" s="10"/>
    </row>
    <row r="263" spans="4:4" x14ac:dyDescent="0.2">
      <c r="D263" s="10"/>
    </row>
    <row r="264" spans="4:4" x14ac:dyDescent="0.2">
      <c r="D264" s="10"/>
    </row>
    <row r="265" spans="4:4" x14ac:dyDescent="0.2">
      <c r="D265" s="10"/>
    </row>
    <row r="266" spans="4:4" x14ac:dyDescent="0.2">
      <c r="D266" s="10"/>
    </row>
    <row r="267" spans="4:4" x14ac:dyDescent="0.2">
      <c r="D267" s="10"/>
    </row>
    <row r="268" spans="4:4" x14ac:dyDescent="0.2">
      <c r="D268" s="10"/>
    </row>
    <row r="269" spans="4:4" x14ac:dyDescent="0.2">
      <c r="D269" s="10"/>
    </row>
    <row r="270" spans="4:4" x14ac:dyDescent="0.2">
      <c r="D270" s="10"/>
    </row>
    <row r="271" spans="4:4" x14ac:dyDescent="0.2">
      <c r="D271" s="10"/>
    </row>
    <row r="272" spans="4:4" x14ac:dyDescent="0.2">
      <c r="D272" s="10"/>
    </row>
    <row r="273" spans="4:4" x14ac:dyDescent="0.2">
      <c r="D273" s="10"/>
    </row>
    <row r="274" spans="4:4" x14ac:dyDescent="0.2">
      <c r="D274" s="10"/>
    </row>
    <row r="275" spans="4:4" x14ac:dyDescent="0.2">
      <c r="D275" s="10"/>
    </row>
    <row r="276" spans="4:4" x14ac:dyDescent="0.2">
      <c r="D276" s="10"/>
    </row>
    <row r="277" spans="4:4" x14ac:dyDescent="0.2">
      <c r="D277" s="10"/>
    </row>
    <row r="278" spans="4:4" x14ac:dyDescent="0.2">
      <c r="D278" s="10"/>
    </row>
    <row r="279" spans="4:4" x14ac:dyDescent="0.2">
      <c r="D279" s="10"/>
    </row>
    <row r="280" spans="4:4" x14ac:dyDescent="0.2">
      <c r="D280" s="10"/>
    </row>
    <row r="281" spans="4:4" x14ac:dyDescent="0.2">
      <c r="D281" s="10"/>
    </row>
    <row r="282" spans="4:4" x14ac:dyDescent="0.2">
      <c r="D282" s="10"/>
    </row>
    <row r="283" spans="4:4" x14ac:dyDescent="0.2">
      <c r="D283" s="10"/>
    </row>
    <row r="284" spans="4:4" x14ac:dyDescent="0.2">
      <c r="D284" s="10"/>
    </row>
    <row r="285" spans="4:4" x14ac:dyDescent="0.2">
      <c r="D285" s="10"/>
    </row>
    <row r="286" spans="4:4" x14ac:dyDescent="0.2">
      <c r="D286" s="10"/>
    </row>
    <row r="287" spans="4:4" x14ac:dyDescent="0.2">
      <c r="D287" s="10"/>
    </row>
    <row r="288" spans="4:4" x14ac:dyDescent="0.2">
      <c r="D288" s="10"/>
    </row>
    <row r="289" spans="4:4" x14ac:dyDescent="0.2">
      <c r="D289" s="10"/>
    </row>
    <row r="290" spans="4:4" x14ac:dyDescent="0.2">
      <c r="D290" s="10"/>
    </row>
    <row r="291" spans="4:4" x14ac:dyDescent="0.2">
      <c r="D291" s="10"/>
    </row>
    <row r="292" spans="4:4" x14ac:dyDescent="0.2">
      <c r="D292" s="10"/>
    </row>
    <row r="293" spans="4:4" x14ac:dyDescent="0.2">
      <c r="D293" s="10"/>
    </row>
    <row r="294" spans="4:4" x14ac:dyDescent="0.2">
      <c r="D294" s="10"/>
    </row>
    <row r="295" spans="4:4" x14ac:dyDescent="0.2">
      <c r="D295" s="10"/>
    </row>
    <row r="296" spans="4:4" x14ac:dyDescent="0.2">
      <c r="D296" s="10"/>
    </row>
    <row r="297" spans="4:4" x14ac:dyDescent="0.2">
      <c r="D297" s="10"/>
    </row>
    <row r="298" spans="4:4" x14ac:dyDescent="0.2">
      <c r="D298" s="10"/>
    </row>
    <row r="299" spans="4:4" x14ac:dyDescent="0.2">
      <c r="D299" s="10"/>
    </row>
    <row r="300" spans="4:4" x14ac:dyDescent="0.2">
      <c r="D300" s="10"/>
    </row>
    <row r="301" spans="4:4" x14ac:dyDescent="0.2">
      <c r="D301" s="10"/>
    </row>
    <row r="302" spans="4:4" x14ac:dyDescent="0.2">
      <c r="D302" s="10"/>
    </row>
    <row r="303" spans="4:4" x14ac:dyDescent="0.2">
      <c r="D303" s="10"/>
    </row>
    <row r="304" spans="4:4" x14ac:dyDescent="0.2">
      <c r="D304" s="10"/>
    </row>
    <row r="305" spans="4:4" x14ac:dyDescent="0.2">
      <c r="D305" s="10"/>
    </row>
    <row r="306" spans="4:4" x14ac:dyDescent="0.2">
      <c r="D306" s="10"/>
    </row>
    <row r="307" spans="4:4" x14ac:dyDescent="0.2">
      <c r="D307" s="10"/>
    </row>
    <row r="308" spans="4:4" x14ac:dyDescent="0.2">
      <c r="D308" s="10"/>
    </row>
    <row r="309" spans="4:4" x14ac:dyDescent="0.2">
      <c r="D309" s="10"/>
    </row>
    <row r="310" spans="4:4" x14ac:dyDescent="0.2">
      <c r="D310" s="10"/>
    </row>
    <row r="311" spans="4:4" x14ac:dyDescent="0.2">
      <c r="D311" s="10"/>
    </row>
    <row r="312" spans="4:4" x14ac:dyDescent="0.2">
      <c r="D312" s="10"/>
    </row>
    <row r="313" spans="4:4" x14ac:dyDescent="0.2">
      <c r="D313" s="10"/>
    </row>
    <row r="314" spans="4:4" x14ac:dyDescent="0.2">
      <c r="D314" s="10"/>
    </row>
    <row r="315" spans="4:4" x14ac:dyDescent="0.2">
      <c r="D315" s="10"/>
    </row>
    <row r="316" spans="4:4" x14ac:dyDescent="0.2">
      <c r="D316" s="10"/>
    </row>
    <row r="317" spans="4:4" x14ac:dyDescent="0.2">
      <c r="D317" s="10"/>
    </row>
    <row r="318" spans="4:4" x14ac:dyDescent="0.2">
      <c r="D318" s="10"/>
    </row>
    <row r="319" spans="4:4" x14ac:dyDescent="0.2">
      <c r="D319" s="10"/>
    </row>
    <row r="320" spans="4:4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sheetProtection algorithmName="SHA-512" hashValue="9ExGEpTWF3H3qBgkGmIDzSX+Gfd1zvTTkwJqaEg5nckDyUp8X9yrByeKmAJS0z/waASSowifAhSKl5tsE5Sn9g==" saltValue="ADjiCRexsQ78niQoL0s4iw==" spinCount="100000" sheet="1"/>
  <mergeCells count="19">
    <mergeCell ref="C91:G91"/>
    <mergeCell ref="C41:G41"/>
    <mergeCell ref="C44:G44"/>
    <mergeCell ref="C47:G47"/>
    <mergeCell ref="C54:G54"/>
    <mergeCell ref="C65:G65"/>
    <mergeCell ref="C80:G80"/>
    <mergeCell ref="C35:G35"/>
    <mergeCell ref="A1:G1"/>
    <mergeCell ref="C2:G2"/>
    <mergeCell ref="C3:G3"/>
    <mergeCell ref="C4:G4"/>
    <mergeCell ref="C10:G10"/>
    <mergeCell ref="C15:G15"/>
    <mergeCell ref="C18:G18"/>
    <mergeCell ref="C23:G23"/>
    <mergeCell ref="C26:G26"/>
    <mergeCell ref="C29:G29"/>
    <mergeCell ref="C32:G32"/>
  </mergeCells>
  <pageMargins left="0.59055118110236204" right="0.196850393700787" top="0.78740157499999996" bottom="0.78740157499999996" header="0.3" footer="0.3"/>
  <pageSetup paperSize="9" orientation="landscape" verticalDpi="0" r:id="rId1"/>
  <headerFooter>
    <oddFooter>&amp;RStránka &amp;P z &amp;N&amp;LZpracováno programem BUILDpower S,  © RTS, a.s.</oddFooter>
  </headerFooter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/>
  </sheetPr>
  <dimension ref="A1:BH5000"/>
  <sheetViews>
    <sheetView workbookViewId="0">
      <pane ySplit="7" topLeftCell="A47" activePane="bottomLeft" state="frozen"/>
      <selection pane="bottomLeft" activeCell="F53" sqref="F53"/>
    </sheetView>
  </sheetViews>
  <sheetFormatPr defaultRowHeight="12.75" outlineLevelRow="1" x14ac:dyDescent="0.2"/>
  <cols>
    <col min="1" max="1" width="3.42578125" customWidth="1"/>
    <col min="2" max="2" width="12.5703125" style="122" customWidth="1"/>
    <col min="3" max="3" width="63.28515625" style="122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17" width="0" hidden="1" customWidth="1"/>
    <col min="18" max="18" width="6.85546875" customWidth="1"/>
    <col min="20" max="20" width="8.42578125" customWidth="1"/>
    <col min="21" max="24" width="0" hidden="1" customWidth="1"/>
    <col min="29" max="29" width="0" hidden="1" customWidth="1"/>
    <col min="31" max="41" width="0" hidden="1" customWidth="1"/>
  </cols>
  <sheetData>
    <row r="1" spans="1:60" ht="15.75" customHeight="1" x14ac:dyDescent="0.25">
      <c r="A1" s="255" t="s">
        <v>173</v>
      </c>
      <c r="B1" s="255"/>
      <c r="C1" s="255"/>
      <c r="D1" s="255"/>
      <c r="E1" s="255"/>
      <c r="F1" s="255"/>
      <c r="G1" s="255"/>
      <c r="AG1" t="s">
        <v>130</v>
      </c>
    </row>
    <row r="2" spans="1:60" ht="24.95" customHeight="1" x14ac:dyDescent="0.2">
      <c r="A2" s="140" t="s">
        <v>7</v>
      </c>
      <c r="B2" s="49" t="s">
        <v>43</v>
      </c>
      <c r="C2" s="256" t="s">
        <v>44</v>
      </c>
      <c r="D2" s="257"/>
      <c r="E2" s="257"/>
      <c r="F2" s="257"/>
      <c r="G2" s="258"/>
      <c r="AG2" t="s">
        <v>131</v>
      </c>
    </row>
    <row r="3" spans="1:60" ht="24.95" customHeight="1" x14ac:dyDescent="0.2">
      <c r="A3" s="140" t="s">
        <v>8</v>
      </c>
      <c r="B3" s="49" t="s">
        <v>64</v>
      </c>
      <c r="C3" s="256" t="s">
        <v>65</v>
      </c>
      <c r="D3" s="257"/>
      <c r="E3" s="257"/>
      <c r="F3" s="257"/>
      <c r="G3" s="258"/>
      <c r="AC3" s="122" t="s">
        <v>131</v>
      </c>
      <c r="AG3" t="s">
        <v>134</v>
      </c>
    </row>
    <row r="4" spans="1:60" ht="24.95" customHeight="1" x14ac:dyDescent="0.2">
      <c r="A4" s="141" t="s">
        <v>9</v>
      </c>
      <c r="B4" s="142" t="s">
        <v>68</v>
      </c>
      <c r="C4" s="259" t="s">
        <v>69</v>
      </c>
      <c r="D4" s="260"/>
      <c r="E4" s="260"/>
      <c r="F4" s="260"/>
      <c r="G4" s="261"/>
      <c r="AG4" t="s">
        <v>135</v>
      </c>
    </row>
    <row r="5" spans="1:60" x14ac:dyDescent="0.2">
      <c r="D5" s="10"/>
    </row>
    <row r="6" spans="1:60" ht="38.25" x14ac:dyDescent="0.2">
      <c r="A6" s="144" t="s">
        <v>136</v>
      </c>
      <c r="B6" s="146" t="s">
        <v>137</v>
      </c>
      <c r="C6" s="146" t="s">
        <v>138</v>
      </c>
      <c r="D6" s="145" t="s">
        <v>139</v>
      </c>
      <c r="E6" s="144" t="s">
        <v>140</v>
      </c>
      <c r="F6" s="143" t="s">
        <v>141</v>
      </c>
      <c r="G6" s="144" t="s">
        <v>29</v>
      </c>
      <c r="H6" s="147" t="s">
        <v>30</v>
      </c>
      <c r="I6" s="147" t="s">
        <v>142</v>
      </c>
      <c r="J6" s="147" t="s">
        <v>31</v>
      </c>
      <c r="K6" s="147" t="s">
        <v>143</v>
      </c>
      <c r="L6" s="147" t="s">
        <v>144</v>
      </c>
      <c r="M6" s="147" t="s">
        <v>145</v>
      </c>
      <c r="N6" s="147" t="s">
        <v>146</v>
      </c>
      <c r="O6" s="147" t="s">
        <v>147</v>
      </c>
      <c r="P6" s="147" t="s">
        <v>148</v>
      </c>
      <c r="Q6" s="147" t="s">
        <v>149</v>
      </c>
      <c r="R6" s="147" t="s">
        <v>150</v>
      </c>
      <c r="S6" s="147" t="s">
        <v>151</v>
      </c>
      <c r="T6" s="147" t="s">
        <v>152</v>
      </c>
      <c r="U6" s="147" t="s">
        <v>153</v>
      </c>
      <c r="V6" s="147" t="s">
        <v>154</v>
      </c>
      <c r="W6" s="147" t="s">
        <v>155</v>
      </c>
      <c r="X6" s="147" t="s">
        <v>156</v>
      </c>
    </row>
    <row r="7" spans="1:60" hidden="1" x14ac:dyDescent="0.2">
      <c r="A7" s="3"/>
      <c r="B7" s="4"/>
      <c r="C7" s="4"/>
      <c r="D7" s="6"/>
      <c r="E7" s="149"/>
      <c r="F7" s="150"/>
      <c r="G7" s="150"/>
      <c r="H7" s="150"/>
      <c r="I7" s="150"/>
      <c r="J7" s="150"/>
      <c r="K7" s="150"/>
      <c r="L7" s="150"/>
      <c r="M7" s="150"/>
      <c r="N7" s="150"/>
      <c r="O7" s="150"/>
      <c r="P7" s="150"/>
      <c r="Q7" s="150"/>
      <c r="R7" s="150"/>
      <c r="S7" s="150"/>
      <c r="T7" s="150"/>
      <c r="U7" s="150"/>
      <c r="V7" s="150"/>
      <c r="W7" s="150"/>
      <c r="X7" s="150"/>
    </row>
    <row r="8" spans="1:60" x14ac:dyDescent="0.2">
      <c r="A8" s="159" t="s">
        <v>157</v>
      </c>
      <c r="B8" s="160" t="s">
        <v>88</v>
      </c>
      <c r="C8" s="174" t="s">
        <v>89</v>
      </c>
      <c r="D8" s="161"/>
      <c r="E8" s="162"/>
      <c r="F8" s="163"/>
      <c r="G8" s="163">
        <f>SUMIF(AG9:AG18,"&lt;&gt;NOR",G9:G18)</f>
        <v>0</v>
      </c>
      <c r="H8" s="163"/>
      <c r="I8" s="163">
        <f>SUM(I9:I18)</f>
        <v>0</v>
      </c>
      <c r="J8" s="163"/>
      <c r="K8" s="163">
        <f>SUM(K9:K18)</f>
        <v>7123.43</v>
      </c>
      <c r="L8" s="163"/>
      <c r="M8" s="163">
        <f>SUM(M9:M18)</f>
        <v>0</v>
      </c>
      <c r="N8" s="163"/>
      <c r="O8" s="163">
        <f>SUM(O9:O18)</f>
        <v>0</v>
      </c>
      <c r="P8" s="163"/>
      <c r="Q8" s="163">
        <f>SUM(Q9:Q18)</f>
        <v>0</v>
      </c>
      <c r="R8" s="163"/>
      <c r="S8" s="163"/>
      <c r="T8" s="164"/>
      <c r="U8" s="158"/>
      <c r="V8" s="158">
        <f>SUM(V9:V18)</f>
        <v>13.51</v>
      </c>
      <c r="W8" s="158"/>
      <c r="X8" s="158"/>
      <c r="AG8" t="s">
        <v>158</v>
      </c>
    </row>
    <row r="9" spans="1:60" ht="22.5" outlineLevel="1" x14ac:dyDescent="0.2">
      <c r="A9" s="165">
        <v>1</v>
      </c>
      <c r="B9" s="166" t="s">
        <v>174</v>
      </c>
      <c r="C9" s="175" t="s">
        <v>175</v>
      </c>
      <c r="D9" s="167" t="s">
        <v>176</v>
      </c>
      <c r="E9" s="168">
        <v>29.885179999999998</v>
      </c>
      <c r="F9" s="169"/>
      <c r="G9" s="170">
        <f>ROUND(E9*F9,2)</f>
        <v>0</v>
      </c>
      <c r="H9" s="169">
        <v>0</v>
      </c>
      <c r="I9" s="170">
        <f>ROUND(E9*H9,2)</f>
        <v>0</v>
      </c>
      <c r="J9" s="169">
        <v>186.5</v>
      </c>
      <c r="K9" s="170">
        <f>ROUND(E9*J9,2)</f>
        <v>5573.59</v>
      </c>
      <c r="L9" s="170">
        <v>21</v>
      </c>
      <c r="M9" s="170">
        <f>G9*(1+L9/100)</f>
        <v>0</v>
      </c>
      <c r="N9" s="170">
        <v>0</v>
      </c>
      <c r="O9" s="170">
        <f>ROUND(E9*N9,2)</f>
        <v>0</v>
      </c>
      <c r="P9" s="170">
        <v>0</v>
      </c>
      <c r="Q9" s="170">
        <f>ROUND(E9*P9,2)</f>
        <v>0</v>
      </c>
      <c r="R9" s="170" t="s">
        <v>177</v>
      </c>
      <c r="S9" s="170" t="s">
        <v>162</v>
      </c>
      <c r="T9" s="171" t="s">
        <v>178</v>
      </c>
      <c r="U9" s="157">
        <v>0.37</v>
      </c>
      <c r="V9" s="157">
        <f>ROUND(E9*U9,2)</f>
        <v>11.06</v>
      </c>
      <c r="W9" s="157"/>
      <c r="X9" s="157" t="s">
        <v>179</v>
      </c>
      <c r="Y9" s="148"/>
      <c r="Z9" s="148"/>
      <c r="AA9" s="148"/>
      <c r="AB9" s="148"/>
      <c r="AC9" s="148"/>
      <c r="AD9" s="148"/>
      <c r="AE9" s="148"/>
      <c r="AF9" s="148"/>
      <c r="AG9" s="148" t="s">
        <v>180</v>
      </c>
      <c r="AH9" s="148"/>
      <c r="AI9" s="148"/>
      <c r="AJ9" s="148"/>
      <c r="AK9" s="148"/>
      <c r="AL9" s="148"/>
      <c r="AM9" s="148"/>
      <c r="AN9" s="148"/>
      <c r="AO9" s="148"/>
      <c r="AP9" s="148"/>
      <c r="AQ9" s="148"/>
      <c r="AR9" s="148"/>
      <c r="AS9" s="148"/>
      <c r="AT9" s="148"/>
      <c r="AU9" s="148"/>
      <c r="AV9" s="148"/>
      <c r="AW9" s="148"/>
      <c r="AX9" s="148"/>
      <c r="AY9" s="148"/>
      <c r="AZ9" s="148"/>
      <c r="BA9" s="148"/>
      <c r="BB9" s="148"/>
      <c r="BC9" s="148"/>
      <c r="BD9" s="148"/>
      <c r="BE9" s="148"/>
      <c r="BF9" s="148"/>
      <c r="BG9" s="148"/>
      <c r="BH9" s="148"/>
    </row>
    <row r="10" spans="1:60" outlineLevel="1" x14ac:dyDescent="0.2">
      <c r="A10" s="155"/>
      <c r="B10" s="156"/>
      <c r="C10" s="262" t="s">
        <v>181</v>
      </c>
      <c r="D10" s="263"/>
      <c r="E10" s="263"/>
      <c r="F10" s="263"/>
      <c r="G10" s="263"/>
      <c r="H10" s="157"/>
      <c r="I10" s="157"/>
      <c r="J10" s="157"/>
      <c r="K10" s="157"/>
      <c r="L10" s="157"/>
      <c r="M10" s="157"/>
      <c r="N10" s="157"/>
      <c r="O10" s="157"/>
      <c r="P10" s="157"/>
      <c r="Q10" s="157"/>
      <c r="R10" s="157"/>
      <c r="S10" s="157"/>
      <c r="T10" s="157"/>
      <c r="U10" s="157"/>
      <c r="V10" s="157"/>
      <c r="W10" s="157"/>
      <c r="X10" s="157"/>
      <c r="Y10" s="148"/>
      <c r="Z10" s="148"/>
      <c r="AA10" s="148"/>
      <c r="AB10" s="148"/>
      <c r="AC10" s="148"/>
      <c r="AD10" s="148"/>
      <c r="AE10" s="148"/>
      <c r="AF10" s="148"/>
      <c r="AG10" s="148" t="s">
        <v>182</v>
      </c>
      <c r="AH10" s="148"/>
      <c r="AI10" s="148"/>
      <c r="AJ10" s="148"/>
      <c r="AK10" s="148"/>
      <c r="AL10" s="148"/>
      <c r="AM10" s="148"/>
      <c r="AN10" s="148"/>
      <c r="AO10" s="148"/>
      <c r="AP10" s="148"/>
      <c r="AQ10" s="148"/>
      <c r="AR10" s="148"/>
      <c r="AS10" s="148"/>
      <c r="AT10" s="148"/>
      <c r="AU10" s="148"/>
      <c r="AV10" s="148"/>
      <c r="AW10" s="148"/>
      <c r="AX10" s="148"/>
      <c r="AY10" s="148"/>
      <c r="AZ10" s="148"/>
      <c r="BA10" s="148"/>
      <c r="BB10" s="148"/>
      <c r="BC10" s="148"/>
      <c r="BD10" s="148"/>
      <c r="BE10" s="148"/>
      <c r="BF10" s="148"/>
      <c r="BG10" s="148"/>
      <c r="BH10" s="148"/>
    </row>
    <row r="11" spans="1:60" outlineLevel="1" x14ac:dyDescent="0.2">
      <c r="A11" s="155"/>
      <c r="B11" s="156"/>
      <c r="C11" s="188" t="s">
        <v>453</v>
      </c>
      <c r="D11" s="179"/>
      <c r="E11" s="180">
        <v>10.8</v>
      </c>
      <c r="F11" s="157"/>
      <c r="G11" s="157"/>
      <c r="H11" s="157"/>
      <c r="I11" s="157"/>
      <c r="J11" s="157"/>
      <c r="K11" s="157"/>
      <c r="L11" s="157"/>
      <c r="M11" s="157"/>
      <c r="N11" s="157"/>
      <c r="O11" s="157"/>
      <c r="P11" s="157"/>
      <c r="Q11" s="157"/>
      <c r="R11" s="157"/>
      <c r="S11" s="157"/>
      <c r="T11" s="157"/>
      <c r="U11" s="157"/>
      <c r="V11" s="157"/>
      <c r="W11" s="157"/>
      <c r="X11" s="157"/>
      <c r="Y11" s="148"/>
      <c r="Z11" s="148"/>
      <c r="AA11" s="148"/>
      <c r="AB11" s="148"/>
      <c r="AC11" s="148"/>
      <c r="AD11" s="148"/>
      <c r="AE11" s="148"/>
      <c r="AF11" s="148"/>
      <c r="AG11" s="148" t="s">
        <v>184</v>
      </c>
      <c r="AH11" s="148">
        <v>0</v>
      </c>
      <c r="AI11" s="148"/>
      <c r="AJ11" s="148"/>
      <c r="AK11" s="148"/>
      <c r="AL11" s="148"/>
      <c r="AM11" s="148"/>
      <c r="AN11" s="148"/>
      <c r="AO11" s="148"/>
      <c r="AP11" s="148"/>
      <c r="AQ11" s="148"/>
      <c r="AR11" s="148"/>
      <c r="AS11" s="148"/>
      <c r="AT11" s="148"/>
      <c r="AU11" s="148"/>
      <c r="AV11" s="148"/>
      <c r="AW11" s="148"/>
      <c r="AX11" s="148"/>
      <c r="AY11" s="148"/>
      <c r="AZ11" s="148"/>
      <c r="BA11" s="148"/>
      <c r="BB11" s="148"/>
      <c r="BC11" s="148"/>
      <c r="BD11" s="148"/>
      <c r="BE11" s="148"/>
      <c r="BF11" s="148"/>
      <c r="BG11" s="148"/>
      <c r="BH11" s="148"/>
    </row>
    <row r="12" spans="1:60" outlineLevel="1" x14ac:dyDescent="0.2">
      <c r="A12" s="155"/>
      <c r="B12" s="156"/>
      <c r="C12" s="188" t="s">
        <v>454</v>
      </c>
      <c r="D12" s="179"/>
      <c r="E12" s="180">
        <v>19.085180000000001</v>
      </c>
      <c r="F12" s="157"/>
      <c r="G12" s="157"/>
      <c r="H12" s="157"/>
      <c r="I12" s="157"/>
      <c r="J12" s="157"/>
      <c r="K12" s="157"/>
      <c r="L12" s="157"/>
      <c r="M12" s="157"/>
      <c r="N12" s="157"/>
      <c r="O12" s="157"/>
      <c r="P12" s="157"/>
      <c r="Q12" s="157"/>
      <c r="R12" s="157"/>
      <c r="S12" s="157"/>
      <c r="T12" s="157"/>
      <c r="U12" s="157"/>
      <c r="V12" s="157"/>
      <c r="W12" s="157"/>
      <c r="X12" s="157"/>
      <c r="Y12" s="148"/>
      <c r="Z12" s="148"/>
      <c r="AA12" s="148"/>
      <c r="AB12" s="148"/>
      <c r="AC12" s="148"/>
      <c r="AD12" s="148"/>
      <c r="AE12" s="148"/>
      <c r="AF12" s="148"/>
      <c r="AG12" s="148" t="s">
        <v>184</v>
      </c>
      <c r="AH12" s="148">
        <v>0</v>
      </c>
      <c r="AI12" s="148"/>
      <c r="AJ12" s="148"/>
      <c r="AK12" s="148"/>
      <c r="AL12" s="148"/>
      <c r="AM12" s="148"/>
      <c r="AN12" s="148"/>
      <c r="AO12" s="148"/>
      <c r="AP12" s="148"/>
      <c r="AQ12" s="148"/>
      <c r="AR12" s="148"/>
      <c r="AS12" s="148"/>
      <c r="AT12" s="148"/>
      <c r="AU12" s="148"/>
      <c r="AV12" s="148"/>
      <c r="AW12" s="148"/>
      <c r="AX12" s="148"/>
      <c r="AY12" s="148"/>
      <c r="AZ12" s="148"/>
      <c r="BA12" s="148"/>
      <c r="BB12" s="148"/>
      <c r="BC12" s="148"/>
      <c r="BD12" s="148"/>
      <c r="BE12" s="148"/>
      <c r="BF12" s="148"/>
      <c r="BG12" s="148"/>
      <c r="BH12" s="148"/>
    </row>
    <row r="13" spans="1:60" ht="22.5" outlineLevel="1" x14ac:dyDescent="0.2">
      <c r="A13" s="165">
        <v>2</v>
      </c>
      <c r="B13" s="166" t="s">
        <v>185</v>
      </c>
      <c r="C13" s="175" t="s">
        <v>186</v>
      </c>
      <c r="D13" s="167" t="s">
        <v>176</v>
      </c>
      <c r="E13" s="168">
        <v>5.9770399999999997</v>
      </c>
      <c r="F13" s="169"/>
      <c r="G13" s="170">
        <f>ROUND(E13*F13,2)</f>
        <v>0</v>
      </c>
      <c r="H13" s="169">
        <v>0</v>
      </c>
      <c r="I13" s="170">
        <f>ROUND(E13*H13,2)</f>
        <v>0</v>
      </c>
      <c r="J13" s="169">
        <v>37.299999999999997</v>
      </c>
      <c r="K13" s="170">
        <f>ROUND(E13*J13,2)</f>
        <v>222.94</v>
      </c>
      <c r="L13" s="170">
        <v>21</v>
      </c>
      <c r="M13" s="170">
        <f>G13*(1+L13/100)</f>
        <v>0</v>
      </c>
      <c r="N13" s="170">
        <v>0</v>
      </c>
      <c r="O13" s="170">
        <f>ROUND(E13*N13,2)</f>
        <v>0</v>
      </c>
      <c r="P13" s="170">
        <v>0</v>
      </c>
      <c r="Q13" s="170">
        <f>ROUND(E13*P13,2)</f>
        <v>0</v>
      </c>
      <c r="R13" s="170" t="s">
        <v>177</v>
      </c>
      <c r="S13" s="170" t="s">
        <v>162</v>
      </c>
      <c r="T13" s="171" t="s">
        <v>178</v>
      </c>
      <c r="U13" s="157">
        <v>0.06</v>
      </c>
      <c r="V13" s="157">
        <f>ROUND(E13*U13,2)</f>
        <v>0.36</v>
      </c>
      <c r="W13" s="157"/>
      <c r="X13" s="157" t="s">
        <v>179</v>
      </c>
      <c r="Y13" s="148"/>
      <c r="Z13" s="148"/>
      <c r="AA13" s="148"/>
      <c r="AB13" s="148"/>
      <c r="AC13" s="148"/>
      <c r="AD13" s="148"/>
      <c r="AE13" s="148"/>
      <c r="AF13" s="148"/>
      <c r="AG13" s="148" t="s">
        <v>180</v>
      </c>
      <c r="AH13" s="148"/>
      <c r="AI13" s="148"/>
      <c r="AJ13" s="148"/>
      <c r="AK13" s="148"/>
      <c r="AL13" s="148"/>
      <c r="AM13" s="148"/>
      <c r="AN13" s="148"/>
      <c r="AO13" s="148"/>
      <c r="AP13" s="148"/>
      <c r="AQ13" s="148"/>
      <c r="AR13" s="148"/>
      <c r="AS13" s="148"/>
      <c r="AT13" s="148"/>
      <c r="AU13" s="148"/>
      <c r="AV13" s="148"/>
      <c r="AW13" s="148"/>
      <c r="AX13" s="148"/>
      <c r="AY13" s="148"/>
      <c r="AZ13" s="148"/>
      <c r="BA13" s="148"/>
      <c r="BB13" s="148"/>
      <c r="BC13" s="148"/>
      <c r="BD13" s="148"/>
      <c r="BE13" s="148"/>
      <c r="BF13" s="148"/>
      <c r="BG13" s="148"/>
      <c r="BH13" s="148"/>
    </row>
    <row r="14" spans="1:60" outlineLevel="1" x14ac:dyDescent="0.2">
      <c r="A14" s="155"/>
      <c r="B14" s="156"/>
      <c r="C14" s="262" t="s">
        <v>181</v>
      </c>
      <c r="D14" s="263"/>
      <c r="E14" s="263"/>
      <c r="F14" s="263"/>
      <c r="G14" s="263"/>
      <c r="H14" s="157"/>
      <c r="I14" s="157"/>
      <c r="J14" s="157"/>
      <c r="K14" s="157"/>
      <c r="L14" s="157"/>
      <c r="M14" s="157"/>
      <c r="N14" s="157"/>
      <c r="O14" s="157"/>
      <c r="P14" s="157"/>
      <c r="Q14" s="157"/>
      <c r="R14" s="157"/>
      <c r="S14" s="157"/>
      <c r="T14" s="157"/>
      <c r="U14" s="157"/>
      <c r="V14" s="157"/>
      <c r="W14" s="157"/>
      <c r="X14" s="157"/>
      <c r="Y14" s="148"/>
      <c r="Z14" s="148"/>
      <c r="AA14" s="148"/>
      <c r="AB14" s="148"/>
      <c r="AC14" s="148"/>
      <c r="AD14" s="148"/>
      <c r="AE14" s="148"/>
      <c r="AF14" s="148"/>
      <c r="AG14" s="148" t="s">
        <v>182</v>
      </c>
      <c r="AH14" s="148"/>
      <c r="AI14" s="148"/>
      <c r="AJ14" s="148"/>
      <c r="AK14" s="148"/>
      <c r="AL14" s="148"/>
      <c r="AM14" s="148"/>
      <c r="AN14" s="148"/>
      <c r="AO14" s="148"/>
      <c r="AP14" s="148"/>
      <c r="AQ14" s="148"/>
      <c r="AR14" s="148"/>
      <c r="AS14" s="148"/>
      <c r="AT14" s="148"/>
      <c r="AU14" s="148"/>
      <c r="AV14" s="148"/>
      <c r="AW14" s="148"/>
      <c r="AX14" s="148"/>
      <c r="AY14" s="148"/>
      <c r="AZ14" s="148"/>
      <c r="BA14" s="148"/>
      <c r="BB14" s="148"/>
      <c r="BC14" s="148"/>
      <c r="BD14" s="148"/>
      <c r="BE14" s="148"/>
      <c r="BF14" s="148"/>
      <c r="BG14" s="148"/>
      <c r="BH14" s="148"/>
    </row>
    <row r="15" spans="1:60" outlineLevel="1" x14ac:dyDescent="0.2">
      <c r="A15" s="155"/>
      <c r="B15" s="156"/>
      <c r="C15" s="188" t="s">
        <v>455</v>
      </c>
      <c r="D15" s="179"/>
      <c r="E15" s="180">
        <v>5.9770399999999997</v>
      </c>
      <c r="F15" s="157"/>
      <c r="G15" s="157"/>
      <c r="H15" s="157"/>
      <c r="I15" s="157"/>
      <c r="J15" s="157"/>
      <c r="K15" s="157"/>
      <c r="L15" s="157"/>
      <c r="M15" s="157"/>
      <c r="N15" s="157"/>
      <c r="O15" s="157"/>
      <c r="P15" s="157"/>
      <c r="Q15" s="157"/>
      <c r="R15" s="157"/>
      <c r="S15" s="157"/>
      <c r="T15" s="157"/>
      <c r="U15" s="157"/>
      <c r="V15" s="157"/>
      <c r="W15" s="157"/>
      <c r="X15" s="157"/>
      <c r="Y15" s="148"/>
      <c r="Z15" s="148"/>
      <c r="AA15" s="148"/>
      <c r="AB15" s="148"/>
      <c r="AC15" s="148"/>
      <c r="AD15" s="148"/>
      <c r="AE15" s="148"/>
      <c r="AF15" s="148"/>
      <c r="AG15" s="148" t="s">
        <v>184</v>
      </c>
      <c r="AH15" s="148">
        <v>0</v>
      </c>
      <c r="AI15" s="148"/>
      <c r="AJ15" s="148"/>
      <c r="AK15" s="148"/>
      <c r="AL15" s="148"/>
      <c r="AM15" s="148"/>
      <c r="AN15" s="148"/>
      <c r="AO15" s="148"/>
      <c r="AP15" s="148"/>
      <c r="AQ15" s="148"/>
      <c r="AR15" s="148"/>
      <c r="AS15" s="148"/>
      <c r="AT15" s="148"/>
      <c r="AU15" s="148"/>
      <c r="AV15" s="148"/>
      <c r="AW15" s="148"/>
      <c r="AX15" s="148"/>
      <c r="AY15" s="148"/>
      <c r="AZ15" s="148"/>
      <c r="BA15" s="148"/>
      <c r="BB15" s="148"/>
      <c r="BC15" s="148"/>
      <c r="BD15" s="148"/>
      <c r="BE15" s="148"/>
      <c r="BF15" s="148"/>
      <c r="BG15" s="148"/>
      <c r="BH15" s="148"/>
    </row>
    <row r="16" spans="1:60" outlineLevel="1" x14ac:dyDescent="0.2">
      <c r="A16" s="165">
        <v>3</v>
      </c>
      <c r="B16" s="166" t="s">
        <v>192</v>
      </c>
      <c r="C16" s="175" t="s">
        <v>193</v>
      </c>
      <c r="D16" s="167" t="s">
        <v>176</v>
      </c>
      <c r="E16" s="168">
        <v>29.885179999999998</v>
      </c>
      <c r="F16" s="169"/>
      <c r="G16" s="170">
        <f>ROUND(E16*F16,2)</f>
        <v>0</v>
      </c>
      <c r="H16" s="169">
        <v>0</v>
      </c>
      <c r="I16" s="170">
        <f>ROUND(E16*H16,2)</f>
        <v>0</v>
      </c>
      <c r="J16" s="169">
        <v>44.4</v>
      </c>
      <c r="K16" s="170">
        <f>ROUND(E16*J16,2)</f>
        <v>1326.9</v>
      </c>
      <c r="L16" s="170">
        <v>21</v>
      </c>
      <c r="M16" s="170">
        <f>G16*(1+L16/100)</f>
        <v>0</v>
      </c>
      <c r="N16" s="170">
        <v>0</v>
      </c>
      <c r="O16" s="170">
        <f>ROUND(E16*N16,2)</f>
        <v>0</v>
      </c>
      <c r="P16" s="170">
        <v>0</v>
      </c>
      <c r="Q16" s="170">
        <f>ROUND(E16*P16,2)</f>
        <v>0</v>
      </c>
      <c r="R16" s="170" t="s">
        <v>177</v>
      </c>
      <c r="S16" s="170" t="s">
        <v>162</v>
      </c>
      <c r="T16" s="171" t="s">
        <v>178</v>
      </c>
      <c r="U16" s="157">
        <v>7.0000000000000007E-2</v>
      </c>
      <c r="V16" s="157">
        <f>ROUND(E16*U16,2)</f>
        <v>2.09</v>
      </c>
      <c r="W16" s="157"/>
      <c r="X16" s="157" t="s">
        <v>179</v>
      </c>
      <c r="Y16" s="148"/>
      <c r="Z16" s="148"/>
      <c r="AA16" s="148"/>
      <c r="AB16" s="148"/>
      <c r="AC16" s="148"/>
      <c r="AD16" s="148"/>
      <c r="AE16" s="148"/>
      <c r="AF16" s="148"/>
      <c r="AG16" s="148" t="s">
        <v>180</v>
      </c>
      <c r="AH16" s="148"/>
      <c r="AI16" s="148"/>
      <c r="AJ16" s="148"/>
      <c r="AK16" s="148"/>
      <c r="AL16" s="148"/>
      <c r="AM16" s="148"/>
      <c r="AN16" s="148"/>
      <c r="AO16" s="148"/>
      <c r="AP16" s="148"/>
      <c r="AQ16" s="148"/>
      <c r="AR16" s="148"/>
      <c r="AS16" s="148"/>
      <c r="AT16" s="148"/>
      <c r="AU16" s="148"/>
      <c r="AV16" s="148"/>
      <c r="AW16" s="148"/>
      <c r="AX16" s="148"/>
      <c r="AY16" s="148"/>
      <c r="AZ16" s="148"/>
      <c r="BA16" s="148"/>
      <c r="BB16" s="148"/>
      <c r="BC16" s="148"/>
      <c r="BD16" s="148"/>
      <c r="BE16" s="148"/>
      <c r="BF16" s="148"/>
      <c r="BG16" s="148"/>
      <c r="BH16" s="148"/>
    </row>
    <row r="17" spans="1:60" outlineLevel="1" x14ac:dyDescent="0.2">
      <c r="A17" s="155"/>
      <c r="B17" s="156"/>
      <c r="C17" s="262" t="s">
        <v>194</v>
      </c>
      <c r="D17" s="263"/>
      <c r="E17" s="263"/>
      <c r="F17" s="263"/>
      <c r="G17" s="263"/>
      <c r="H17" s="157"/>
      <c r="I17" s="157"/>
      <c r="J17" s="157"/>
      <c r="K17" s="157"/>
      <c r="L17" s="157"/>
      <c r="M17" s="157"/>
      <c r="N17" s="157"/>
      <c r="O17" s="157"/>
      <c r="P17" s="157"/>
      <c r="Q17" s="157"/>
      <c r="R17" s="157"/>
      <c r="S17" s="157"/>
      <c r="T17" s="157"/>
      <c r="U17" s="157"/>
      <c r="V17" s="157"/>
      <c r="W17" s="157"/>
      <c r="X17" s="157"/>
      <c r="Y17" s="148"/>
      <c r="Z17" s="148"/>
      <c r="AA17" s="148"/>
      <c r="AB17" s="148"/>
      <c r="AC17" s="148"/>
      <c r="AD17" s="148"/>
      <c r="AE17" s="148"/>
      <c r="AF17" s="148"/>
      <c r="AG17" s="148" t="s">
        <v>182</v>
      </c>
      <c r="AH17" s="148"/>
      <c r="AI17" s="148"/>
      <c r="AJ17" s="148"/>
      <c r="AK17" s="148"/>
      <c r="AL17" s="148"/>
      <c r="AM17" s="148"/>
      <c r="AN17" s="148"/>
      <c r="AO17" s="148"/>
      <c r="AP17" s="148"/>
      <c r="AQ17" s="148"/>
      <c r="AR17" s="148"/>
      <c r="AS17" s="148"/>
      <c r="AT17" s="148"/>
      <c r="AU17" s="148"/>
      <c r="AV17" s="148"/>
      <c r="AW17" s="148"/>
      <c r="AX17" s="148"/>
      <c r="AY17" s="148"/>
      <c r="AZ17" s="148"/>
      <c r="BA17" s="148"/>
      <c r="BB17" s="148"/>
      <c r="BC17" s="148"/>
      <c r="BD17" s="148"/>
      <c r="BE17" s="148"/>
      <c r="BF17" s="148"/>
      <c r="BG17" s="148"/>
      <c r="BH17" s="148"/>
    </row>
    <row r="18" spans="1:60" outlineLevel="1" x14ac:dyDescent="0.2">
      <c r="A18" s="155"/>
      <c r="B18" s="156"/>
      <c r="C18" s="188" t="s">
        <v>456</v>
      </c>
      <c r="D18" s="179"/>
      <c r="E18" s="180">
        <v>29.885179999999998</v>
      </c>
      <c r="F18" s="157"/>
      <c r="G18" s="157"/>
      <c r="H18" s="157"/>
      <c r="I18" s="157"/>
      <c r="J18" s="157"/>
      <c r="K18" s="157"/>
      <c r="L18" s="157"/>
      <c r="M18" s="157"/>
      <c r="N18" s="157"/>
      <c r="O18" s="157"/>
      <c r="P18" s="157"/>
      <c r="Q18" s="157"/>
      <c r="R18" s="157"/>
      <c r="S18" s="157"/>
      <c r="T18" s="157"/>
      <c r="U18" s="157"/>
      <c r="V18" s="157"/>
      <c r="W18" s="157"/>
      <c r="X18" s="157"/>
      <c r="Y18" s="148"/>
      <c r="Z18" s="148"/>
      <c r="AA18" s="148"/>
      <c r="AB18" s="148"/>
      <c r="AC18" s="148"/>
      <c r="AD18" s="148"/>
      <c r="AE18" s="148"/>
      <c r="AF18" s="148"/>
      <c r="AG18" s="148" t="s">
        <v>184</v>
      </c>
      <c r="AH18" s="148">
        <v>0</v>
      </c>
      <c r="AI18" s="148"/>
      <c r="AJ18" s="148"/>
      <c r="AK18" s="148"/>
      <c r="AL18" s="148"/>
      <c r="AM18" s="148"/>
      <c r="AN18" s="148"/>
      <c r="AO18" s="148"/>
      <c r="AP18" s="148"/>
      <c r="AQ18" s="148"/>
      <c r="AR18" s="148"/>
      <c r="AS18" s="148"/>
      <c r="AT18" s="148"/>
      <c r="AU18" s="148"/>
      <c r="AV18" s="148"/>
      <c r="AW18" s="148"/>
      <c r="AX18" s="148"/>
      <c r="AY18" s="148"/>
      <c r="AZ18" s="148"/>
      <c r="BA18" s="148"/>
      <c r="BB18" s="148"/>
      <c r="BC18" s="148"/>
      <c r="BD18" s="148"/>
      <c r="BE18" s="148"/>
      <c r="BF18" s="148"/>
      <c r="BG18" s="148"/>
      <c r="BH18" s="148"/>
    </row>
    <row r="19" spans="1:60" x14ac:dyDescent="0.2">
      <c r="A19" s="159" t="s">
        <v>157</v>
      </c>
      <c r="B19" s="160" t="s">
        <v>98</v>
      </c>
      <c r="C19" s="174" t="s">
        <v>99</v>
      </c>
      <c r="D19" s="161"/>
      <c r="E19" s="162"/>
      <c r="F19" s="163"/>
      <c r="G19" s="163">
        <f>SUMIF(AG20:AG34,"&lt;&gt;NOR",G20:G34)</f>
        <v>0</v>
      </c>
      <c r="H19" s="163"/>
      <c r="I19" s="163">
        <f>SUM(I20:I34)</f>
        <v>26094.739999999998</v>
      </c>
      <c r="J19" s="163"/>
      <c r="K19" s="163">
        <f>SUM(K20:K34)</f>
        <v>6241.02</v>
      </c>
      <c r="L19" s="163"/>
      <c r="M19" s="163">
        <f>SUM(M20:M34)</f>
        <v>0</v>
      </c>
      <c r="N19" s="163"/>
      <c r="O19" s="163">
        <f>SUM(O20:O34)</f>
        <v>67.91</v>
      </c>
      <c r="P19" s="163"/>
      <c r="Q19" s="163">
        <f>SUM(Q20:Q34)</f>
        <v>0</v>
      </c>
      <c r="R19" s="163"/>
      <c r="S19" s="163"/>
      <c r="T19" s="164"/>
      <c r="U19" s="158"/>
      <c r="V19" s="158">
        <f>SUM(V20:V34)</f>
        <v>8.9600000000000009</v>
      </c>
      <c r="W19" s="158"/>
      <c r="X19" s="158"/>
      <c r="AG19" t="s">
        <v>158</v>
      </c>
    </row>
    <row r="20" spans="1:60" outlineLevel="1" x14ac:dyDescent="0.2">
      <c r="A20" s="165">
        <v>4</v>
      </c>
      <c r="B20" s="166" t="s">
        <v>457</v>
      </c>
      <c r="C20" s="175" t="s">
        <v>458</v>
      </c>
      <c r="D20" s="167" t="s">
        <v>203</v>
      </c>
      <c r="E20" s="168">
        <v>99.617249999999999</v>
      </c>
      <c r="F20" s="169"/>
      <c r="G20" s="170">
        <f>ROUND(E20*F20,2)</f>
        <v>0</v>
      </c>
      <c r="H20" s="169">
        <v>31.3</v>
      </c>
      <c r="I20" s="170">
        <f>ROUND(E20*H20,2)</f>
        <v>3118.02</v>
      </c>
      <c r="J20" s="169">
        <v>12.6</v>
      </c>
      <c r="K20" s="170">
        <f>ROUND(E20*J20,2)</f>
        <v>1255.18</v>
      </c>
      <c r="L20" s="170">
        <v>21</v>
      </c>
      <c r="M20" s="170">
        <f>G20*(1+L20/100)</f>
        <v>0</v>
      </c>
      <c r="N20" s="170">
        <v>0.1012</v>
      </c>
      <c r="O20" s="170">
        <f>ROUND(E20*N20,2)</f>
        <v>10.08</v>
      </c>
      <c r="P20" s="170">
        <v>0</v>
      </c>
      <c r="Q20" s="170">
        <f>ROUND(E20*P20,2)</f>
        <v>0</v>
      </c>
      <c r="R20" s="170" t="s">
        <v>220</v>
      </c>
      <c r="S20" s="170" t="s">
        <v>162</v>
      </c>
      <c r="T20" s="171" t="s">
        <v>178</v>
      </c>
      <c r="U20" s="157">
        <v>0.02</v>
      </c>
      <c r="V20" s="157">
        <f>ROUND(E20*U20,2)</f>
        <v>1.99</v>
      </c>
      <c r="W20" s="157"/>
      <c r="X20" s="157" t="s">
        <v>179</v>
      </c>
      <c r="Y20" s="148"/>
      <c r="Z20" s="148"/>
      <c r="AA20" s="148"/>
      <c r="AB20" s="148"/>
      <c r="AC20" s="148"/>
      <c r="AD20" s="148"/>
      <c r="AE20" s="148"/>
      <c r="AF20" s="148"/>
      <c r="AG20" s="148" t="s">
        <v>180</v>
      </c>
      <c r="AH20" s="148"/>
      <c r="AI20" s="148"/>
      <c r="AJ20" s="148"/>
      <c r="AK20" s="148"/>
      <c r="AL20" s="148"/>
      <c r="AM20" s="148"/>
      <c r="AN20" s="148"/>
      <c r="AO20" s="148"/>
      <c r="AP20" s="148"/>
      <c r="AQ20" s="148"/>
      <c r="AR20" s="148"/>
      <c r="AS20" s="148"/>
      <c r="AT20" s="148"/>
      <c r="AU20" s="148"/>
      <c r="AV20" s="148"/>
      <c r="AW20" s="148"/>
      <c r="AX20" s="148"/>
      <c r="AY20" s="148"/>
      <c r="AZ20" s="148"/>
      <c r="BA20" s="148"/>
      <c r="BB20" s="148"/>
      <c r="BC20" s="148"/>
      <c r="BD20" s="148"/>
      <c r="BE20" s="148"/>
      <c r="BF20" s="148"/>
      <c r="BG20" s="148"/>
      <c r="BH20" s="148"/>
    </row>
    <row r="21" spans="1:60" outlineLevel="1" x14ac:dyDescent="0.2">
      <c r="A21" s="155"/>
      <c r="B21" s="156"/>
      <c r="C21" s="262" t="s">
        <v>221</v>
      </c>
      <c r="D21" s="263"/>
      <c r="E21" s="263"/>
      <c r="F21" s="263"/>
      <c r="G21" s="263"/>
      <c r="H21" s="157"/>
      <c r="I21" s="157"/>
      <c r="J21" s="157"/>
      <c r="K21" s="157"/>
      <c r="L21" s="157"/>
      <c r="M21" s="157"/>
      <c r="N21" s="157"/>
      <c r="O21" s="157"/>
      <c r="P21" s="157"/>
      <c r="Q21" s="157"/>
      <c r="R21" s="157"/>
      <c r="S21" s="157"/>
      <c r="T21" s="157"/>
      <c r="U21" s="157"/>
      <c r="V21" s="157"/>
      <c r="W21" s="157"/>
      <c r="X21" s="157"/>
      <c r="Y21" s="148"/>
      <c r="Z21" s="148"/>
      <c r="AA21" s="148"/>
      <c r="AB21" s="148"/>
      <c r="AC21" s="148"/>
      <c r="AD21" s="148"/>
      <c r="AE21" s="148"/>
      <c r="AF21" s="148"/>
      <c r="AG21" s="148" t="s">
        <v>182</v>
      </c>
      <c r="AH21" s="148"/>
      <c r="AI21" s="148"/>
      <c r="AJ21" s="148"/>
      <c r="AK21" s="148"/>
      <c r="AL21" s="148"/>
      <c r="AM21" s="148"/>
      <c r="AN21" s="148"/>
      <c r="AO21" s="148"/>
      <c r="AP21" s="148"/>
      <c r="AQ21" s="148"/>
      <c r="AR21" s="148"/>
      <c r="AS21" s="148"/>
      <c r="AT21" s="148"/>
      <c r="AU21" s="148"/>
      <c r="AV21" s="148"/>
      <c r="AW21" s="148"/>
      <c r="AX21" s="148"/>
      <c r="AY21" s="148"/>
      <c r="AZ21" s="148"/>
      <c r="BA21" s="148"/>
      <c r="BB21" s="148"/>
      <c r="BC21" s="148"/>
      <c r="BD21" s="148"/>
      <c r="BE21" s="148"/>
      <c r="BF21" s="148"/>
      <c r="BG21" s="148"/>
      <c r="BH21" s="148"/>
    </row>
    <row r="22" spans="1:60" outlineLevel="1" x14ac:dyDescent="0.2">
      <c r="A22" s="155"/>
      <c r="B22" s="156"/>
      <c r="C22" s="188" t="s">
        <v>459</v>
      </c>
      <c r="D22" s="179"/>
      <c r="E22" s="180">
        <v>36</v>
      </c>
      <c r="F22" s="157"/>
      <c r="G22" s="157"/>
      <c r="H22" s="157"/>
      <c r="I22" s="157"/>
      <c r="J22" s="157"/>
      <c r="K22" s="157"/>
      <c r="L22" s="157"/>
      <c r="M22" s="157"/>
      <c r="N22" s="157"/>
      <c r="O22" s="157"/>
      <c r="P22" s="157"/>
      <c r="Q22" s="157"/>
      <c r="R22" s="157"/>
      <c r="S22" s="157"/>
      <c r="T22" s="157"/>
      <c r="U22" s="157"/>
      <c r="V22" s="157"/>
      <c r="W22" s="157"/>
      <c r="X22" s="157"/>
      <c r="Y22" s="148"/>
      <c r="Z22" s="148"/>
      <c r="AA22" s="148"/>
      <c r="AB22" s="148"/>
      <c r="AC22" s="148"/>
      <c r="AD22" s="148"/>
      <c r="AE22" s="148"/>
      <c r="AF22" s="148"/>
      <c r="AG22" s="148" t="s">
        <v>184</v>
      </c>
      <c r="AH22" s="148">
        <v>0</v>
      </c>
      <c r="AI22" s="148"/>
      <c r="AJ22" s="148"/>
      <c r="AK22" s="148"/>
      <c r="AL22" s="148"/>
      <c r="AM22" s="148"/>
      <c r="AN22" s="148"/>
      <c r="AO22" s="148"/>
      <c r="AP22" s="148"/>
      <c r="AQ22" s="148"/>
      <c r="AR22" s="148"/>
      <c r="AS22" s="148"/>
      <c r="AT22" s="148"/>
      <c r="AU22" s="148"/>
      <c r="AV22" s="148"/>
      <c r="AW22" s="148"/>
      <c r="AX22" s="148"/>
      <c r="AY22" s="148"/>
      <c r="AZ22" s="148"/>
      <c r="BA22" s="148"/>
      <c r="BB22" s="148"/>
      <c r="BC22" s="148"/>
      <c r="BD22" s="148"/>
      <c r="BE22" s="148"/>
      <c r="BF22" s="148"/>
      <c r="BG22" s="148"/>
      <c r="BH22" s="148"/>
    </row>
    <row r="23" spans="1:60" outlineLevel="1" x14ac:dyDescent="0.2">
      <c r="A23" s="155"/>
      <c r="B23" s="156"/>
      <c r="C23" s="188" t="s">
        <v>460</v>
      </c>
      <c r="D23" s="179"/>
      <c r="E23" s="180">
        <v>63.617249999999999</v>
      </c>
      <c r="F23" s="157"/>
      <c r="G23" s="157"/>
      <c r="H23" s="157"/>
      <c r="I23" s="157"/>
      <c r="J23" s="157"/>
      <c r="K23" s="157"/>
      <c r="L23" s="157"/>
      <c r="M23" s="157"/>
      <c r="N23" s="157"/>
      <c r="O23" s="157"/>
      <c r="P23" s="157"/>
      <c r="Q23" s="157"/>
      <c r="R23" s="157"/>
      <c r="S23" s="157"/>
      <c r="T23" s="157"/>
      <c r="U23" s="157"/>
      <c r="V23" s="157"/>
      <c r="W23" s="157"/>
      <c r="X23" s="157"/>
      <c r="Y23" s="148"/>
      <c r="Z23" s="148"/>
      <c r="AA23" s="148"/>
      <c r="AB23" s="148"/>
      <c r="AC23" s="148"/>
      <c r="AD23" s="148"/>
      <c r="AE23" s="148"/>
      <c r="AF23" s="148"/>
      <c r="AG23" s="148" t="s">
        <v>184</v>
      </c>
      <c r="AH23" s="148">
        <v>0</v>
      </c>
      <c r="AI23" s="148"/>
      <c r="AJ23" s="148"/>
      <c r="AK23" s="148"/>
      <c r="AL23" s="148"/>
      <c r="AM23" s="148"/>
      <c r="AN23" s="148"/>
      <c r="AO23" s="148"/>
      <c r="AP23" s="148"/>
      <c r="AQ23" s="148"/>
      <c r="AR23" s="148"/>
      <c r="AS23" s="148"/>
      <c r="AT23" s="148"/>
      <c r="AU23" s="148"/>
      <c r="AV23" s="148"/>
      <c r="AW23" s="148"/>
      <c r="AX23" s="148"/>
      <c r="AY23" s="148"/>
      <c r="AZ23" s="148"/>
      <c r="BA23" s="148"/>
      <c r="BB23" s="148"/>
      <c r="BC23" s="148"/>
      <c r="BD23" s="148"/>
      <c r="BE23" s="148"/>
      <c r="BF23" s="148"/>
      <c r="BG23" s="148"/>
      <c r="BH23" s="148"/>
    </row>
    <row r="24" spans="1:60" outlineLevel="1" x14ac:dyDescent="0.2">
      <c r="A24" s="165">
        <v>5</v>
      </c>
      <c r="B24" s="166" t="s">
        <v>461</v>
      </c>
      <c r="C24" s="175" t="s">
        <v>462</v>
      </c>
      <c r="D24" s="167" t="s">
        <v>203</v>
      </c>
      <c r="E24" s="168">
        <v>99.617249999999999</v>
      </c>
      <c r="F24" s="169"/>
      <c r="G24" s="170">
        <f>ROUND(E24*F24,2)</f>
        <v>0</v>
      </c>
      <c r="H24" s="169">
        <v>37.619999999999997</v>
      </c>
      <c r="I24" s="170">
        <f>ROUND(E24*H24,2)</f>
        <v>3747.6</v>
      </c>
      <c r="J24" s="169">
        <v>12.68</v>
      </c>
      <c r="K24" s="170">
        <f>ROUND(E24*J24,2)</f>
        <v>1263.1500000000001</v>
      </c>
      <c r="L24" s="170">
        <v>21</v>
      </c>
      <c r="M24" s="170">
        <f>G24*(1+L24/100)</f>
        <v>0</v>
      </c>
      <c r="N24" s="170">
        <v>0.12144000000000001</v>
      </c>
      <c r="O24" s="170">
        <f>ROUND(E24*N24,2)</f>
        <v>12.1</v>
      </c>
      <c r="P24" s="170">
        <v>0</v>
      </c>
      <c r="Q24" s="170">
        <f>ROUND(E24*P24,2)</f>
        <v>0</v>
      </c>
      <c r="R24" s="170" t="s">
        <v>220</v>
      </c>
      <c r="S24" s="170" t="s">
        <v>162</v>
      </c>
      <c r="T24" s="171" t="s">
        <v>178</v>
      </c>
      <c r="U24" s="157">
        <v>0.02</v>
      </c>
      <c r="V24" s="157">
        <f>ROUND(E24*U24,2)</f>
        <v>1.99</v>
      </c>
      <c r="W24" s="157"/>
      <c r="X24" s="157" t="s">
        <v>179</v>
      </c>
      <c r="Y24" s="148"/>
      <c r="Z24" s="148"/>
      <c r="AA24" s="148"/>
      <c r="AB24" s="148"/>
      <c r="AC24" s="148"/>
      <c r="AD24" s="148"/>
      <c r="AE24" s="148"/>
      <c r="AF24" s="148"/>
      <c r="AG24" s="148" t="s">
        <v>180</v>
      </c>
      <c r="AH24" s="148"/>
      <c r="AI24" s="148"/>
      <c r="AJ24" s="148"/>
      <c r="AK24" s="148"/>
      <c r="AL24" s="148"/>
      <c r="AM24" s="148"/>
      <c r="AN24" s="148"/>
      <c r="AO24" s="148"/>
      <c r="AP24" s="148"/>
      <c r="AQ24" s="148"/>
      <c r="AR24" s="148"/>
      <c r="AS24" s="148"/>
      <c r="AT24" s="148"/>
      <c r="AU24" s="148"/>
      <c r="AV24" s="148"/>
      <c r="AW24" s="148"/>
      <c r="AX24" s="148"/>
      <c r="AY24" s="148"/>
      <c r="AZ24" s="148"/>
      <c r="BA24" s="148"/>
      <c r="BB24" s="148"/>
      <c r="BC24" s="148"/>
      <c r="BD24" s="148"/>
      <c r="BE24" s="148"/>
      <c r="BF24" s="148"/>
      <c r="BG24" s="148"/>
      <c r="BH24" s="148"/>
    </row>
    <row r="25" spans="1:60" outlineLevel="1" x14ac:dyDescent="0.2">
      <c r="A25" s="155"/>
      <c r="B25" s="156"/>
      <c r="C25" s="262" t="s">
        <v>221</v>
      </c>
      <c r="D25" s="263"/>
      <c r="E25" s="263"/>
      <c r="F25" s="263"/>
      <c r="G25" s="263"/>
      <c r="H25" s="157"/>
      <c r="I25" s="157"/>
      <c r="J25" s="157"/>
      <c r="K25" s="157"/>
      <c r="L25" s="157"/>
      <c r="M25" s="157"/>
      <c r="N25" s="157"/>
      <c r="O25" s="157"/>
      <c r="P25" s="157"/>
      <c r="Q25" s="157"/>
      <c r="R25" s="157"/>
      <c r="S25" s="157"/>
      <c r="T25" s="157"/>
      <c r="U25" s="157"/>
      <c r="V25" s="157"/>
      <c r="W25" s="157"/>
      <c r="X25" s="157"/>
      <c r="Y25" s="148"/>
      <c r="Z25" s="148"/>
      <c r="AA25" s="148"/>
      <c r="AB25" s="148"/>
      <c r="AC25" s="148"/>
      <c r="AD25" s="148"/>
      <c r="AE25" s="148"/>
      <c r="AF25" s="148"/>
      <c r="AG25" s="148" t="s">
        <v>182</v>
      </c>
      <c r="AH25" s="148"/>
      <c r="AI25" s="148"/>
      <c r="AJ25" s="148"/>
      <c r="AK25" s="148"/>
      <c r="AL25" s="148"/>
      <c r="AM25" s="148"/>
      <c r="AN25" s="148"/>
      <c r="AO25" s="148"/>
      <c r="AP25" s="148"/>
      <c r="AQ25" s="148"/>
      <c r="AR25" s="148"/>
      <c r="AS25" s="148"/>
      <c r="AT25" s="148"/>
      <c r="AU25" s="148"/>
      <c r="AV25" s="148"/>
      <c r="AW25" s="148"/>
      <c r="AX25" s="148"/>
      <c r="AY25" s="148"/>
      <c r="AZ25" s="148"/>
      <c r="BA25" s="148"/>
      <c r="BB25" s="148"/>
      <c r="BC25" s="148"/>
      <c r="BD25" s="148"/>
      <c r="BE25" s="148"/>
      <c r="BF25" s="148"/>
      <c r="BG25" s="148"/>
      <c r="BH25" s="148"/>
    </row>
    <row r="26" spans="1:60" outlineLevel="1" x14ac:dyDescent="0.2">
      <c r="A26" s="155"/>
      <c r="B26" s="156"/>
      <c r="C26" s="188" t="s">
        <v>463</v>
      </c>
      <c r="D26" s="179"/>
      <c r="E26" s="180">
        <v>36</v>
      </c>
      <c r="F26" s="157"/>
      <c r="G26" s="157"/>
      <c r="H26" s="157"/>
      <c r="I26" s="157"/>
      <c r="J26" s="157"/>
      <c r="K26" s="157"/>
      <c r="L26" s="157"/>
      <c r="M26" s="157"/>
      <c r="N26" s="157"/>
      <c r="O26" s="157"/>
      <c r="P26" s="157"/>
      <c r="Q26" s="157"/>
      <c r="R26" s="157"/>
      <c r="S26" s="157"/>
      <c r="T26" s="157"/>
      <c r="U26" s="157"/>
      <c r="V26" s="157"/>
      <c r="W26" s="157"/>
      <c r="X26" s="157"/>
      <c r="Y26" s="148"/>
      <c r="Z26" s="148"/>
      <c r="AA26" s="148"/>
      <c r="AB26" s="148"/>
      <c r="AC26" s="148"/>
      <c r="AD26" s="148"/>
      <c r="AE26" s="148"/>
      <c r="AF26" s="148"/>
      <c r="AG26" s="148" t="s">
        <v>184</v>
      </c>
      <c r="AH26" s="148">
        <v>0</v>
      </c>
      <c r="AI26" s="148"/>
      <c r="AJ26" s="148"/>
      <c r="AK26" s="148"/>
      <c r="AL26" s="148"/>
      <c r="AM26" s="148"/>
      <c r="AN26" s="148"/>
      <c r="AO26" s="148"/>
      <c r="AP26" s="148"/>
      <c r="AQ26" s="148"/>
      <c r="AR26" s="148"/>
      <c r="AS26" s="148"/>
      <c r="AT26" s="148"/>
      <c r="AU26" s="148"/>
      <c r="AV26" s="148"/>
      <c r="AW26" s="148"/>
      <c r="AX26" s="148"/>
      <c r="AY26" s="148"/>
      <c r="AZ26" s="148"/>
      <c r="BA26" s="148"/>
      <c r="BB26" s="148"/>
      <c r="BC26" s="148"/>
      <c r="BD26" s="148"/>
      <c r="BE26" s="148"/>
      <c r="BF26" s="148"/>
      <c r="BG26" s="148"/>
      <c r="BH26" s="148"/>
    </row>
    <row r="27" spans="1:60" outlineLevel="1" x14ac:dyDescent="0.2">
      <c r="A27" s="155"/>
      <c r="B27" s="156"/>
      <c r="C27" s="188" t="s">
        <v>460</v>
      </c>
      <c r="D27" s="179"/>
      <c r="E27" s="180">
        <v>63.617249999999999</v>
      </c>
      <c r="F27" s="157"/>
      <c r="G27" s="157"/>
      <c r="H27" s="157"/>
      <c r="I27" s="157"/>
      <c r="J27" s="157"/>
      <c r="K27" s="157"/>
      <c r="L27" s="157"/>
      <c r="M27" s="157"/>
      <c r="N27" s="157"/>
      <c r="O27" s="157"/>
      <c r="P27" s="157"/>
      <c r="Q27" s="157"/>
      <c r="R27" s="157"/>
      <c r="S27" s="157"/>
      <c r="T27" s="157"/>
      <c r="U27" s="157"/>
      <c r="V27" s="157"/>
      <c r="W27" s="157"/>
      <c r="X27" s="157"/>
      <c r="Y27" s="148"/>
      <c r="Z27" s="148"/>
      <c r="AA27" s="148"/>
      <c r="AB27" s="148"/>
      <c r="AC27" s="148"/>
      <c r="AD27" s="148"/>
      <c r="AE27" s="148"/>
      <c r="AF27" s="148"/>
      <c r="AG27" s="148" t="s">
        <v>184</v>
      </c>
      <c r="AH27" s="148">
        <v>0</v>
      </c>
      <c r="AI27" s="148"/>
      <c r="AJ27" s="148"/>
      <c r="AK27" s="148"/>
      <c r="AL27" s="148"/>
      <c r="AM27" s="148"/>
      <c r="AN27" s="148"/>
      <c r="AO27" s="148"/>
      <c r="AP27" s="148"/>
      <c r="AQ27" s="148"/>
      <c r="AR27" s="148"/>
      <c r="AS27" s="148"/>
      <c r="AT27" s="148"/>
      <c r="AU27" s="148"/>
      <c r="AV27" s="148"/>
      <c r="AW27" s="148"/>
      <c r="AX27" s="148"/>
      <c r="AY27" s="148"/>
      <c r="AZ27" s="148"/>
      <c r="BA27" s="148"/>
      <c r="BB27" s="148"/>
      <c r="BC27" s="148"/>
      <c r="BD27" s="148"/>
      <c r="BE27" s="148"/>
      <c r="BF27" s="148"/>
      <c r="BG27" s="148"/>
      <c r="BH27" s="148"/>
    </row>
    <row r="28" spans="1:60" ht="22.5" outlineLevel="1" x14ac:dyDescent="0.2">
      <c r="A28" s="165">
        <v>6</v>
      </c>
      <c r="B28" s="166" t="s">
        <v>464</v>
      </c>
      <c r="C28" s="175" t="s">
        <v>465</v>
      </c>
      <c r="D28" s="167" t="s">
        <v>203</v>
      </c>
      <c r="E28" s="168">
        <v>99.617249999999999</v>
      </c>
      <c r="F28" s="169"/>
      <c r="G28" s="170">
        <f>ROUND(E28*F28,2)</f>
        <v>0</v>
      </c>
      <c r="H28" s="169">
        <v>167.64</v>
      </c>
      <c r="I28" s="170">
        <f>ROUND(E28*H28,2)</f>
        <v>16699.84</v>
      </c>
      <c r="J28" s="169">
        <v>25.36</v>
      </c>
      <c r="K28" s="170">
        <f>ROUND(E28*J28,2)</f>
        <v>2526.29</v>
      </c>
      <c r="L28" s="170">
        <v>21</v>
      </c>
      <c r="M28" s="170">
        <f>G28*(1+L28/100)</f>
        <v>0</v>
      </c>
      <c r="N28" s="170">
        <v>0.378</v>
      </c>
      <c r="O28" s="170">
        <f>ROUND(E28*N28,2)</f>
        <v>37.659999999999997</v>
      </c>
      <c r="P28" s="170">
        <v>0</v>
      </c>
      <c r="Q28" s="170">
        <f>ROUND(E28*P28,2)</f>
        <v>0</v>
      </c>
      <c r="R28" s="170" t="s">
        <v>220</v>
      </c>
      <c r="S28" s="170" t="s">
        <v>162</v>
      </c>
      <c r="T28" s="171" t="s">
        <v>178</v>
      </c>
      <c r="U28" s="157">
        <v>0.03</v>
      </c>
      <c r="V28" s="157">
        <f>ROUND(E28*U28,2)</f>
        <v>2.99</v>
      </c>
      <c r="W28" s="157"/>
      <c r="X28" s="157" t="s">
        <v>179</v>
      </c>
      <c r="Y28" s="148"/>
      <c r="Z28" s="148"/>
      <c r="AA28" s="148"/>
      <c r="AB28" s="148"/>
      <c r="AC28" s="148"/>
      <c r="AD28" s="148"/>
      <c r="AE28" s="148"/>
      <c r="AF28" s="148"/>
      <c r="AG28" s="148" t="s">
        <v>180</v>
      </c>
      <c r="AH28" s="148"/>
      <c r="AI28" s="148"/>
      <c r="AJ28" s="148"/>
      <c r="AK28" s="148"/>
      <c r="AL28" s="148"/>
      <c r="AM28" s="148"/>
      <c r="AN28" s="148"/>
      <c r="AO28" s="148"/>
      <c r="AP28" s="148"/>
      <c r="AQ28" s="148"/>
      <c r="AR28" s="148"/>
      <c r="AS28" s="148"/>
      <c r="AT28" s="148"/>
      <c r="AU28" s="148"/>
      <c r="AV28" s="148"/>
      <c r="AW28" s="148"/>
      <c r="AX28" s="148"/>
      <c r="AY28" s="148"/>
      <c r="AZ28" s="148"/>
      <c r="BA28" s="148"/>
      <c r="BB28" s="148"/>
      <c r="BC28" s="148"/>
      <c r="BD28" s="148"/>
      <c r="BE28" s="148"/>
      <c r="BF28" s="148"/>
      <c r="BG28" s="148"/>
      <c r="BH28" s="148"/>
    </row>
    <row r="29" spans="1:60" outlineLevel="1" x14ac:dyDescent="0.2">
      <c r="A29" s="155"/>
      <c r="B29" s="156"/>
      <c r="C29" s="188" t="s">
        <v>459</v>
      </c>
      <c r="D29" s="179"/>
      <c r="E29" s="180">
        <v>36</v>
      </c>
      <c r="F29" s="157"/>
      <c r="G29" s="157"/>
      <c r="H29" s="157"/>
      <c r="I29" s="157"/>
      <c r="J29" s="157"/>
      <c r="K29" s="157"/>
      <c r="L29" s="157"/>
      <c r="M29" s="157"/>
      <c r="N29" s="157"/>
      <c r="O29" s="157"/>
      <c r="P29" s="157"/>
      <c r="Q29" s="157"/>
      <c r="R29" s="157"/>
      <c r="S29" s="157"/>
      <c r="T29" s="157"/>
      <c r="U29" s="157"/>
      <c r="V29" s="157"/>
      <c r="W29" s="157"/>
      <c r="X29" s="157"/>
      <c r="Y29" s="148"/>
      <c r="Z29" s="148"/>
      <c r="AA29" s="148"/>
      <c r="AB29" s="148"/>
      <c r="AC29" s="148"/>
      <c r="AD29" s="148"/>
      <c r="AE29" s="148"/>
      <c r="AF29" s="148"/>
      <c r="AG29" s="148" t="s">
        <v>184</v>
      </c>
      <c r="AH29" s="148">
        <v>0</v>
      </c>
      <c r="AI29" s="148"/>
      <c r="AJ29" s="148"/>
      <c r="AK29" s="148"/>
      <c r="AL29" s="148"/>
      <c r="AM29" s="148"/>
      <c r="AN29" s="148"/>
      <c r="AO29" s="148"/>
      <c r="AP29" s="148"/>
      <c r="AQ29" s="148"/>
      <c r="AR29" s="148"/>
      <c r="AS29" s="148"/>
      <c r="AT29" s="148"/>
      <c r="AU29" s="148"/>
      <c r="AV29" s="148"/>
      <c r="AW29" s="148"/>
      <c r="AX29" s="148"/>
      <c r="AY29" s="148"/>
      <c r="AZ29" s="148"/>
      <c r="BA29" s="148"/>
      <c r="BB29" s="148"/>
      <c r="BC29" s="148"/>
      <c r="BD29" s="148"/>
      <c r="BE29" s="148"/>
      <c r="BF29" s="148"/>
      <c r="BG29" s="148"/>
      <c r="BH29" s="148"/>
    </row>
    <row r="30" spans="1:60" outlineLevel="1" x14ac:dyDescent="0.2">
      <c r="A30" s="155"/>
      <c r="B30" s="156"/>
      <c r="C30" s="188" t="s">
        <v>460</v>
      </c>
      <c r="D30" s="179"/>
      <c r="E30" s="180">
        <v>63.617249999999999</v>
      </c>
      <c r="F30" s="157"/>
      <c r="G30" s="157"/>
      <c r="H30" s="157"/>
      <c r="I30" s="157"/>
      <c r="J30" s="157"/>
      <c r="K30" s="157"/>
      <c r="L30" s="157"/>
      <c r="M30" s="157"/>
      <c r="N30" s="157"/>
      <c r="O30" s="157"/>
      <c r="P30" s="157"/>
      <c r="Q30" s="157"/>
      <c r="R30" s="157"/>
      <c r="S30" s="157"/>
      <c r="T30" s="157"/>
      <c r="U30" s="157"/>
      <c r="V30" s="157"/>
      <c r="W30" s="157"/>
      <c r="X30" s="157"/>
      <c r="Y30" s="148"/>
      <c r="Z30" s="148"/>
      <c r="AA30" s="148"/>
      <c r="AB30" s="148"/>
      <c r="AC30" s="148"/>
      <c r="AD30" s="148"/>
      <c r="AE30" s="148"/>
      <c r="AF30" s="148"/>
      <c r="AG30" s="148" t="s">
        <v>184</v>
      </c>
      <c r="AH30" s="148">
        <v>0</v>
      </c>
      <c r="AI30" s="148"/>
      <c r="AJ30" s="148"/>
      <c r="AK30" s="148"/>
      <c r="AL30" s="148"/>
      <c r="AM30" s="148"/>
      <c r="AN30" s="148"/>
      <c r="AO30" s="148"/>
      <c r="AP30" s="148"/>
      <c r="AQ30" s="148"/>
      <c r="AR30" s="148"/>
      <c r="AS30" s="148"/>
      <c r="AT30" s="148"/>
      <c r="AU30" s="148"/>
      <c r="AV30" s="148"/>
      <c r="AW30" s="148"/>
      <c r="AX30" s="148"/>
      <c r="AY30" s="148"/>
      <c r="AZ30" s="148"/>
      <c r="BA30" s="148"/>
      <c r="BB30" s="148"/>
      <c r="BC30" s="148"/>
      <c r="BD30" s="148"/>
      <c r="BE30" s="148"/>
      <c r="BF30" s="148"/>
      <c r="BG30" s="148"/>
      <c r="BH30" s="148"/>
    </row>
    <row r="31" spans="1:60" ht="22.5" outlineLevel="1" x14ac:dyDescent="0.2">
      <c r="A31" s="165">
        <v>7</v>
      </c>
      <c r="B31" s="166" t="s">
        <v>466</v>
      </c>
      <c r="C31" s="175" t="s">
        <v>467</v>
      </c>
      <c r="D31" s="167" t="s">
        <v>203</v>
      </c>
      <c r="E31" s="168">
        <v>99.617249999999999</v>
      </c>
      <c r="F31" s="169"/>
      <c r="G31" s="170">
        <f>ROUND(E31*F31,2)</f>
        <v>0</v>
      </c>
      <c r="H31" s="169">
        <v>25.39</v>
      </c>
      <c r="I31" s="170">
        <f>ROUND(E31*H31,2)</f>
        <v>2529.2800000000002</v>
      </c>
      <c r="J31" s="169">
        <v>12.01</v>
      </c>
      <c r="K31" s="170">
        <f>ROUND(E31*J31,2)</f>
        <v>1196.4000000000001</v>
      </c>
      <c r="L31" s="170">
        <v>21</v>
      </c>
      <c r="M31" s="170">
        <f>G31*(1+L31/100)</f>
        <v>0</v>
      </c>
      <c r="N31" s="170">
        <v>8.0960000000000004E-2</v>
      </c>
      <c r="O31" s="170">
        <f>ROUND(E31*N31,2)</f>
        <v>8.07</v>
      </c>
      <c r="P31" s="170">
        <v>0</v>
      </c>
      <c r="Q31" s="170">
        <f>ROUND(E31*P31,2)</f>
        <v>0</v>
      </c>
      <c r="R31" s="170" t="s">
        <v>220</v>
      </c>
      <c r="S31" s="170" t="s">
        <v>162</v>
      </c>
      <c r="T31" s="171" t="s">
        <v>178</v>
      </c>
      <c r="U31" s="157">
        <v>0.02</v>
      </c>
      <c r="V31" s="157">
        <f>ROUND(E31*U31,2)</f>
        <v>1.99</v>
      </c>
      <c r="W31" s="157"/>
      <c r="X31" s="157" t="s">
        <v>179</v>
      </c>
      <c r="Y31" s="148"/>
      <c r="Z31" s="148"/>
      <c r="AA31" s="148"/>
      <c r="AB31" s="148"/>
      <c r="AC31" s="148"/>
      <c r="AD31" s="148"/>
      <c r="AE31" s="148"/>
      <c r="AF31" s="148"/>
      <c r="AG31" s="148" t="s">
        <v>180</v>
      </c>
      <c r="AH31" s="148"/>
      <c r="AI31" s="148"/>
      <c r="AJ31" s="148"/>
      <c r="AK31" s="148"/>
      <c r="AL31" s="148"/>
      <c r="AM31" s="148"/>
      <c r="AN31" s="148"/>
      <c r="AO31" s="148"/>
      <c r="AP31" s="148"/>
      <c r="AQ31" s="148"/>
      <c r="AR31" s="148"/>
      <c r="AS31" s="148"/>
      <c r="AT31" s="148"/>
      <c r="AU31" s="148"/>
      <c r="AV31" s="148"/>
      <c r="AW31" s="148"/>
      <c r="AX31" s="148"/>
      <c r="AY31" s="148"/>
      <c r="AZ31" s="148"/>
      <c r="BA31" s="148"/>
      <c r="BB31" s="148"/>
      <c r="BC31" s="148"/>
      <c r="BD31" s="148"/>
      <c r="BE31" s="148"/>
      <c r="BF31" s="148"/>
      <c r="BG31" s="148"/>
      <c r="BH31" s="148"/>
    </row>
    <row r="32" spans="1:60" outlineLevel="1" x14ac:dyDescent="0.2">
      <c r="A32" s="155"/>
      <c r="B32" s="156"/>
      <c r="C32" s="262" t="s">
        <v>468</v>
      </c>
      <c r="D32" s="263"/>
      <c r="E32" s="263"/>
      <c r="F32" s="263"/>
      <c r="G32" s="263"/>
      <c r="H32" s="157"/>
      <c r="I32" s="157"/>
      <c r="J32" s="157"/>
      <c r="K32" s="157"/>
      <c r="L32" s="157"/>
      <c r="M32" s="157"/>
      <c r="N32" s="157"/>
      <c r="O32" s="157"/>
      <c r="P32" s="157"/>
      <c r="Q32" s="157"/>
      <c r="R32" s="157"/>
      <c r="S32" s="157"/>
      <c r="T32" s="157"/>
      <c r="U32" s="157"/>
      <c r="V32" s="157"/>
      <c r="W32" s="157"/>
      <c r="X32" s="157"/>
      <c r="Y32" s="148"/>
      <c r="Z32" s="148"/>
      <c r="AA32" s="148"/>
      <c r="AB32" s="148"/>
      <c r="AC32" s="148"/>
      <c r="AD32" s="148"/>
      <c r="AE32" s="148"/>
      <c r="AF32" s="148"/>
      <c r="AG32" s="148" t="s">
        <v>182</v>
      </c>
      <c r="AH32" s="148"/>
      <c r="AI32" s="148"/>
      <c r="AJ32" s="148"/>
      <c r="AK32" s="148"/>
      <c r="AL32" s="148"/>
      <c r="AM32" s="148"/>
      <c r="AN32" s="148"/>
      <c r="AO32" s="148"/>
      <c r="AP32" s="148"/>
      <c r="AQ32" s="148"/>
      <c r="AR32" s="148"/>
      <c r="AS32" s="148"/>
      <c r="AT32" s="148"/>
      <c r="AU32" s="148"/>
      <c r="AV32" s="148"/>
      <c r="AW32" s="148"/>
      <c r="AX32" s="148"/>
      <c r="AY32" s="148"/>
      <c r="AZ32" s="148"/>
      <c r="BA32" s="148"/>
      <c r="BB32" s="148"/>
      <c r="BC32" s="148"/>
      <c r="BD32" s="148"/>
      <c r="BE32" s="148"/>
      <c r="BF32" s="148"/>
      <c r="BG32" s="148"/>
      <c r="BH32" s="148"/>
    </row>
    <row r="33" spans="1:60" outlineLevel="1" x14ac:dyDescent="0.2">
      <c r="A33" s="155"/>
      <c r="B33" s="156"/>
      <c r="C33" s="188" t="s">
        <v>459</v>
      </c>
      <c r="D33" s="179"/>
      <c r="E33" s="180">
        <v>36</v>
      </c>
      <c r="F33" s="157"/>
      <c r="G33" s="157"/>
      <c r="H33" s="157"/>
      <c r="I33" s="157"/>
      <c r="J33" s="157"/>
      <c r="K33" s="157"/>
      <c r="L33" s="157"/>
      <c r="M33" s="157"/>
      <c r="N33" s="157"/>
      <c r="O33" s="157"/>
      <c r="P33" s="157"/>
      <c r="Q33" s="157"/>
      <c r="R33" s="157"/>
      <c r="S33" s="157"/>
      <c r="T33" s="157"/>
      <c r="U33" s="157"/>
      <c r="V33" s="157"/>
      <c r="W33" s="157"/>
      <c r="X33" s="157"/>
      <c r="Y33" s="148"/>
      <c r="Z33" s="148"/>
      <c r="AA33" s="148"/>
      <c r="AB33" s="148"/>
      <c r="AC33" s="148"/>
      <c r="AD33" s="148"/>
      <c r="AE33" s="148"/>
      <c r="AF33" s="148"/>
      <c r="AG33" s="148" t="s">
        <v>184</v>
      </c>
      <c r="AH33" s="148">
        <v>0</v>
      </c>
      <c r="AI33" s="148"/>
      <c r="AJ33" s="148"/>
      <c r="AK33" s="148"/>
      <c r="AL33" s="148"/>
      <c r="AM33" s="148"/>
      <c r="AN33" s="148"/>
      <c r="AO33" s="148"/>
      <c r="AP33" s="148"/>
      <c r="AQ33" s="148"/>
      <c r="AR33" s="148"/>
      <c r="AS33" s="148"/>
      <c r="AT33" s="148"/>
      <c r="AU33" s="148"/>
      <c r="AV33" s="148"/>
      <c r="AW33" s="148"/>
      <c r="AX33" s="148"/>
      <c r="AY33" s="148"/>
      <c r="AZ33" s="148"/>
      <c r="BA33" s="148"/>
      <c r="BB33" s="148"/>
      <c r="BC33" s="148"/>
      <c r="BD33" s="148"/>
      <c r="BE33" s="148"/>
      <c r="BF33" s="148"/>
      <c r="BG33" s="148"/>
      <c r="BH33" s="148"/>
    </row>
    <row r="34" spans="1:60" outlineLevel="1" x14ac:dyDescent="0.2">
      <c r="A34" s="155"/>
      <c r="B34" s="156"/>
      <c r="C34" s="188" t="s">
        <v>460</v>
      </c>
      <c r="D34" s="179"/>
      <c r="E34" s="180">
        <v>63.617249999999999</v>
      </c>
      <c r="F34" s="157"/>
      <c r="G34" s="157"/>
      <c r="H34" s="157"/>
      <c r="I34" s="157"/>
      <c r="J34" s="157"/>
      <c r="K34" s="157"/>
      <c r="L34" s="157"/>
      <c r="M34" s="157"/>
      <c r="N34" s="157"/>
      <c r="O34" s="157"/>
      <c r="P34" s="157"/>
      <c r="Q34" s="157"/>
      <c r="R34" s="157"/>
      <c r="S34" s="157"/>
      <c r="T34" s="157"/>
      <c r="U34" s="157"/>
      <c r="V34" s="157"/>
      <c r="W34" s="157"/>
      <c r="X34" s="157"/>
      <c r="Y34" s="148"/>
      <c r="Z34" s="148"/>
      <c r="AA34" s="148"/>
      <c r="AB34" s="148"/>
      <c r="AC34" s="148"/>
      <c r="AD34" s="148"/>
      <c r="AE34" s="148"/>
      <c r="AF34" s="148"/>
      <c r="AG34" s="148" t="s">
        <v>184</v>
      </c>
      <c r="AH34" s="148">
        <v>0</v>
      </c>
      <c r="AI34" s="148"/>
      <c r="AJ34" s="148"/>
      <c r="AK34" s="148"/>
      <c r="AL34" s="148"/>
      <c r="AM34" s="148"/>
      <c r="AN34" s="148"/>
      <c r="AO34" s="148"/>
      <c r="AP34" s="148"/>
      <c r="AQ34" s="148"/>
      <c r="AR34" s="148"/>
      <c r="AS34" s="148"/>
      <c r="AT34" s="148"/>
      <c r="AU34" s="148"/>
      <c r="AV34" s="148"/>
      <c r="AW34" s="148"/>
      <c r="AX34" s="148"/>
      <c r="AY34" s="148"/>
      <c r="AZ34" s="148"/>
      <c r="BA34" s="148"/>
      <c r="BB34" s="148"/>
      <c r="BC34" s="148"/>
      <c r="BD34" s="148"/>
      <c r="BE34" s="148"/>
      <c r="BF34" s="148"/>
      <c r="BG34" s="148"/>
      <c r="BH34" s="148"/>
    </row>
    <row r="35" spans="1:60" x14ac:dyDescent="0.2">
      <c r="A35" s="159" t="s">
        <v>157</v>
      </c>
      <c r="B35" s="160" t="s">
        <v>111</v>
      </c>
      <c r="C35" s="174" t="s">
        <v>112</v>
      </c>
      <c r="D35" s="161"/>
      <c r="E35" s="162"/>
      <c r="F35" s="163"/>
      <c r="G35" s="163">
        <f>SUMIF(AG36:AG37,"&lt;&gt;NOR",G36:G37)</f>
        <v>0</v>
      </c>
      <c r="H35" s="163"/>
      <c r="I35" s="163">
        <f>SUM(I36:I37)</f>
        <v>0</v>
      </c>
      <c r="J35" s="163"/>
      <c r="K35" s="163">
        <f>SUM(K36:K37)</f>
        <v>4746.1499999999996</v>
      </c>
      <c r="L35" s="163"/>
      <c r="M35" s="163">
        <f>SUM(M36:M37)</f>
        <v>0</v>
      </c>
      <c r="N35" s="163"/>
      <c r="O35" s="163">
        <f>SUM(O36:O37)</f>
        <v>0</v>
      </c>
      <c r="P35" s="163"/>
      <c r="Q35" s="163">
        <f>SUM(Q36:Q37)</f>
        <v>0</v>
      </c>
      <c r="R35" s="163"/>
      <c r="S35" s="163"/>
      <c r="T35" s="164"/>
      <c r="U35" s="158"/>
      <c r="V35" s="158">
        <f>SUM(V36:V37)</f>
        <v>1.36</v>
      </c>
      <c r="W35" s="158"/>
      <c r="X35" s="158"/>
      <c r="AG35" t="s">
        <v>158</v>
      </c>
    </row>
    <row r="36" spans="1:60" outlineLevel="1" x14ac:dyDescent="0.2">
      <c r="A36" s="165">
        <v>8</v>
      </c>
      <c r="B36" s="166" t="s">
        <v>469</v>
      </c>
      <c r="C36" s="175" t="s">
        <v>470</v>
      </c>
      <c r="D36" s="167" t="s">
        <v>245</v>
      </c>
      <c r="E36" s="168">
        <v>67.899119999999996</v>
      </c>
      <c r="F36" s="169"/>
      <c r="G36" s="170">
        <f>ROUND(E36*F36,2)</f>
        <v>0</v>
      </c>
      <c r="H36" s="169">
        <v>0</v>
      </c>
      <c r="I36" s="170">
        <f>ROUND(E36*H36,2)</f>
        <v>0</v>
      </c>
      <c r="J36" s="169">
        <v>69.900000000000006</v>
      </c>
      <c r="K36" s="170">
        <f>ROUND(E36*J36,2)</f>
        <v>4746.1499999999996</v>
      </c>
      <c r="L36" s="170">
        <v>21</v>
      </c>
      <c r="M36" s="170">
        <f>G36*(1+L36/100)</f>
        <v>0</v>
      </c>
      <c r="N36" s="170">
        <v>0</v>
      </c>
      <c r="O36" s="170">
        <f>ROUND(E36*N36,2)</f>
        <v>0</v>
      </c>
      <c r="P36" s="170">
        <v>0</v>
      </c>
      <c r="Q36" s="170">
        <f>ROUND(E36*P36,2)</f>
        <v>0</v>
      </c>
      <c r="R36" s="170" t="s">
        <v>220</v>
      </c>
      <c r="S36" s="170" t="s">
        <v>162</v>
      </c>
      <c r="T36" s="171" t="s">
        <v>178</v>
      </c>
      <c r="U36" s="157">
        <v>0.02</v>
      </c>
      <c r="V36" s="157">
        <f>ROUND(E36*U36,2)</f>
        <v>1.36</v>
      </c>
      <c r="W36" s="157"/>
      <c r="X36" s="157" t="s">
        <v>246</v>
      </c>
      <c r="Y36" s="148"/>
      <c r="Z36" s="148"/>
      <c r="AA36" s="148"/>
      <c r="AB36" s="148"/>
      <c r="AC36" s="148"/>
      <c r="AD36" s="148"/>
      <c r="AE36" s="148"/>
      <c r="AF36" s="148"/>
      <c r="AG36" s="148" t="s">
        <v>247</v>
      </c>
      <c r="AH36" s="148"/>
      <c r="AI36" s="148"/>
      <c r="AJ36" s="148"/>
      <c r="AK36" s="148"/>
      <c r="AL36" s="148"/>
      <c r="AM36" s="148"/>
      <c r="AN36" s="148"/>
      <c r="AO36" s="148"/>
      <c r="AP36" s="148"/>
      <c r="AQ36" s="148"/>
      <c r="AR36" s="148"/>
      <c r="AS36" s="148"/>
      <c r="AT36" s="148"/>
      <c r="AU36" s="148"/>
      <c r="AV36" s="148"/>
      <c r="AW36" s="148"/>
      <c r="AX36" s="148"/>
      <c r="AY36" s="148"/>
      <c r="AZ36" s="148"/>
      <c r="BA36" s="148"/>
      <c r="BB36" s="148"/>
      <c r="BC36" s="148"/>
      <c r="BD36" s="148"/>
      <c r="BE36" s="148"/>
      <c r="BF36" s="148"/>
      <c r="BG36" s="148"/>
      <c r="BH36" s="148"/>
    </row>
    <row r="37" spans="1:60" outlineLevel="1" x14ac:dyDescent="0.2">
      <c r="A37" s="155"/>
      <c r="B37" s="156"/>
      <c r="C37" s="262" t="s">
        <v>440</v>
      </c>
      <c r="D37" s="263"/>
      <c r="E37" s="263"/>
      <c r="F37" s="263"/>
      <c r="G37" s="263"/>
      <c r="H37" s="157"/>
      <c r="I37" s="157"/>
      <c r="J37" s="157"/>
      <c r="K37" s="157"/>
      <c r="L37" s="157"/>
      <c r="M37" s="157"/>
      <c r="N37" s="157"/>
      <c r="O37" s="157"/>
      <c r="P37" s="157"/>
      <c r="Q37" s="157"/>
      <c r="R37" s="157"/>
      <c r="S37" s="157"/>
      <c r="T37" s="157"/>
      <c r="U37" s="157"/>
      <c r="V37" s="157"/>
      <c r="W37" s="157"/>
      <c r="X37" s="157"/>
      <c r="Y37" s="148"/>
      <c r="Z37" s="148"/>
      <c r="AA37" s="148"/>
      <c r="AB37" s="148"/>
      <c r="AC37" s="148"/>
      <c r="AD37" s="148"/>
      <c r="AE37" s="148"/>
      <c r="AF37" s="148"/>
      <c r="AG37" s="148" t="s">
        <v>182</v>
      </c>
      <c r="AH37" s="148"/>
      <c r="AI37" s="148"/>
      <c r="AJ37" s="148"/>
      <c r="AK37" s="148"/>
      <c r="AL37" s="148"/>
      <c r="AM37" s="148"/>
      <c r="AN37" s="148"/>
      <c r="AO37" s="148"/>
      <c r="AP37" s="148"/>
      <c r="AQ37" s="148"/>
      <c r="AR37" s="148"/>
      <c r="AS37" s="148"/>
      <c r="AT37" s="148"/>
      <c r="AU37" s="148"/>
      <c r="AV37" s="148"/>
      <c r="AW37" s="148"/>
      <c r="AX37" s="148"/>
      <c r="AY37" s="148"/>
      <c r="AZ37" s="148"/>
      <c r="BA37" s="148"/>
      <c r="BB37" s="148"/>
      <c r="BC37" s="148"/>
      <c r="BD37" s="148"/>
      <c r="BE37" s="148"/>
      <c r="BF37" s="148"/>
      <c r="BG37" s="148"/>
      <c r="BH37" s="148"/>
    </row>
    <row r="38" spans="1:60" x14ac:dyDescent="0.2">
      <c r="A38" s="159" t="s">
        <v>157</v>
      </c>
      <c r="B38" s="160" t="s">
        <v>123</v>
      </c>
      <c r="C38" s="174" t="s">
        <v>124</v>
      </c>
      <c r="D38" s="161"/>
      <c r="E38" s="162"/>
      <c r="F38" s="163"/>
      <c r="G38" s="163">
        <f>SUMIF(AG39:AG54,"&lt;&gt;NOR",G39:G54)</f>
        <v>0</v>
      </c>
      <c r="H38" s="163"/>
      <c r="I38" s="163">
        <f>SUM(I39:I54)</f>
        <v>4806.09</v>
      </c>
      <c r="J38" s="163"/>
      <c r="K38" s="163">
        <f>SUM(K39:K54)</f>
        <v>9831.64</v>
      </c>
      <c r="L38" s="163"/>
      <c r="M38" s="163">
        <f>SUM(M39:M54)</f>
        <v>0</v>
      </c>
      <c r="N38" s="163"/>
      <c r="O38" s="163">
        <f>SUM(O39:O54)</f>
        <v>0.18</v>
      </c>
      <c r="P38" s="163"/>
      <c r="Q38" s="163">
        <f>SUM(Q39:Q54)</f>
        <v>0</v>
      </c>
      <c r="R38" s="163"/>
      <c r="S38" s="163"/>
      <c r="T38" s="164"/>
      <c r="U38" s="158"/>
      <c r="V38" s="158">
        <f>SUM(V39:V54)</f>
        <v>21.799999999999997</v>
      </c>
      <c r="W38" s="158"/>
      <c r="X38" s="158"/>
      <c r="AG38" t="s">
        <v>158</v>
      </c>
    </row>
    <row r="39" spans="1:60" outlineLevel="1" x14ac:dyDescent="0.2">
      <c r="A39" s="165">
        <v>9</v>
      </c>
      <c r="B39" s="166" t="s">
        <v>441</v>
      </c>
      <c r="C39" s="175" t="s">
        <v>442</v>
      </c>
      <c r="D39" s="167" t="s">
        <v>349</v>
      </c>
      <c r="E39" s="168">
        <v>17.995000000000001</v>
      </c>
      <c r="F39" s="169"/>
      <c r="G39" s="170">
        <f>ROUND(E39*F39,2)</f>
        <v>0</v>
      </c>
      <c r="H39" s="169">
        <v>14.26</v>
      </c>
      <c r="I39" s="170">
        <f>ROUND(E39*H39,2)</f>
        <v>256.61</v>
      </c>
      <c r="J39" s="169">
        <v>192.24</v>
      </c>
      <c r="K39" s="170">
        <f>ROUND(E39*J39,2)</f>
        <v>3459.36</v>
      </c>
      <c r="L39" s="170">
        <v>21</v>
      </c>
      <c r="M39" s="170">
        <f>G39*(1+L39/100)</f>
        <v>0</v>
      </c>
      <c r="N39" s="170">
        <v>6.0000000000000002E-5</v>
      </c>
      <c r="O39" s="170">
        <f>ROUND(E39*N39,2)</f>
        <v>0</v>
      </c>
      <c r="P39" s="170">
        <v>0</v>
      </c>
      <c r="Q39" s="170">
        <f>ROUND(E39*P39,2)</f>
        <v>0</v>
      </c>
      <c r="R39" s="170" t="s">
        <v>350</v>
      </c>
      <c r="S39" s="170" t="s">
        <v>162</v>
      </c>
      <c r="T39" s="171" t="s">
        <v>178</v>
      </c>
      <c r="U39" s="157">
        <v>0.43</v>
      </c>
      <c r="V39" s="157">
        <f>ROUND(E39*U39,2)</f>
        <v>7.74</v>
      </c>
      <c r="W39" s="157"/>
      <c r="X39" s="157" t="s">
        <v>179</v>
      </c>
      <c r="Y39" s="148"/>
      <c r="Z39" s="148"/>
      <c r="AA39" s="148"/>
      <c r="AB39" s="148"/>
      <c r="AC39" s="148"/>
      <c r="AD39" s="148"/>
      <c r="AE39" s="148"/>
      <c r="AF39" s="148"/>
      <c r="AG39" s="148" t="s">
        <v>180</v>
      </c>
      <c r="AH39" s="148"/>
      <c r="AI39" s="148"/>
      <c r="AJ39" s="148"/>
      <c r="AK39" s="148"/>
      <c r="AL39" s="148"/>
      <c r="AM39" s="148"/>
      <c r="AN39" s="148"/>
      <c r="AO39" s="148"/>
      <c r="AP39" s="148"/>
      <c r="AQ39" s="148"/>
      <c r="AR39" s="148"/>
      <c r="AS39" s="148"/>
      <c r="AT39" s="148"/>
      <c r="AU39" s="148"/>
      <c r="AV39" s="148"/>
      <c r="AW39" s="148"/>
      <c r="AX39" s="148"/>
      <c r="AY39" s="148"/>
      <c r="AZ39" s="148"/>
      <c r="BA39" s="148"/>
      <c r="BB39" s="148"/>
      <c r="BC39" s="148"/>
      <c r="BD39" s="148"/>
      <c r="BE39" s="148"/>
      <c r="BF39" s="148"/>
      <c r="BG39" s="148"/>
      <c r="BH39" s="148"/>
    </row>
    <row r="40" spans="1:60" outlineLevel="1" x14ac:dyDescent="0.2">
      <c r="A40" s="155"/>
      <c r="B40" s="156"/>
      <c r="C40" s="188" t="s">
        <v>471</v>
      </c>
      <c r="D40" s="179"/>
      <c r="E40" s="180"/>
      <c r="F40" s="157"/>
      <c r="G40" s="157"/>
      <c r="H40" s="157"/>
      <c r="I40" s="157"/>
      <c r="J40" s="157"/>
      <c r="K40" s="157"/>
      <c r="L40" s="157"/>
      <c r="M40" s="157"/>
      <c r="N40" s="157"/>
      <c r="O40" s="157"/>
      <c r="P40" s="157"/>
      <c r="Q40" s="157"/>
      <c r="R40" s="157"/>
      <c r="S40" s="157"/>
      <c r="T40" s="157"/>
      <c r="U40" s="157"/>
      <c r="V40" s="157"/>
      <c r="W40" s="157"/>
      <c r="X40" s="157"/>
      <c r="Y40" s="148"/>
      <c r="Z40" s="148"/>
      <c r="AA40" s="148"/>
      <c r="AB40" s="148"/>
      <c r="AC40" s="148"/>
      <c r="AD40" s="148"/>
      <c r="AE40" s="148"/>
      <c r="AF40" s="148"/>
      <c r="AG40" s="148" t="s">
        <v>184</v>
      </c>
      <c r="AH40" s="148">
        <v>0</v>
      </c>
      <c r="AI40" s="148"/>
      <c r="AJ40" s="148"/>
      <c r="AK40" s="148"/>
      <c r="AL40" s="148"/>
      <c r="AM40" s="148"/>
      <c r="AN40" s="148"/>
      <c r="AO40" s="148"/>
      <c r="AP40" s="148"/>
      <c r="AQ40" s="148"/>
      <c r="AR40" s="148"/>
      <c r="AS40" s="148"/>
      <c r="AT40" s="148"/>
      <c r="AU40" s="148"/>
      <c r="AV40" s="148"/>
      <c r="AW40" s="148"/>
      <c r="AX40" s="148"/>
      <c r="AY40" s="148"/>
      <c r="AZ40" s="148"/>
      <c r="BA40" s="148"/>
      <c r="BB40" s="148"/>
      <c r="BC40" s="148"/>
      <c r="BD40" s="148"/>
      <c r="BE40" s="148"/>
      <c r="BF40" s="148"/>
      <c r="BG40" s="148"/>
      <c r="BH40" s="148"/>
    </row>
    <row r="41" spans="1:60" outlineLevel="1" x14ac:dyDescent="0.2">
      <c r="A41" s="155"/>
      <c r="B41" s="156"/>
      <c r="C41" s="188" t="s">
        <v>472</v>
      </c>
      <c r="D41" s="179"/>
      <c r="E41" s="180">
        <v>3.355</v>
      </c>
      <c r="F41" s="157"/>
      <c r="G41" s="157"/>
      <c r="H41" s="157"/>
      <c r="I41" s="157"/>
      <c r="J41" s="157"/>
      <c r="K41" s="157"/>
      <c r="L41" s="157"/>
      <c r="M41" s="157"/>
      <c r="N41" s="157"/>
      <c r="O41" s="157"/>
      <c r="P41" s="157"/>
      <c r="Q41" s="157"/>
      <c r="R41" s="157"/>
      <c r="S41" s="157"/>
      <c r="T41" s="157"/>
      <c r="U41" s="157"/>
      <c r="V41" s="157"/>
      <c r="W41" s="157"/>
      <c r="X41" s="157"/>
      <c r="Y41" s="148"/>
      <c r="Z41" s="148"/>
      <c r="AA41" s="148"/>
      <c r="AB41" s="148"/>
      <c r="AC41" s="148"/>
      <c r="AD41" s="148"/>
      <c r="AE41" s="148"/>
      <c r="AF41" s="148"/>
      <c r="AG41" s="148" t="s">
        <v>184</v>
      </c>
      <c r="AH41" s="148">
        <v>0</v>
      </c>
      <c r="AI41" s="148"/>
      <c r="AJ41" s="148"/>
      <c r="AK41" s="148"/>
      <c r="AL41" s="148"/>
      <c r="AM41" s="148"/>
      <c r="AN41" s="148"/>
      <c r="AO41" s="148"/>
      <c r="AP41" s="148"/>
      <c r="AQ41" s="148"/>
      <c r="AR41" s="148"/>
      <c r="AS41" s="148"/>
      <c r="AT41" s="148"/>
      <c r="AU41" s="148"/>
      <c r="AV41" s="148"/>
      <c r="AW41" s="148"/>
      <c r="AX41" s="148"/>
      <c r="AY41" s="148"/>
      <c r="AZ41" s="148"/>
      <c r="BA41" s="148"/>
      <c r="BB41" s="148"/>
      <c r="BC41" s="148"/>
      <c r="BD41" s="148"/>
      <c r="BE41" s="148"/>
      <c r="BF41" s="148"/>
      <c r="BG41" s="148"/>
      <c r="BH41" s="148"/>
    </row>
    <row r="42" spans="1:60" outlineLevel="1" x14ac:dyDescent="0.2">
      <c r="A42" s="155"/>
      <c r="B42" s="156"/>
      <c r="C42" s="188" t="s">
        <v>473</v>
      </c>
      <c r="D42" s="179"/>
      <c r="E42" s="180">
        <v>14.64</v>
      </c>
      <c r="F42" s="157"/>
      <c r="G42" s="157"/>
      <c r="H42" s="157"/>
      <c r="I42" s="157"/>
      <c r="J42" s="157"/>
      <c r="K42" s="157"/>
      <c r="L42" s="157"/>
      <c r="M42" s="157"/>
      <c r="N42" s="157"/>
      <c r="O42" s="157"/>
      <c r="P42" s="157"/>
      <c r="Q42" s="157"/>
      <c r="R42" s="157"/>
      <c r="S42" s="157"/>
      <c r="T42" s="157"/>
      <c r="U42" s="157"/>
      <c r="V42" s="157"/>
      <c r="W42" s="157"/>
      <c r="X42" s="157"/>
      <c r="Y42" s="148"/>
      <c r="Z42" s="148"/>
      <c r="AA42" s="148"/>
      <c r="AB42" s="148"/>
      <c r="AC42" s="148"/>
      <c r="AD42" s="148"/>
      <c r="AE42" s="148"/>
      <c r="AF42" s="148"/>
      <c r="AG42" s="148" t="s">
        <v>184</v>
      </c>
      <c r="AH42" s="148">
        <v>0</v>
      </c>
      <c r="AI42" s="148"/>
      <c r="AJ42" s="148"/>
      <c r="AK42" s="148"/>
      <c r="AL42" s="148"/>
      <c r="AM42" s="148"/>
      <c r="AN42" s="148"/>
      <c r="AO42" s="148"/>
      <c r="AP42" s="148"/>
      <c r="AQ42" s="148"/>
      <c r="AR42" s="148"/>
      <c r="AS42" s="148"/>
      <c r="AT42" s="148"/>
      <c r="AU42" s="148"/>
      <c r="AV42" s="148"/>
      <c r="AW42" s="148"/>
      <c r="AX42" s="148"/>
      <c r="AY42" s="148"/>
      <c r="AZ42" s="148"/>
      <c r="BA42" s="148"/>
      <c r="BB42" s="148"/>
      <c r="BC42" s="148"/>
      <c r="BD42" s="148"/>
      <c r="BE42" s="148"/>
      <c r="BF42" s="148"/>
      <c r="BG42" s="148"/>
      <c r="BH42" s="148"/>
    </row>
    <row r="43" spans="1:60" outlineLevel="1" x14ac:dyDescent="0.2">
      <c r="A43" s="165">
        <v>10</v>
      </c>
      <c r="B43" s="166" t="s">
        <v>444</v>
      </c>
      <c r="C43" s="175" t="s">
        <v>445</v>
      </c>
      <c r="D43" s="167" t="s">
        <v>349</v>
      </c>
      <c r="E43" s="168">
        <v>134.79900000000001</v>
      </c>
      <c r="F43" s="169"/>
      <c r="G43" s="170">
        <f>ROUND(E43*F43,2)</f>
        <v>0</v>
      </c>
      <c r="H43" s="169">
        <v>7.37</v>
      </c>
      <c r="I43" s="170">
        <f>ROUND(E43*H43,2)</f>
        <v>993.47</v>
      </c>
      <c r="J43" s="169">
        <v>45.63</v>
      </c>
      <c r="K43" s="170">
        <f>ROUND(E43*J43,2)</f>
        <v>6150.88</v>
      </c>
      <c r="L43" s="170">
        <v>21</v>
      </c>
      <c r="M43" s="170">
        <f>G43*(1+L43/100)</f>
        <v>0</v>
      </c>
      <c r="N43" s="170">
        <v>5.0000000000000002E-5</v>
      </c>
      <c r="O43" s="170">
        <f>ROUND(E43*N43,2)</f>
        <v>0.01</v>
      </c>
      <c r="P43" s="170">
        <v>0</v>
      </c>
      <c r="Q43" s="170">
        <f>ROUND(E43*P43,2)</f>
        <v>0</v>
      </c>
      <c r="R43" s="170" t="s">
        <v>350</v>
      </c>
      <c r="S43" s="170" t="s">
        <v>162</v>
      </c>
      <c r="T43" s="171" t="s">
        <v>178</v>
      </c>
      <c r="U43" s="157">
        <v>0.1</v>
      </c>
      <c r="V43" s="157">
        <f>ROUND(E43*U43,2)</f>
        <v>13.48</v>
      </c>
      <c r="W43" s="157"/>
      <c r="X43" s="157" t="s">
        <v>179</v>
      </c>
      <c r="Y43" s="148"/>
      <c r="Z43" s="148"/>
      <c r="AA43" s="148"/>
      <c r="AB43" s="148"/>
      <c r="AC43" s="148"/>
      <c r="AD43" s="148"/>
      <c r="AE43" s="148"/>
      <c r="AF43" s="148"/>
      <c r="AG43" s="148" t="s">
        <v>180</v>
      </c>
      <c r="AH43" s="148"/>
      <c r="AI43" s="148"/>
      <c r="AJ43" s="148"/>
      <c r="AK43" s="148"/>
      <c r="AL43" s="148"/>
      <c r="AM43" s="148"/>
      <c r="AN43" s="148"/>
      <c r="AO43" s="148"/>
      <c r="AP43" s="148"/>
      <c r="AQ43" s="148"/>
      <c r="AR43" s="148"/>
      <c r="AS43" s="148"/>
      <c r="AT43" s="148"/>
      <c r="AU43" s="148"/>
      <c r="AV43" s="148"/>
      <c r="AW43" s="148"/>
      <c r="AX43" s="148"/>
      <c r="AY43" s="148"/>
      <c r="AZ43" s="148"/>
      <c r="BA43" s="148"/>
      <c r="BB43" s="148"/>
      <c r="BC43" s="148"/>
      <c r="BD43" s="148"/>
      <c r="BE43" s="148"/>
      <c r="BF43" s="148"/>
      <c r="BG43" s="148"/>
      <c r="BH43" s="148"/>
    </row>
    <row r="44" spans="1:60" outlineLevel="1" x14ac:dyDescent="0.2">
      <c r="A44" s="155"/>
      <c r="B44" s="156"/>
      <c r="C44" s="188" t="s">
        <v>474</v>
      </c>
      <c r="D44" s="179"/>
      <c r="E44" s="180"/>
      <c r="F44" s="157"/>
      <c r="G44" s="157"/>
      <c r="H44" s="157"/>
      <c r="I44" s="157"/>
      <c r="J44" s="157"/>
      <c r="K44" s="157"/>
      <c r="L44" s="157"/>
      <c r="M44" s="157"/>
      <c r="N44" s="157"/>
      <c r="O44" s="157"/>
      <c r="P44" s="157"/>
      <c r="Q44" s="157"/>
      <c r="R44" s="157"/>
      <c r="S44" s="157"/>
      <c r="T44" s="157"/>
      <c r="U44" s="157"/>
      <c r="V44" s="157"/>
      <c r="W44" s="157"/>
      <c r="X44" s="157"/>
      <c r="Y44" s="148"/>
      <c r="Z44" s="148"/>
      <c r="AA44" s="148"/>
      <c r="AB44" s="148"/>
      <c r="AC44" s="148"/>
      <c r="AD44" s="148"/>
      <c r="AE44" s="148"/>
      <c r="AF44" s="148"/>
      <c r="AG44" s="148" t="s">
        <v>184</v>
      </c>
      <c r="AH44" s="148">
        <v>0</v>
      </c>
      <c r="AI44" s="148"/>
      <c r="AJ44" s="148"/>
      <c r="AK44" s="148"/>
      <c r="AL44" s="148"/>
      <c r="AM44" s="148"/>
      <c r="AN44" s="148"/>
      <c r="AO44" s="148"/>
      <c r="AP44" s="148"/>
      <c r="AQ44" s="148"/>
      <c r="AR44" s="148"/>
      <c r="AS44" s="148"/>
      <c r="AT44" s="148"/>
      <c r="AU44" s="148"/>
      <c r="AV44" s="148"/>
      <c r="AW44" s="148"/>
      <c r="AX44" s="148"/>
      <c r="AY44" s="148"/>
      <c r="AZ44" s="148"/>
      <c r="BA44" s="148"/>
      <c r="BB44" s="148"/>
      <c r="BC44" s="148"/>
      <c r="BD44" s="148"/>
      <c r="BE44" s="148"/>
      <c r="BF44" s="148"/>
      <c r="BG44" s="148"/>
      <c r="BH44" s="148"/>
    </row>
    <row r="45" spans="1:60" outlineLevel="1" x14ac:dyDescent="0.2">
      <c r="A45" s="155"/>
      <c r="B45" s="156"/>
      <c r="C45" s="188" t="s">
        <v>475</v>
      </c>
      <c r="D45" s="179"/>
      <c r="E45" s="180">
        <v>23.58</v>
      </c>
      <c r="F45" s="157"/>
      <c r="G45" s="157"/>
      <c r="H45" s="157"/>
      <c r="I45" s="157"/>
      <c r="J45" s="157"/>
      <c r="K45" s="157"/>
      <c r="L45" s="157"/>
      <c r="M45" s="157"/>
      <c r="N45" s="157"/>
      <c r="O45" s="157"/>
      <c r="P45" s="157"/>
      <c r="Q45" s="157"/>
      <c r="R45" s="157"/>
      <c r="S45" s="157"/>
      <c r="T45" s="157"/>
      <c r="U45" s="157"/>
      <c r="V45" s="157"/>
      <c r="W45" s="157"/>
      <c r="X45" s="157"/>
      <c r="Y45" s="148"/>
      <c r="Z45" s="148"/>
      <c r="AA45" s="148"/>
      <c r="AB45" s="148"/>
      <c r="AC45" s="148"/>
      <c r="AD45" s="148"/>
      <c r="AE45" s="148"/>
      <c r="AF45" s="148"/>
      <c r="AG45" s="148" t="s">
        <v>184</v>
      </c>
      <c r="AH45" s="148">
        <v>0</v>
      </c>
      <c r="AI45" s="148"/>
      <c r="AJ45" s="148"/>
      <c r="AK45" s="148"/>
      <c r="AL45" s="148"/>
      <c r="AM45" s="148"/>
      <c r="AN45" s="148"/>
      <c r="AO45" s="148"/>
      <c r="AP45" s="148"/>
      <c r="AQ45" s="148"/>
      <c r="AR45" s="148"/>
      <c r="AS45" s="148"/>
      <c r="AT45" s="148"/>
      <c r="AU45" s="148"/>
      <c r="AV45" s="148"/>
      <c r="AW45" s="148"/>
      <c r="AX45" s="148"/>
      <c r="AY45" s="148"/>
      <c r="AZ45" s="148"/>
      <c r="BA45" s="148"/>
      <c r="BB45" s="148"/>
      <c r="BC45" s="148"/>
      <c r="BD45" s="148"/>
      <c r="BE45" s="148"/>
      <c r="BF45" s="148"/>
      <c r="BG45" s="148"/>
      <c r="BH45" s="148"/>
    </row>
    <row r="46" spans="1:60" outlineLevel="1" x14ac:dyDescent="0.2">
      <c r="A46" s="155"/>
      <c r="B46" s="156"/>
      <c r="C46" s="188" t="s">
        <v>476</v>
      </c>
      <c r="D46" s="179"/>
      <c r="E46" s="180">
        <v>111.21899999999999</v>
      </c>
      <c r="F46" s="157"/>
      <c r="G46" s="157"/>
      <c r="H46" s="157"/>
      <c r="I46" s="157"/>
      <c r="J46" s="157"/>
      <c r="K46" s="157"/>
      <c r="L46" s="157"/>
      <c r="M46" s="157"/>
      <c r="N46" s="157"/>
      <c r="O46" s="157"/>
      <c r="P46" s="157"/>
      <c r="Q46" s="157"/>
      <c r="R46" s="157"/>
      <c r="S46" s="157"/>
      <c r="T46" s="157"/>
      <c r="U46" s="157"/>
      <c r="V46" s="157"/>
      <c r="W46" s="157"/>
      <c r="X46" s="157"/>
      <c r="Y46" s="148"/>
      <c r="Z46" s="148"/>
      <c r="AA46" s="148"/>
      <c r="AB46" s="148"/>
      <c r="AC46" s="148"/>
      <c r="AD46" s="148"/>
      <c r="AE46" s="148"/>
      <c r="AF46" s="148"/>
      <c r="AG46" s="148" t="s">
        <v>184</v>
      </c>
      <c r="AH46" s="148">
        <v>0</v>
      </c>
      <c r="AI46" s="148"/>
      <c r="AJ46" s="148"/>
      <c r="AK46" s="148"/>
      <c r="AL46" s="148"/>
      <c r="AM46" s="148"/>
      <c r="AN46" s="148"/>
      <c r="AO46" s="148"/>
      <c r="AP46" s="148"/>
      <c r="AQ46" s="148"/>
      <c r="AR46" s="148"/>
      <c r="AS46" s="148"/>
      <c r="AT46" s="148"/>
      <c r="AU46" s="148"/>
      <c r="AV46" s="148"/>
      <c r="AW46" s="148"/>
      <c r="AX46" s="148"/>
      <c r="AY46" s="148"/>
      <c r="AZ46" s="148"/>
      <c r="BA46" s="148"/>
      <c r="BB46" s="148"/>
      <c r="BC46" s="148"/>
      <c r="BD46" s="148"/>
      <c r="BE46" s="148"/>
      <c r="BF46" s="148"/>
      <c r="BG46" s="148"/>
      <c r="BH46" s="148"/>
    </row>
    <row r="47" spans="1:60" outlineLevel="1" x14ac:dyDescent="0.2">
      <c r="A47" s="165">
        <v>11</v>
      </c>
      <c r="B47" s="166" t="s">
        <v>447</v>
      </c>
      <c r="C47" s="175" t="s">
        <v>448</v>
      </c>
      <c r="D47" s="167" t="s">
        <v>245</v>
      </c>
      <c r="E47" s="168">
        <v>1.9429999999999999E-2</v>
      </c>
      <c r="F47" s="169"/>
      <c r="G47" s="170">
        <f>ROUND(E47*F47,2)</f>
        <v>0</v>
      </c>
      <c r="H47" s="169">
        <v>23800</v>
      </c>
      <c r="I47" s="170">
        <f>ROUND(E47*H47,2)</f>
        <v>462.43</v>
      </c>
      <c r="J47" s="169">
        <v>0</v>
      </c>
      <c r="K47" s="170">
        <f>ROUND(E47*J47,2)</f>
        <v>0</v>
      </c>
      <c r="L47" s="170">
        <v>21</v>
      </c>
      <c r="M47" s="170">
        <f>G47*(1+L47/100)</f>
        <v>0</v>
      </c>
      <c r="N47" s="170">
        <v>1</v>
      </c>
      <c r="O47" s="170">
        <f>ROUND(E47*N47,2)</f>
        <v>0.02</v>
      </c>
      <c r="P47" s="170">
        <v>0</v>
      </c>
      <c r="Q47" s="170">
        <f>ROUND(E47*P47,2)</f>
        <v>0</v>
      </c>
      <c r="R47" s="170" t="s">
        <v>208</v>
      </c>
      <c r="S47" s="170" t="s">
        <v>162</v>
      </c>
      <c r="T47" s="171" t="s">
        <v>178</v>
      </c>
      <c r="U47" s="157">
        <v>0</v>
      </c>
      <c r="V47" s="157">
        <f>ROUND(E47*U47,2)</f>
        <v>0</v>
      </c>
      <c r="W47" s="157"/>
      <c r="X47" s="157" t="s">
        <v>209</v>
      </c>
      <c r="Y47" s="148"/>
      <c r="Z47" s="148"/>
      <c r="AA47" s="148"/>
      <c r="AB47" s="148"/>
      <c r="AC47" s="148"/>
      <c r="AD47" s="148"/>
      <c r="AE47" s="148"/>
      <c r="AF47" s="148"/>
      <c r="AG47" s="148" t="s">
        <v>210</v>
      </c>
      <c r="AH47" s="148"/>
      <c r="AI47" s="148"/>
      <c r="AJ47" s="148"/>
      <c r="AK47" s="148"/>
      <c r="AL47" s="148"/>
      <c r="AM47" s="148"/>
      <c r="AN47" s="148"/>
      <c r="AO47" s="148"/>
      <c r="AP47" s="148"/>
      <c r="AQ47" s="148"/>
      <c r="AR47" s="148"/>
      <c r="AS47" s="148"/>
      <c r="AT47" s="148"/>
      <c r="AU47" s="148"/>
      <c r="AV47" s="148"/>
      <c r="AW47" s="148"/>
      <c r="AX47" s="148"/>
      <c r="AY47" s="148"/>
      <c r="AZ47" s="148"/>
      <c r="BA47" s="148"/>
      <c r="BB47" s="148"/>
      <c r="BC47" s="148"/>
      <c r="BD47" s="148"/>
      <c r="BE47" s="148"/>
      <c r="BF47" s="148"/>
      <c r="BG47" s="148"/>
      <c r="BH47" s="148"/>
    </row>
    <row r="48" spans="1:60" outlineLevel="1" x14ac:dyDescent="0.2">
      <c r="A48" s="155"/>
      <c r="B48" s="156"/>
      <c r="C48" s="188" t="s">
        <v>477</v>
      </c>
      <c r="D48" s="179"/>
      <c r="E48" s="180">
        <v>3.62E-3</v>
      </c>
      <c r="F48" s="157"/>
      <c r="G48" s="157"/>
      <c r="H48" s="157"/>
      <c r="I48" s="157"/>
      <c r="J48" s="157"/>
      <c r="K48" s="157"/>
      <c r="L48" s="157"/>
      <c r="M48" s="157"/>
      <c r="N48" s="157"/>
      <c r="O48" s="157"/>
      <c r="P48" s="157"/>
      <c r="Q48" s="157"/>
      <c r="R48" s="157"/>
      <c r="S48" s="157"/>
      <c r="T48" s="157"/>
      <c r="U48" s="157"/>
      <c r="V48" s="157"/>
      <c r="W48" s="157"/>
      <c r="X48" s="157"/>
      <c r="Y48" s="148"/>
      <c r="Z48" s="148"/>
      <c r="AA48" s="148"/>
      <c r="AB48" s="148"/>
      <c r="AC48" s="148"/>
      <c r="AD48" s="148"/>
      <c r="AE48" s="148"/>
      <c r="AF48" s="148"/>
      <c r="AG48" s="148" t="s">
        <v>184</v>
      </c>
      <c r="AH48" s="148">
        <v>0</v>
      </c>
      <c r="AI48" s="148"/>
      <c r="AJ48" s="148"/>
      <c r="AK48" s="148"/>
      <c r="AL48" s="148"/>
      <c r="AM48" s="148"/>
      <c r="AN48" s="148"/>
      <c r="AO48" s="148"/>
      <c r="AP48" s="148"/>
      <c r="AQ48" s="148"/>
      <c r="AR48" s="148"/>
      <c r="AS48" s="148"/>
      <c r="AT48" s="148"/>
      <c r="AU48" s="148"/>
      <c r="AV48" s="148"/>
      <c r="AW48" s="148"/>
      <c r="AX48" s="148"/>
      <c r="AY48" s="148"/>
      <c r="AZ48" s="148"/>
      <c r="BA48" s="148"/>
      <c r="BB48" s="148"/>
      <c r="BC48" s="148"/>
      <c r="BD48" s="148"/>
      <c r="BE48" s="148"/>
      <c r="BF48" s="148"/>
      <c r="BG48" s="148"/>
      <c r="BH48" s="148"/>
    </row>
    <row r="49" spans="1:60" outlineLevel="1" x14ac:dyDescent="0.2">
      <c r="A49" s="155"/>
      <c r="B49" s="156"/>
      <c r="C49" s="188" t="s">
        <v>478</v>
      </c>
      <c r="D49" s="179"/>
      <c r="E49" s="180">
        <v>1.5810000000000001E-2</v>
      </c>
      <c r="F49" s="157"/>
      <c r="G49" s="157"/>
      <c r="H49" s="157"/>
      <c r="I49" s="157"/>
      <c r="J49" s="157"/>
      <c r="K49" s="157"/>
      <c r="L49" s="157"/>
      <c r="M49" s="157"/>
      <c r="N49" s="157"/>
      <c r="O49" s="157"/>
      <c r="P49" s="157"/>
      <c r="Q49" s="157"/>
      <c r="R49" s="157"/>
      <c r="S49" s="157"/>
      <c r="T49" s="157"/>
      <c r="U49" s="157"/>
      <c r="V49" s="157"/>
      <c r="W49" s="157"/>
      <c r="X49" s="157"/>
      <c r="Y49" s="148"/>
      <c r="Z49" s="148"/>
      <c r="AA49" s="148"/>
      <c r="AB49" s="148"/>
      <c r="AC49" s="148"/>
      <c r="AD49" s="148"/>
      <c r="AE49" s="148"/>
      <c r="AF49" s="148"/>
      <c r="AG49" s="148" t="s">
        <v>184</v>
      </c>
      <c r="AH49" s="148">
        <v>0</v>
      </c>
      <c r="AI49" s="148"/>
      <c r="AJ49" s="148"/>
      <c r="AK49" s="148"/>
      <c r="AL49" s="148"/>
      <c r="AM49" s="148"/>
      <c r="AN49" s="148"/>
      <c r="AO49" s="148"/>
      <c r="AP49" s="148"/>
      <c r="AQ49" s="148"/>
      <c r="AR49" s="148"/>
      <c r="AS49" s="148"/>
      <c r="AT49" s="148"/>
      <c r="AU49" s="148"/>
      <c r="AV49" s="148"/>
      <c r="AW49" s="148"/>
      <c r="AX49" s="148"/>
      <c r="AY49" s="148"/>
      <c r="AZ49" s="148"/>
      <c r="BA49" s="148"/>
      <c r="BB49" s="148"/>
      <c r="BC49" s="148"/>
      <c r="BD49" s="148"/>
      <c r="BE49" s="148"/>
      <c r="BF49" s="148"/>
      <c r="BG49" s="148"/>
      <c r="BH49" s="148"/>
    </row>
    <row r="50" spans="1:60" outlineLevel="1" x14ac:dyDescent="0.2">
      <c r="A50" s="165">
        <v>12</v>
      </c>
      <c r="B50" s="166" t="s">
        <v>450</v>
      </c>
      <c r="C50" s="175" t="s">
        <v>451</v>
      </c>
      <c r="D50" s="167" t="s">
        <v>245</v>
      </c>
      <c r="E50" s="168">
        <v>0.14557999999999999</v>
      </c>
      <c r="F50" s="169"/>
      <c r="G50" s="170">
        <f>ROUND(E50*F50,2)</f>
        <v>0</v>
      </c>
      <c r="H50" s="169">
        <v>21250</v>
      </c>
      <c r="I50" s="170">
        <f>ROUND(E50*H50,2)</f>
        <v>3093.58</v>
      </c>
      <c r="J50" s="169">
        <v>0</v>
      </c>
      <c r="K50" s="170">
        <f>ROUND(E50*J50,2)</f>
        <v>0</v>
      </c>
      <c r="L50" s="170">
        <v>21</v>
      </c>
      <c r="M50" s="170">
        <f>G50*(1+L50/100)</f>
        <v>0</v>
      </c>
      <c r="N50" s="170">
        <v>1</v>
      </c>
      <c r="O50" s="170">
        <f>ROUND(E50*N50,2)</f>
        <v>0.15</v>
      </c>
      <c r="P50" s="170">
        <v>0</v>
      </c>
      <c r="Q50" s="170">
        <f>ROUND(E50*P50,2)</f>
        <v>0</v>
      </c>
      <c r="R50" s="170"/>
      <c r="S50" s="170" t="s">
        <v>204</v>
      </c>
      <c r="T50" s="171" t="s">
        <v>178</v>
      </c>
      <c r="U50" s="157">
        <v>0</v>
      </c>
      <c r="V50" s="157">
        <f>ROUND(E50*U50,2)</f>
        <v>0</v>
      </c>
      <c r="W50" s="157"/>
      <c r="X50" s="157" t="s">
        <v>209</v>
      </c>
      <c r="Y50" s="148"/>
      <c r="Z50" s="148"/>
      <c r="AA50" s="148"/>
      <c r="AB50" s="148"/>
      <c r="AC50" s="148"/>
      <c r="AD50" s="148"/>
      <c r="AE50" s="148"/>
      <c r="AF50" s="148"/>
      <c r="AG50" s="148" t="s">
        <v>210</v>
      </c>
      <c r="AH50" s="148"/>
      <c r="AI50" s="148"/>
      <c r="AJ50" s="148"/>
      <c r="AK50" s="148"/>
      <c r="AL50" s="148"/>
      <c r="AM50" s="148"/>
      <c r="AN50" s="148"/>
      <c r="AO50" s="148"/>
      <c r="AP50" s="148"/>
      <c r="AQ50" s="148"/>
      <c r="AR50" s="148"/>
      <c r="AS50" s="148"/>
      <c r="AT50" s="148"/>
      <c r="AU50" s="148"/>
      <c r="AV50" s="148"/>
      <c r="AW50" s="148"/>
      <c r="AX50" s="148"/>
      <c r="AY50" s="148"/>
      <c r="AZ50" s="148"/>
      <c r="BA50" s="148"/>
      <c r="BB50" s="148"/>
      <c r="BC50" s="148"/>
      <c r="BD50" s="148"/>
      <c r="BE50" s="148"/>
      <c r="BF50" s="148"/>
      <c r="BG50" s="148"/>
      <c r="BH50" s="148"/>
    </row>
    <row r="51" spans="1:60" outlineLevel="1" x14ac:dyDescent="0.2">
      <c r="A51" s="155"/>
      <c r="B51" s="156"/>
      <c r="C51" s="188" t="s">
        <v>479</v>
      </c>
      <c r="D51" s="179"/>
      <c r="E51" s="180">
        <v>2.547E-2</v>
      </c>
      <c r="F51" s="157"/>
      <c r="G51" s="157"/>
      <c r="H51" s="157"/>
      <c r="I51" s="157"/>
      <c r="J51" s="157"/>
      <c r="K51" s="157"/>
      <c r="L51" s="157"/>
      <c r="M51" s="157"/>
      <c r="N51" s="157"/>
      <c r="O51" s="157"/>
      <c r="P51" s="157"/>
      <c r="Q51" s="157"/>
      <c r="R51" s="157"/>
      <c r="S51" s="157"/>
      <c r="T51" s="157"/>
      <c r="U51" s="157"/>
      <c r="V51" s="157"/>
      <c r="W51" s="157"/>
      <c r="X51" s="157"/>
      <c r="Y51" s="148"/>
      <c r="Z51" s="148"/>
      <c r="AA51" s="148"/>
      <c r="AB51" s="148"/>
      <c r="AC51" s="148"/>
      <c r="AD51" s="148"/>
      <c r="AE51" s="148"/>
      <c r="AF51" s="148"/>
      <c r="AG51" s="148" t="s">
        <v>184</v>
      </c>
      <c r="AH51" s="148">
        <v>0</v>
      </c>
      <c r="AI51" s="148"/>
      <c r="AJ51" s="148"/>
      <c r="AK51" s="148"/>
      <c r="AL51" s="148"/>
      <c r="AM51" s="148"/>
      <c r="AN51" s="148"/>
      <c r="AO51" s="148"/>
      <c r="AP51" s="148"/>
      <c r="AQ51" s="148"/>
      <c r="AR51" s="148"/>
      <c r="AS51" s="148"/>
      <c r="AT51" s="148"/>
      <c r="AU51" s="148"/>
      <c r="AV51" s="148"/>
      <c r="AW51" s="148"/>
      <c r="AX51" s="148"/>
      <c r="AY51" s="148"/>
      <c r="AZ51" s="148"/>
      <c r="BA51" s="148"/>
      <c r="BB51" s="148"/>
      <c r="BC51" s="148"/>
      <c r="BD51" s="148"/>
      <c r="BE51" s="148"/>
      <c r="BF51" s="148"/>
      <c r="BG51" s="148"/>
      <c r="BH51" s="148"/>
    </row>
    <row r="52" spans="1:60" outlineLevel="1" x14ac:dyDescent="0.2">
      <c r="A52" s="155"/>
      <c r="B52" s="156"/>
      <c r="C52" s="188" t="s">
        <v>480</v>
      </c>
      <c r="D52" s="179"/>
      <c r="E52" s="180">
        <v>0.12012</v>
      </c>
      <c r="F52" s="157"/>
      <c r="G52" s="157"/>
      <c r="H52" s="157"/>
      <c r="I52" s="157"/>
      <c r="J52" s="157"/>
      <c r="K52" s="157"/>
      <c r="L52" s="157"/>
      <c r="M52" s="157"/>
      <c r="N52" s="157"/>
      <c r="O52" s="157"/>
      <c r="P52" s="157"/>
      <c r="Q52" s="157"/>
      <c r="R52" s="157"/>
      <c r="S52" s="157"/>
      <c r="T52" s="157"/>
      <c r="U52" s="157"/>
      <c r="V52" s="157"/>
      <c r="W52" s="157"/>
      <c r="X52" s="157"/>
      <c r="Y52" s="148"/>
      <c r="Z52" s="148"/>
      <c r="AA52" s="148"/>
      <c r="AB52" s="148"/>
      <c r="AC52" s="148"/>
      <c r="AD52" s="148"/>
      <c r="AE52" s="148"/>
      <c r="AF52" s="148"/>
      <c r="AG52" s="148" t="s">
        <v>184</v>
      </c>
      <c r="AH52" s="148">
        <v>0</v>
      </c>
      <c r="AI52" s="148"/>
      <c r="AJ52" s="148"/>
      <c r="AK52" s="148"/>
      <c r="AL52" s="148"/>
      <c r="AM52" s="148"/>
      <c r="AN52" s="148"/>
      <c r="AO52" s="148"/>
      <c r="AP52" s="148"/>
      <c r="AQ52" s="148"/>
      <c r="AR52" s="148"/>
      <c r="AS52" s="148"/>
      <c r="AT52" s="148"/>
      <c r="AU52" s="148"/>
      <c r="AV52" s="148"/>
      <c r="AW52" s="148"/>
      <c r="AX52" s="148"/>
      <c r="AY52" s="148"/>
      <c r="AZ52" s="148"/>
      <c r="BA52" s="148"/>
      <c r="BB52" s="148"/>
      <c r="BC52" s="148"/>
      <c r="BD52" s="148"/>
      <c r="BE52" s="148"/>
      <c r="BF52" s="148"/>
      <c r="BG52" s="148"/>
      <c r="BH52" s="148"/>
    </row>
    <row r="53" spans="1:60" outlineLevel="1" x14ac:dyDescent="0.2">
      <c r="A53" s="165">
        <v>13</v>
      </c>
      <c r="B53" s="166" t="s">
        <v>363</v>
      </c>
      <c r="C53" s="175" t="s">
        <v>364</v>
      </c>
      <c r="D53" s="167" t="s">
        <v>245</v>
      </c>
      <c r="E53" s="168">
        <v>0.17283000000000001</v>
      </c>
      <c r="F53" s="169"/>
      <c r="G53" s="170">
        <f>ROUND(E53*F53,2)</f>
        <v>0</v>
      </c>
      <c r="H53" s="169">
        <v>0</v>
      </c>
      <c r="I53" s="170">
        <f>ROUND(E53*H53,2)</f>
        <v>0</v>
      </c>
      <c r="J53" s="169">
        <v>1281</v>
      </c>
      <c r="K53" s="170">
        <f>ROUND(E53*J53,2)</f>
        <v>221.4</v>
      </c>
      <c r="L53" s="170">
        <v>21</v>
      </c>
      <c r="M53" s="170">
        <f>G53*(1+L53/100)</f>
        <v>0</v>
      </c>
      <c r="N53" s="170">
        <v>0</v>
      </c>
      <c r="O53" s="170">
        <f>ROUND(E53*N53,2)</f>
        <v>0</v>
      </c>
      <c r="P53" s="170">
        <v>0</v>
      </c>
      <c r="Q53" s="170">
        <f>ROUND(E53*P53,2)</f>
        <v>0</v>
      </c>
      <c r="R53" s="170" t="s">
        <v>350</v>
      </c>
      <c r="S53" s="170" t="s">
        <v>162</v>
      </c>
      <c r="T53" s="171" t="s">
        <v>178</v>
      </c>
      <c r="U53" s="157">
        <v>3.327</v>
      </c>
      <c r="V53" s="157">
        <f>ROUND(E53*U53,2)</f>
        <v>0.57999999999999996</v>
      </c>
      <c r="W53" s="157"/>
      <c r="X53" s="157" t="s">
        <v>246</v>
      </c>
      <c r="Y53" s="148"/>
      <c r="Z53" s="148"/>
      <c r="AA53" s="148"/>
      <c r="AB53" s="148"/>
      <c r="AC53" s="148"/>
      <c r="AD53" s="148"/>
      <c r="AE53" s="148"/>
      <c r="AF53" s="148"/>
      <c r="AG53" s="148" t="s">
        <v>247</v>
      </c>
      <c r="AH53" s="148"/>
      <c r="AI53" s="148"/>
      <c r="AJ53" s="148"/>
      <c r="AK53" s="148"/>
      <c r="AL53" s="148"/>
      <c r="AM53" s="148"/>
      <c r="AN53" s="148"/>
      <c r="AO53" s="148"/>
      <c r="AP53" s="148"/>
      <c r="AQ53" s="148"/>
      <c r="AR53" s="148"/>
      <c r="AS53" s="148"/>
      <c r="AT53" s="148"/>
      <c r="AU53" s="148"/>
      <c r="AV53" s="148"/>
      <c r="AW53" s="148"/>
      <c r="AX53" s="148"/>
      <c r="AY53" s="148"/>
      <c r="AZ53" s="148"/>
      <c r="BA53" s="148"/>
      <c r="BB53" s="148"/>
      <c r="BC53" s="148"/>
      <c r="BD53" s="148"/>
      <c r="BE53" s="148"/>
      <c r="BF53" s="148"/>
      <c r="BG53" s="148"/>
      <c r="BH53" s="148"/>
    </row>
    <row r="54" spans="1:60" outlineLevel="1" x14ac:dyDescent="0.2">
      <c r="A54" s="155"/>
      <c r="B54" s="156"/>
      <c r="C54" s="262" t="s">
        <v>297</v>
      </c>
      <c r="D54" s="263"/>
      <c r="E54" s="263"/>
      <c r="F54" s="263"/>
      <c r="G54" s="263"/>
      <c r="H54" s="157"/>
      <c r="I54" s="157"/>
      <c r="J54" s="157"/>
      <c r="K54" s="157"/>
      <c r="L54" s="157"/>
      <c r="M54" s="157"/>
      <c r="N54" s="157"/>
      <c r="O54" s="157"/>
      <c r="P54" s="157"/>
      <c r="Q54" s="157"/>
      <c r="R54" s="157"/>
      <c r="S54" s="157"/>
      <c r="T54" s="157"/>
      <c r="U54" s="157"/>
      <c r="V54" s="157"/>
      <c r="W54" s="157"/>
      <c r="X54" s="157"/>
      <c r="Y54" s="148"/>
      <c r="Z54" s="148"/>
      <c r="AA54" s="148"/>
      <c r="AB54" s="148"/>
      <c r="AC54" s="148"/>
      <c r="AD54" s="148"/>
      <c r="AE54" s="148"/>
      <c r="AF54" s="148"/>
      <c r="AG54" s="148" t="s">
        <v>182</v>
      </c>
      <c r="AH54" s="148"/>
      <c r="AI54" s="148"/>
      <c r="AJ54" s="148"/>
      <c r="AK54" s="148"/>
      <c r="AL54" s="148"/>
      <c r="AM54" s="148"/>
      <c r="AN54" s="148"/>
      <c r="AO54" s="148"/>
      <c r="AP54" s="148"/>
      <c r="AQ54" s="148"/>
      <c r="AR54" s="148"/>
      <c r="AS54" s="148"/>
      <c r="AT54" s="148"/>
      <c r="AU54" s="148"/>
      <c r="AV54" s="148"/>
      <c r="AW54" s="148"/>
      <c r="AX54" s="148"/>
      <c r="AY54" s="148"/>
      <c r="AZ54" s="148"/>
      <c r="BA54" s="148"/>
      <c r="BB54" s="148"/>
      <c r="BC54" s="148"/>
      <c r="BD54" s="148"/>
      <c r="BE54" s="148"/>
      <c r="BF54" s="148"/>
      <c r="BG54" s="148"/>
      <c r="BH54" s="148"/>
    </row>
    <row r="55" spans="1:60" x14ac:dyDescent="0.2">
      <c r="A55" s="3"/>
      <c r="B55" s="4"/>
      <c r="C55" s="176"/>
      <c r="D55" s="6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AE55">
        <v>15</v>
      </c>
      <c r="AF55">
        <v>21</v>
      </c>
      <c r="AG55" t="s">
        <v>144</v>
      </c>
    </row>
    <row r="56" spans="1:60" x14ac:dyDescent="0.2">
      <c r="A56" s="151"/>
      <c r="B56" s="152" t="s">
        <v>29</v>
      </c>
      <c r="C56" s="177"/>
      <c r="D56" s="153"/>
      <c r="E56" s="154"/>
      <c r="F56" s="154"/>
      <c r="G56" s="173">
        <f>G8+G19+G35+G38</f>
        <v>0</v>
      </c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AE56">
        <f>SUMIF(L7:L54,AE55,G7:G54)</f>
        <v>0</v>
      </c>
      <c r="AF56">
        <f>SUMIF(L7:L54,AF55,G7:G54)</f>
        <v>0</v>
      </c>
      <c r="AG56" t="s">
        <v>171</v>
      </c>
    </row>
    <row r="57" spans="1:60" x14ac:dyDescent="0.2">
      <c r="C57" s="178"/>
      <c r="D57" s="10"/>
      <c r="AG57" t="s">
        <v>172</v>
      </c>
    </row>
    <row r="58" spans="1:60" x14ac:dyDescent="0.2">
      <c r="D58" s="10"/>
    </row>
    <row r="59" spans="1:60" x14ac:dyDescent="0.2">
      <c r="D59" s="10"/>
    </row>
    <row r="60" spans="1:60" x14ac:dyDescent="0.2">
      <c r="D60" s="10"/>
    </row>
    <row r="61" spans="1:60" x14ac:dyDescent="0.2">
      <c r="D61" s="10"/>
    </row>
    <row r="62" spans="1:60" x14ac:dyDescent="0.2">
      <c r="D62" s="10"/>
    </row>
    <row r="63" spans="1:60" x14ac:dyDescent="0.2">
      <c r="D63" s="10"/>
    </row>
    <row r="64" spans="1:60" x14ac:dyDescent="0.2">
      <c r="D64" s="10"/>
    </row>
    <row r="65" spans="4:4" x14ac:dyDescent="0.2">
      <c r="D65" s="10"/>
    </row>
    <row r="66" spans="4:4" x14ac:dyDescent="0.2">
      <c r="D66" s="10"/>
    </row>
    <row r="67" spans="4:4" x14ac:dyDescent="0.2">
      <c r="D67" s="10"/>
    </row>
    <row r="68" spans="4:4" x14ac:dyDescent="0.2">
      <c r="D68" s="10"/>
    </row>
    <row r="69" spans="4:4" x14ac:dyDescent="0.2">
      <c r="D69" s="10"/>
    </row>
    <row r="70" spans="4:4" x14ac:dyDescent="0.2">
      <c r="D70" s="10"/>
    </row>
    <row r="71" spans="4:4" x14ac:dyDescent="0.2">
      <c r="D71" s="10"/>
    </row>
    <row r="72" spans="4:4" x14ac:dyDescent="0.2">
      <c r="D72" s="10"/>
    </row>
    <row r="73" spans="4:4" x14ac:dyDescent="0.2">
      <c r="D73" s="10"/>
    </row>
    <row r="74" spans="4:4" x14ac:dyDescent="0.2">
      <c r="D74" s="10"/>
    </row>
    <row r="75" spans="4:4" x14ac:dyDescent="0.2">
      <c r="D75" s="10"/>
    </row>
    <row r="76" spans="4:4" x14ac:dyDescent="0.2">
      <c r="D76" s="10"/>
    </row>
    <row r="77" spans="4:4" x14ac:dyDescent="0.2">
      <c r="D77" s="10"/>
    </row>
    <row r="78" spans="4:4" x14ac:dyDescent="0.2">
      <c r="D78" s="10"/>
    </row>
    <row r="79" spans="4:4" x14ac:dyDescent="0.2">
      <c r="D79" s="10"/>
    </row>
    <row r="80" spans="4:4" x14ac:dyDescent="0.2">
      <c r="D80" s="10"/>
    </row>
    <row r="81" spans="4:4" x14ac:dyDescent="0.2">
      <c r="D81" s="10"/>
    </row>
    <row r="82" spans="4:4" x14ac:dyDescent="0.2">
      <c r="D82" s="10"/>
    </row>
    <row r="83" spans="4:4" x14ac:dyDescent="0.2">
      <c r="D83" s="10"/>
    </row>
    <row r="84" spans="4:4" x14ac:dyDescent="0.2">
      <c r="D84" s="10"/>
    </row>
    <row r="85" spans="4:4" x14ac:dyDescent="0.2">
      <c r="D85" s="10"/>
    </row>
    <row r="86" spans="4:4" x14ac:dyDescent="0.2">
      <c r="D86" s="10"/>
    </row>
    <row r="87" spans="4:4" x14ac:dyDescent="0.2">
      <c r="D87" s="10"/>
    </row>
    <row r="88" spans="4:4" x14ac:dyDescent="0.2">
      <c r="D88" s="10"/>
    </row>
    <row r="89" spans="4:4" x14ac:dyDescent="0.2">
      <c r="D89" s="10"/>
    </row>
    <row r="90" spans="4:4" x14ac:dyDescent="0.2">
      <c r="D90" s="10"/>
    </row>
    <row r="91" spans="4:4" x14ac:dyDescent="0.2">
      <c r="D91" s="10"/>
    </row>
    <row r="92" spans="4:4" x14ac:dyDescent="0.2">
      <c r="D92" s="10"/>
    </row>
    <row r="93" spans="4:4" x14ac:dyDescent="0.2">
      <c r="D93" s="10"/>
    </row>
    <row r="94" spans="4:4" x14ac:dyDescent="0.2">
      <c r="D94" s="10"/>
    </row>
    <row r="95" spans="4:4" x14ac:dyDescent="0.2">
      <c r="D95" s="10"/>
    </row>
    <row r="96" spans="4:4" x14ac:dyDescent="0.2">
      <c r="D96" s="10"/>
    </row>
    <row r="97" spans="4:4" x14ac:dyDescent="0.2">
      <c r="D97" s="10"/>
    </row>
    <row r="98" spans="4:4" x14ac:dyDescent="0.2">
      <c r="D98" s="10"/>
    </row>
    <row r="99" spans="4:4" x14ac:dyDescent="0.2">
      <c r="D99" s="10"/>
    </row>
    <row r="100" spans="4:4" x14ac:dyDescent="0.2">
      <c r="D100" s="10"/>
    </row>
    <row r="101" spans="4:4" x14ac:dyDescent="0.2">
      <c r="D101" s="10"/>
    </row>
    <row r="102" spans="4:4" x14ac:dyDescent="0.2">
      <c r="D102" s="10"/>
    </row>
    <row r="103" spans="4:4" x14ac:dyDescent="0.2">
      <c r="D103" s="10"/>
    </row>
    <row r="104" spans="4:4" x14ac:dyDescent="0.2">
      <c r="D104" s="10"/>
    </row>
    <row r="105" spans="4:4" x14ac:dyDescent="0.2">
      <c r="D105" s="10"/>
    </row>
    <row r="106" spans="4:4" x14ac:dyDescent="0.2">
      <c r="D106" s="10"/>
    </row>
    <row r="107" spans="4:4" x14ac:dyDescent="0.2">
      <c r="D107" s="10"/>
    </row>
    <row r="108" spans="4:4" x14ac:dyDescent="0.2">
      <c r="D108" s="10"/>
    </row>
    <row r="109" spans="4:4" x14ac:dyDescent="0.2">
      <c r="D109" s="10"/>
    </row>
    <row r="110" spans="4:4" x14ac:dyDescent="0.2">
      <c r="D110" s="10"/>
    </row>
    <row r="111" spans="4:4" x14ac:dyDescent="0.2">
      <c r="D111" s="10"/>
    </row>
    <row r="112" spans="4:4" x14ac:dyDescent="0.2">
      <c r="D112" s="10"/>
    </row>
    <row r="113" spans="4:4" x14ac:dyDescent="0.2">
      <c r="D113" s="10"/>
    </row>
    <row r="114" spans="4:4" x14ac:dyDescent="0.2">
      <c r="D114" s="10"/>
    </row>
    <row r="115" spans="4:4" x14ac:dyDescent="0.2">
      <c r="D115" s="10"/>
    </row>
    <row r="116" spans="4:4" x14ac:dyDescent="0.2">
      <c r="D116" s="10"/>
    </row>
    <row r="117" spans="4:4" x14ac:dyDescent="0.2">
      <c r="D117" s="10"/>
    </row>
    <row r="118" spans="4:4" x14ac:dyDescent="0.2">
      <c r="D118" s="10"/>
    </row>
    <row r="119" spans="4:4" x14ac:dyDescent="0.2">
      <c r="D119" s="10"/>
    </row>
    <row r="120" spans="4:4" x14ac:dyDescent="0.2">
      <c r="D120" s="10"/>
    </row>
    <row r="121" spans="4:4" x14ac:dyDescent="0.2">
      <c r="D121" s="10"/>
    </row>
    <row r="122" spans="4:4" x14ac:dyDescent="0.2">
      <c r="D122" s="10"/>
    </row>
    <row r="123" spans="4:4" x14ac:dyDescent="0.2">
      <c r="D123" s="10"/>
    </row>
    <row r="124" spans="4:4" x14ac:dyDescent="0.2">
      <c r="D124" s="10"/>
    </row>
    <row r="125" spans="4:4" x14ac:dyDescent="0.2">
      <c r="D125" s="10"/>
    </row>
    <row r="126" spans="4:4" x14ac:dyDescent="0.2">
      <c r="D126" s="10"/>
    </row>
    <row r="127" spans="4:4" x14ac:dyDescent="0.2">
      <c r="D127" s="10"/>
    </row>
    <row r="128" spans="4:4" x14ac:dyDescent="0.2">
      <c r="D128" s="10"/>
    </row>
    <row r="129" spans="4:4" x14ac:dyDescent="0.2">
      <c r="D129" s="10"/>
    </row>
    <row r="130" spans="4:4" x14ac:dyDescent="0.2">
      <c r="D130" s="10"/>
    </row>
    <row r="131" spans="4:4" x14ac:dyDescent="0.2">
      <c r="D131" s="10"/>
    </row>
    <row r="132" spans="4:4" x14ac:dyDescent="0.2">
      <c r="D132" s="10"/>
    </row>
    <row r="133" spans="4:4" x14ac:dyDescent="0.2">
      <c r="D133" s="10"/>
    </row>
    <row r="134" spans="4:4" x14ac:dyDescent="0.2">
      <c r="D134" s="10"/>
    </row>
    <row r="135" spans="4:4" x14ac:dyDescent="0.2">
      <c r="D135" s="10"/>
    </row>
    <row r="136" spans="4:4" x14ac:dyDescent="0.2">
      <c r="D136" s="10"/>
    </row>
    <row r="137" spans="4:4" x14ac:dyDescent="0.2">
      <c r="D137" s="10"/>
    </row>
    <row r="138" spans="4:4" x14ac:dyDescent="0.2">
      <c r="D138" s="10"/>
    </row>
    <row r="139" spans="4:4" x14ac:dyDescent="0.2">
      <c r="D139" s="10"/>
    </row>
    <row r="140" spans="4:4" x14ac:dyDescent="0.2">
      <c r="D140" s="10"/>
    </row>
    <row r="141" spans="4:4" x14ac:dyDescent="0.2">
      <c r="D141" s="10"/>
    </row>
    <row r="142" spans="4:4" x14ac:dyDescent="0.2">
      <c r="D142" s="10"/>
    </row>
    <row r="143" spans="4:4" x14ac:dyDescent="0.2">
      <c r="D143" s="10"/>
    </row>
    <row r="144" spans="4:4" x14ac:dyDescent="0.2">
      <c r="D144" s="10"/>
    </row>
    <row r="145" spans="4:4" x14ac:dyDescent="0.2">
      <c r="D145" s="10"/>
    </row>
    <row r="146" spans="4:4" x14ac:dyDescent="0.2">
      <c r="D146" s="10"/>
    </row>
    <row r="147" spans="4:4" x14ac:dyDescent="0.2">
      <c r="D147" s="10"/>
    </row>
    <row r="148" spans="4:4" x14ac:dyDescent="0.2">
      <c r="D148" s="10"/>
    </row>
    <row r="149" spans="4:4" x14ac:dyDescent="0.2">
      <c r="D149" s="10"/>
    </row>
    <row r="150" spans="4:4" x14ac:dyDescent="0.2">
      <c r="D150" s="10"/>
    </row>
    <row r="151" spans="4:4" x14ac:dyDescent="0.2">
      <c r="D151" s="10"/>
    </row>
    <row r="152" spans="4:4" x14ac:dyDescent="0.2">
      <c r="D152" s="10"/>
    </row>
    <row r="153" spans="4:4" x14ac:dyDescent="0.2">
      <c r="D153" s="10"/>
    </row>
    <row r="154" spans="4:4" x14ac:dyDescent="0.2">
      <c r="D154" s="10"/>
    </row>
    <row r="155" spans="4:4" x14ac:dyDescent="0.2">
      <c r="D155" s="10"/>
    </row>
    <row r="156" spans="4:4" x14ac:dyDescent="0.2">
      <c r="D156" s="10"/>
    </row>
    <row r="157" spans="4:4" x14ac:dyDescent="0.2">
      <c r="D157" s="10"/>
    </row>
    <row r="158" spans="4:4" x14ac:dyDescent="0.2">
      <c r="D158" s="10"/>
    </row>
    <row r="159" spans="4:4" x14ac:dyDescent="0.2">
      <c r="D159" s="10"/>
    </row>
    <row r="160" spans="4:4" x14ac:dyDescent="0.2">
      <c r="D160" s="10"/>
    </row>
    <row r="161" spans="4:4" x14ac:dyDescent="0.2">
      <c r="D161" s="10"/>
    </row>
    <row r="162" spans="4:4" x14ac:dyDescent="0.2">
      <c r="D162" s="10"/>
    </row>
    <row r="163" spans="4:4" x14ac:dyDescent="0.2">
      <c r="D163" s="10"/>
    </row>
    <row r="164" spans="4:4" x14ac:dyDescent="0.2">
      <c r="D164" s="10"/>
    </row>
    <row r="165" spans="4:4" x14ac:dyDescent="0.2">
      <c r="D165" s="10"/>
    </row>
    <row r="166" spans="4:4" x14ac:dyDescent="0.2">
      <c r="D166" s="10"/>
    </row>
    <row r="167" spans="4:4" x14ac:dyDescent="0.2">
      <c r="D167" s="10"/>
    </row>
    <row r="168" spans="4:4" x14ac:dyDescent="0.2">
      <c r="D168" s="10"/>
    </row>
    <row r="169" spans="4:4" x14ac:dyDescent="0.2">
      <c r="D169" s="10"/>
    </row>
    <row r="170" spans="4:4" x14ac:dyDescent="0.2">
      <c r="D170" s="10"/>
    </row>
    <row r="171" spans="4:4" x14ac:dyDescent="0.2">
      <c r="D171" s="10"/>
    </row>
    <row r="172" spans="4:4" x14ac:dyDescent="0.2">
      <c r="D172" s="10"/>
    </row>
    <row r="173" spans="4:4" x14ac:dyDescent="0.2">
      <c r="D173" s="10"/>
    </row>
    <row r="174" spans="4:4" x14ac:dyDescent="0.2">
      <c r="D174" s="10"/>
    </row>
    <row r="175" spans="4:4" x14ac:dyDescent="0.2">
      <c r="D175" s="10"/>
    </row>
    <row r="176" spans="4:4" x14ac:dyDescent="0.2">
      <c r="D176" s="10"/>
    </row>
    <row r="177" spans="4:4" x14ac:dyDescent="0.2">
      <c r="D177" s="10"/>
    </row>
    <row r="178" spans="4:4" x14ac:dyDescent="0.2">
      <c r="D178" s="10"/>
    </row>
    <row r="179" spans="4:4" x14ac:dyDescent="0.2">
      <c r="D179" s="10"/>
    </row>
    <row r="180" spans="4:4" x14ac:dyDescent="0.2">
      <c r="D180" s="10"/>
    </row>
    <row r="181" spans="4:4" x14ac:dyDescent="0.2">
      <c r="D181" s="10"/>
    </row>
    <row r="182" spans="4:4" x14ac:dyDescent="0.2">
      <c r="D182" s="10"/>
    </row>
    <row r="183" spans="4:4" x14ac:dyDescent="0.2">
      <c r="D183" s="10"/>
    </row>
    <row r="184" spans="4:4" x14ac:dyDescent="0.2">
      <c r="D184" s="10"/>
    </row>
    <row r="185" spans="4:4" x14ac:dyDescent="0.2">
      <c r="D185" s="10"/>
    </row>
    <row r="186" spans="4:4" x14ac:dyDescent="0.2">
      <c r="D186" s="10"/>
    </row>
    <row r="187" spans="4:4" x14ac:dyDescent="0.2">
      <c r="D187" s="10"/>
    </row>
    <row r="188" spans="4:4" x14ac:dyDescent="0.2">
      <c r="D188" s="10"/>
    </row>
    <row r="189" spans="4:4" x14ac:dyDescent="0.2">
      <c r="D189" s="10"/>
    </row>
    <row r="190" spans="4:4" x14ac:dyDescent="0.2">
      <c r="D190" s="10"/>
    </row>
    <row r="191" spans="4:4" x14ac:dyDescent="0.2">
      <c r="D191" s="10"/>
    </row>
    <row r="192" spans="4:4" x14ac:dyDescent="0.2">
      <c r="D192" s="10"/>
    </row>
    <row r="193" spans="4:4" x14ac:dyDescent="0.2">
      <c r="D193" s="10"/>
    </row>
    <row r="194" spans="4:4" x14ac:dyDescent="0.2">
      <c r="D194" s="10"/>
    </row>
    <row r="195" spans="4:4" x14ac:dyDescent="0.2">
      <c r="D195" s="10"/>
    </row>
    <row r="196" spans="4:4" x14ac:dyDescent="0.2">
      <c r="D196" s="10"/>
    </row>
    <row r="197" spans="4:4" x14ac:dyDescent="0.2">
      <c r="D197" s="10"/>
    </row>
    <row r="198" spans="4:4" x14ac:dyDescent="0.2">
      <c r="D198" s="10"/>
    </row>
    <row r="199" spans="4:4" x14ac:dyDescent="0.2">
      <c r="D199" s="10"/>
    </row>
    <row r="200" spans="4:4" x14ac:dyDescent="0.2">
      <c r="D200" s="10"/>
    </row>
    <row r="201" spans="4:4" x14ac:dyDescent="0.2">
      <c r="D201" s="10"/>
    </row>
    <row r="202" spans="4:4" x14ac:dyDescent="0.2">
      <c r="D202" s="10"/>
    </row>
    <row r="203" spans="4:4" x14ac:dyDescent="0.2">
      <c r="D203" s="10"/>
    </row>
    <row r="204" spans="4:4" x14ac:dyDescent="0.2">
      <c r="D204" s="10"/>
    </row>
    <row r="205" spans="4:4" x14ac:dyDescent="0.2">
      <c r="D205" s="10"/>
    </row>
    <row r="206" spans="4:4" x14ac:dyDescent="0.2">
      <c r="D206" s="10"/>
    </row>
    <row r="207" spans="4:4" x14ac:dyDescent="0.2">
      <c r="D207" s="10"/>
    </row>
    <row r="208" spans="4:4" x14ac:dyDescent="0.2">
      <c r="D208" s="10"/>
    </row>
    <row r="209" spans="4:4" x14ac:dyDescent="0.2">
      <c r="D209" s="10"/>
    </row>
    <row r="210" spans="4:4" x14ac:dyDescent="0.2">
      <c r="D210" s="10"/>
    </row>
    <row r="211" spans="4:4" x14ac:dyDescent="0.2">
      <c r="D211" s="10"/>
    </row>
    <row r="212" spans="4:4" x14ac:dyDescent="0.2">
      <c r="D212" s="10"/>
    </row>
    <row r="213" spans="4:4" x14ac:dyDescent="0.2">
      <c r="D213" s="10"/>
    </row>
    <row r="214" spans="4:4" x14ac:dyDescent="0.2">
      <c r="D214" s="10"/>
    </row>
    <row r="215" spans="4:4" x14ac:dyDescent="0.2">
      <c r="D215" s="10"/>
    </row>
    <row r="216" spans="4:4" x14ac:dyDescent="0.2">
      <c r="D216" s="10"/>
    </row>
    <row r="217" spans="4:4" x14ac:dyDescent="0.2">
      <c r="D217" s="10"/>
    </row>
    <row r="218" spans="4:4" x14ac:dyDescent="0.2">
      <c r="D218" s="10"/>
    </row>
    <row r="219" spans="4:4" x14ac:dyDescent="0.2">
      <c r="D219" s="10"/>
    </row>
    <row r="220" spans="4:4" x14ac:dyDescent="0.2">
      <c r="D220" s="10"/>
    </row>
    <row r="221" spans="4:4" x14ac:dyDescent="0.2">
      <c r="D221" s="10"/>
    </row>
    <row r="222" spans="4:4" x14ac:dyDescent="0.2">
      <c r="D222" s="10"/>
    </row>
    <row r="223" spans="4:4" x14ac:dyDescent="0.2">
      <c r="D223" s="10"/>
    </row>
    <row r="224" spans="4:4" x14ac:dyDescent="0.2">
      <c r="D224" s="10"/>
    </row>
    <row r="225" spans="4:4" x14ac:dyDescent="0.2">
      <c r="D225" s="10"/>
    </row>
    <row r="226" spans="4:4" x14ac:dyDescent="0.2">
      <c r="D226" s="10"/>
    </row>
    <row r="227" spans="4:4" x14ac:dyDescent="0.2">
      <c r="D227" s="10"/>
    </row>
    <row r="228" spans="4:4" x14ac:dyDescent="0.2">
      <c r="D228" s="10"/>
    </row>
    <row r="229" spans="4:4" x14ac:dyDescent="0.2">
      <c r="D229" s="10"/>
    </row>
    <row r="230" spans="4:4" x14ac:dyDescent="0.2">
      <c r="D230" s="10"/>
    </row>
    <row r="231" spans="4:4" x14ac:dyDescent="0.2">
      <c r="D231" s="10"/>
    </row>
    <row r="232" spans="4:4" x14ac:dyDescent="0.2">
      <c r="D232" s="10"/>
    </row>
    <row r="233" spans="4:4" x14ac:dyDescent="0.2">
      <c r="D233" s="10"/>
    </row>
    <row r="234" spans="4:4" x14ac:dyDescent="0.2">
      <c r="D234" s="10"/>
    </row>
    <row r="235" spans="4:4" x14ac:dyDescent="0.2">
      <c r="D235" s="10"/>
    </row>
    <row r="236" spans="4:4" x14ac:dyDescent="0.2">
      <c r="D236" s="10"/>
    </row>
    <row r="237" spans="4:4" x14ac:dyDescent="0.2">
      <c r="D237" s="10"/>
    </row>
    <row r="238" spans="4:4" x14ac:dyDescent="0.2">
      <c r="D238" s="10"/>
    </row>
    <row r="239" spans="4:4" x14ac:dyDescent="0.2">
      <c r="D239" s="10"/>
    </row>
    <row r="240" spans="4:4" x14ac:dyDescent="0.2">
      <c r="D240" s="10"/>
    </row>
    <row r="241" spans="4:4" x14ac:dyDescent="0.2">
      <c r="D241" s="10"/>
    </row>
    <row r="242" spans="4:4" x14ac:dyDescent="0.2">
      <c r="D242" s="10"/>
    </row>
    <row r="243" spans="4:4" x14ac:dyDescent="0.2">
      <c r="D243" s="10"/>
    </row>
    <row r="244" spans="4:4" x14ac:dyDescent="0.2">
      <c r="D244" s="10"/>
    </row>
    <row r="245" spans="4:4" x14ac:dyDescent="0.2">
      <c r="D245" s="10"/>
    </row>
    <row r="246" spans="4:4" x14ac:dyDescent="0.2">
      <c r="D246" s="10"/>
    </row>
    <row r="247" spans="4:4" x14ac:dyDescent="0.2">
      <c r="D247" s="10"/>
    </row>
    <row r="248" spans="4:4" x14ac:dyDescent="0.2">
      <c r="D248" s="10"/>
    </row>
    <row r="249" spans="4:4" x14ac:dyDescent="0.2">
      <c r="D249" s="10"/>
    </row>
    <row r="250" spans="4:4" x14ac:dyDescent="0.2">
      <c r="D250" s="10"/>
    </row>
    <row r="251" spans="4:4" x14ac:dyDescent="0.2">
      <c r="D251" s="10"/>
    </row>
    <row r="252" spans="4:4" x14ac:dyDescent="0.2">
      <c r="D252" s="10"/>
    </row>
    <row r="253" spans="4:4" x14ac:dyDescent="0.2">
      <c r="D253" s="10"/>
    </row>
    <row r="254" spans="4:4" x14ac:dyDescent="0.2">
      <c r="D254" s="10"/>
    </row>
    <row r="255" spans="4:4" x14ac:dyDescent="0.2">
      <c r="D255" s="10"/>
    </row>
    <row r="256" spans="4:4" x14ac:dyDescent="0.2">
      <c r="D256" s="10"/>
    </row>
    <row r="257" spans="4:4" x14ac:dyDescent="0.2">
      <c r="D257" s="10"/>
    </row>
    <row r="258" spans="4:4" x14ac:dyDescent="0.2">
      <c r="D258" s="10"/>
    </row>
    <row r="259" spans="4:4" x14ac:dyDescent="0.2">
      <c r="D259" s="10"/>
    </row>
    <row r="260" spans="4:4" x14ac:dyDescent="0.2">
      <c r="D260" s="10"/>
    </row>
    <row r="261" spans="4:4" x14ac:dyDescent="0.2">
      <c r="D261" s="10"/>
    </row>
    <row r="262" spans="4:4" x14ac:dyDescent="0.2">
      <c r="D262" s="10"/>
    </row>
    <row r="263" spans="4:4" x14ac:dyDescent="0.2">
      <c r="D263" s="10"/>
    </row>
    <row r="264" spans="4:4" x14ac:dyDescent="0.2">
      <c r="D264" s="10"/>
    </row>
    <row r="265" spans="4:4" x14ac:dyDescent="0.2">
      <c r="D265" s="10"/>
    </row>
    <row r="266" spans="4:4" x14ac:dyDescent="0.2">
      <c r="D266" s="10"/>
    </row>
    <row r="267" spans="4:4" x14ac:dyDescent="0.2">
      <c r="D267" s="10"/>
    </row>
    <row r="268" spans="4:4" x14ac:dyDescent="0.2">
      <c r="D268" s="10"/>
    </row>
    <row r="269" spans="4:4" x14ac:dyDescent="0.2">
      <c r="D269" s="10"/>
    </row>
    <row r="270" spans="4:4" x14ac:dyDescent="0.2">
      <c r="D270" s="10"/>
    </row>
    <row r="271" spans="4:4" x14ac:dyDescent="0.2">
      <c r="D271" s="10"/>
    </row>
    <row r="272" spans="4:4" x14ac:dyDescent="0.2">
      <c r="D272" s="10"/>
    </row>
    <row r="273" spans="4:4" x14ac:dyDescent="0.2">
      <c r="D273" s="10"/>
    </row>
    <row r="274" spans="4:4" x14ac:dyDescent="0.2">
      <c r="D274" s="10"/>
    </row>
    <row r="275" spans="4:4" x14ac:dyDescent="0.2">
      <c r="D275" s="10"/>
    </row>
    <row r="276" spans="4:4" x14ac:dyDescent="0.2">
      <c r="D276" s="10"/>
    </row>
    <row r="277" spans="4:4" x14ac:dyDescent="0.2">
      <c r="D277" s="10"/>
    </row>
    <row r="278" spans="4:4" x14ac:dyDescent="0.2">
      <c r="D278" s="10"/>
    </row>
    <row r="279" spans="4:4" x14ac:dyDescent="0.2">
      <c r="D279" s="10"/>
    </row>
    <row r="280" spans="4:4" x14ac:dyDescent="0.2">
      <c r="D280" s="10"/>
    </row>
    <row r="281" spans="4:4" x14ac:dyDescent="0.2">
      <c r="D281" s="10"/>
    </row>
    <row r="282" spans="4:4" x14ac:dyDescent="0.2">
      <c r="D282" s="10"/>
    </row>
    <row r="283" spans="4:4" x14ac:dyDescent="0.2">
      <c r="D283" s="10"/>
    </row>
    <row r="284" spans="4:4" x14ac:dyDescent="0.2">
      <c r="D284" s="10"/>
    </row>
    <row r="285" spans="4:4" x14ac:dyDescent="0.2">
      <c r="D285" s="10"/>
    </row>
    <row r="286" spans="4:4" x14ac:dyDescent="0.2">
      <c r="D286" s="10"/>
    </row>
    <row r="287" spans="4:4" x14ac:dyDescent="0.2">
      <c r="D287" s="10"/>
    </row>
    <row r="288" spans="4:4" x14ac:dyDescent="0.2">
      <c r="D288" s="10"/>
    </row>
    <row r="289" spans="4:4" x14ac:dyDescent="0.2">
      <c r="D289" s="10"/>
    </row>
    <row r="290" spans="4:4" x14ac:dyDescent="0.2">
      <c r="D290" s="10"/>
    </row>
    <row r="291" spans="4:4" x14ac:dyDescent="0.2">
      <c r="D291" s="10"/>
    </row>
    <row r="292" spans="4:4" x14ac:dyDescent="0.2">
      <c r="D292" s="10"/>
    </row>
    <row r="293" spans="4:4" x14ac:dyDescent="0.2">
      <c r="D293" s="10"/>
    </row>
    <row r="294" spans="4:4" x14ac:dyDescent="0.2">
      <c r="D294" s="10"/>
    </row>
    <row r="295" spans="4:4" x14ac:dyDescent="0.2">
      <c r="D295" s="10"/>
    </row>
    <row r="296" spans="4:4" x14ac:dyDescent="0.2">
      <c r="D296" s="10"/>
    </row>
    <row r="297" spans="4:4" x14ac:dyDescent="0.2">
      <c r="D297" s="10"/>
    </row>
    <row r="298" spans="4:4" x14ac:dyDescent="0.2">
      <c r="D298" s="10"/>
    </row>
    <row r="299" spans="4:4" x14ac:dyDescent="0.2">
      <c r="D299" s="10"/>
    </row>
    <row r="300" spans="4:4" x14ac:dyDescent="0.2">
      <c r="D300" s="10"/>
    </row>
    <row r="301" spans="4:4" x14ac:dyDescent="0.2">
      <c r="D301" s="10"/>
    </row>
    <row r="302" spans="4:4" x14ac:dyDescent="0.2">
      <c r="D302" s="10"/>
    </row>
    <row r="303" spans="4:4" x14ac:dyDescent="0.2">
      <c r="D303" s="10"/>
    </row>
    <row r="304" spans="4:4" x14ac:dyDescent="0.2">
      <c r="D304" s="10"/>
    </row>
    <row r="305" spans="4:4" x14ac:dyDescent="0.2">
      <c r="D305" s="10"/>
    </row>
    <row r="306" spans="4:4" x14ac:dyDescent="0.2">
      <c r="D306" s="10"/>
    </row>
    <row r="307" spans="4:4" x14ac:dyDescent="0.2">
      <c r="D307" s="10"/>
    </row>
    <row r="308" spans="4:4" x14ac:dyDescent="0.2">
      <c r="D308" s="10"/>
    </row>
    <row r="309" spans="4:4" x14ac:dyDescent="0.2">
      <c r="D309" s="10"/>
    </row>
    <row r="310" spans="4:4" x14ac:dyDescent="0.2">
      <c r="D310" s="10"/>
    </row>
    <row r="311" spans="4:4" x14ac:dyDescent="0.2">
      <c r="D311" s="10"/>
    </row>
    <row r="312" spans="4:4" x14ac:dyDescent="0.2">
      <c r="D312" s="10"/>
    </row>
    <row r="313" spans="4:4" x14ac:dyDescent="0.2">
      <c r="D313" s="10"/>
    </row>
    <row r="314" spans="4:4" x14ac:dyDescent="0.2">
      <c r="D314" s="10"/>
    </row>
    <row r="315" spans="4:4" x14ac:dyDescent="0.2">
      <c r="D315" s="10"/>
    </row>
    <row r="316" spans="4:4" x14ac:dyDescent="0.2">
      <c r="D316" s="10"/>
    </row>
    <row r="317" spans="4:4" x14ac:dyDescent="0.2">
      <c r="D317" s="10"/>
    </row>
    <row r="318" spans="4:4" x14ac:dyDescent="0.2">
      <c r="D318" s="10"/>
    </row>
    <row r="319" spans="4:4" x14ac:dyDescent="0.2">
      <c r="D319" s="10"/>
    </row>
    <row r="320" spans="4:4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sheetProtection algorithmName="SHA-512" hashValue="Ceko2S0nb6/y3kpM7spe3jqJlG10GdoLTiTqpMWsV39rNaQt7qtMT7bNcE3Qm2ZXaDN3jpdS3Uf5rRl1SgqB0g==" saltValue="SFyWdqJjivmBGda3LFXWYA==" spinCount="100000" sheet="1"/>
  <mergeCells count="12">
    <mergeCell ref="C54:G54"/>
    <mergeCell ref="A1:G1"/>
    <mergeCell ref="C2:G2"/>
    <mergeCell ref="C3:G3"/>
    <mergeCell ref="C4:G4"/>
    <mergeCell ref="C10:G10"/>
    <mergeCell ref="C14:G14"/>
    <mergeCell ref="C17:G17"/>
    <mergeCell ref="C21:G21"/>
    <mergeCell ref="C25:G25"/>
    <mergeCell ref="C32:G32"/>
    <mergeCell ref="C37:G37"/>
  </mergeCells>
  <pageMargins left="0.59055118110236204" right="0.196850393700787" top="0.78740157499999996" bottom="0.78740157499999996" header="0.3" footer="0.3"/>
  <pageSetup paperSize="9" orientation="landscape" verticalDpi="0" r:id="rId1"/>
  <headerFooter>
    <oddFooter>&amp;RStránka &amp;P z &amp;N&amp;LZpracováno programem BUILDpower S,  © RTS, a.s.</oddFooter>
  </headerFooter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/>
  </sheetPr>
  <dimension ref="A1:BH5000"/>
  <sheetViews>
    <sheetView tabSelected="1" workbookViewId="0">
      <pane ySplit="7" topLeftCell="A35" activePane="bottomLeft" state="frozen"/>
      <selection pane="bottomLeft" activeCell="F44" sqref="F44"/>
    </sheetView>
  </sheetViews>
  <sheetFormatPr defaultRowHeight="12.75" outlineLevelRow="1" x14ac:dyDescent="0.2"/>
  <cols>
    <col min="1" max="1" width="3.42578125" customWidth="1"/>
    <col min="2" max="2" width="12.5703125" style="122" customWidth="1"/>
    <col min="3" max="3" width="63.28515625" style="122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17" width="0" hidden="1" customWidth="1"/>
    <col min="18" max="18" width="6.85546875" customWidth="1"/>
    <col min="20" max="20" width="8.42578125" customWidth="1"/>
    <col min="21" max="24" width="0" hidden="1" customWidth="1"/>
    <col min="29" max="29" width="0" hidden="1" customWidth="1"/>
    <col min="31" max="41" width="0" hidden="1" customWidth="1"/>
    <col min="53" max="53" width="98.7109375" customWidth="1"/>
  </cols>
  <sheetData>
    <row r="1" spans="1:60" ht="15.75" customHeight="1" x14ac:dyDescent="0.25">
      <c r="A1" s="255" t="s">
        <v>173</v>
      </c>
      <c r="B1" s="255"/>
      <c r="C1" s="255"/>
      <c r="D1" s="255"/>
      <c r="E1" s="255"/>
      <c r="F1" s="255"/>
      <c r="G1" s="255"/>
      <c r="AG1" t="s">
        <v>130</v>
      </c>
    </row>
    <row r="2" spans="1:60" ht="24.95" customHeight="1" x14ac:dyDescent="0.2">
      <c r="A2" s="140" t="s">
        <v>7</v>
      </c>
      <c r="B2" s="49" t="s">
        <v>43</v>
      </c>
      <c r="C2" s="256" t="s">
        <v>44</v>
      </c>
      <c r="D2" s="257"/>
      <c r="E2" s="257"/>
      <c r="F2" s="257"/>
      <c r="G2" s="258"/>
      <c r="AG2" t="s">
        <v>131</v>
      </c>
    </row>
    <row r="3" spans="1:60" ht="24.95" customHeight="1" x14ac:dyDescent="0.2">
      <c r="A3" s="140" t="s">
        <v>8</v>
      </c>
      <c r="B3" s="49" t="s">
        <v>64</v>
      </c>
      <c r="C3" s="256" t="s">
        <v>65</v>
      </c>
      <c r="D3" s="257"/>
      <c r="E3" s="257"/>
      <c r="F3" s="257"/>
      <c r="G3" s="258"/>
      <c r="AC3" s="122" t="s">
        <v>131</v>
      </c>
      <c r="AG3" t="s">
        <v>134</v>
      </c>
    </row>
    <row r="4" spans="1:60" ht="24.95" customHeight="1" x14ac:dyDescent="0.2">
      <c r="A4" s="141" t="s">
        <v>9</v>
      </c>
      <c r="B4" s="142" t="s">
        <v>70</v>
      </c>
      <c r="C4" s="259" t="s">
        <v>71</v>
      </c>
      <c r="D4" s="260"/>
      <c r="E4" s="260"/>
      <c r="F4" s="260"/>
      <c r="G4" s="261"/>
      <c r="AG4" t="s">
        <v>135</v>
      </c>
    </row>
    <row r="5" spans="1:60" x14ac:dyDescent="0.2">
      <c r="D5" s="10"/>
    </row>
    <row r="6" spans="1:60" ht="38.25" x14ac:dyDescent="0.2">
      <c r="A6" s="144" t="s">
        <v>136</v>
      </c>
      <c r="B6" s="146" t="s">
        <v>137</v>
      </c>
      <c r="C6" s="146" t="s">
        <v>138</v>
      </c>
      <c r="D6" s="145" t="s">
        <v>139</v>
      </c>
      <c r="E6" s="144" t="s">
        <v>140</v>
      </c>
      <c r="F6" s="143" t="s">
        <v>141</v>
      </c>
      <c r="G6" s="144" t="s">
        <v>29</v>
      </c>
      <c r="H6" s="147" t="s">
        <v>30</v>
      </c>
      <c r="I6" s="147" t="s">
        <v>142</v>
      </c>
      <c r="J6" s="147" t="s">
        <v>31</v>
      </c>
      <c r="K6" s="147" t="s">
        <v>143</v>
      </c>
      <c r="L6" s="147" t="s">
        <v>144</v>
      </c>
      <c r="M6" s="147" t="s">
        <v>145</v>
      </c>
      <c r="N6" s="147" t="s">
        <v>146</v>
      </c>
      <c r="O6" s="147" t="s">
        <v>147</v>
      </c>
      <c r="P6" s="147" t="s">
        <v>148</v>
      </c>
      <c r="Q6" s="147" t="s">
        <v>149</v>
      </c>
      <c r="R6" s="147" t="s">
        <v>150</v>
      </c>
      <c r="S6" s="147" t="s">
        <v>151</v>
      </c>
      <c r="T6" s="147" t="s">
        <v>152</v>
      </c>
      <c r="U6" s="147" t="s">
        <v>153</v>
      </c>
      <c r="V6" s="147" t="s">
        <v>154</v>
      </c>
      <c r="W6" s="147" t="s">
        <v>155</v>
      </c>
      <c r="X6" s="147" t="s">
        <v>156</v>
      </c>
    </row>
    <row r="7" spans="1:60" hidden="1" x14ac:dyDescent="0.2">
      <c r="A7" s="3"/>
      <c r="B7" s="4"/>
      <c r="C7" s="4"/>
      <c r="D7" s="6"/>
      <c r="E7" s="149"/>
      <c r="F7" s="150"/>
      <c r="G7" s="150"/>
      <c r="H7" s="150"/>
      <c r="I7" s="150"/>
      <c r="J7" s="150"/>
      <c r="K7" s="150"/>
      <c r="L7" s="150"/>
      <c r="M7" s="150"/>
      <c r="N7" s="150"/>
      <c r="O7" s="150"/>
      <c r="P7" s="150"/>
      <c r="Q7" s="150"/>
      <c r="R7" s="150"/>
      <c r="S7" s="150"/>
      <c r="T7" s="150"/>
      <c r="U7" s="150"/>
      <c r="V7" s="150"/>
      <c r="W7" s="150"/>
      <c r="X7" s="150"/>
    </row>
    <row r="8" spans="1:60" x14ac:dyDescent="0.2">
      <c r="A8" s="159" t="s">
        <v>157</v>
      </c>
      <c r="B8" s="160" t="s">
        <v>88</v>
      </c>
      <c r="C8" s="174" t="s">
        <v>89</v>
      </c>
      <c r="D8" s="161"/>
      <c r="E8" s="162"/>
      <c r="F8" s="163"/>
      <c r="G8" s="163">
        <f>SUMIF(AG9:AG20,"&lt;&gt;NOR",G9:G20)</f>
        <v>0</v>
      </c>
      <c r="H8" s="163"/>
      <c r="I8" s="163">
        <f>SUM(I9:I20)</f>
        <v>0</v>
      </c>
      <c r="J8" s="163"/>
      <c r="K8" s="163">
        <f>SUM(K9:K20)</f>
        <v>4695.99</v>
      </c>
      <c r="L8" s="163"/>
      <c r="M8" s="163">
        <f>SUM(M9:M20)</f>
        <v>0</v>
      </c>
      <c r="N8" s="163"/>
      <c r="O8" s="163">
        <f>SUM(O9:O20)</f>
        <v>0</v>
      </c>
      <c r="P8" s="163"/>
      <c r="Q8" s="163">
        <f>SUM(Q9:Q20)</f>
        <v>0</v>
      </c>
      <c r="R8" s="163"/>
      <c r="S8" s="163"/>
      <c r="T8" s="164"/>
      <c r="U8" s="158"/>
      <c r="V8" s="158">
        <f>SUM(V9:V20)</f>
        <v>4.53</v>
      </c>
      <c r="W8" s="158"/>
      <c r="X8" s="158"/>
      <c r="AG8" t="s">
        <v>158</v>
      </c>
    </row>
    <row r="9" spans="1:60" ht="22.5" outlineLevel="1" x14ac:dyDescent="0.2">
      <c r="A9" s="165">
        <v>1</v>
      </c>
      <c r="B9" s="166" t="s">
        <v>174</v>
      </c>
      <c r="C9" s="175" t="s">
        <v>175</v>
      </c>
      <c r="D9" s="167" t="s">
        <v>176</v>
      </c>
      <c r="E9" s="168">
        <v>3.93</v>
      </c>
      <c r="F9" s="169"/>
      <c r="G9" s="170">
        <f>ROUND(E9*F9,2)</f>
        <v>0</v>
      </c>
      <c r="H9" s="169">
        <v>0</v>
      </c>
      <c r="I9" s="170">
        <f>ROUND(E9*H9,2)</f>
        <v>0</v>
      </c>
      <c r="J9" s="169">
        <v>186.5</v>
      </c>
      <c r="K9" s="170">
        <f>ROUND(E9*J9,2)</f>
        <v>732.95</v>
      </c>
      <c r="L9" s="170">
        <v>21</v>
      </c>
      <c r="M9" s="170">
        <f>G9*(1+L9/100)</f>
        <v>0</v>
      </c>
      <c r="N9" s="170">
        <v>0</v>
      </c>
      <c r="O9" s="170">
        <f>ROUND(E9*N9,2)</f>
        <v>0</v>
      </c>
      <c r="P9" s="170">
        <v>0</v>
      </c>
      <c r="Q9" s="170">
        <f>ROUND(E9*P9,2)</f>
        <v>0</v>
      </c>
      <c r="R9" s="170" t="s">
        <v>177</v>
      </c>
      <c r="S9" s="170" t="s">
        <v>162</v>
      </c>
      <c r="T9" s="171" t="s">
        <v>178</v>
      </c>
      <c r="U9" s="157">
        <v>0.37</v>
      </c>
      <c r="V9" s="157">
        <f>ROUND(E9*U9,2)</f>
        <v>1.45</v>
      </c>
      <c r="W9" s="157"/>
      <c r="X9" s="157" t="s">
        <v>179</v>
      </c>
      <c r="Y9" s="148"/>
      <c r="Z9" s="148"/>
      <c r="AA9" s="148"/>
      <c r="AB9" s="148"/>
      <c r="AC9" s="148"/>
      <c r="AD9" s="148"/>
      <c r="AE9" s="148"/>
      <c r="AF9" s="148"/>
      <c r="AG9" s="148" t="s">
        <v>180</v>
      </c>
      <c r="AH9" s="148"/>
      <c r="AI9" s="148"/>
      <c r="AJ9" s="148"/>
      <c r="AK9" s="148"/>
      <c r="AL9" s="148"/>
      <c r="AM9" s="148"/>
      <c r="AN9" s="148"/>
      <c r="AO9" s="148"/>
      <c r="AP9" s="148"/>
      <c r="AQ9" s="148"/>
      <c r="AR9" s="148"/>
      <c r="AS9" s="148"/>
      <c r="AT9" s="148"/>
      <c r="AU9" s="148"/>
      <c r="AV9" s="148"/>
      <c r="AW9" s="148"/>
      <c r="AX9" s="148"/>
      <c r="AY9" s="148"/>
      <c r="AZ9" s="148"/>
      <c r="BA9" s="148"/>
      <c r="BB9" s="148"/>
      <c r="BC9" s="148"/>
      <c r="BD9" s="148"/>
      <c r="BE9" s="148"/>
      <c r="BF9" s="148"/>
      <c r="BG9" s="148"/>
      <c r="BH9" s="148"/>
    </row>
    <row r="10" spans="1:60" outlineLevel="1" x14ac:dyDescent="0.2">
      <c r="A10" s="155"/>
      <c r="B10" s="156"/>
      <c r="C10" s="262" t="s">
        <v>181</v>
      </c>
      <c r="D10" s="263"/>
      <c r="E10" s="263"/>
      <c r="F10" s="263"/>
      <c r="G10" s="263"/>
      <c r="H10" s="157"/>
      <c r="I10" s="157"/>
      <c r="J10" s="157"/>
      <c r="K10" s="157"/>
      <c r="L10" s="157"/>
      <c r="M10" s="157"/>
      <c r="N10" s="157"/>
      <c r="O10" s="157"/>
      <c r="P10" s="157"/>
      <c r="Q10" s="157"/>
      <c r="R10" s="157"/>
      <c r="S10" s="157"/>
      <c r="T10" s="157"/>
      <c r="U10" s="157"/>
      <c r="V10" s="157"/>
      <c r="W10" s="157"/>
      <c r="X10" s="157"/>
      <c r="Y10" s="148"/>
      <c r="Z10" s="148"/>
      <c r="AA10" s="148"/>
      <c r="AB10" s="148"/>
      <c r="AC10" s="148"/>
      <c r="AD10" s="148"/>
      <c r="AE10" s="148"/>
      <c r="AF10" s="148"/>
      <c r="AG10" s="148" t="s">
        <v>182</v>
      </c>
      <c r="AH10" s="148"/>
      <c r="AI10" s="148"/>
      <c r="AJ10" s="148"/>
      <c r="AK10" s="148"/>
      <c r="AL10" s="148"/>
      <c r="AM10" s="148"/>
      <c r="AN10" s="148"/>
      <c r="AO10" s="148"/>
      <c r="AP10" s="148"/>
      <c r="AQ10" s="148"/>
      <c r="AR10" s="148"/>
      <c r="AS10" s="148"/>
      <c r="AT10" s="148"/>
      <c r="AU10" s="148"/>
      <c r="AV10" s="148"/>
      <c r="AW10" s="148"/>
      <c r="AX10" s="148"/>
      <c r="AY10" s="148"/>
      <c r="AZ10" s="148"/>
      <c r="BA10" s="148"/>
      <c r="BB10" s="148"/>
      <c r="BC10" s="148"/>
      <c r="BD10" s="148"/>
      <c r="BE10" s="148"/>
      <c r="BF10" s="148"/>
      <c r="BG10" s="148"/>
      <c r="BH10" s="148"/>
    </row>
    <row r="11" spans="1:60" outlineLevel="1" x14ac:dyDescent="0.2">
      <c r="A11" s="155"/>
      <c r="B11" s="156"/>
      <c r="C11" s="188" t="s">
        <v>481</v>
      </c>
      <c r="D11" s="179"/>
      <c r="E11" s="180">
        <v>3.93</v>
      </c>
      <c r="F11" s="157"/>
      <c r="G11" s="157"/>
      <c r="H11" s="157"/>
      <c r="I11" s="157"/>
      <c r="J11" s="157"/>
      <c r="K11" s="157"/>
      <c r="L11" s="157"/>
      <c r="M11" s="157"/>
      <c r="N11" s="157"/>
      <c r="O11" s="157"/>
      <c r="P11" s="157"/>
      <c r="Q11" s="157"/>
      <c r="R11" s="157"/>
      <c r="S11" s="157"/>
      <c r="T11" s="157"/>
      <c r="U11" s="157"/>
      <c r="V11" s="157"/>
      <c r="W11" s="157"/>
      <c r="X11" s="157"/>
      <c r="Y11" s="148"/>
      <c r="Z11" s="148"/>
      <c r="AA11" s="148"/>
      <c r="AB11" s="148"/>
      <c r="AC11" s="148"/>
      <c r="AD11" s="148"/>
      <c r="AE11" s="148"/>
      <c r="AF11" s="148"/>
      <c r="AG11" s="148" t="s">
        <v>184</v>
      </c>
      <c r="AH11" s="148">
        <v>0</v>
      </c>
      <c r="AI11" s="148"/>
      <c r="AJ11" s="148"/>
      <c r="AK11" s="148"/>
      <c r="AL11" s="148"/>
      <c r="AM11" s="148"/>
      <c r="AN11" s="148"/>
      <c r="AO11" s="148"/>
      <c r="AP11" s="148"/>
      <c r="AQ11" s="148"/>
      <c r="AR11" s="148"/>
      <c r="AS11" s="148"/>
      <c r="AT11" s="148"/>
      <c r="AU11" s="148"/>
      <c r="AV11" s="148"/>
      <c r="AW11" s="148"/>
      <c r="AX11" s="148"/>
      <c r="AY11" s="148"/>
      <c r="AZ11" s="148"/>
      <c r="BA11" s="148"/>
      <c r="BB11" s="148"/>
      <c r="BC11" s="148"/>
      <c r="BD11" s="148"/>
      <c r="BE11" s="148"/>
      <c r="BF11" s="148"/>
      <c r="BG11" s="148"/>
      <c r="BH11" s="148"/>
    </row>
    <row r="12" spans="1:60" ht="22.5" outlineLevel="1" x14ac:dyDescent="0.2">
      <c r="A12" s="165">
        <v>2</v>
      </c>
      <c r="B12" s="166" t="s">
        <v>185</v>
      </c>
      <c r="C12" s="175" t="s">
        <v>186</v>
      </c>
      <c r="D12" s="167" t="s">
        <v>176</v>
      </c>
      <c r="E12" s="168">
        <v>0.78600000000000003</v>
      </c>
      <c r="F12" s="169"/>
      <c r="G12" s="170">
        <f>ROUND(E12*F12,2)</f>
        <v>0</v>
      </c>
      <c r="H12" s="169">
        <v>0</v>
      </c>
      <c r="I12" s="170">
        <f>ROUND(E12*H12,2)</f>
        <v>0</v>
      </c>
      <c r="J12" s="169">
        <v>37.299999999999997</v>
      </c>
      <c r="K12" s="170">
        <f>ROUND(E12*J12,2)</f>
        <v>29.32</v>
      </c>
      <c r="L12" s="170">
        <v>21</v>
      </c>
      <c r="M12" s="170">
        <f>G12*(1+L12/100)</f>
        <v>0</v>
      </c>
      <c r="N12" s="170">
        <v>0</v>
      </c>
      <c r="O12" s="170">
        <f>ROUND(E12*N12,2)</f>
        <v>0</v>
      </c>
      <c r="P12" s="170">
        <v>0</v>
      </c>
      <c r="Q12" s="170">
        <f>ROUND(E12*P12,2)</f>
        <v>0</v>
      </c>
      <c r="R12" s="170" t="s">
        <v>177</v>
      </c>
      <c r="S12" s="170" t="s">
        <v>162</v>
      </c>
      <c r="T12" s="171" t="s">
        <v>178</v>
      </c>
      <c r="U12" s="157">
        <v>0.06</v>
      </c>
      <c r="V12" s="157">
        <f>ROUND(E12*U12,2)</f>
        <v>0.05</v>
      </c>
      <c r="W12" s="157"/>
      <c r="X12" s="157" t="s">
        <v>179</v>
      </c>
      <c r="Y12" s="148"/>
      <c r="Z12" s="148"/>
      <c r="AA12" s="148"/>
      <c r="AB12" s="148"/>
      <c r="AC12" s="148"/>
      <c r="AD12" s="148"/>
      <c r="AE12" s="148"/>
      <c r="AF12" s="148"/>
      <c r="AG12" s="148" t="s">
        <v>180</v>
      </c>
      <c r="AH12" s="148"/>
      <c r="AI12" s="148"/>
      <c r="AJ12" s="148"/>
      <c r="AK12" s="148"/>
      <c r="AL12" s="148"/>
      <c r="AM12" s="148"/>
      <c r="AN12" s="148"/>
      <c r="AO12" s="148"/>
      <c r="AP12" s="148"/>
      <c r="AQ12" s="148"/>
      <c r="AR12" s="148"/>
      <c r="AS12" s="148"/>
      <c r="AT12" s="148"/>
      <c r="AU12" s="148"/>
      <c r="AV12" s="148"/>
      <c r="AW12" s="148"/>
      <c r="AX12" s="148"/>
      <c r="AY12" s="148"/>
      <c r="AZ12" s="148"/>
      <c r="BA12" s="148"/>
      <c r="BB12" s="148"/>
      <c r="BC12" s="148"/>
      <c r="BD12" s="148"/>
      <c r="BE12" s="148"/>
      <c r="BF12" s="148"/>
      <c r="BG12" s="148"/>
      <c r="BH12" s="148"/>
    </row>
    <row r="13" spans="1:60" outlineLevel="1" x14ac:dyDescent="0.2">
      <c r="A13" s="155"/>
      <c r="B13" s="156"/>
      <c r="C13" s="262" t="s">
        <v>181</v>
      </c>
      <c r="D13" s="263"/>
      <c r="E13" s="263"/>
      <c r="F13" s="263"/>
      <c r="G13" s="263"/>
      <c r="H13" s="157"/>
      <c r="I13" s="157"/>
      <c r="J13" s="157"/>
      <c r="K13" s="157"/>
      <c r="L13" s="157"/>
      <c r="M13" s="157"/>
      <c r="N13" s="157"/>
      <c r="O13" s="157"/>
      <c r="P13" s="157"/>
      <c r="Q13" s="157"/>
      <c r="R13" s="157"/>
      <c r="S13" s="157"/>
      <c r="T13" s="157"/>
      <c r="U13" s="157"/>
      <c r="V13" s="157"/>
      <c r="W13" s="157"/>
      <c r="X13" s="157"/>
      <c r="Y13" s="148"/>
      <c r="Z13" s="148"/>
      <c r="AA13" s="148"/>
      <c r="AB13" s="148"/>
      <c r="AC13" s="148"/>
      <c r="AD13" s="148"/>
      <c r="AE13" s="148"/>
      <c r="AF13" s="148"/>
      <c r="AG13" s="148" t="s">
        <v>182</v>
      </c>
      <c r="AH13" s="148"/>
      <c r="AI13" s="148"/>
      <c r="AJ13" s="148"/>
      <c r="AK13" s="148"/>
      <c r="AL13" s="148"/>
      <c r="AM13" s="148"/>
      <c r="AN13" s="148"/>
      <c r="AO13" s="148"/>
      <c r="AP13" s="148"/>
      <c r="AQ13" s="148"/>
      <c r="AR13" s="148"/>
      <c r="AS13" s="148"/>
      <c r="AT13" s="148"/>
      <c r="AU13" s="148"/>
      <c r="AV13" s="148"/>
      <c r="AW13" s="148"/>
      <c r="AX13" s="148"/>
      <c r="AY13" s="148"/>
      <c r="AZ13" s="148"/>
      <c r="BA13" s="148"/>
      <c r="BB13" s="148"/>
      <c r="BC13" s="148"/>
      <c r="BD13" s="148"/>
      <c r="BE13" s="148"/>
      <c r="BF13" s="148"/>
      <c r="BG13" s="148"/>
      <c r="BH13" s="148"/>
    </row>
    <row r="14" spans="1:60" outlineLevel="1" x14ac:dyDescent="0.2">
      <c r="A14" s="155"/>
      <c r="B14" s="156"/>
      <c r="C14" s="188" t="s">
        <v>482</v>
      </c>
      <c r="D14" s="179"/>
      <c r="E14" s="180">
        <v>0.78600000000000003</v>
      </c>
      <c r="F14" s="157"/>
      <c r="G14" s="157"/>
      <c r="H14" s="157"/>
      <c r="I14" s="157"/>
      <c r="J14" s="157"/>
      <c r="K14" s="157"/>
      <c r="L14" s="157"/>
      <c r="M14" s="157"/>
      <c r="N14" s="157"/>
      <c r="O14" s="157"/>
      <c r="P14" s="157"/>
      <c r="Q14" s="157"/>
      <c r="R14" s="157"/>
      <c r="S14" s="157"/>
      <c r="T14" s="157"/>
      <c r="U14" s="157"/>
      <c r="V14" s="157"/>
      <c r="W14" s="157"/>
      <c r="X14" s="157"/>
      <c r="Y14" s="148"/>
      <c r="Z14" s="148"/>
      <c r="AA14" s="148"/>
      <c r="AB14" s="148"/>
      <c r="AC14" s="148"/>
      <c r="AD14" s="148"/>
      <c r="AE14" s="148"/>
      <c r="AF14" s="148"/>
      <c r="AG14" s="148" t="s">
        <v>184</v>
      </c>
      <c r="AH14" s="148">
        <v>0</v>
      </c>
      <c r="AI14" s="148"/>
      <c r="AJ14" s="148"/>
      <c r="AK14" s="148"/>
      <c r="AL14" s="148"/>
      <c r="AM14" s="148"/>
      <c r="AN14" s="148"/>
      <c r="AO14" s="148"/>
      <c r="AP14" s="148"/>
      <c r="AQ14" s="148"/>
      <c r="AR14" s="148"/>
      <c r="AS14" s="148"/>
      <c r="AT14" s="148"/>
      <c r="AU14" s="148"/>
      <c r="AV14" s="148"/>
      <c r="AW14" s="148"/>
      <c r="AX14" s="148"/>
      <c r="AY14" s="148"/>
      <c r="AZ14" s="148"/>
      <c r="BA14" s="148"/>
      <c r="BB14" s="148"/>
      <c r="BC14" s="148"/>
      <c r="BD14" s="148"/>
      <c r="BE14" s="148"/>
      <c r="BF14" s="148"/>
      <c r="BG14" s="148"/>
      <c r="BH14" s="148"/>
    </row>
    <row r="15" spans="1:60" outlineLevel="1" x14ac:dyDescent="0.2">
      <c r="A15" s="165">
        <v>3</v>
      </c>
      <c r="B15" s="166" t="s">
        <v>192</v>
      </c>
      <c r="C15" s="175" t="s">
        <v>193</v>
      </c>
      <c r="D15" s="167" t="s">
        <v>176</v>
      </c>
      <c r="E15" s="168">
        <v>3.93</v>
      </c>
      <c r="F15" s="169"/>
      <c r="G15" s="170">
        <f>ROUND(E15*F15,2)</f>
        <v>0</v>
      </c>
      <c r="H15" s="169">
        <v>0</v>
      </c>
      <c r="I15" s="170">
        <f>ROUND(E15*H15,2)</f>
        <v>0</v>
      </c>
      <c r="J15" s="169">
        <v>44.4</v>
      </c>
      <c r="K15" s="170">
        <f>ROUND(E15*J15,2)</f>
        <v>174.49</v>
      </c>
      <c r="L15" s="170">
        <v>21</v>
      </c>
      <c r="M15" s="170">
        <f>G15*(1+L15/100)</f>
        <v>0</v>
      </c>
      <c r="N15" s="170">
        <v>0</v>
      </c>
      <c r="O15" s="170">
        <f>ROUND(E15*N15,2)</f>
        <v>0</v>
      </c>
      <c r="P15" s="170">
        <v>0</v>
      </c>
      <c r="Q15" s="170">
        <f>ROUND(E15*P15,2)</f>
        <v>0</v>
      </c>
      <c r="R15" s="170" t="s">
        <v>177</v>
      </c>
      <c r="S15" s="170" t="s">
        <v>162</v>
      </c>
      <c r="T15" s="171" t="s">
        <v>178</v>
      </c>
      <c r="U15" s="157">
        <v>7.0000000000000007E-2</v>
      </c>
      <c r="V15" s="157">
        <f>ROUND(E15*U15,2)</f>
        <v>0.28000000000000003</v>
      </c>
      <c r="W15" s="157"/>
      <c r="X15" s="157" t="s">
        <v>179</v>
      </c>
      <c r="Y15" s="148"/>
      <c r="Z15" s="148"/>
      <c r="AA15" s="148"/>
      <c r="AB15" s="148"/>
      <c r="AC15" s="148"/>
      <c r="AD15" s="148"/>
      <c r="AE15" s="148"/>
      <c r="AF15" s="148"/>
      <c r="AG15" s="148" t="s">
        <v>180</v>
      </c>
      <c r="AH15" s="148"/>
      <c r="AI15" s="148"/>
      <c r="AJ15" s="148"/>
      <c r="AK15" s="148"/>
      <c r="AL15" s="148"/>
      <c r="AM15" s="148"/>
      <c r="AN15" s="148"/>
      <c r="AO15" s="148"/>
      <c r="AP15" s="148"/>
      <c r="AQ15" s="148"/>
      <c r="AR15" s="148"/>
      <c r="AS15" s="148"/>
      <c r="AT15" s="148"/>
      <c r="AU15" s="148"/>
      <c r="AV15" s="148"/>
      <c r="AW15" s="148"/>
      <c r="AX15" s="148"/>
      <c r="AY15" s="148"/>
      <c r="AZ15" s="148"/>
      <c r="BA15" s="148"/>
      <c r="BB15" s="148"/>
      <c r="BC15" s="148"/>
      <c r="BD15" s="148"/>
      <c r="BE15" s="148"/>
      <c r="BF15" s="148"/>
      <c r="BG15" s="148"/>
      <c r="BH15" s="148"/>
    </row>
    <row r="16" spans="1:60" outlineLevel="1" x14ac:dyDescent="0.2">
      <c r="A16" s="155"/>
      <c r="B16" s="156"/>
      <c r="C16" s="262" t="s">
        <v>194</v>
      </c>
      <c r="D16" s="263"/>
      <c r="E16" s="263"/>
      <c r="F16" s="263"/>
      <c r="G16" s="263"/>
      <c r="H16" s="157"/>
      <c r="I16" s="157"/>
      <c r="J16" s="157"/>
      <c r="K16" s="157"/>
      <c r="L16" s="157"/>
      <c r="M16" s="157"/>
      <c r="N16" s="157"/>
      <c r="O16" s="157"/>
      <c r="P16" s="157"/>
      <c r="Q16" s="157"/>
      <c r="R16" s="157"/>
      <c r="S16" s="157"/>
      <c r="T16" s="157"/>
      <c r="U16" s="157"/>
      <c r="V16" s="157"/>
      <c r="W16" s="157"/>
      <c r="X16" s="157"/>
      <c r="Y16" s="148"/>
      <c r="Z16" s="148"/>
      <c r="AA16" s="148"/>
      <c r="AB16" s="148"/>
      <c r="AC16" s="148"/>
      <c r="AD16" s="148"/>
      <c r="AE16" s="148"/>
      <c r="AF16" s="148"/>
      <c r="AG16" s="148" t="s">
        <v>182</v>
      </c>
      <c r="AH16" s="148"/>
      <c r="AI16" s="148"/>
      <c r="AJ16" s="148"/>
      <c r="AK16" s="148"/>
      <c r="AL16" s="148"/>
      <c r="AM16" s="148"/>
      <c r="AN16" s="148"/>
      <c r="AO16" s="148"/>
      <c r="AP16" s="148"/>
      <c r="AQ16" s="148"/>
      <c r="AR16" s="148"/>
      <c r="AS16" s="148"/>
      <c r="AT16" s="148"/>
      <c r="AU16" s="148"/>
      <c r="AV16" s="148"/>
      <c r="AW16" s="148"/>
      <c r="AX16" s="148"/>
      <c r="AY16" s="148"/>
      <c r="AZ16" s="148"/>
      <c r="BA16" s="148"/>
      <c r="BB16" s="148"/>
      <c r="BC16" s="148"/>
      <c r="BD16" s="148"/>
      <c r="BE16" s="148"/>
      <c r="BF16" s="148"/>
      <c r="BG16" s="148"/>
      <c r="BH16" s="148"/>
    </row>
    <row r="17" spans="1:60" outlineLevel="1" x14ac:dyDescent="0.2">
      <c r="A17" s="155"/>
      <c r="B17" s="156"/>
      <c r="C17" s="188" t="s">
        <v>483</v>
      </c>
      <c r="D17" s="179"/>
      <c r="E17" s="180">
        <v>3.93</v>
      </c>
      <c r="F17" s="157"/>
      <c r="G17" s="157"/>
      <c r="H17" s="157"/>
      <c r="I17" s="157"/>
      <c r="J17" s="157"/>
      <c r="K17" s="157"/>
      <c r="L17" s="157"/>
      <c r="M17" s="157"/>
      <c r="N17" s="157"/>
      <c r="O17" s="157"/>
      <c r="P17" s="157"/>
      <c r="Q17" s="157"/>
      <c r="R17" s="157"/>
      <c r="S17" s="157"/>
      <c r="T17" s="157"/>
      <c r="U17" s="157"/>
      <c r="V17" s="157"/>
      <c r="W17" s="157"/>
      <c r="X17" s="157"/>
      <c r="Y17" s="148"/>
      <c r="Z17" s="148"/>
      <c r="AA17" s="148"/>
      <c r="AB17" s="148"/>
      <c r="AC17" s="148"/>
      <c r="AD17" s="148"/>
      <c r="AE17" s="148"/>
      <c r="AF17" s="148"/>
      <c r="AG17" s="148" t="s">
        <v>184</v>
      </c>
      <c r="AH17" s="148">
        <v>0</v>
      </c>
      <c r="AI17" s="148"/>
      <c r="AJ17" s="148"/>
      <c r="AK17" s="148"/>
      <c r="AL17" s="148"/>
      <c r="AM17" s="148"/>
      <c r="AN17" s="148"/>
      <c r="AO17" s="148"/>
      <c r="AP17" s="148"/>
      <c r="AQ17" s="148"/>
      <c r="AR17" s="148"/>
      <c r="AS17" s="148"/>
      <c r="AT17" s="148"/>
      <c r="AU17" s="148"/>
      <c r="AV17" s="148"/>
      <c r="AW17" s="148"/>
      <c r="AX17" s="148"/>
      <c r="AY17" s="148"/>
      <c r="AZ17" s="148"/>
      <c r="BA17" s="148"/>
      <c r="BB17" s="148"/>
      <c r="BC17" s="148"/>
      <c r="BD17" s="148"/>
      <c r="BE17" s="148"/>
      <c r="BF17" s="148"/>
      <c r="BG17" s="148"/>
      <c r="BH17" s="148"/>
    </row>
    <row r="18" spans="1:60" ht="56.25" outlineLevel="1" x14ac:dyDescent="0.2">
      <c r="A18" s="165">
        <v>4</v>
      </c>
      <c r="B18" s="166" t="s">
        <v>484</v>
      </c>
      <c r="C18" s="175" t="s">
        <v>485</v>
      </c>
      <c r="D18" s="167" t="s">
        <v>176</v>
      </c>
      <c r="E18" s="168">
        <v>55.04</v>
      </c>
      <c r="F18" s="169"/>
      <c r="G18" s="170">
        <f>ROUND(E18*F18,2)</f>
        <v>0</v>
      </c>
      <c r="H18" s="169">
        <v>0</v>
      </c>
      <c r="I18" s="170">
        <f>ROUND(E18*H18,2)</f>
        <v>0</v>
      </c>
      <c r="J18" s="169">
        <v>68.3</v>
      </c>
      <c r="K18" s="170">
        <f>ROUND(E18*J18,2)</f>
        <v>3759.23</v>
      </c>
      <c r="L18" s="170">
        <v>21</v>
      </c>
      <c r="M18" s="170">
        <f>G18*(1+L18/100)</f>
        <v>0</v>
      </c>
      <c r="N18" s="170">
        <v>0</v>
      </c>
      <c r="O18" s="170">
        <f>ROUND(E18*N18,2)</f>
        <v>0</v>
      </c>
      <c r="P18" s="170">
        <v>0</v>
      </c>
      <c r="Q18" s="170">
        <f>ROUND(E18*P18,2)</f>
        <v>0</v>
      </c>
      <c r="R18" s="170" t="s">
        <v>177</v>
      </c>
      <c r="S18" s="170" t="s">
        <v>162</v>
      </c>
      <c r="T18" s="171" t="s">
        <v>178</v>
      </c>
      <c r="U18" s="157">
        <v>0.05</v>
      </c>
      <c r="V18" s="157">
        <f>ROUND(E18*U18,2)</f>
        <v>2.75</v>
      </c>
      <c r="W18" s="157"/>
      <c r="X18" s="157" t="s">
        <v>179</v>
      </c>
      <c r="Y18" s="148"/>
      <c r="Z18" s="148"/>
      <c r="AA18" s="148"/>
      <c r="AB18" s="148"/>
      <c r="AC18" s="148"/>
      <c r="AD18" s="148"/>
      <c r="AE18" s="148"/>
      <c r="AF18" s="148"/>
      <c r="AG18" s="148" t="s">
        <v>180</v>
      </c>
      <c r="AH18" s="148"/>
      <c r="AI18" s="148"/>
      <c r="AJ18" s="148"/>
      <c r="AK18" s="148"/>
      <c r="AL18" s="148"/>
      <c r="AM18" s="148"/>
      <c r="AN18" s="148"/>
      <c r="AO18" s="148"/>
      <c r="AP18" s="148"/>
      <c r="AQ18" s="148"/>
      <c r="AR18" s="148"/>
      <c r="AS18" s="148"/>
      <c r="AT18" s="148"/>
      <c r="AU18" s="148"/>
      <c r="AV18" s="148"/>
      <c r="AW18" s="148"/>
      <c r="AX18" s="148"/>
      <c r="AY18" s="148"/>
      <c r="AZ18" s="148"/>
      <c r="BA18" s="148"/>
      <c r="BB18" s="148"/>
      <c r="BC18" s="148"/>
      <c r="BD18" s="148"/>
      <c r="BE18" s="148"/>
      <c r="BF18" s="148"/>
      <c r="BG18" s="148"/>
      <c r="BH18" s="148"/>
    </row>
    <row r="19" spans="1:60" outlineLevel="1" x14ac:dyDescent="0.2">
      <c r="A19" s="155"/>
      <c r="B19" s="156"/>
      <c r="C19" s="262" t="s">
        <v>486</v>
      </c>
      <c r="D19" s="263"/>
      <c r="E19" s="263"/>
      <c r="F19" s="263"/>
      <c r="G19" s="263"/>
      <c r="H19" s="157"/>
      <c r="I19" s="157"/>
      <c r="J19" s="157"/>
      <c r="K19" s="157"/>
      <c r="L19" s="157"/>
      <c r="M19" s="157"/>
      <c r="N19" s="157"/>
      <c r="O19" s="157"/>
      <c r="P19" s="157"/>
      <c r="Q19" s="157"/>
      <c r="R19" s="157"/>
      <c r="S19" s="157"/>
      <c r="T19" s="157"/>
      <c r="U19" s="157"/>
      <c r="V19" s="157"/>
      <c r="W19" s="157"/>
      <c r="X19" s="157"/>
      <c r="Y19" s="148"/>
      <c r="Z19" s="148"/>
      <c r="AA19" s="148"/>
      <c r="AB19" s="148"/>
      <c r="AC19" s="148"/>
      <c r="AD19" s="148"/>
      <c r="AE19" s="148"/>
      <c r="AF19" s="148"/>
      <c r="AG19" s="148" t="s">
        <v>182</v>
      </c>
      <c r="AH19" s="148"/>
      <c r="AI19" s="148"/>
      <c r="AJ19" s="148"/>
      <c r="AK19" s="148"/>
      <c r="AL19" s="148"/>
      <c r="AM19" s="148"/>
      <c r="AN19" s="148"/>
      <c r="AO19" s="148"/>
      <c r="AP19" s="148"/>
      <c r="AQ19" s="148"/>
      <c r="AR19" s="148"/>
      <c r="AS19" s="148"/>
      <c r="AT19" s="148"/>
      <c r="AU19" s="148"/>
      <c r="AV19" s="148"/>
      <c r="AW19" s="148"/>
      <c r="AX19" s="148"/>
      <c r="AY19" s="148"/>
      <c r="AZ19" s="148"/>
      <c r="BA19" s="148"/>
      <c r="BB19" s="148"/>
      <c r="BC19" s="148"/>
      <c r="BD19" s="148"/>
      <c r="BE19" s="148"/>
      <c r="BF19" s="148"/>
      <c r="BG19" s="148"/>
      <c r="BH19" s="148"/>
    </row>
    <row r="20" spans="1:60" outlineLevel="1" x14ac:dyDescent="0.2">
      <c r="A20" s="155"/>
      <c r="B20" s="156"/>
      <c r="C20" s="188" t="s">
        <v>487</v>
      </c>
      <c r="D20" s="179"/>
      <c r="E20" s="180">
        <v>55.04</v>
      </c>
      <c r="F20" s="157"/>
      <c r="G20" s="157"/>
      <c r="H20" s="157"/>
      <c r="I20" s="157"/>
      <c r="J20" s="157"/>
      <c r="K20" s="157"/>
      <c r="L20" s="157"/>
      <c r="M20" s="157"/>
      <c r="N20" s="157"/>
      <c r="O20" s="157"/>
      <c r="P20" s="157"/>
      <c r="Q20" s="157"/>
      <c r="R20" s="157"/>
      <c r="S20" s="157"/>
      <c r="T20" s="157"/>
      <c r="U20" s="157"/>
      <c r="V20" s="157"/>
      <c r="W20" s="157"/>
      <c r="X20" s="157"/>
      <c r="Y20" s="148"/>
      <c r="Z20" s="148"/>
      <c r="AA20" s="148"/>
      <c r="AB20" s="148"/>
      <c r="AC20" s="148"/>
      <c r="AD20" s="148"/>
      <c r="AE20" s="148"/>
      <c r="AF20" s="148"/>
      <c r="AG20" s="148" t="s">
        <v>184</v>
      </c>
      <c r="AH20" s="148">
        <v>0</v>
      </c>
      <c r="AI20" s="148"/>
      <c r="AJ20" s="148"/>
      <c r="AK20" s="148"/>
      <c r="AL20" s="148"/>
      <c r="AM20" s="148"/>
      <c r="AN20" s="148"/>
      <c r="AO20" s="148"/>
      <c r="AP20" s="148"/>
      <c r="AQ20" s="148"/>
      <c r="AR20" s="148"/>
      <c r="AS20" s="148"/>
      <c r="AT20" s="148"/>
      <c r="AU20" s="148"/>
      <c r="AV20" s="148"/>
      <c r="AW20" s="148"/>
      <c r="AX20" s="148"/>
      <c r="AY20" s="148"/>
      <c r="AZ20" s="148"/>
      <c r="BA20" s="148"/>
      <c r="BB20" s="148"/>
      <c r="BC20" s="148"/>
      <c r="BD20" s="148"/>
      <c r="BE20" s="148"/>
      <c r="BF20" s="148"/>
      <c r="BG20" s="148"/>
      <c r="BH20" s="148"/>
    </row>
    <row r="21" spans="1:60" x14ac:dyDescent="0.2">
      <c r="A21" s="159" t="s">
        <v>157</v>
      </c>
      <c r="B21" s="160" t="s">
        <v>92</v>
      </c>
      <c r="C21" s="174" t="s">
        <v>93</v>
      </c>
      <c r="D21" s="161"/>
      <c r="E21" s="162"/>
      <c r="F21" s="163"/>
      <c r="G21" s="163">
        <f>SUMIF(AG22:AG26,"&lt;&gt;NOR",G22:G26)</f>
        <v>0</v>
      </c>
      <c r="H21" s="163"/>
      <c r="I21" s="163">
        <f>SUM(I22:I26)</f>
        <v>2214.54</v>
      </c>
      <c r="J21" s="163"/>
      <c r="K21" s="163">
        <f>SUM(K22:K26)</f>
        <v>2624.8599999999997</v>
      </c>
      <c r="L21" s="163"/>
      <c r="M21" s="163">
        <f>SUM(M22:M26)</f>
        <v>0</v>
      </c>
      <c r="N21" s="163"/>
      <c r="O21" s="163">
        <f>SUM(O22:O26)</f>
        <v>5.09</v>
      </c>
      <c r="P21" s="163"/>
      <c r="Q21" s="163">
        <f>SUM(Q22:Q26)</f>
        <v>0</v>
      </c>
      <c r="R21" s="163"/>
      <c r="S21" s="163"/>
      <c r="T21" s="164"/>
      <c r="U21" s="158"/>
      <c r="V21" s="158">
        <f>SUM(V22:V26)</f>
        <v>4.93</v>
      </c>
      <c r="W21" s="158"/>
      <c r="X21" s="158"/>
      <c r="AG21" t="s">
        <v>158</v>
      </c>
    </row>
    <row r="22" spans="1:60" ht="22.5" outlineLevel="1" x14ac:dyDescent="0.2">
      <c r="A22" s="165">
        <v>5</v>
      </c>
      <c r="B22" s="166" t="s">
        <v>488</v>
      </c>
      <c r="C22" s="175" t="s">
        <v>489</v>
      </c>
      <c r="D22" s="167" t="s">
        <v>203</v>
      </c>
      <c r="E22" s="168">
        <v>15.72</v>
      </c>
      <c r="F22" s="169"/>
      <c r="G22" s="170">
        <f>ROUND(E22*F22,2)</f>
        <v>0</v>
      </c>
      <c r="H22" s="169">
        <v>0</v>
      </c>
      <c r="I22" s="170">
        <f>ROUND(E22*H22,2)</f>
        <v>0</v>
      </c>
      <c r="J22" s="169">
        <v>89.6</v>
      </c>
      <c r="K22" s="170">
        <f>ROUND(E22*J22,2)</f>
        <v>1408.51</v>
      </c>
      <c r="L22" s="170">
        <v>21</v>
      </c>
      <c r="M22" s="170">
        <f>G22*(1+L22/100)</f>
        <v>0</v>
      </c>
      <c r="N22" s="170">
        <v>0</v>
      </c>
      <c r="O22" s="170">
        <f>ROUND(E22*N22,2)</f>
        <v>0</v>
      </c>
      <c r="P22" s="170">
        <v>0</v>
      </c>
      <c r="Q22" s="170">
        <f>ROUND(E22*P22,2)</f>
        <v>0</v>
      </c>
      <c r="R22" s="170" t="s">
        <v>177</v>
      </c>
      <c r="S22" s="170" t="s">
        <v>162</v>
      </c>
      <c r="T22" s="171" t="s">
        <v>178</v>
      </c>
      <c r="U22" s="157">
        <v>0.15</v>
      </c>
      <c r="V22" s="157">
        <f>ROUND(E22*U22,2)</f>
        <v>2.36</v>
      </c>
      <c r="W22" s="157"/>
      <c r="X22" s="157" t="s">
        <v>179</v>
      </c>
      <c r="Y22" s="148"/>
      <c r="Z22" s="148"/>
      <c r="AA22" s="148"/>
      <c r="AB22" s="148"/>
      <c r="AC22" s="148"/>
      <c r="AD22" s="148"/>
      <c r="AE22" s="148"/>
      <c r="AF22" s="148"/>
      <c r="AG22" s="148" t="s">
        <v>180</v>
      </c>
      <c r="AH22" s="148"/>
      <c r="AI22" s="148"/>
      <c r="AJ22" s="148"/>
      <c r="AK22" s="148"/>
      <c r="AL22" s="148"/>
      <c r="AM22" s="148"/>
      <c r="AN22" s="148"/>
      <c r="AO22" s="148"/>
      <c r="AP22" s="148"/>
      <c r="AQ22" s="148"/>
      <c r="AR22" s="148"/>
      <c r="AS22" s="148"/>
      <c r="AT22" s="148"/>
      <c r="AU22" s="148"/>
      <c r="AV22" s="148"/>
      <c r="AW22" s="148"/>
      <c r="AX22" s="148"/>
      <c r="AY22" s="148"/>
      <c r="AZ22" s="148"/>
      <c r="BA22" s="148"/>
      <c r="BB22" s="148"/>
      <c r="BC22" s="148"/>
      <c r="BD22" s="148"/>
      <c r="BE22" s="148"/>
      <c r="BF22" s="148"/>
      <c r="BG22" s="148"/>
      <c r="BH22" s="148"/>
    </row>
    <row r="23" spans="1:60" outlineLevel="1" x14ac:dyDescent="0.2">
      <c r="A23" s="155"/>
      <c r="B23" s="156"/>
      <c r="C23" s="262" t="s">
        <v>490</v>
      </c>
      <c r="D23" s="263"/>
      <c r="E23" s="263"/>
      <c r="F23" s="263"/>
      <c r="G23" s="263"/>
      <c r="H23" s="157"/>
      <c r="I23" s="157"/>
      <c r="J23" s="157"/>
      <c r="K23" s="157"/>
      <c r="L23" s="157"/>
      <c r="M23" s="157"/>
      <c r="N23" s="157"/>
      <c r="O23" s="157"/>
      <c r="P23" s="157"/>
      <c r="Q23" s="157"/>
      <c r="R23" s="157"/>
      <c r="S23" s="157"/>
      <c r="T23" s="157"/>
      <c r="U23" s="157"/>
      <c r="V23" s="157"/>
      <c r="W23" s="157"/>
      <c r="X23" s="157"/>
      <c r="Y23" s="148"/>
      <c r="Z23" s="148"/>
      <c r="AA23" s="148"/>
      <c r="AB23" s="148"/>
      <c r="AC23" s="148"/>
      <c r="AD23" s="148"/>
      <c r="AE23" s="148"/>
      <c r="AF23" s="148"/>
      <c r="AG23" s="148" t="s">
        <v>182</v>
      </c>
      <c r="AH23" s="148"/>
      <c r="AI23" s="148"/>
      <c r="AJ23" s="148"/>
      <c r="AK23" s="148"/>
      <c r="AL23" s="148"/>
      <c r="AM23" s="148"/>
      <c r="AN23" s="148"/>
      <c r="AO23" s="148"/>
      <c r="AP23" s="148"/>
      <c r="AQ23" s="148"/>
      <c r="AR23" s="148"/>
      <c r="AS23" s="148"/>
      <c r="AT23" s="148"/>
      <c r="AU23" s="148"/>
      <c r="AV23" s="148"/>
      <c r="AW23" s="148"/>
      <c r="AX23" s="148"/>
      <c r="AY23" s="148"/>
      <c r="AZ23" s="148"/>
      <c r="BA23" s="172" t="str">
        <f>C23</f>
        <v>z rostlé horniny tř.1 - 4 pod násypy z hornin soudržných do 92% PS a hornin nesoudržných sypkých relativní ulehlosti I(d) do 0,8</v>
      </c>
      <c r="BB23" s="148"/>
      <c r="BC23" s="148"/>
      <c r="BD23" s="148"/>
      <c r="BE23" s="148"/>
      <c r="BF23" s="148"/>
      <c r="BG23" s="148"/>
      <c r="BH23" s="148"/>
    </row>
    <row r="24" spans="1:60" outlineLevel="1" x14ac:dyDescent="0.2">
      <c r="A24" s="155"/>
      <c r="B24" s="156"/>
      <c r="C24" s="188" t="s">
        <v>491</v>
      </c>
      <c r="D24" s="179"/>
      <c r="E24" s="180">
        <v>15.72</v>
      </c>
      <c r="F24" s="157"/>
      <c r="G24" s="157"/>
      <c r="H24" s="157"/>
      <c r="I24" s="157"/>
      <c r="J24" s="157"/>
      <c r="K24" s="157"/>
      <c r="L24" s="157"/>
      <c r="M24" s="157"/>
      <c r="N24" s="157"/>
      <c r="O24" s="157"/>
      <c r="P24" s="157"/>
      <c r="Q24" s="157"/>
      <c r="R24" s="157"/>
      <c r="S24" s="157"/>
      <c r="T24" s="157"/>
      <c r="U24" s="157"/>
      <c r="V24" s="157"/>
      <c r="W24" s="157"/>
      <c r="X24" s="157"/>
      <c r="Y24" s="148"/>
      <c r="Z24" s="148"/>
      <c r="AA24" s="148"/>
      <c r="AB24" s="148"/>
      <c r="AC24" s="148"/>
      <c r="AD24" s="148"/>
      <c r="AE24" s="148"/>
      <c r="AF24" s="148"/>
      <c r="AG24" s="148" t="s">
        <v>184</v>
      </c>
      <c r="AH24" s="148">
        <v>0</v>
      </c>
      <c r="AI24" s="148"/>
      <c r="AJ24" s="148"/>
      <c r="AK24" s="148"/>
      <c r="AL24" s="148"/>
      <c r="AM24" s="148"/>
      <c r="AN24" s="148"/>
      <c r="AO24" s="148"/>
      <c r="AP24" s="148"/>
      <c r="AQ24" s="148"/>
      <c r="AR24" s="148"/>
      <c r="AS24" s="148"/>
      <c r="AT24" s="148"/>
      <c r="AU24" s="148"/>
      <c r="AV24" s="148"/>
      <c r="AW24" s="148"/>
      <c r="AX24" s="148"/>
      <c r="AY24" s="148"/>
      <c r="AZ24" s="148"/>
      <c r="BA24" s="148"/>
      <c r="BB24" s="148"/>
      <c r="BC24" s="148"/>
      <c r="BD24" s="148"/>
      <c r="BE24" s="148"/>
      <c r="BF24" s="148"/>
      <c r="BG24" s="148"/>
      <c r="BH24" s="148"/>
    </row>
    <row r="25" spans="1:60" outlineLevel="1" x14ac:dyDescent="0.2">
      <c r="A25" s="165">
        <v>6</v>
      </c>
      <c r="B25" s="166" t="s">
        <v>492</v>
      </c>
      <c r="C25" s="175" t="s">
        <v>493</v>
      </c>
      <c r="D25" s="167" t="s">
        <v>176</v>
      </c>
      <c r="E25" s="168">
        <v>2.3580000000000001</v>
      </c>
      <c r="F25" s="169"/>
      <c r="G25" s="170">
        <f>ROUND(E25*F25,2)</f>
        <v>0</v>
      </c>
      <c r="H25" s="169">
        <v>939.16</v>
      </c>
      <c r="I25" s="170">
        <f>ROUND(E25*H25,2)</f>
        <v>2214.54</v>
      </c>
      <c r="J25" s="169">
        <v>515.84</v>
      </c>
      <c r="K25" s="170">
        <f>ROUND(E25*J25,2)</f>
        <v>1216.3499999999999</v>
      </c>
      <c r="L25" s="170">
        <v>21</v>
      </c>
      <c r="M25" s="170">
        <f>G25*(1+L25/100)</f>
        <v>0</v>
      </c>
      <c r="N25" s="170">
        <v>2.16</v>
      </c>
      <c r="O25" s="170">
        <f>ROUND(E25*N25,2)</f>
        <v>5.09</v>
      </c>
      <c r="P25" s="170">
        <v>0</v>
      </c>
      <c r="Q25" s="170">
        <f>ROUND(E25*P25,2)</f>
        <v>0</v>
      </c>
      <c r="R25" s="170" t="s">
        <v>494</v>
      </c>
      <c r="S25" s="170" t="s">
        <v>162</v>
      </c>
      <c r="T25" s="171" t="s">
        <v>178</v>
      </c>
      <c r="U25" s="157">
        <v>1.0900000000000001</v>
      </c>
      <c r="V25" s="157">
        <f>ROUND(E25*U25,2)</f>
        <v>2.57</v>
      </c>
      <c r="W25" s="157"/>
      <c r="X25" s="157" t="s">
        <v>179</v>
      </c>
      <c r="Y25" s="148"/>
      <c r="Z25" s="148"/>
      <c r="AA25" s="148"/>
      <c r="AB25" s="148"/>
      <c r="AC25" s="148"/>
      <c r="AD25" s="148"/>
      <c r="AE25" s="148"/>
      <c r="AF25" s="148"/>
      <c r="AG25" s="148" t="s">
        <v>180</v>
      </c>
      <c r="AH25" s="148"/>
      <c r="AI25" s="148"/>
      <c r="AJ25" s="148"/>
      <c r="AK25" s="148"/>
      <c r="AL25" s="148"/>
      <c r="AM25" s="148"/>
      <c r="AN25" s="148"/>
      <c r="AO25" s="148"/>
      <c r="AP25" s="148"/>
      <c r="AQ25" s="148"/>
      <c r="AR25" s="148"/>
      <c r="AS25" s="148"/>
      <c r="AT25" s="148"/>
      <c r="AU25" s="148"/>
      <c r="AV25" s="148"/>
      <c r="AW25" s="148"/>
      <c r="AX25" s="148"/>
      <c r="AY25" s="148"/>
      <c r="AZ25" s="148"/>
      <c r="BA25" s="148"/>
      <c r="BB25" s="148"/>
      <c r="BC25" s="148"/>
      <c r="BD25" s="148"/>
      <c r="BE25" s="148"/>
      <c r="BF25" s="148"/>
      <c r="BG25" s="148"/>
      <c r="BH25" s="148"/>
    </row>
    <row r="26" spans="1:60" outlineLevel="1" x14ac:dyDescent="0.2">
      <c r="A26" s="155"/>
      <c r="B26" s="156"/>
      <c r="C26" s="188" t="s">
        <v>495</v>
      </c>
      <c r="D26" s="179"/>
      <c r="E26" s="180">
        <v>2.3580000000000001</v>
      </c>
      <c r="F26" s="157"/>
      <c r="G26" s="157"/>
      <c r="H26" s="157"/>
      <c r="I26" s="157"/>
      <c r="J26" s="157"/>
      <c r="K26" s="157"/>
      <c r="L26" s="157"/>
      <c r="M26" s="157"/>
      <c r="N26" s="157"/>
      <c r="O26" s="157"/>
      <c r="P26" s="157"/>
      <c r="Q26" s="157"/>
      <c r="R26" s="157"/>
      <c r="S26" s="157"/>
      <c r="T26" s="157"/>
      <c r="U26" s="157"/>
      <c r="V26" s="157"/>
      <c r="W26" s="157"/>
      <c r="X26" s="157"/>
      <c r="Y26" s="148"/>
      <c r="Z26" s="148"/>
      <c r="AA26" s="148"/>
      <c r="AB26" s="148"/>
      <c r="AC26" s="148"/>
      <c r="AD26" s="148"/>
      <c r="AE26" s="148"/>
      <c r="AF26" s="148"/>
      <c r="AG26" s="148" t="s">
        <v>184</v>
      </c>
      <c r="AH26" s="148">
        <v>0</v>
      </c>
      <c r="AI26" s="148"/>
      <c r="AJ26" s="148"/>
      <c r="AK26" s="148"/>
      <c r="AL26" s="148"/>
      <c r="AM26" s="148"/>
      <c r="AN26" s="148"/>
      <c r="AO26" s="148"/>
      <c r="AP26" s="148"/>
      <c r="AQ26" s="148"/>
      <c r="AR26" s="148"/>
      <c r="AS26" s="148"/>
      <c r="AT26" s="148"/>
      <c r="AU26" s="148"/>
      <c r="AV26" s="148"/>
      <c r="AW26" s="148"/>
      <c r="AX26" s="148"/>
      <c r="AY26" s="148"/>
      <c r="AZ26" s="148"/>
      <c r="BA26" s="148"/>
      <c r="BB26" s="148"/>
      <c r="BC26" s="148"/>
      <c r="BD26" s="148"/>
      <c r="BE26" s="148"/>
      <c r="BF26" s="148"/>
      <c r="BG26" s="148"/>
      <c r="BH26" s="148"/>
    </row>
    <row r="27" spans="1:60" x14ac:dyDescent="0.2">
      <c r="A27" s="159" t="s">
        <v>157</v>
      </c>
      <c r="B27" s="160" t="s">
        <v>94</v>
      </c>
      <c r="C27" s="174" t="s">
        <v>95</v>
      </c>
      <c r="D27" s="161"/>
      <c r="E27" s="162"/>
      <c r="F27" s="163"/>
      <c r="G27" s="163">
        <f>SUMIF(AG28:AG33,"&lt;&gt;NOR",G28:G33)</f>
        <v>0</v>
      </c>
      <c r="H27" s="163"/>
      <c r="I27" s="163">
        <f>SUM(I28:I33)</f>
        <v>14535.4</v>
      </c>
      <c r="J27" s="163"/>
      <c r="K27" s="163">
        <f>SUM(K28:K33)</f>
        <v>25149.68</v>
      </c>
      <c r="L27" s="163"/>
      <c r="M27" s="163">
        <f>SUM(M28:M33)</f>
        <v>0</v>
      </c>
      <c r="N27" s="163"/>
      <c r="O27" s="163">
        <f>SUM(O28:O33)</f>
        <v>12.4</v>
      </c>
      <c r="P27" s="163"/>
      <c r="Q27" s="163">
        <f>SUM(Q28:Q33)</f>
        <v>0</v>
      </c>
      <c r="R27" s="163"/>
      <c r="S27" s="163"/>
      <c r="T27" s="164"/>
      <c r="U27" s="158"/>
      <c r="V27" s="158">
        <f>SUM(V28:V33)</f>
        <v>56.400000000000006</v>
      </c>
      <c r="W27" s="158"/>
      <c r="X27" s="158"/>
      <c r="AG27" t="s">
        <v>158</v>
      </c>
    </row>
    <row r="28" spans="1:60" outlineLevel="1" x14ac:dyDescent="0.2">
      <c r="A28" s="165">
        <v>7</v>
      </c>
      <c r="B28" s="166" t="s">
        <v>496</v>
      </c>
      <c r="C28" s="175" t="s">
        <v>497</v>
      </c>
      <c r="D28" s="167" t="s">
        <v>176</v>
      </c>
      <c r="E28" s="168">
        <v>7.415</v>
      </c>
      <c r="F28" s="169"/>
      <c r="G28" s="170">
        <f>ROUND(E28*F28,2)</f>
        <v>0</v>
      </c>
      <c r="H28" s="169">
        <v>0</v>
      </c>
      <c r="I28" s="170">
        <f>ROUND(E28*H28,2)</f>
        <v>0</v>
      </c>
      <c r="J28" s="169">
        <v>1030</v>
      </c>
      <c r="K28" s="170">
        <f>ROUND(E28*J28,2)</f>
        <v>7637.45</v>
      </c>
      <c r="L28" s="170">
        <v>21</v>
      </c>
      <c r="M28" s="170">
        <f>G28*(1+L28/100)</f>
        <v>0</v>
      </c>
      <c r="N28" s="170">
        <v>0</v>
      </c>
      <c r="O28" s="170">
        <f>ROUND(E28*N28,2)</f>
        <v>0</v>
      </c>
      <c r="P28" s="170">
        <v>0</v>
      </c>
      <c r="Q28" s="170">
        <f>ROUND(E28*P28,2)</f>
        <v>0</v>
      </c>
      <c r="R28" s="170" t="s">
        <v>198</v>
      </c>
      <c r="S28" s="170" t="s">
        <v>162</v>
      </c>
      <c r="T28" s="171" t="s">
        <v>178</v>
      </c>
      <c r="U28" s="157">
        <v>2.2970000000000002</v>
      </c>
      <c r="V28" s="157">
        <f>ROUND(E28*U28,2)</f>
        <v>17.03</v>
      </c>
      <c r="W28" s="157"/>
      <c r="X28" s="157" t="s">
        <v>179</v>
      </c>
      <c r="Y28" s="148"/>
      <c r="Z28" s="148"/>
      <c r="AA28" s="148"/>
      <c r="AB28" s="148"/>
      <c r="AC28" s="148"/>
      <c r="AD28" s="148"/>
      <c r="AE28" s="148"/>
      <c r="AF28" s="148"/>
      <c r="AG28" s="148" t="s">
        <v>180</v>
      </c>
      <c r="AH28" s="148"/>
      <c r="AI28" s="148"/>
      <c r="AJ28" s="148"/>
      <c r="AK28" s="148"/>
      <c r="AL28" s="148"/>
      <c r="AM28" s="148"/>
      <c r="AN28" s="148"/>
      <c r="AO28" s="148"/>
      <c r="AP28" s="148"/>
      <c r="AQ28" s="148"/>
      <c r="AR28" s="148"/>
      <c r="AS28" s="148"/>
      <c r="AT28" s="148"/>
      <c r="AU28" s="148"/>
      <c r="AV28" s="148"/>
      <c r="AW28" s="148"/>
      <c r="AX28" s="148"/>
      <c r="AY28" s="148"/>
      <c r="AZ28" s="148"/>
      <c r="BA28" s="148"/>
      <c r="BB28" s="148"/>
      <c r="BC28" s="148"/>
      <c r="BD28" s="148"/>
      <c r="BE28" s="148"/>
      <c r="BF28" s="148"/>
      <c r="BG28" s="148"/>
      <c r="BH28" s="148"/>
    </row>
    <row r="29" spans="1:60" outlineLevel="1" x14ac:dyDescent="0.2">
      <c r="A29" s="155"/>
      <c r="B29" s="156"/>
      <c r="C29" s="262" t="s">
        <v>498</v>
      </c>
      <c r="D29" s="263"/>
      <c r="E29" s="263"/>
      <c r="F29" s="263"/>
      <c r="G29" s="263"/>
      <c r="H29" s="157"/>
      <c r="I29" s="157"/>
      <c r="J29" s="157"/>
      <c r="K29" s="157"/>
      <c r="L29" s="157"/>
      <c r="M29" s="157"/>
      <c r="N29" s="157"/>
      <c r="O29" s="157"/>
      <c r="P29" s="157"/>
      <c r="Q29" s="157"/>
      <c r="R29" s="157"/>
      <c r="S29" s="157"/>
      <c r="T29" s="157"/>
      <c r="U29" s="157"/>
      <c r="V29" s="157"/>
      <c r="W29" s="157"/>
      <c r="X29" s="157"/>
      <c r="Y29" s="148"/>
      <c r="Z29" s="148"/>
      <c r="AA29" s="148"/>
      <c r="AB29" s="148"/>
      <c r="AC29" s="148"/>
      <c r="AD29" s="148"/>
      <c r="AE29" s="148"/>
      <c r="AF29" s="148"/>
      <c r="AG29" s="148" t="s">
        <v>182</v>
      </c>
      <c r="AH29" s="148"/>
      <c r="AI29" s="148"/>
      <c r="AJ29" s="148"/>
      <c r="AK29" s="148"/>
      <c r="AL29" s="148"/>
      <c r="AM29" s="148"/>
      <c r="AN29" s="148"/>
      <c r="AO29" s="148"/>
      <c r="AP29" s="148"/>
      <c r="AQ29" s="148"/>
      <c r="AR29" s="148"/>
      <c r="AS29" s="148"/>
      <c r="AT29" s="148"/>
      <c r="AU29" s="148"/>
      <c r="AV29" s="148"/>
      <c r="AW29" s="148"/>
      <c r="AX29" s="148"/>
      <c r="AY29" s="148"/>
      <c r="AZ29" s="148"/>
      <c r="BA29" s="148"/>
      <c r="BB29" s="148"/>
      <c r="BC29" s="148"/>
      <c r="BD29" s="148"/>
      <c r="BE29" s="148"/>
      <c r="BF29" s="148"/>
      <c r="BG29" s="148"/>
      <c r="BH29" s="148"/>
    </row>
    <row r="30" spans="1:60" ht="33.75" outlineLevel="1" x14ac:dyDescent="0.2">
      <c r="A30" s="165">
        <v>8</v>
      </c>
      <c r="B30" s="166" t="s">
        <v>499</v>
      </c>
      <c r="C30" s="175" t="s">
        <v>500</v>
      </c>
      <c r="D30" s="167" t="s">
        <v>176</v>
      </c>
      <c r="E30" s="168">
        <v>7.415</v>
      </c>
      <c r="F30" s="169"/>
      <c r="G30" s="170">
        <f>ROUND(E30*F30,2)</f>
        <v>0</v>
      </c>
      <c r="H30" s="169">
        <v>1960.27</v>
      </c>
      <c r="I30" s="170">
        <f>ROUND(E30*H30,2)</f>
        <v>14535.4</v>
      </c>
      <c r="J30" s="169">
        <v>2194.73</v>
      </c>
      <c r="K30" s="170">
        <f>ROUND(E30*J30,2)</f>
        <v>16273.92</v>
      </c>
      <c r="L30" s="170">
        <v>21</v>
      </c>
      <c r="M30" s="170">
        <f>G30*(1+L30/100)</f>
        <v>0</v>
      </c>
      <c r="N30" s="170">
        <v>1.67266</v>
      </c>
      <c r="O30" s="170">
        <f>ROUND(E30*N30,2)</f>
        <v>12.4</v>
      </c>
      <c r="P30" s="170">
        <v>0</v>
      </c>
      <c r="Q30" s="170">
        <f>ROUND(E30*P30,2)</f>
        <v>0</v>
      </c>
      <c r="R30" s="170" t="s">
        <v>344</v>
      </c>
      <c r="S30" s="170" t="s">
        <v>162</v>
      </c>
      <c r="T30" s="171" t="s">
        <v>178</v>
      </c>
      <c r="U30" s="157">
        <v>4.9400000000000004</v>
      </c>
      <c r="V30" s="157">
        <f>ROUND(E30*U30,2)</f>
        <v>36.630000000000003</v>
      </c>
      <c r="W30" s="157"/>
      <c r="X30" s="157" t="s">
        <v>179</v>
      </c>
      <c r="Y30" s="148"/>
      <c r="Z30" s="148"/>
      <c r="AA30" s="148"/>
      <c r="AB30" s="148"/>
      <c r="AC30" s="148"/>
      <c r="AD30" s="148"/>
      <c r="AE30" s="148"/>
      <c r="AF30" s="148"/>
      <c r="AG30" s="148" t="s">
        <v>180</v>
      </c>
      <c r="AH30" s="148"/>
      <c r="AI30" s="148"/>
      <c r="AJ30" s="148"/>
      <c r="AK30" s="148"/>
      <c r="AL30" s="148"/>
      <c r="AM30" s="148"/>
      <c r="AN30" s="148"/>
      <c r="AO30" s="148"/>
      <c r="AP30" s="148"/>
      <c r="AQ30" s="148"/>
      <c r="AR30" s="148"/>
      <c r="AS30" s="148"/>
      <c r="AT30" s="148"/>
      <c r="AU30" s="148"/>
      <c r="AV30" s="148"/>
      <c r="AW30" s="148"/>
      <c r="AX30" s="148"/>
      <c r="AY30" s="148"/>
      <c r="AZ30" s="148"/>
      <c r="BA30" s="148"/>
      <c r="BB30" s="148"/>
      <c r="BC30" s="148"/>
      <c r="BD30" s="148"/>
      <c r="BE30" s="148"/>
      <c r="BF30" s="148"/>
      <c r="BG30" s="148"/>
      <c r="BH30" s="148"/>
    </row>
    <row r="31" spans="1:60" outlineLevel="1" x14ac:dyDescent="0.2">
      <c r="A31" s="155"/>
      <c r="B31" s="156"/>
      <c r="C31" s="188" t="s">
        <v>501</v>
      </c>
      <c r="D31" s="179"/>
      <c r="E31" s="180">
        <v>2.34</v>
      </c>
      <c r="F31" s="157"/>
      <c r="G31" s="157"/>
      <c r="H31" s="157"/>
      <c r="I31" s="157"/>
      <c r="J31" s="157"/>
      <c r="K31" s="157"/>
      <c r="L31" s="157"/>
      <c r="M31" s="157"/>
      <c r="N31" s="157"/>
      <c r="O31" s="157"/>
      <c r="P31" s="157"/>
      <c r="Q31" s="157"/>
      <c r="R31" s="157"/>
      <c r="S31" s="157"/>
      <c r="T31" s="157"/>
      <c r="U31" s="157"/>
      <c r="V31" s="157"/>
      <c r="W31" s="157"/>
      <c r="X31" s="157"/>
      <c r="Y31" s="148"/>
      <c r="Z31" s="148"/>
      <c r="AA31" s="148"/>
      <c r="AB31" s="148"/>
      <c r="AC31" s="148"/>
      <c r="AD31" s="148"/>
      <c r="AE31" s="148"/>
      <c r="AF31" s="148"/>
      <c r="AG31" s="148" t="s">
        <v>184</v>
      </c>
      <c r="AH31" s="148">
        <v>0</v>
      </c>
      <c r="AI31" s="148"/>
      <c r="AJ31" s="148"/>
      <c r="AK31" s="148"/>
      <c r="AL31" s="148"/>
      <c r="AM31" s="148"/>
      <c r="AN31" s="148"/>
      <c r="AO31" s="148"/>
      <c r="AP31" s="148"/>
      <c r="AQ31" s="148"/>
      <c r="AR31" s="148"/>
      <c r="AS31" s="148"/>
      <c r="AT31" s="148"/>
      <c r="AU31" s="148"/>
      <c r="AV31" s="148"/>
      <c r="AW31" s="148"/>
      <c r="AX31" s="148"/>
      <c r="AY31" s="148"/>
      <c r="AZ31" s="148"/>
      <c r="BA31" s="148"/>
      <c r="BB31" s="148"/>
      <c r="BC31" s="148"/>
      <c r="BD31" s="148"/>
      <c r="BE31" s="148"/>
      <c r="BF31" s="148"/>
      <c r="BG31" s="148"/>
      <c r="BH31" s="148"/>
    </row>
    <row r="32" spans="1:60" outlineLevel="1" x14ac:dyDescent="0.2">
      <c r="A32" s="155"/>
      <c r="B32" s="156"/>
      <c r="C32" s="188" t="s">
        <v>502</v>
      </c>
      <c r="D32" s="179"/>
      <c r="E32" s="180">
        <v>5.0750000000000002</v>
      </c>
      <c r="F32" s="157"/>
      <c r="G32" s="157"/>
      <c r="H32" s="157"/>
      <c r="I32" s="157"/>
      <c r="J32" s="157"/>
      <c r="K32" s="157"/>
      <c r="L32" s="157"/>
      <c r="M32" s="157"/>
      <c r="N32" s="157"/>
      <c r="O32" s="157"/>
      <c r="P32" s="157"/>
      <c r="Q32" s="157"/>
      <c r="R32" s="157"/>
      <c r="S32" s="157"/>
      <c r="T32" s="157"/>
      <c r="U32" s="157"/>
      <c r="V32" s="157"/>
      <c r="W32" s="157"/>
      <c r="X32" s="157"/>
      <c r="Y32" s="148"/>
      <c r="Z32" s="148"/>
      <c r="AA32" s="148"/>
      <c r="AB32" s="148"/>
      <c r="AC32" s="148"/>
      <c r="AD32" s="148"/>
      <c r="AE32" s="148"/>
      <c r="AF32" s="148"/>
      <c r="AG32" s="148" t="s">
        <v>184</v>
      </c>
      <c r="AH32" s="148">
        <v>0</v>
      </c>
      <c r="AI32" s="148"/>
      <c r="AJ32" s="148"/>
      <c r="AK32" s="148"/>
      <c r="AL32" s="148"/>
      <c r="AM32" s="148"/>
      <c r="AN32" s="148"/>
      <c r="AO32" s="148"/>
      <c r="AP32" s="148"/>
      <c r="AQ32" s="148"/>
      <c r="AR32" s="148"/>
      <c r="AS32" s="148"/>
      <c r="AT32" s="148"/>
      <c r="AU32" s="148"/>
      <c r="AV32" s="148"/>
      <c r="AW32" s="148"/>
      <c r="AX32" s="148"/>
      <c r="AY32" s="148"/>
      <c r="AZ32" s="148"/>
      <c r="BA32" s="148"/>
      <c r="BB32" s="148"/>
      <c r="BC32" s="148"/>
      <c r="BD32" s="148"/>
      <c r="BE32" s="148"/>
      <c r="BF32" s="148"/>
      <c r="BG32" s="148"/>
      <c r="BH32" s="148"/>
    </row>
    <row r="33" spans="1:60" ht="33.75" outlineLevel="1" x14ac:dyDescent="0.2">
      <c r="A33" s="181">
        <v>9</v>
      </c>
      <c r="B33" s="182" t="s">
        <v>503</v>
      </c>
      <c r="C33" s="189" t="s">
        <v>504</v>
      </c>
      <c r="D33" s="183" t="s">
        <v>176</v>
      </c>
      <c r="E33" s="184">
        <v>7.415</v>
      </c>
      <c r="F33" s="185"/>
      <c r="G33" s="186">
        <f>ROUND(E33*F33,2)</f>
        <v>0</v>
      </c>
      <c r="H33" s="185">
        <v>0</v>
      </c>
      <c r="I33" s="186">
        <f>ROUND(E33*H33,2)</f>
        <v>0</v>
      </c>
      <c r="J33" s="185">
        <v>167</v>
      </c>
      <c r="K33" s="186">
        <f>ROUND(E33*J33,2)</f>
        <v>1238.31</v>
      </c>
      <c r="L33" s="186">
        <v>21</v>
      </c>
      <c r="M33" s="186">
        <f>G33*(1+L33/100)</f>
        <v>0</v>
      </c>
      <c r="N33" s="186">
        <v>0</v>
      </c>
      <c r="O33" s="186">
        <f>ROUND(E33*N33,2)</f>
        <v>0</v>
      </c>
      <c r="P33" s="186">
        <v>0</v>
      </c>
      <c r="Q33" s="186">
        <f>ROUND(E33*P33,2)</f>
        <v>0</v>
      </c>
      <c r="R33" s="186" t="s">
        <v>344</v>
      </c>
      <c r="S33" s="186" t="s">
        <v>162</v>
      </c>
      <c r="T33" s="187" t="s">
        <v>178</v>
      </c>
      <c r="U33" s="157">
        <v>0.37</v>
      </c>
      <c r="V33" s="157">
        <f>ROUND(E33*U33,2)</f>
        <v>2.74</v>
      </c>
      <c r="W33" s="157"/>
      <c r="X33" s="157" t="s">
        <v>179</v>
      </c>
      <c r="Y33" s="148"/>
      <c r="Z33" s="148"/>
      <c r="AA33" s="148"/>
      <c r="AB33" s="148"/>
      <c r="AC33" s="148"/>
      <c r="AD33" s="148"/>
      <c r="AE33" s="148"/>
      <c r="AF33" s="148"/>
      <c r="AG33" s="148" t="s">
        <v>180</v>
      </c>
      <c r="AH33" s="148"/>
      <c r="AI33" s="148"/>
      <c r="AJ33" s="148"/>
      <c r="AK33" s="148"/>
      <c r="AL33" s="148"/>
      <c r="AM33" s="148"/>
      <c r="AN33" s="148"/>
      <c r="AO33" s="148"/>
      <c r="AP33" s="148"/>
      <c r="AQ33" s="148"/>
      <c r="AR33" s="148"/>
      <c r="AS33" s="148"/>
      <c r="AT33" s="148"/>
      <c r="AU33" s="148"/>
      <c r="AV33" s="148"/>
      <c r="AW33" s="148"/>
      <c r="AX33" s="148"/>
      <c r="AY33" s="148"/>
      <c r="AZ33" s="148"/>
      <c r="BA33" s="148"/>
      <c r="BB33" s="148"/>
      <c r="BC33" s="148"/>
      <c r="BD33" s="148"/>
      <c r="BE33" s="148"/>
      <c r="BF33" s="148"/>
      <c r="BG33" s="148"/>
      <c r="BH33" s="148"/>
    </row>
    <row r="34" spans="1:60" x14ac:dyDescent="0.2">
      <c r="A34" s="159" t="s">
        <v>157</v>
      </c>
      <c r="B34" s="160" t="s">
        <v>96</v>
      </c>
      <c r="C34" s="174" t="s">
        <v>97</v>
      </c>
      <c r="D34" s="161"/>
      <c r="E34" s="162"/>
      <c r="F34" s="163"/>
      <c r="G34" s="163">
        <f>SUMIF(AG35:AG37,"&lt;&gt;NOR",G35:G37)</f>
        <v>0</v>
      </c>
      <c r="H34" s="163"/>
      <c r="I34" s="163">
        <f>SUM(I35:I37)</f>
        <v>3986.92</v>
      </c>
      <c r="J34" s="163"/>
      <c r="K34" s="163">
        <f>SUM(K35:K37)</f>
        <v>3191.88</v>
      </c>
      <c r="L34" s="163"/>
      <c r="M34" s="163">
        <f>SUM(M35:M37)</f>
        <v>0</v>
      </c>
      <c r="N34" s="163"/>
      <c r="O34" s="163">
        <f>SUM(O35:O37)</f>
        <v>3.4</v>
      </c>
      <c r="P34" s="163"/>
      <c r="Q34" s="163">
        <f>SUM(Q35:Q37)</f>
        <v>0</v>
      </c>
      <c r="R34" s="163"/>
      <c r="S34" s="163"/>
      <c r="T34" s="164"/>
      <c r="U34" s="158"/>
      <c r="V34" s="158">
        <f>SUM(V35:V37)</f>
        <v>6.98</v>
      </c>
      <c r="W34" s="158"/>
      <c r="X34" s="158"/>
      <c r="AG34" t="s">
        <v>158</v>
      </c>
    </row>
    <row r="35" spans="1:60" outlineLevel="1" x14ac:dyDescent="0.2">
      <c r="A35" s="165">
        <v>10</v>
      </c>
      <c r="B35" s="166" t="s">
        <v>505</v>
      </c>
      <c r="C35" s="175" t="s">
        <v>506</v>
      </c>
      <c r="D35" s="167" t="s">
        <v>176</v>
      </c>
      <c r="E35" s="168">
        <v>1.31</v>
      </c>
      <c r="F35" s="169"/>
      <c r="G35" s="170">
        <f>ROUND(E35*F35,2)</f>
        <v>0</v>
      </c>
      <c r="H35" s="169">
        <v>3043.45</v>
      </c>
      <c r="I35" s="170">
        <f>ROUND(E35*H35,2)</f>
        <v>3986.92</v>
      </c>
      <c r="J35" s="169">
        <v>2436.5500000000002</v>
      </c>
      <c r="K35" s="170">
        <f>ROUND(E35*J35,2)</f>
        <v>3191.88</v>
      </c>
      <c r="L35" s="170">
        <v>21</v>
      </c>
      <c r="M35" s="170">
        <f>G35*(1+L35/100)</f>
        <v>0</v>
      </c>
      <c r="N35" s="170">
        <v>2.59206</v>
      </c>
      <c r="O35" s="170">
        <f>ROUND(E35*N35,2)</f>
        <v>3.4</v>
      </c>
      <c r="P35" s="170">
        <v>0</v>
      </c>
      <c r="Q35" s="170">
        <f>ROUND(E35*P35,2)</f>
        <v>0</v>
      </c>
      <c r="R35" s="170" t="s">
        <v>507</v>
      </c>
      <c r="S35" s="170" t="s">
        <v>162</v>
      </c>
      <c r="T35" s="171" t="s">
        <v>178</v>
      </c>
      <c r="U35" s="157">
        <v>5.33</v>
      </c>
      <c r="V35" s="157">
        <f>ROUND(E35*U35,2)</f>
        <v>6.98</v>
      </c>
      <c r="W35" s="157"/>
      <c r="X35" s="157" t="s">
        <v>179</v>
      </c>
      <c r="Y35" s="148"/>
      <c r="Z35" s="148"/>
      <c r="AA35" s="148"/>
      <c r="AB35" s="148"/>
      <c r="AC35" s="148"/>
      <c r="AD35" s="148"/>
      <c r="AE35" s="148"/>
      <c r="AF35" s="148"/>
      <c r="AG35" s="148" t="s">
        <v>180</v>
      </c>
      <c r="AH35" s="148"/>
      <c r="AI35" s="148"/>
      <c r="AJ35" s="148"/>
      <c r="AK35" s="148"/>
      <c r="AL35" s="148"/>
      <c r="AM35" s="148"/>
      <c r="AN35" s="148"/>
      <c r="AO35" s="148"/>
      <c r="AP35" s="148"/>
      <c r="AQ35" s="148"/>
      <c r="AR35" s="148"/>
      <c r="AS35" s="148"/>
      <c r="AT35" s="148"/>
      <c r="AU35" s="148"/>
      <c r="AV35" s="148"/>
      <c r="AW35" s="148"/>
      <c r="AX35" s="148"/>
      <c r="AY35" s="148"/>
      <c r="AZ35" s="148"/>
      <c r="BA35" s="148"/>
      <c r="BB35" s="148"/>
      <c r="BC35" s="148"/>
      <c r="BD35" s="148"/>
      <c r="BE35" s="148"/>
      <c r="BF35" s="148"/>
      <c r="BG35" s="148"/>
      <c r="BH35" s="148"/>
    </row>
    <row r="36" spans="1:60" outlineLevel="1" x14ac:dyDescent="0.2">
      <c r="A36" s="155"/>
      <c r="B36" s="156"/>
      <c r="C36" s="262" t="s">
        <v>508</v>
      </c>
      <c r="D36" s="263"/>
      <c r="E36" s="263"/>
      <c r="F36" s="263"/>
      <c r="G36" s="263"/>
      <c r="H36" s="157"/>
      <c r="I36" s="157"/>
      <c r="J36" s="157"/>
      <c r="K36" s="157"/>
      <c r="L36" s="157"/>
      <c r="M36" s="157"/>
      <c r="N36" s="157"/>
      <c r="O36" s="157"/>
      <c r="P36" s="157"/>
      <c r="Q36" s="157"/>
      <c r="R36" s="157"/>
      <c r="S36" s="157"/>
      <c r="T36" s="157"/>
      <c r="U36" s="157"/>
      <c r="V36" s="157"/>
      <c r="W36" s="157"/>
      <c r="X36" s="157"/>
      <c r="Y36" s="148"/>
      <c r="Z36" s="148"/>
      <c r="AA36" s="148"/>
      <c r="AB36" s="148"/>
      <c r="AC36" s="148"/>
      <c r="AD36" s="148"/>
      <c r="AE36" s="148"/>
      <c r="AF36" s="148"/>
      <c r="AG36" s="148" t="s">
        <v>182</v>
      </c>
      <c r="AH36" s="148"/>
      <c r="AI36" s="148"/>
      <c r="AJ36" s="148"/>
      <c r="AK36" s="148"/>
      <c r="AL36" s="148"/>
      <c r="AM36" s="148"/>
      <c r="AN36" s="148"/>
      <c r="AO36" s="148"/>
      <c r="AP36" s="148"/>
      <c r="AQ36" s="148"/>
      <c r="AR36" s="148"/>
      <c r="AS36" s="148"/>
      <c r="AT36" s="148"/>
      <c r="AU36" s="148"/>
      <c r="AV36" s="148"/>
      <c r="AW36" s="148"/>
      <c r="AX36" s="148"/>
      <c r="AY36" s="148"/>
      <c r="AZ36" s="148"/>
      <c r="BA36" s="148"/>
      <c r="BB36" s="148"/>
      <c r="BC36" s="148"/>
      <c r="BD36" s="148"/>
      <c r="BE36" s="148"/>
      <c r="BF36" s="148"/>
      <c r="BG36" s="148"/>
      <c r="BH36" s="148"/>
    </row>
    <row r="37" spans="1:60" outlineLevel="1" x14ac:dyDescent="0.2">
      <c r="A37" s="155"/>
      <c r="B37" s="156"/>
      <c r="C37" s="188" t="s">
        <v>509</v>
      </c>
      <c r="D37" s="179"/>
      <c r="E37" s="180">
        <v>1.31</v>
      </c>
      <c r="F37" s="157"/>
      <c r="G37" s="157"/>
      <c r="H37" s="157"/>
      <c r="I37" s="157"/>
      <c r="J37" s="157"/>
      <c r="K37" s="157"/>
      <c r="L37" s="157"/>
      <c r="M37" s="157"/>
      <c r="N37" s="157"/>
      <c r="O37" s="157"/>
      <c r="P37" s="157"/>
      <c r="Q37" s="157"/>
      <c r="R37" s="157"/>
      <c r="S37" s="157"/>
      <c r="T37" s="157"/>
      <c r="U37" s="157"/>
      <c r="V37" s="157"/>
      <c r="W37" s="157"/>
      <c r="X37" s="157"/>
      <c r="Y37" s="148"/>
      <c r="Z37" s="148"/>
      <c r="AA37" s="148"/>
      <c r="AB37" s="148"/>
      <c r="AC37" s="148"/>
      <c r="AD37" s="148"/>
      <c r="AE37" s="148"/>
      <c r="AF37" s="148"/>
      <c r="AG37" s="148" t="s">
        <v>184</v>
      </c>
      <c r="AH37" s="148">
        <v>0</v>
      </c>
      <c r="AI37" s="148"/>
      <c r="AJ37" s="148"/>
      <c r="AK37" s="148"/>
      <c r="AL37" s="148"/>
      <c r="AM37" s="148"/>
      <c r="AN37" s="148"/>
      <c r="AO37" s="148"/>
      <c r="AP37" s="148"/>
      <c r="AQ37" s="148"/>
      <c r="AR37" s="148"/>
      <c r="AS37" s="148"/>
      <c r="AT37" s="148"/>
      <c r="AU37" s="148"/>
      <c r="AV37" s="148"/>
      <c r="AW37" s="148"/>
      <c r="AX37" s="148"/>
      <c r="AY37" s="148"/>
      <c r="AZ37" s="148"/>
      <c r="BA37" s="148"/>
      <c r="BB37" s="148"/>
      <c r="BC37" s="148"/>
      <c r="BD37" s="148"/>
      <c r="BE37" s="148"/>
      <c r="BF37" s="148"/>
      <c r="BG37" s="148"/>
      <c r="BH37" s="148"/>
    </row>
    <row r="38" spans="1:60" x14ac:dyDescent="0.2">
      <c r="A38" s="159" t="s">
        <v>157</v>
      </c>
      <c r="B38" s="160" t="s">
        <v>102</v>
      </c>
      <c r="C38" s="174" t="s">
        <v>103</v>
      </c>
      <c r="D38" s="161"/>
      <c r="E38" s="162"/>
      <c r="F38" s="163"/>
      <c r="G38" s="163">
        <f>SUMIF(AG39:AG42,"&lt;&gt;NOR",G39:G42)</f>
        <v>0</v>
      </c>
      <c r="H38" s="163"/>
      <c r="I38" s="163">
        <f>SUM(I39:I42)</f>
        <v>773.6</v>
      </c>
      <c r="J38" s="163"/>
      <c r="K38" s="163">
        <f>SUM(K39:K42)</f>
        <v>262.45</v>
      </c>
      <c r="L38" s="163"/>
      <c r="M38" s="163">
        <f>SUM(M39:M42)</f>
        <v>0</v>
      </c>
      <c r="N38" s="163"/>
      <c r="O38" s="163">
        <f>SUM(O39:O42)</f>
        <v>0</v>
      </c>
      <c r="P38" s="163"/>
      <c r="Q38" s="163">
        <f>SUM(Q39:Q42)</f>
        <v>0</v>
      </c>
      <c r="R38" s="163"/>
      <c r="S38" s="163"/>
      <c r="T38" s="164"/>
      <c r="U38" s="158"/>
      <c r="V38" s="158">
        <f>SUM(V39:V42)</f>
        <v>0.73</v>
      </c>
      <c r="W38" s="158"/>
      <c r="X38" s="158"/>
      <c r="AG38" t="s">
        <v>158</v>
      </c>
    </row>
    <row r="39" spans="1:60" outlineLevel="1" x14ac:dyDescent="0.2">
      <c r="A39" s="165">
        <v>11</v>
      </c>
      <c r="B39" s="166" t="s">
        <v>510</v>
      </c>
      <c r="C39" s="175" t="s">
        <v>511</v>
      </c>
      <c r="D39" s="167" t="s">
        <v>270</v>
      </c>
      <c r="E39" s="168">
        <v>14.5</v>
      </c>
      <c r="F39" s="169"/>
      <c r="G39" s="170">
        <f>ROUND(E39*F39,2)</f>
        <v>0</v>
      </c>
      <c r="H39" s="169">
        <v>0</v>
      </c>
      <c r="I39" s="170">
        <f>ROUND(E39*H39,2)</f>
        <v>0</v>
      </c>
      <c r="J39" s="169">
        <v>18.100000000000001</v>
      </c>
      <c r="K39" s="170">
        <f>ROUND(E39*J39,2)</f>
        <v>262.45</v>
      </c>
      <c r="L39" s="170">
        <v>21</v>
      </c>
      <c r="M39" s="170">
        <f>G39*(1+L39/100)</f>
        <v>0</v>
      </c>
      <c r="N39" s="170">
        <v>0</v>
      </c>
      <c r="O39" s="170">
        <f>ROUND(E39*N39,2)</f>
        <v>0</v>
      </c>
      <c r="P39" s="170">
        <v>0</v>
      </c>
      <c r="Q39" s="170">
        <f>ROUND(E39*P39,2)</f>
        <v>0</v>
      </c>
      <c r="R39" s="170"/>
      <c r="S39" s="170" t="s">
        <v>162</v>
      </c>
      <c r="T39" s="171" t="s">
        <v>178</v>
      </c>
      <c r="U39" s="157">
        <v>0.05</v>
      </c>
      <c r="V39" s="157">
        <f>ROUND(E39*U39,2)</f>
        <v>0.73</v>
      </c>
      <c r="W39" s="157"/>
      <c r="X39" s="157" t="s">
        <v>179</v>
      </c>
      <c r="Y39" s="148"/>
      <c r="Z39" s="148"/>
      <c r="AA39" s="148"/>
      <c r="AB39" s="148"/>
      <c r="AC39" s="148"/>
      <c r="AD39" s="148"/>
      <c r="AE39" s="148"/>
      <c r="AF39" s="148"/>
      <c r="AG39" s="148" t="s">
        <v>180</v>
      </c>
      <c r="AH39" s="148"/>
      <c r="AI39" s="148"/>
      <c r="AJ39" s="148"/>
      <c r="AK39" s="148"/>
      <c r="AL39" s="148"/>
      <c r="AM39" s="148"/>
      <c r="AN39" s="148"/>
      <c r="AO39" s="148"/>
      <c r="AP39" s="148"/>
      <c r="AQ39" s="148"/>
      <c r="AR39" s="148"/>
      <c r="AS39" s="148"/>
      <c r="AT39" s="148"/>
      <c r="AU39" s="148"/>
      <c r="AV39" s="148"/>
      <c r="AW39" s="148"/>
      <c r="AX39" s="148"/>
      <c r="AY39" s="148"/>
      <c r="AZ39" s="148"/>
      <c r="BA39" s="148"/>
      <c r="BB39" s="148"/>
      <c r="BC39" s="148"/>
      <c r="BD39" s="148"/>
      <c r="BE39" s="148"/>
      <c r="BF39" s="148"/>
      <c r="BG39" s="148"/>
      <c r="BH39" s="148"/>
    </row>
    <row r="40" spans="1:60" outlineLevel="1" x14ac:dyDescent="0.2">
      <c r="A40" s="155"/>
      <c r="B40" s="156"/>
      <c r="C40" s="188" t="s">
        <v>512</v>
      </c>
      <c r="D40" s="179"/>
      <c r="E40" s="180">
        <v>14.5</v>
      </c>
      <c r="F40" s="157"/>
      <c r="G40" s="157"/>
      <c r="H40" s="157"/>
      <c r="I40" s="157"/>
      <c r="J40" s="157"/>
      <c r="K40" s="157"/>
      <c r="L40" s="157"/>
      <c r="M40" s="157"/>
      <c r="N40" s="157"/>
      <c r="O40" s="157"/>
      <c r="P40" s="157"/>
      <c r="Q40" s="157"/>
      <c r="R40" s="157"/>
      <c r="S40" s="157"/>
      <c r="T40" s="157"/>
      <c r="U40" s="157"/>
      <c r="V40" s="157"/>
      <c r="W40" s="157"/>
      <c r="X40" s="157"/>
      <c r="Y40" s="148"/>
      <c r="Z40" s="148"/>
      <c r="AA40" s="148"/>
      <c r="AB40" s="148"/>
      <c r="AC40" s="148"/>
      <c r="AD40" s="148"/>
      <c r="AE40" s="148"/>
      <c r="AF40" s="148"/>
      <c r="AG40" s="148" t="s">
        <v>184</v>
      </c>
      <c r="AH40" s="148">
        <v>0</v>
      </c>
      <c r="AI40" s="148"/>
      <c r="AJ40" s="148"/>
      <c r="AK40" s="148"/>
      <c r="AL40" s="148"/>
      <c r="AM40" s="148"/>
      <c r="AN40" s="148"/>
      <c r="AO40" s="148"/>
      <c r="AP40" s="148"/>
      <c r="AQ40" s="148"/>
      <c r="AR40" s="148"/>
      <c r="AS40" s="148"/>
      <c r="AT40" s="148"/>
      <c r="AU40" s="148"/>
      <c r="AV40" s="148"/>
      <c r="AW40" s="148"/>
      <c r="AX40" s="148"/>
      <c r="AY40" s="148"/>
      <c r="AZ40" s="148"/>
      <c r="BA40" s="148"/>
      <c r="BB40" s="148"/>
      <c r="BC40" s="148"/>
      <c r="BD40" s="148"/>
      <c r="BE40" s="148"/>
      <c r="BF40" s="148"/>
      <c r="BG40" s="148"/>
      <c r="BH40" s="148"/>
    </row>
    <row r="41" spans="1:60" ht="22.5" outlineLevel="1" x14ac:dyDescent="0.2">
      <c r="A41" s="165">
        <v>12</v>
      </c>
      <c r="B41" s="166" t="s">
        <v>513</v>
      </c>
      <c r="C41" s="175" t="s">
        <v>514</v>
      </c>
      <c r="D41" s="167" t="s">
        <v>270</v>
      </c>
      <c r="E41" s="168">
        <v>15.66</v>
      </c>
      <c r="F41" s="169"/>
      <c r="G41" s="170">
        <f>ROUND(E41*F41,2)</f>
        <v>0</v>
      </c>
      <c r="H41" s="169">
        <v>49.4</v>
      </c>
      <c r="I41" s="170">
        <f>ROUND(E41*H41,2)</f>
        <v>773.6</v>
      </c>
      <c r="J41" s="169">
        <v>0</v>
      </c>
      <c r="K41" s="170">
        <f>ROUND(E41*J41,2)</f>
        <v>0</v>
      </c>
      <c r="L41" s="170">
        <v>21</v>
      </c>
      <c r="M41" s="170">
        <f>G41*(1+L41/100)</f>
        <v>0</v>
      </c>
      <c r="N41" s="170">
        <v>1.6000000000000001E-4</v>
      </c>
      <c r="O41" s="170">
        <f>ROUND(E41*N41,2)</f>
        <v>0</v>
      </c>
      <c r="P41" s="170">
        <v>0</v>
      </c>
      <c r="Q41" s="170">
        <f>ROUND(E41*P41,2)</f>
        <v>0</v>
      </c>
      <c r="R41" s="170" t="s">
        <v>208</v>
      </c>
      <c r="S41" s="170" t="s">
        <v>162</v>
      </c>
      <c r="T41" s="171" t="s">
        <v>178</v>
      </c>
      <c r="U41" s="157">
        <v>0</v>
      </c>
      <c r="V41" s="157">
        <f>ROUND(E41*U41,2)</f>
        <v>0</v>
      </c>
      <c r="W41" s="157"/>
      <c r="X41" s="157" t="s">
        <v>209</v>
      </c>
      <c r="Y41" s="148"/>
      <c r="Z41" s="148"/>
      <c r="AA41" s="148"/>
      <c r="AB41" s="148"/>
      <c r="AC41" s="148"/>
      <c r="AD41" s="148"/>
      <c r="AE41" s="148"/>
      <c r="AF41" s="148"/>
      <c r="AG41" s="148" t="s">
        <v>210</v>
      </c>
      <c r="AH41" s="148"/>
      <c r="AI41" s="148"/>
      <c r="AJ41" s="148"/>
      <c r="AK41" s="148"/>
      <c r="AL41" s="148"/>
      <c r="AM41" s="148"/>
      <c r="AN41" s="148"/>
      <c r="AO41" s="148"/>
      <c r="AP41" s="148"/>
      <c r="AQ41" s="148"/>
      <c r="AR41" s="148"/>
      <c r="AS41" s="148"/>
      <c r="AT41" s="148"/>
      <c r="AU41" s="148"/>
      <c r="AV41" s="148"/>
      <c r="AW41" s="148"/>
      <c r="AX41" s="148"/>
      <c r="AY41" s="148"/>
      <c r="AZ41" s="148"/>
      <c r="BA41" s="148"/>
      <c r="BB41" s="148"/>
      <c r="BC41" s="148"/>
      <c r="BD41" s="148"/>
      <c r="BE41" s="148"/>
      <c r="BF41" s="148"/>
      <c r="BG41" s="148"/>
      <c r="BH41" s="148"/>
    </row>
    <row r="42" spans="1:60" outlineLevel="1" x14ac:dyDescent="0.2">
      <c r="A42" s="155"/>
      <c r="B42" s="156"/>
      <c r="C42" s="188" t="s">
        <v>515</v>
      </c>
      <c r="D42" s="179"/>
      <c r="E42" s="180">
        <v>15.66</v>
      </c>
      <c r="F42" s="157"/>
      <c r="G42" s="157"/>
      <c r="H42" s="157"/>
      <c r="I42" s="157"/>
      <c r="J42" s="157"/>
      <c r="K42" s="157"/>
      <c r="L42" s="157"/>
      <c r="M42" s="157"/>
      <c r="N42" s="157"/>
      <c r="O42" s="157"/>
      <c r="P42" s="157"/>
      <c r="Q42" s="157"/>
      <c r="R42" s="157"/>
      <c r="S42" s="157"/>
      <c r="T42" s="157"/>
      <c r="U42" s="157"/>
      <c r="V42" s="157"/>
      <c r="W42" s="157"/>
      <c r="X42" s="157"/>
      <c r="Y42" s="148"/>
      <c r="Z42" s="148"/>
      <c r="AA42" s="148"/>
      <c r="AB42" s="148"/>
      <c r="AC42" s="148"/>
      <c r="AD42" s="148"/>
      <c r="AE42" s="148"/>
      <c r="AF42" s="148"/>
      <c r="AG42" s="148" t="s">
        <v>184</v>
      </c>
      <c r="AH42" s="148">
        <v>0</v>
      </c>
      <c r="AI42" s="148"/>
      <c r="AJ42" s="148"/>
      <c r="AK42" s="148"/>
      <c r="AL42" s="148"/>
      <c r="AM42" s="148"/>
      <c r="AN42" s="148"/>
      <c r="AO42" s="148"/>
      <c r="AP42" s="148"/>
      <c r="AQ42" s="148"/>
      <c r="AR42" s="148"/>
      <c r="AS42" s="148"/>
      <c r="AT42" s="148"/>
      <c r="AU42" s="148"/>
      <c r="AV42" s="148"/>
      <c r="AW42" s="148"/>
      <c r="AX42" s="148"/>
      <c r="AY42" s="148"/>
      <c r="AZ42" s="148"/>
      <c r="BA42" s="148"/>
      <c r="BB42" s="148"/>
      <c r="BC42" s="148"/>
      <c r="BD42" s="148"/>
      <c r="BE42" s="148"/>
      <c r="BF42" s="148"/>
      <c r="BG42" s="148"/>
      <c r="BH42" s="148"/>
    </row>
    <row r="43" spans="1:60" x14ac:dyDescent="0.2">
      <c r="A43" s="159" t="s">
        <v>157</v>
      </c>
      <c r="B43" s="160" t="s">
        <v>111</v>
      </c>
      <c r="C43" s="174" t="s">
        <v>112</v>
      </c>
      <c r="D43" s="161"/>
      <c r="E43" s="162"/>
      <c r="F43" s="163"/>
      <c r="G43" s="163">
        <f>SUMIF(AG44:AG45,"&lt;&gt;NOR",G44:G45)</f>
        <v>0</v>
      </c>
      <c r="H43" s="163"/>
      <c r="I43" s="163">
        <f>SUM(I44:I45)</f>
        <v>0</v>
      </c>
      <c r="J43" s="163"/>
      <c r="K43" s="163">
        <f>SUM(K44:K45)</f>
        <v>10572.44</v>
      </c>
      <c r="L43" s="163"/>
      <c r="M43" s="163">
        <f>SUM(M44:M45)</f>
        <v>0</v>
      </c>
      <c r="N43" s="163"/>
      <c r="O43" s="163">
        <f>SUM(O44:O45)</f>
        <v>0</v>
      </c>
      <c r="P43" s="163"/>
      <c r="Q43" s="163">
        <f>SUM(Q44:Q45)</f>
        <v>0</v>
      </c>
      <c r="R43" s="163"/>
      <c r="S43" s="163"/>
      <c r="T43" s="164"/>
      <c r="U43" s="158"/>
      <c r="V43" s="158">
        <f>SUM(V44:V45)</f>
        <v>13.33</v>
      </c>
      <c r="W43" s="158"/>
      <c r="X43" s="158"/>
      <c r="AG43" t="s">
        <v>158</v>
      </c>
    </row>
    <row r="44" spans="1:60" outlineLevel="1" x14ac:dyDescent="0.2">
      <c r="A44" s="165">
        <v>13</v>
      </c>
      <c r="B44" s="166" t="s">
        <v>516</v>
      </c>
      <c r="C44" s="175" t="s">
        <v>517</v>
      </c>
      <c r="D44" s="167" t="s">
        <v>245</v>
      </c>
      <c r="E44" s="168">
        <v>20.894159999999999</v>
      </c>
      <c r="F44" s="169"/>
      <c r="G44" s="170">
        <f>ROUND(E44*F44,2)</f>
        <v>0</v>
      </c>
      <c r="H44" s="169">
        <v>0</v>
      </c>
      <c r="I44" s="170">
        <f>ROUND(E44*H44,2)</f>
        <v>0</v>
      </c>
      <c r="J44" s="169">
        <v>506</v>
      </c>
      <c r="K44" s="170">
        <f>ROUND(E44*J44,2)</f>
        <v>10572.44</v>
      </c>
      <c r="L44" s="170">
        <v>21</v>
      </c>
      <c r="M44" s="170">
        <f>G44*(1+L44/100)</f>
        <v>0</v>
      </c>
      <c r="N44" s="170">
        <v>0</v>
      </c>
      <c r="O44" s="170">
        <f>ROUND(E44*N44,2)</f>
        <v>0</v>
      </c>
      <c r="P44" s="170">
        <v>0</v>
      </c>
      <c r="Q44" s="170">
        <f>ROUND(E44*P44,2)</f>
        <v>0</v>
      </c>
      <c r="R44" s="170" t="s">
        <v>344</v>
      </c>
      <c r="S44" s="170" t="s">
        <v>162</v>
      </c>
      <c r="T44" s="171" t="s">
        <v>178</v>
      </c>
      <c r="U44" s="157">
        <v>0.63800000000000001</v>
      </c>
      <c r="V44" s="157">
        <f>ROUND(E44*U44,2)</f>
        <v>13.33</v>
      </c>
      <c r="W44" s="157"/>
      <c r="X44" s="157" t="s">
        <v>246</v>
      </c>
      <c r="Y44" s="148"/>
      <c r="Z44" s="148"/>
      <c r="AA44" s="148"/>
      <c r="AB44" s="148"/>
      <c r="AC44" s="148"/>
      <c r="AD44" s="148"/>
      <c r="AE44" s="148"/>
      <c r="AF44" s="148"/>
      <c r="AG44" s="148" t="s">
        <v>247</v>
      </c>
      <c r="AH44" s="148"/>
      <c r="AI44" s="148"/>
      <c r="AJ44" s="148"/>
      <c r="AK44" s="148"/>
      <c r="AL44" s="148"/>
      <c r="AM44" s="148"/>
      <c r="AN44" s="148"/>
      <c r="AO44" s="148"/>
      <c r="AP44" s="148"/>
      <c r="AQ44" s="148"/>
      <c r="AR44" s="148"/>
      <c r="AS44" s="148"/>
      <c r="AT44" s="148"/>
      <c r="AU44" s="148"/>
      <c r="AV44" s="148"/>
      <c r="AW44" s="148"/>
      <c r="AX44" s="148"/>
      <c r="AY44" s="148"/>
      <c r="AZ44" s="148"/>
      <c r="BA44" s="148"/>
      <c r="BB44" s="148"/>
      <c r="BC44" s="148"/>
      <c r="BD44" s="148"/>
      <c r="BE44" s="148"/>
      <c r="BF44" s="148"/>
      <c r="BG44" s="148"/>
      <c r="BH44" s="148"/>
    </row>
    <row r="45" spans="1:60" ht="22.5" outlineLevel="1" x14ac:dyDescent="0.2">
      <c r="A45" s="155"/>
      <c r="B45" s="156"/>
      <c r="C45" s="262" t="s">
        <v>518</v>
      </c>
      <c r="D45" s="263"/>
      <c r="E45" s="263"/>
      <c r="F45" s="263"/>
      <c r="G45" s="263"/>
      <c r="H45" s="157"/>
      <c r="I45" s="157"/>
      <c r="J45" s="157"/>
      <c r="K45" s="157"/>
      <c r="L45" s="157"/>
      <c r="M45" s="157"/>
      <c r="N45" s="157"/>
      <c r="O45" s="157"/>
      <c r="P45" s="157"/>
      <c r="Q45" s="157"/>
      <c r="R45" s="157"/>
      <c r="S45" s="157"/>
      <c r="T45" s="157"/>
      <c r="U45" s="157"/>
      <c r="V45" s="157"/>
      <c r="W45" s="157"/>
      <c r="X45" s="157"/>
      <c r="Y45" s="148"/>
      <c r="Z45" s="148"/>
      <c r="AA45" s="148"/>
      <c r="AB45" s="148"/>
      <c r="AC45" s="148"/>
      <c r="AD45" s="148"/>
      <c r="AE45" s="148"/>
      <c r="AF45" s="148"/>
      <c r="AG45" s="148" t="s">
        <v>182</v>
      </c>
      <c r="AH45" s="148"/>
      <c r="AI45" s="148"/>
      <c r="AJ45" s="148"/>
      <c r="AK45" s="148"/>
      <c r="AL45" s="148"/>
      <c r="AM45" s="148"/>
      <c r="AN45" s="148"/>
      <c r="AO45" s="148"/>
      <c r="AP45" s="148"/>
      <c r="AQ45" s="148"/>
      <c r="AR45" s="148"/>
      <c r="AS45" s="148"/>
      <c r="AT45" s="148"/>
      <c r="AU45" s="148"/>
      <c r="AV45" s="148"/>
      <c r="AW45" s="148"/>
      <c r="AX45" s="148"/>
      <c r="AY45" s="148"/>
      <c r="AZ45" s="148"/>
      <c r="BA45" s="172" t="str">
        <f>C45</f>
        <v>se svislou nosnou konstrukcí zděnou z cihel, kamene, tvárnic, monolitickou betonovou tyčovou nebo plošnou ( KMCH 1, 2, 3, - JKSO šesté místo )</v>
      </c>
      <c r="BB45" s="148"/>
      <c r="BC45" s="148"/>
      <c r="BD45" s="148"/>
      <c r="BE45" s="148"/>
      <c r="BF45" s="148"/>
      <c r="BG45" s="148"/>
      <c r="BH45" s="148"/>
    </row>
    <row r="46" spans="1:60" x14ac:dyDescent="0.2">
      <c r="A46" s="3"/>
      <c r="B46" s="4"/>
      <c r="C46" s="176"/>
      <c r="D46" s="6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AE46">
        <v>15</v>
      </c>
      <c r="AF46">
        <v>21</v>
      </c>
      <c r="AG46" t="s">
        <v>144</v>
      </c>
    </row>
    <row r="47" spans="1:60" x14ac:dyDescent="0.2">
      <c r="A47" s="151"/>
      <c r="B47" s="152" t="s">
        <v>29</v>
      </c>
      <c r="C47" s="177"/>
      <c r="D47" s="153"/>
      <c r="E47" s="154"/>
      <c r="F47" s="154"/>
      <c r="G47" s="173">
        <f>G8+G21+G27+G34+G38+G43</f>
        <v>0</v>
      </c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AE47">
        <f>SUMIF(L7:L45,AE46,G7:G45)</f>
        <v>0</v>
      </c>
      <c r="AF47">
        <f>SUMIF(L7:L45,AF46,G7:G45)</f>
        <v>0</v>
      </c>
      <c r="AG47" t="s">
        <v>171</v>
      </c>
    </row>
    <row r="48" spans="1:60" x14ac:dyDescent="0.2">
      <c r="C48" s="178"/>
      <c r="D48" s="10"/>
      <c r="AG48" t="s">
        <v>172</v>
      </c>
    </row>
    <row r="49" spans="4:4" x14ac:dyDescent="0.2">
      <c r="D49" s="10"/>
    </row>
    <row r="50" spans="4:4" x14ac:dyDescent="0.2">
      <c r="D50" s="10"/>
    </row>
    <row r="51" spans="4:4" x14ac:dyDescent="0.2">
      <c r="D51" s="10"/>
    </row>
    <row r="52" spans="4:4" x14ac:dyDescent="0.2">
      <c r="D52" s="10"/>
    </row>
    <row r="53" spans="4:4" x14ac:dyDescent="0.2">
      <c r="D53" s="10"/>
    </row>
    <row r="54" spans="4:4" x14ac:dyDescent="0.2">
      <c r="D54" s="10"/>
    </row>
    <row r="55" spans="4:4" x14ac:dyDescent="0.2">
      <c r="D55" s="10"/>
    </row>
    <row r="56" spans="4:4" x14ac:dyDescent="0.2">
      <c r="D56" s="10"/>
    </row>
    <row r="57" spans="4:4" x14ac:dyDescent="0.2">
      <c r="D57" s="10"/>
    </row>
    <row r="58" spans="4:4" x14ac:dyDescent="0.2">
      <c r="D58" s="10"/>
    </row>
    <row r="59" spans="4:4" x14ac:dyDescent="0.2">
      <c r="D59" s="10"/>
    </row>
    <row r="60" spans="4:4" x14ac:dyDescent="0.2">
      <c r="D60" s="10"/>
    </row>
    <row r="61" spans="4:4" x14ac:dyDescent="0.2">
      <c r="D61" s="10"/>
    </row>
    <row r="62" spans="4:4" x14ac:dyDescent="0.2">
      <c r="D62" s="10"/>
    </row>
    <row r="63" spans="4:4" x14ac:dyDescent="0.2">
      <c r="D63" s="10"/>
    </row>
    <row r="64" spans="4:4" x14ac:dyDescent="0.2">
      <c r="D64" s="10"/>
    </row>
    <row r="65" spans="4:4" x14ac:dyDescent="0.2">
      <c r="D65" s="10"/>
    </row>
    <row r="66" spans="4:4" x14ac:dyDescent="0.2">
      <c r="D66" s="10"/>
    </row>
    <row r="67" spans="4:4" x14ac:dyDescent="0.2">
      <c r="D67" s="10"/>
    </row>
    <row r="68" spans="4:4" x14ac:dyDescent="0.2">
      <c r="D68" s="10"/>
    </row>
    <row r="69" spans="4:4" x14ac:dyDescent="0.2">
      <c r="D69" s="10"/>
    </row>
    <row r="70" spans="4:4" x14ac:dyDescent="0.2">
      <c r="D70" s="10"/>
    </row>
    <row r="71" spans="4:4" x14ac:dyDescent="0.2">
      <c r="D71" s="10"/>
    </row>
    <row r="72" spans="4:4" x14ac:dyDescent="0.2">
      <c r="D72" s="10"/>
    </row>
    <row r="73" spans="4:4" x14ac:dyDescent="0.2">
      <c r="D73" s="10"/>
    </row>
    <row r="74" spans="4:4" x14ac:dyDescent="0.2">
      <c r="D74" s="10"/>
    </row>
    <row r="75" spans="4:4" x14ac:dyDescent="0.2">
      <c r="D75" s="10"/>
    </row>
    <row r="76" spans="4:4" x14ac:dyDescent="0.2">
      <c r="D76" s="10"/>
    </row>
    <row r="77" spans="4:4" x14ac:dyDescent="0.2">
      <c r="D77" s="10"/>
    </row>
    <row r="78" spans="4:4" x14ac:dyDescent="0.2">
      <c r="D78" s="10"/>
    </row>
    <row r="79" spans="4:4" x14ac:dyDescent="0.2">
      <c r="D79" s="10"/>
    </row>
    <row r="80" spans="4:4" x14ac:dyDescent="0.2">
      <c r="D80" s="10"/>
    </row>
    <row r="81" spans="4:4" x14ac:dyDescent="0.2">
      <c r="D81" s="10"/>
    </row>
    <row r="82" spans="4:4" x14ac:dyDescent="0.2">
      <c r="D82" s="10"/>
    </row>
    <row r="83" spans="4:4" x14ac:dyDescent="0.2">
      <c r="D83" s="10"/>
    </row>
    <row r="84" spans="4:4" x14ac:dyDescent="0.2">
      <c r="D84" s="10"/>
    </row>
    <row r="85" spans="4:4" x14ac:dyDescent="0.2">
      <c r="D85" s="10"/>
    </row>
    <row r="86" spans="4:4" x14ac:dyDescent="0.2">
      <c r="D86" s="10"/>
    </row>
    <row r="87" spans="4:4" x14ac:dyDescent="0.2">
      <c r="D87" s="10"/>
    </row>
    <row r="88" spans="4:4" x14ac:dyDescent="0.2">
      <c r="D88" s="10"/>
    </row>
    <row r="89" spans="4:4" x14ac:dyDescent="0.2">
      <c r="D89" s="10"/>
    </row>
    <row r="90" spans="4:4" x14ac:dyDescent="0.2">
      <c r="D90" s="10"/>
    </row>
    <row r="91" spans="4:4" x14ac:dyDescent="0.2">
      <c r="D91" s="10"/>
    </row>
    <row r="92" spans="4:4" x14ac:dyDescent="0.2">
      <c r="D92" s="10"/>
    </row>
    <row r="93" spans="4:4" x14ac:dyDescent="0.2">
      <c r="D93" s="10"/>
    </row>
    <row r="94" spans="4:4" x14ac:dyDescent="0.2">
      <c r="D94" s="10"/>
    </row>
    <row r="95" spans="4:4" x14ac:dyDescent="0.2">
      <c r="D95" s="10"/>
    </row>
    <row r="96" spans="4:4" x14ac:dyDescent="0.2">
      <c r="D96" s="10"/>
    </row>
    <row r="97" spans="4:4" x14ac:dyDescent="0.2">
      <c r="D97" s="10"/>
    </row>
    <row r="98" spans="4:4" x14ac:dyDescent="0.2">
      <c r="D98" s="10"/>
    </row>
    <row r="99" spans="4:4" x14ac:dyDescent="0.2">
      <c r="D99" s="10"/>
    </row>
    <row r="100" spans="4:4" x14ac:dyDescent="0.2">
      <c r="D100" s="10"/>
    </row>
    <row r="101" spans="4:4" x14ac:dyDescent="0.2">
      <c r="D101" s="10"/>
    </row>
    <row r="102" spans="4:4" x14ac:dyDescent="0.2">
      <c r="D102" s="10"/>
    </row>
    <row r="103" spans="4:4" x14ac:dyDescent="0.2">
      <c r="D103" s="10"/>
    </row>
    <row r="104" spans="4:4" x14ac:dyDescent="0.2">
      <c r="D104" s="10"/>
    </row>
    <row r="105" spans="4:4" x14ac:dyDescent="0.2">
      <c r="D105" s="10"/>
    </row>
    <row r="106" spans="4:4" x14ac:dyDescent="0.2">
      <c r="D106" s="10"/>
    </row>
    <row r="107" spans="4:4" x14ac:dyDescent="0.2">
      <c r="D107" s="10"/>
    </row>
    <row r="108" spans="4:4" x14ac:dyDescent="0.2">
      <c r="D108" s="10"/>
    </row>
    <row r="109" spans="4:4" x14ac:dyDescent="0.2">
      <c r="D109" s="10"/>
    </row>
    <row r="110" spans="4:4" x14ac:dyDescent="0.2">
      <c r="D110" s="10"/>
    </row>
    <row r="111" spans="4:4" x14ac:dyDescent="0.2">
      <c r="D111" s="10"/>
    </row>
    <row r="112" spans="4:4" x14ac:dyDescent="0.2">
      <c r="D112" s="10"/>
    </row>
    <row r="113" spans="4:4" x14ac:dyDescent="0.2">
      <c r="D113" s="10"/>
    </row>
    <row r="114" spans="4:4" x14ac:dyDescent="0.2">
      <c r="D114" s="10"/>
    </row>
    <row r="115" spans="4:4" x14ac:dyDescent="0.2">
      <c r="D115" s="10"/>
    </row>
    <row r="116" spans="4:4" x14ac:dyDescent="0.2">
      <c r="D116" s="10"/>
    </row>
    <row r="117" spans="4:4" x14ac:dyDescent="0.2">
      <c r="D117" s="10"/>
    </row>
    <row r="118" spans="4:4" x14ac:dyDescent="0.2">
      <c r="D118" s="10"/>
    </row>
    <row r="119" spans="4:4" x14ac:dyDescent="0.2">
      <c r="D119" s="10"/>
    </row>
    <row r="120" spans="4:4" x14ac:dyDescent="0.2">
      <c r="D120" s="10"/>
    </row>
    <row r="121" spans="4:4" x14ac:dyDescent="0.2">
      <c r="D121" s="10"/>
    </row>
    <row r="122" spans="4:4" x14ac:dyDescent="0.2">
      <c r="D122" s="10"/>
    </row>
    <row r="123" spans="4:4" x14ac:dyDescent="0.2">
      <c r="D123" s="10"/>
    </row>
    <row r="124" spans="4:4" x14ac:dyDescent="0.2">
      <c r="D124" s="10"/>
    </row>
    <row r="125" spans="4:4" x14ac:dyDescent="0.2">
      <c r="D125" s="10"/>
    </row>
    <row r="126" spans="4:4" x14ac:dyDescent="0.2">
      <c r="D126" s="10"/>
    </row>
    <row r="127" spans="4:4" x14ac:dyDescent="0.2">
      <c r="D127" s="10"/>
    </row>
    <row r="128" spans="4:4" x14ac:dyDescent="0.2">
      <c r="D128" s="10"/>
    </row>
    <row r="129" spans="4:4" x14ac:dyDescent="0.2">
      <c r="D129" s="10"/>
    </row>
    <row r="130" spans="4:4" x14ac:dyDescent="0.2">
      <c r="D130" s="10"/>
    </row>
    <row r="131" spans="4:4" x14ac:dyDescent="0.2">
      <c r="D131" s="10"/>
    </row>
    <row r="132" spans="4:4" x14ac:dyDescent="0.2">
      <c r="D132" s="10"/>
    </row>
    <row r="133" spans="4:4" x14ac:dyDescent="0.2">
      <c r="D133" s="10"/>
    </row>
    <row r="134" spans="4:4" x14ac:dyDescent="0.2">
      <c r="D134" s="10"/>
    </row>
    <row r="135" spans="4:4" x14ac:dyDescent="0.2">
      <c r="D135" s="10"/>
    </row>
    <row r="136" spans="4:4" x14ac:dyDescent="0.2">
      <c r="D136" s="10"/>
    </row>
    <row r="137" spans="4:4" x14ac:dyDescent="0.2">
      <c r="D137" s="10"/>
    </row>
    <row r="138" spans="4:4" x14ac:dyDescent="0.2">
      <c r="D138" s="10"/>
    </row>
    <row r="139" spans="4:4" x14ac:dyDescent="0.2">
      <c r="D139" s="10"/>
    </row>
    <row r="140" spans="4:4" x14ac:dyDescent="0.2">
      <c r="D140" s="10"/>
    </row>
    <row r="141" spans="4:4" x14ac:dyDescent="0.2">
      <c r="D141" s="10"/>
    </row>
    <row r="142" spans="4:4" x14ac:dyDescent="0.2">
      <c r="D142" s="10"/>
    </row>
    <row r="143" spans="4:4" x14ac:dyDescent="0.2">
      <c r="D143" s="10"/>
    </row>
    <row r="144" spans="4:4" x14ac:dyDescent="0.2">
      <c r="D144" s="10"/>
    </row>
    <row r="145" spans="4:4" x14ac:dyDescent="0.2">
      <c r="D145" s="10"/>
    </row>
    <row r="146" spans="4:4" x14ac:dyDescent="0.2">
      <c r="D146" s="10"/>
    </row>
    <row r="147" spans="4:4" x14ac:dyDescent="0.2">
      <c r="D147" s="10"/>
    </row>
    <row r="148" spans="4:4" x14ac:dyDescent="0.2">
      <c r="D148" s="10"/>
    </row>
    <row r="149" spans="4:4" x14ac:dyDescent="0.2">
      <c r="D149" s="10"/>
    </row>
    <row r="150" spans="4:4" x14ac:dyDescent="0.2">
      <c r="D150" s="10"/>
    </row>
    <row r="151" spans="4:4" x14ac:dyDescent="0.2">
      <c r="D151" s="10"/>
    </row>
    <row r="152" spans="4:4" x14ac:dyDescent="0.2">
      <c r="D152" s="10"/>
    </row>
    <row r="153" spans="4:4" x14ac:dyDescent="0.2">
      <c r="D153" s="10"/>
    </row>
    <row r="154" spans="4:4" x14ac:dyDescent="0.2">
      <c r="D154" s="10"/>
    </row>
    <row r="155" spans="4:4" x14ac:dyDescent="0.2">
      <c r="D155" s="10"/>
    </row>
    <row r="156" spans="4:4" x14ac:dyDescent="0.2">
      <c r="D156" s="10"/>
    </row>
    <row r="157" spans="4:4" x14ac:dyDescent="0.2">
      <c r="D157" s="10"/>
    </row>
    <row r="158" spans="4:4" x14ac:dyDescent="0.2">
      <c r="D158" s="10"/>
    </row>
    <row r="159" spans="4:4" x14ac:dyDescent="0.2">
      <c r="D159" s="10"/>
    </row>
    <row r="160" spans="4:4" x14ac:dyDescent="0.2">
      <c r="D160" s="10"/>
    </row>
    <row r="161" spans="4:4" x14ac:dyDescent="0.2">
      <c r="D161" s="10"/>
    </row>
    <row r="162" spans="4:4" x14ac:dyDescent="0.2">
      <c r="D162" s="10"/>
    </row>
    <row r="163" spans="4:4" x14ac:dyDescent="0.2">
      <c r="D163" s="10"/>
    </row>
    <row r="164" spans="4:4" x14ac:dyDescent="0.2">
      <c r="D164" s="10"/>
    </row>
    <row r="165" spans="4:4" x14ac:dyDescent="0.2">
      <c r="D165" s="10"/>
    </row>
    <row r="166" spans="4:4" x14ac:dyDescent="0.2">
      <c r="D166" s="10"/>
    </row>
    <row r="167" spans="4:4" x14ac:dyDescent="0.2">
      <c r="D167" s="10"/>
    </row>
    <row r="168" spans="4:4" x14ac:dyDescent="0.2">
      <c r="D168" s="10"/>
    </row>
    <row r="169" spans="4:4" x14ac:dyDescent="0.2">
      <c r="D169" s="10"/>
    </row>
    <row r="170" spans="4:4" x14ac:dyDescent="0.2">
      <c r="D170" s="10"/>
    </row>
    <row r="171" spans="4:4" x14ac:dyDescent="0.2">
      <c r="D171" s="10"/>
    </row>
    <row r="172" spans="4:4" x14ac:dyDescent="0.2">
      <c r="D172" s="10"/>
    </row>
    <row r="173" spans="4:4" x14ac:dyDescent="0.2">
      <c r="D173" s="10"/>
    </row>
    <row r="174" spans="4:4" x14ac:dyDescent="0.2">
      <c r="D174" s="10"/>
    </row>
    <row r="175" spans="4:4" x14ac:dyDescent="0.2">
      <c r="D175" s="10"/>
    </row>
    <row r="176" spans="4:4" x14ac:dyDescent="0.2">
      <c r="D176" s="10"/>
    </row>
    <row r="177" spans="4:4" x14ac:dyDescent="0.2">
      <c r="D177" s="10"/>
    </row>
    <row r="178" spans="4:4" x14ac:dyDescent="0.2">
      <c r="D178" s="10"/>
    </row>
    <row r="179" spans="4:4" x14ac:dyDescent="0.2">
      <c r="D179" s="10"/>
    </row>
    <row r="180" spans="4:4" x14ac:dyDescent="0.2">
      <c r="D180" s="10"/>
    </row>
    <row r="181" spans="4:4" x14ac:dyDescent="0.2">
      <c r="D181" s="10"/>
    </row>
    <row r="182" spans="4:4" x14ac:dyDescent="0.2">
      <c r="D182" s="10"/>
    </row>
    <row r="183" spans="4:4" x14ac:dyDescent="0.2">
      <c r="D183" s="10"/>
    </row>
    <row r="184" spans="4:4" x14ac:dyDescent="0.2">
      <c r="D184" s="10"/>
    </row>
    <row r="185" spans="4:4" x14ac:dyDescent="0.2">
      <c r="D185" s="10"/>
    </row>
    <row r="186" spans="4:4" x14ac:dyDescent="0.2">
      <c r="D186" s="10"/>
    </row>
    <row r="187" spans="4:4" x14ac:dyDescent="0.2">
      <c r="D187" s="10"/>
    </row>
    <row r="188" spans="4:4" x14ac:dyDescent="0.2">
      <c r="D188" s="10"/>
    </row>
    <row r="189" spans="4:4" x14ac:dyDescent="0.2">
      <c r="D189" s="10"/>
    </row>
    <row r="190" spans="4:4" x14ac:dyDescent="0.2">
      <c r="D190" s="10"/>
    </row>
    <row r="191" spans="4:4" x14ac:dyDescent="0.2">
      <c r="D191" s="10"/>
    </row>
    <row r="192" spans="4:4" x14ac:dyDescent="0.2">
      <c r="D192" s="10"/>
    </row>
    <row r="193" spans="4:4" x14ac:dyDescent="0.2">
      <c r="D193" s="10"/>
    </row>
    <row r="194" spans="4:4" x14ac:dyDescent="0.2">
      <c r="D194" s="10"/>
    </row>
    <row r="195" spans="4:4" x14ac:dyDescent="0.2">
      <c r="D195" s="10"/>
    </row>
    <row r="196" spans="4:4" x14ac:dyDescent="0.2">
      <c r="D196" s="10"/>
    </row>
    <row r="197" spans="4:4" x14ac:dyDescent="0.2">
      <c r="D197" s="10"/>
    </row>
    <row r="198" spans="4:4" x14ac:dyDescent="0.2">
      <c r="D198" s="10"/>
    </row>
    <row r="199" spans="4:4" x14ac:dyDescent="0.2">
      <c r="D199" s="10"/>
    </row>
    <row r="200" spans="4:4" x14ac:dyDescent="0.2">
      <c r="D200" s="10"/>
    </row>
    <row r="201" spans="4:4" x14ac:dyDescent="0.2">
      <c r="D201" s="10"/>
    </row>
    <row r="202" spans="4:4" x14ac:dyDescent="0.2">
      <c r="D202" s="10"/>
    </row>
    <row r="203" spans="4:4" x14ac:dyDescent="0.2">
      <c r="D203" s="10"/>
    </row>
    <row r="204" spans="4:4" x14ac:dyDescent="0.2">
      <c r="D204" s="10"/>
    </row>
    <row r="205" spans="4:4" x14ac:dyDescent="0.2">
      <c r="D205" s="10"/>
    </row>
    <row r="206" spans="4:4" x14ac:dyDescent="0.2">
      <c r="D206" s="10"/>
    </row>
    <row r="207" spans="4:4" x14ac:dyDescent="0.2">
      <c r="D207" s="10"/>
    </row>
    <row r="208" spans="4:4" x14ac:dyDescent="0.2">
      <c r="D208" s="10"/>
    </row>
    <row r="209" spans="4:4" x14ac:dyDescent="0.2">
      <c r="D209" s="10"/>
    </row>
    <row r="210" spans="4:4" x14ac:dyDescent="0.2">
      <c r="D210" s="10"/>
    </row>
    <row r="211" spans="4:4" x14ac:dyDescent="0.2">
      <c r="D211" s="10"/>
    </row>
    <row r="212" spans="4:4" x14ac:dyDescent="0.2">
      <c r="D212" s="10"/>
    </row>
    <row r="213" spans="4:4" x14ac:dyDescent="0.2">
      <c r="D213" s="10"/>
    </row>
    <row r="214" spans="4:4" x14ac:dyDescent="0.2">
      <c r="D214" s="10"/>
    </row>
    <row r="215" spans="4:4" x14ac:dyDescent="0.2">
      <c r="D215" s="10"/>
    </row>
    <row r="216" spans="4:4" x14ac:dyDescent="0.2">
      <c r="D216" s="10"/>
    </row>
    <row r="217" spans="4:4" x14ac:dyDescent="0.2">
      <c r="D217" s="10"/>
    </row>
    <row r="218" spans="4:4" x14ac:dyDescent="0.2">
      <c r="D218" s="10"/>
    </row>
    <row r="219" spans="4:4" x14ac:dyDescent="0.2">
      <c r="D219" s="10"/>
    </row>
    <row r="220" spans="4:4" x14ac:dyDescent="0.2">
      <c r="D220" s="10"/>
    </row>
    <row r="221" spans="4:4" x14ac:dyDescent="0.2">
      <c r="D221" s="10"/>
    </row>
    <row r="222" spans="4:4" x14ac:dyDescent="0.2">
      <c r="D222" s="10"/>
    </row>
    <row r="223" spans="4:4" x14ac:dyDescent="0.2">
      <c r="D223" s="10"/>
    </row>
    <row r="224" spans="4:4" x14ac:dyDescent="0.2">
      <c r="D224" s="10"/>
    </row>
    <row r="225" spans="4:4" x14ac:dyDescent="0.2">
      <c r="D225" s="10"/>
    </row>
    <row r="226" spans="4:4" x14ac:dyDescent="0.2">
      <c r="D226" s="10"/>
    </row>
    <row r="227" spans="4:4" x14ac:dyDescent="0.2">
      <c r="D227" s="10"/>
    </row>
    <row r="228" spans="4:4" x14ac:dyDescent="0.2">
      <c r="D228" s="10"/>
    </row>
    <row r="229" spans="4:4" x14ac:dyDescent="0.2">
      <c r="D229" s="10"/>
    </row>
    <row r="230" spans="4:4" x14ac:dyDescent="0.2">
      <c r="D230" s="10"/>
    </row>
    <row r="231" spans="4:4" x14ac:dyDescent="0.2">
      <c r="D231" s="10"/>
    </row>
    <row r="232" spans="4:4" x14ac:dyDescent="0.2">
      <c r="D232" s="10"/>
    </row>
    <row r="233" spans="4:4" x14ac:dyDescent="0.2">
      <c r="D233" s="10"/>
    </row>
    <row r="234" spans="4:4" x14ac:dyDescent="0.2">
      <c r="D234" s="10"/>
    </row>
    <row r="235" spans="4:4" x14ac:dyDescent="0.2">
      <c r="D235" s="10"/>
    </row>
    <row r="236" spans="4:4" x14ac:dyDescent="0.2">
      <c r="D236" s="10"/>
    </row>
    <row r="237" spans="4:4" x14ac:dyDescent="0.2">
      <c r="D237" s="10"/>
    </row>
    <row r="238" spans="4:4" x14ac:dyDescent="0.2">
      <c r="D238" s="10"/>
    </row>
    <row r="239" spans="4:4" x14ac:dyDescent="0.2">
      <c r="D239" s="10"/>
    </row>
    <row r="240" spans="4:4" x14ac:dyDescent="0.2">
      <c r="D240" s="10"/>
    </row>
    <row r="241" spans="4:4" x14ac:dyDescent="0.2">
      <c r="D241" s="10"/>
    </row>
    <row r="242" spans="4:4" x14ac:dyDescent="0.2">
      <c r="D242" s="10"/>
    </row>
    <row r="243" spans="4:4" x14ac:dyDescent="0.2">
      <c r="D243" s="10"/>
    </row>
    <row r="244" spans="4:4" x14ac:dyDescent="0.2">
      <c r="D244" s="10"/>
    </row>
    <row r="245" spans="4:4" x14ac:dyDescent="0.2">
      <c r="D245" s="10"/>
    </row>
    <row r="246" spans="4:4" x14ac:dyDescent="0.2">
      <c r="D246" s="10"/>
    </row>
    <row r="247" spans="4:4" x14ac:dyDescent="0.2">
      <c r="D247" s="10"/>
    </row>
    <row r="248" spans="4:4" x14ac:dyDescent="0.2">
      <c r="D248" s="10"/>
    </row>
    <row r="249" spans="4:4" x14ac:dyDescent="0.2">
      <c r="D249" s="10"/>
    </row>
    <row r="250" spans="4:4" x14ac:dyDescent="0.2">
      <c r="D250" s="10"/>
    </row>
    <row r="251" spans="4:4" x14ac:dyDescent="0.2">
      <c r="D251" s="10"/>
    </row>
    <row r="252" spans="4:4" x14ac:dyDescent="0.2">
      <c r="D252" s="10"/>
    </row>
    <row r="253" spans="4:4" x14ac:dyDescent="0.2">
      <c r="D253" s="10"/>
    </row>
    <row r="254" spans="4:4" x14ac:dyDescent="0.2">
      <c r="D254" s="10"/>
    </row>
    <row r="255" spans="4:4" x14ac:dyDescent="0.2">
      <c r="D255" s="10"/>
    </row>
    <row r="256" spans="4:4" x14ac:dyDescent="0.2">
      <c r="D256" s="10"/>
    </row>
    <row r="257" spans="4:4" x14ac:dyDescent="0.2">
      <c r="D257" s="10"/>
    </row>
    <row r="258" spans="4:4" x14ac:dyDescent="0.2">
      <c r="D258" s="10"/>
    </row>
    <row r="259" spans="4:4" x14ac:dyDescent="0.2">
      <c r="D259" s="10"/>
    </row>
    <row r="260" spans="4:4" x14ac:dyDescent="0.2">
      <c r="D260" s="10"/>
    </row>
    <row r="261" spans="4:4" x14ac:dyDescent="0.2">
      <c r="D261" s="10"/>
    </row>
    <row r="262" spans="4:4" x14ac:dyDescent="0.2">
      <c r="D262" s="10"/>
    </row>
    <row r="263" spans="4:4" x14ac:dyDescent="0.2">
      <c r="D263" s="10"/>
    </row>
    <row r="264" spans="4:4" x14ac:dyDescent="0.2">
      <c r="D264" s="10"/>
    </row>
    <row r="265" spans="4:4" x14ac:dyDescent="0.2">
      <c r="D265" s="10"/>
    </row>
    <row r="266" spans="4:4" x14ac:dyDescent="0.2">
      <c r="D266" s="10"/>
    </row>
    <row r="267" spans="4:4" x14ac:dyDescent="0.2">
      <c r="D267" s="10"/>
    </row>
    <row r="268" spans="4:4" x14ac:dyDescent="0.2">
      <c r="D268" s="10"/>
    </row>
    <row r="269" spans="4:4" x14ac:dyDescent="0.2">
      <c r="D269" s="10"/>
    </row>
    <row r="270" spans="4:4" x14ac:dyDescent="0.2">
      <c r="D270" s="10"/>
    </row>
    <row r="271" spans="4:4" x14ac:dyDescent="0.2">
      <c r="D271" s="10"/>
    </row>
    <row r="272" spans="4:4" x14ac:dyDescent="0.2">
      <c r="D272" s="10"/>
    </row>
    <row r="273" spans="4:4" x14ac:dyDescent="0.2">
      <c r="D273" s="10"/>
    </row>
    <row r="274" spans="4:4" x14ac:dyDescent="0.2">
      <c r="D274" s="10"/>
    </row>
    <row r="275" spans="4:4" x14ac:dyDescent="0.2">
      <c r="D275" s="10"/>
    </row>
    <row r="276" spans="4:4" x14ac:dyDescent="0.2">
      <c r="D276" s="10"/>
    </row>
    <row r="277" spans="4:4" x14ac:dyDescent="0.2">
      <c r="D277" s="10"/>
    </row>
    <row r="278" spans="4:4" x14ac:dyDescent="0.2">
      <c r="D278" s="10"/>
    </row>
    <row r="279" spans="4:4" x14ac:dyDescent="0.2">
      <c r="D279" s="10"/>
    </row>
    <row r="280" spans="4:4" x14ac:dyDescent="0.2">
      <c r="D280" s="10"/>
    </row>
    <row r="281" spans="4:4" x14ac:dyDescent="0.2">
      <c r="D281" s="10"/>
    </row>
    <row r="282" spans="4:4" x14ac:dyDescent="0.2">
      <c r="D282" s="10"/>
    </row>
    <row r="283" spans="4:4" x14ac:dyDescent="0.2">
      <c r="D283" s="10"/>
    </row>
    <row r="284" spans="4:4" x14ac:dyDescent="0.2">
      <c r="D284" s="10"/>
    </row>
    <row r="285" spans="4:4" x14ac:dyDescent="0.2">
      <c r="D285" s="10"/>
    </row>
    <row r="286" spans="4:4" x14ac:dyDescent="0.2">
      <c r="D286" s="10"/>
    </row>
    <row r="287" spans="4:4" x14ac:dyDescent="0.2">
      <c r="D287" s="10"/>
    </row>
    <row r="288" spans="4:4" x14ac:dyDescent="0.2">
      <c r="D288" s="10"/>
    </row>
    <row r="289" spans="4:4" x14ac:dyDescent="0.2">
      <c r="D289" s="10"/>
    </row>
    <row r="290" spans="4:4" x14ac:dyDescent="0.2">
      <c r="D290" s="10"/>
    </row>
    <row r="291" spans="4:4" x14ac:dyDescent="0.2">
      <c r="D291" s="10"/>
    </row>
    <row r="292" spans="4:4" x14ac:dyDescent="0.2">
      <c r="D292" s="10"/>
    </row>
    <row r="293" spans="4:4" x14ac:dyDescent="0.2">
      <c r="D293" s="10"/>
    </row>
    <row r="294" spans="4:4" x14ac:dyDescent="0.2">
      <c r="D294" s="10"/>
    </row>
    <row r="295" spans="4:4" x14ac:dyDescent="0.2">
      <c r="D295" s="10"/>
    </row>
    <row r="296" spans="4:4" x14ac:dyDescent="0.2">
      <c r="D296" s="10"/>
    </row>
    <row r="297" spans="4:4" x14ac:dyDescent="0.2">
      <c r="D297" s="10"/>
    </row>
    <row r="298" spans="4:4" x14ac:dyDescent="0.2">
      <c r="D298" s="10"/>
    </row>
    <row r="299" spans="4:4" x14ac:dyDescent="0.2">
      <c r="D299" s="10"/>
    </row>
    <row r="300" spans="4:4" x14ac:dyDescent="0.2">
      <c r="D300" s="10"/>
    </row>
    <row r="301" spans="4:4" x14ac:dyDescent="0.2">
      <c r="D301" s="10"/>
    </row>
    <row r="302" spans="4:4" x14ac:dyDescent="0.2">
      <c r="D302" s="10"/>
    </row>
    <row r="303" spans="4:4" x14ac:dyDescent="0.2">
      <c r="D303" s="10"/>
    </row>
    <row r="304" spans="4:4" x14ac:dyDescent="0.2">
      <c r="D304" s="10"/>
    </row>
    <row r="305" spans="4:4" x14ac:dyDescent="0.2">
      <c r="D305" s="10"/>
    </row>
    <row r="306" spans="4:4" x14ac:dyDescent="0.2">
      <c r="D306" s="10"/>
    </row>
    <row r="307" spans="4:4" x14ac:dyDescent="0.2">
      <c r="D307" s="10"/>
    </row>
    <row r="308" spans="4:4" x14ac:dyDescent="0.2">
      <c r="D308" s="10"/>
    </row>
    <row r="309" spans="4:4" x14ac:dyDescent="0.2">
      <c r="D309" s="10"/>
    </row>
    <row r="310" spans="4:4" x14ac:dyDescent="0.2">
      <c r="D310" s="10"/>
    </row>
    <row r="311" spans="4:4" x14ac:dyDescent="0.2">
      <c r="D311" s="10"/>
    </row>
    <row r="312" spans="4:4" x14ac:dyDescent="0.2">
      <c r="D312" s="10"/>
    </row>
    <row r="313" spans="4:4" x14ac:dyDescent="0.2">
      <c r="D313" s="10"/>
    </row>
    <row r="314" spans="4:4" x14ac:dyDescent="0.2">
      <c r="D314" s="10"/>
    </row>
    <row r="315" spans="4:4" x14ac:dyDescent="0.2">
      <c r="D315" s="10"/>
    </row>
    <row r="316" spans="4:4" x14ac:dyDescent="0.2">
      <c r="D316" s="10"/>
    </row>
    <row r="317" spans="4:4" x14ac:dyDescent="0.2">
      <c r="D317" s="10"/>
    </row>
    <row r="318" spans="4:4" x14ac:dyDescent="0.2">
      <c r="D318" s="10"/>
    </row>
    <row r="319" spans="4:4" x14ac:dyDescent="0.2">
      <c r="D319" s="10"/>
    </row>
    <row r="320" spans="4:4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sheetProtection algorithmName="SHA-512" hashValue="kARfAB85rapCgVRHEOZjMubCZP22GZ6HJ7R3rChpkXFkkXE+8ZjVt5OeArFEa5OMGRVPcwkuka5+en+ZrJhe3w==" saltValue="kQzKicoK3fiyFgBBPDLk3g==" spinCount="100000" sheet="1"/>
  <mergeCells count="12">
    <mergeCell ref="C45:G45"/>
    <mergeCell ref="A1:G1"/>
    <mergeCell ref="C2:G2"/>
    <mergeCell ref="C3:G3"/>
    <mergeCell ref="C4:G4"/>
    <mergeCell ref="C10:G10"/>
    <mergeCell ref="C13:G13"/>
    <mergeCell ref="C16:G16"/>
    <mergeCell ref="C19:G19"/>
    <mergeCell ref="C23:G23"/>
    <mergeCell ref="C29:G29"/>
    <mergeCell ref="C36:G36"/>
  </mergeCells>
  <pageMargins left="0.59055118110236204" right="0.196850393700787" top="0.78740157499999996" bottom="0.78740157499999996" header="0.3" footer="0.3"/>
  <pageSetup paperSize="9" orientation="landscape" verticalDpi="0" r:id="rId1"/>
  <headerFooter>
    <oddFooter>&amp;RStránka &amp;P z &amp;N&amp;LZpracováno programem BUILDpower S,  © RTS, a.s.</oddFooter>
  </headerFooter>
  <legacy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2.75" outlineLevelRow="1" x14ac:dyDescent="0.2"/>
  <cols>
    <col min="1" max="1" width="3.42578125" customWidth="1"/>
    <col min="2" max="2" width="12.5703125" style="122" customWidth="1"/>
    <col min="3" max="3" width="63.28515625" style="122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17" width="0" hidden="1" customWidth="1"/>
    <col min="18" max="18" width="6.85546875" customWidth="1"/>
    <col min="20" max="20" width="8.42578125" customWidth="1"/>
    <col min="21" max="24" width="0" hidden="1" customWidth="1"/>
    <col min="29" max="29" width="0" hidden="1" customWidth="1"/>
    <col min="31" max="41" width="0" hidden="1" customWidth="1"/>
    <col min="53" max="53" width="98.7109375" customWidth="1"/>
  </cols>
  <sheetData>
    <row r="1" spans="1:60" ht="15.75" customHeight="1" x14ac:dyDescent="0.25">
      <c r="A1" s="255" t="s">
        <v>173</v>
      </c>
      <c r="B1" s="255"/>
      <c r="C1" s="255"/>
      <c r="D1" s="255"/>
      <c r="E1" s="255"/>
      <c r="F1" s="255"/>
      <c r="G1" s="255"/>
      <c r="AG1" t="s">
        <v>130</v>
      </c>
    </row>
    <row r="2" spans="1:60" ht="24.95" customHeight="1" x14ac:dyDescent="0.2">
      <c r="A2" s="140" t="s">
        <v>7</v>
      </c>
      <c r="B2" s="49" t="s">
        <v>43</v>
      </c>
      <c r="C2" s="256" t="s">
        <v>44</v>
      </c>
      <c r="D2" s="257"/>
      <c r="E2" s="257"/>
      <c r="F2" s="257"/>
      <c r="G2" s="258"/>
      <c r="AG2" t="s">
        <v>131</v>
      </c>
    </row>
    <row r="3" spans="1:60" ht="24.95" customHeight="1" x14ac:dyDescent="0.2">
      <c r="A3" s="140" t="s">
        <v>8</v>
      </c>
      <c r="B3" s="49" t="s">
        <v>72</v>
      </c>
      <c r="C3" s="256" t="s">
        <v>73</v>
      </c>
      <c r="D3" s="257"/>
      <c r="E3" s="257"/>
      <c r="F3" s="257"/>
      <c r="G3" s="258"/>
      <c r="AC3" s="122" t="s">
        <v>131</v>
      </c>
      <c r="AG3" t="s">
        <v>134</v>
      </c>
    </row>
    <row r="4" spans="1:60" ht="24.95" customHeight="1" x14ac:dyDescent="0.2">
      <c r="A4" s="141" t="s">
        <v>9</v>
      </c>
      <c r="B4" s="142" t="s">
        <v>74</v>
      </c>
      <c r="C4" s="259" t="s">
        <v>75</v>
      </c>
      <c r="D4" s="260"/>
      <c r="E4" s="260"/>
      <c r="F4" s="260"/>
      <c r="G4" s="261"/>
      <c r="AG4" t="s">
        <v>135</v>
      </c>
    </row>
    <row r="5" spans="1:60" x14ac:dyDescent="0.2">
      <c r="D5" s="10"/>
    </row>
    <row r="6" spans="1:60" ht="38.25" x14ac:dyDescent="0.2">
      <c r="A6" s="144" t="s">
        <v>136</v>
      </c>
      <c r="B6" s="146" t="s">
        <v>137</v>
      </c>
      <c r="C6" s="146" t="s">
        <v>138</v>
      </c>
      <c r="D6" s="145" t="s">
        <v>139</v>
      </c>
      <c r="E6" s="144" t="s">
        <v>140</v>
      </c>
      <c r="F6" s="143" t="s">
        <v>141</v>
      </c>
      <c r="G6" s="144" t="s">
        <v>29</v>
      </c>
      <c r="H6" s="147" t="s">
        <v>30</v>
      </c>
      <c r="I6" s="147" t="s">
        <v>142</v>
      </c>
      <c r="J6" s="147" t="s">
        <v>31</v>
      </c>
      <c r="K6" s="147" t="s">
        <v>143</v>
      </c>
      <c r="L6" s="147" t="s">
        <v>144</v>
      </c>
      <c r="M6" s="147" t="s">
        <v>145</v>
      </c>
      <c r="N6" s="147" t="s">
        <v>146</v>
      </c>
      <c r="O6" s="147" t="s">
        <v>147</v>
      </c>
      <c r="P6" s="147" t="s">
        <v>148</v>
      </c>
      <c r="Q6" s="147" t="s">
        <v>149</v>
      </c>
      <c r="R6" s="147" t="s">
        <v>150</v>
      </c>
      <c r="S6" s="147" t="s">
        <v>151</v>
      </c>
      <c r="T6" s="147" t="s">
        <v>152</v>
      </c>
      <c r="U6" s="147" t="s">
        <v>153</v>
      </c>
      <c r="V6" s="147" t="s">
        <v>154</v>
      </c>
      <c r="W6" s="147" t="s">
        <v>155</v>
      </c>
      <c r="X6" s="147" t="s">
        <v>156</v>
      </c>
    </row>
    <row r="7" spans="1:60" hidden="1" x14ac:dyDescent="0.2">
      <c r="A7" s="3"/>
      <c r="B7" s="4"/>
      <c r="C7" s="4"/>
      <c r="D7" s="6"/>
      <c r="E7" s="149"/>
      <c r="F7" s="150"/>
      <c r="G7" s="150"/>
      <c r="H7" s="150"/>
      <c r="I7" s="150"/>
      <c r="J7" s="150"/>
      <c r="K7" s="150"/>
      <c r="L7" s="150"/>
      <c r="M7" s="150"/>
      <c r="N7" s="150"/>
      <c r="O7" s="150"/>
      <c r="P7" s="150"/>
      <c r="Q7" s="150"/>
      <c r="R7" s="150"/>
      <c r="S7" s="150"/>
      <c r="T7" s="150"/>
      <c r="U7" s="150"/>
      <c r="V7" s="150"/>
      <c r="W7" s="150"/>
      <c r="X7" s="150"/>
    </row>
    <row r="8" spans="1:60" x14ac:dyDescent="0.2">
      <c r="A8" s="159" t="s">
        <v>157</v>
      </c>
      <c r="B8" s="160" t="s">
        <v>88</v>
      </c>
      <c r="C8" s="174" t="s">
        <v>89</v>
      </c>
      <c r="D8" s="161"/>
      <c r="E8" s="162"/>
      <c r="F8" s="163"/>
      <c r="G8" s="163">
        <f>SUMIF(AG9:AG11,"&lt;&gt;NOR",G9:G11)</f>
        <v>228.69</v>
      </c>
      <c r="H8" s="163"/>
      <c r="I8" s="163">
        <f>SUM(I9:I11)</f>
        <v>0</v>
      </c>
      <c r="J8" s="163"/>
      <c r="K8" s="163">
        <f>SUM(K9:K11)</f>
        <v>228.69</v>
      </c>
      <c r="L8" s="163"/>
      <c r="M8" s="163">
        <f>SUM(M9:M11)</f>
        <v>276.7149</v>
      </c>
      <c r="N8" s="163"/>
      <c r="O8" s="163">
        <f>SUM(O9:O11)</f>
        <v>0</v>
      </c>
      <c r="P8" s="163"/>
      <c r="Q8" s="163">
        <f>SUM(Q9:Q11)</f>
        <v>0</v>
      </c>
      <c r="R8" s="163"/>
      <c r="S8" s="163"/>
      <c r="T8" s="164"/>
      <c r="U8" s="158"/>
      <c r="V8" s="158">
        <f>SUM(V9:V11)</f>
        <v>0.38</v>
      </c>
      <c r="W8" s="158"/>
      <c r="X8" s="158"/>
      <c r="AG8" t="s">
        <v>158</v>
      </c>
    </row>
    <row r="9" spans="1:60" ht="22.5" outlineLevel="1" x14ac:dyDescent="0.2">
      <c r="A9" s="165">
        <v>1</v>
      </c>
      <c r="B9" s="166" t="s">
        <v>395</v>
      </c>
      <c r="C9" s="175" t="s">
        <v>396</v>
      </c>
      <c r="D9" s="167" t="s">
        <v>176</v>
      </c>
      <c r="E9" s="168">
        <v>1.89</v>
      </c>
      <c r="F9" s="169">
        <v>121</v>
      </c>
      <c r="G9" s="170">
        <f>ROUND(E9*F9,2)</f>
        <v>228.69</v>
      </c>
      <c r="H9" s="169">
        <v>0</v>
      </c>
      <c r="I9" s="170">
        <f>ROUND(E9*H9,2)</f>
        <v>0</v>
      </c>
      <c r="J9" s="169">
        <v>121</v>
      </c>
      <c r="K9" s="170">
        <f>ROUND(E9*J9,2)</f>
        <v>228.69</v>
      </c>
      <c r="L9" s="170">
        <v>21</v>
      </c>
      <c r="M9" s="170">
        <f>G9*(1+L9/100)</f>
        <v>276.7149</v>
      </c>
      <c r="N9" s="170">
        <v>0</v>
      </c>
      <c r="O9" s="170">
        <f>ROUND(E9*N9,2)</f>
        <v>0</v>
      </c>
      <c r="P9" s="170">
        <v>0</v>
      </c>
      <c r="Q9" s="170">
        <f>ROUND(E9*P9,2)</f>
        <v>0</v>
      </c>
      <c r="R9" s="170" t="s">
        <v>177</v>
      </c>
      <c r="S9" s="170" t="s">
        <v>162</v>
      </c>
      <c r="T9" s="171" t="s">
        <v>178</v>
      </c>
      <c r="U9" s="157">
        <v>0.2</v>
      </c>
      <c r="V9" s="157">
        <f>ROUND(E9*U9,2)</f>
        <v>0.38</v>
      </c>
      <c r="W9" s="157"/>
      <c r="X9" s="157" t="s">
        <v>179</v>
      </c>
      <c r="Y9" s="148"/>
      <c r="Z9" s="148"/>
      <c r="AA9" s="148"/>
      <c r="AB9" s="148"/>
      <c r="AC9" s="148"/>
      <c r="AD9" s="148"/>
      <c r="AE9" s="148"/>
      <c r="AF9" s="148"/>
      <c r="AG9" s="148" t="s">
        <v>180</v>
      </c>
      <c r="AH9" s="148"/>
      <c r="AI9" s="148"/>
      <c r="AJ9" s="148"/>
      <c r="AK9" s="148"/>
      <c r="AL9" s="148"/>
      <c r="AM9" s="148"/>
      <c r="AN9" s="148"/>
      <c r="AO9" s="148"/>
      <c r="AP9" s="148"/>
      <c r="AQ9" s="148"/>
      <c r="AR9" s="148"/>
      <c r="AS9" s="148"/>
      <c r="AT9" s="148"/>
      <c r="AU9" s="148"/>
      <c r="AV9" s="148"/>
      <c r="AW9" s="148"/>
      <c r="AX9" s="148"/>
      <c r="AY9" s="148"/>
      <c r="AZ9" s="148"/>
      <c r="BA9" s="148"/>
      <c r="BB9" s="148"/>
      <c r="BC9" s="148"/>
      <c r="BD9" s="148"/>
      <c r="BE9" s="148"/>
      <c r="BF9" s="148"/>
      <c r="BG9" s="148"/>
      <c r="BH9" s="148"/>
    </row>
    <row r="10" spans="1:60" outlineLevel="1" x14ac:dyDescent="0.2">
      <c r="A10" s="155"/>
      <c r="B10" s="156"/>
      <c r="C10" s="262" t="s">
        <v>397</v>
      </c>
      <c r="D10" s="263"/>
      <c r="E10" s="263"/>
      <c r="F10" s="263"/>
      <c r="G10" s="263"/>
      <c r="H10" s="157"/>
      <c r="I10" s="157"/>
      <c r="J10" s="157"/>
      <c r="K10" s="157"/>
      <c r="L10" s="157"/>
      <c r="M10" s="157"/>
      <c r="N10" s="157"/>
      <c r="O10" s="157"/>
      <c r="P10" s="157"/>
      <c r="Q10" s="157"/>
      <c r="R10" s="157"/>
      <c r="S10" s="157"/>
      <c r="T10" s="157"/>
      <c r="U10" s="157"/>
      <c r="V10" s="157"/>
      <c r="W10" s="157"/>
      <c r="X10" s="157"/>
      <c r="Y10" s="148"/>
      <c r="Z10" s="148"/>
      <c r="AA10" s="148"/>
      <c r="AB10" s="148"/>
      <c r="AC10" s="148"/>
      <c r="AD10" s="148"/>
      <c r="AE10" s="148"/>
      <c r="AF10" s="148"/>
      <c r="AG10" s="148" t="s">
        <v>182</v>
      </c>
      <c r="AH10" s="148"/>
      <c r="AI10" s="148"/>
      <c r="AJ10" s="148"/>
      <c r="AK10" s="148"/>
      <c r="AL10" s="148"/>
      <c r="AM10" s="148"/>
      <c r="AN10" s="148"/>
      <c r="AO10" s="148"/>
      <c r="AP10" s="148"/>
      <c r="AQ10" s="148"/>
      <c r="AR10" s="148"/>
      <c r="AS10" s="148"/>
      <c r="AT10" s="148"/>
      <c r="AU10" s="148"/>
      <c r="AV10" s="148"/>
      <c r="AW10" s="148"/>
      <c r="AX10" s="148"/>
      <c r="AY10" s="148"/>
      <c r="AZ10" s="148"/>
      <c r="BA10" s="148"/>
      <c r="BB10" s="148"/>
      <c r="BC10" s="148"/>
      <c r="BD10" s="148"/>
      <c r="BE10" s="148"/>
      <c r="BF10" s="148"/>
      <c r="BG10" s="148"/>
      <c r="BH10" s="148"/>
    </row>
    <row r="11" spans="1:60" outlineLevel="1" x14ac:dyDescent="0.2">
      <c r="A11" s="155"/>
      <c r="B11" s="156"/>
      <c r="C11" s="188" t="s">
        <v>519</v>
      </c>
      <c r="D11" s="179"/>
      <c r="E11" s="180">
        <v>1.89</v>
      </c>
      <c r="F11" s="157"/>
      <c r="G11" s="157"/>
      <c r="H11" s="157"/>
      <c r="I11" s="157"/>
      <c r="J11" s="157"/>
      <c r="K11" s="157"/>
      <c r="L11" s="157"/>
      <c r="M11" s="157"/>
      <c r="N11" s="157"/>
      <c r="O11" s="157"/>
      <c r="P11" s="157"/>
      <c r="Q11" s="157"/>
      <c r="R11" s="157"/>
      <c r="S11" s="157"/>
      <c r="T11" s="157"/>
      <c r="U11" s="157"/>
      <c r="V11" s="157"/>
      <c r="W11" s="157"/>
      <c r="X11" s="157"/>
      <c r="Y11" s="148"/>
      <c r="Z11" s="148"/>
      <c r="AA11" s="148"/>
      <c r="AB11" s="148"/>
      <c r="AC11" s="148"/>
      <c r="AD11" s="148"/>
      <c r="AE11" s="148"/>
      <c r="AF11" s="148"/>
      <c r="AG11" s="148" t="s">
        <v>184</v>
      </c>
      <c r="AH11" s="148">
        <v>0</v>
      </c>
      <c r="AI11" s="148"/>
      <c r="AJ11" s="148"/>
      <c r="AK11" s="148"/>
      <c r="AL11" s="148"/>
      <c r="AM11" s="148"/>
      <c r="AN11" s="148"/>
      <c r="AO11" s="148"/>
      <c r="AP11" s="148"/>
      <c r="AQ11" s="148"/>
      <c r="AR11" s="148"/>
      <c r="AS11" s="148"/>
      <c r="AT11" s="148"/>
      <c r="AU11" s="148"/>
      <c r="AV11" s="148"/>
      <c r="AW11" s="148"/>
      <c r="AX11" s="148"/>
      <c r="AY11" s="148"/>
      <c r="AZ11" s="148"/>
      <c r="BA11" s="148"/>
      <c r="BB11" s="148"/>
      <c r="BC11" s="148"/>
      <c r="BD11" s="148"/>
      <c r="BE11" s="148"/>
      <c r="BF11" s="148"/>
      <c r="BG11" s="148"/>
      <c r="BH11" s="148"/>
    </row>
    <row r="12" spans="1:60" x14ac:dyDescent="0.2">
      <c r="A12" s="159" t="s">
        <v>157</v>
      </c>
      <c r="B12" s="160" t="s">
        <v>108</v>
      </c>
      <c r="C12" s="174" t="s">
        <v>109</v>
      </c>
      <c r="D12" s="161"/>
      <c r="E12" s="162"/>
      <c r="F12" s="163"/>
      <c r="G12" s="163">
        <f>SUMIF(AG13:AG28,"&lt;&gt;NOR",G13:G28)</f>
        <v>42702.55</v>
      </c>
      <c r="H12" s="163"/>
      <c r="I12" s="163">
        <f>SUM(I13:I28)</f>
        <v>220.1</v>
      </c>
      <c r="J12" s="163"/>
      <c r="K12" s="163">
        <f>SUM(K13:K28)</f>
        <v>42482.450000000004</v>
      </c>
      <c r="L12" s="163"/>
      <c r="M12" s="163">
        <f>SUM(M13:M28)</f>
        <v>51670.085500000001</v>
      </c>
      <c r="N12" s="163"/>
      <c r="O12" s="163">
        <f>SUM(O13:O28)</f>
        <v>0.01</v>
      </c>
      <c r="P12" s="163"/>
      <c r="Q12" s="163">
        <f>SUM(Q13:Q28)</f>
        <v>13.89</v>
      </c>
      <c r="R12" s="163"/>
      <c r="S12" s="163"/>
      <c r="T12" s="164"/>
      <c r="U12" s="158"/>
      <c r="V12" s="158">
        <f>SUM(V13:V28)</f>
        <v>69.89</v>
      </c>
      <c r="W12" s="158"/>
      <c r="X12" s="158"/>
      <c r="AG12" t="s">
        <v>158</v>
      </c>
    </row>
    <row r="13" spans="1:60" outlineLevel="1" x14ac:dyDescent="0.2">
      <c r="A13" s="165">
        <v>2</v>
      </c>
      <c r="B13" s="166" t="s">
        <v>520</v>
      </c>
      <c r="C13" s="175" t="s">
        <v>521</v>
      </c>
      <c r="D13" s="167" t="s">
        <v>176</v>
      </c>
      <c r="E13" s="168">
        <v>6.3120000000000003</v>
      </c>
      <c r="F13" s="169">
        <v>2545</v>
      </c>
      <c r="G13" s="170">
        <f>ROUND(E13*F13,2)</f>
        <v>16064.04</v>
      </c>
      <c r="H13" s="169">
        <v>34.869999999999997</v>
      </c>
      <c r="I13" s="170">
        <f>ROUND(E13*H13,2)</f>
        <v>220.1</v>
      </c>
      <c r="J13" s="169">
        <v>2510.13</v>
      </c>
      <c r="K13" s="170">
        <f>ROUND(E13*J13,2)</f>
        <v>15843.94</v>
      </c>
      <c r="L13" s="170">
        <v>21</v>
      </c>
      <c r="M13" s="170">
        <f>G13*(1+L13/100)</f>
        <v>19437.488400000002</v>
      </c>
      <c r="N13" s="170">
        <v>1.47E-3</v>
      </c>
      <c r="O13" s="170">
        <f>ROUND(E13*N13,2)</f>
        <v>0.01</v>
      </c>
      <c r="P13" s="170">
        <v>2.2000000000000002</v>
      </c>
      <c r="Q13" s="170">
        <f>ROUND(E13*P13,2)</f>
        <v>13.89</v>
      </c>
      <c r="R13" s="170" t="s">
        <v>522</v>
      </c>
      <c r="S13" s="170" t="s">
        <v>162</v>
      </c>
      <c r="T13" s="171" t="s">
        <v>178</v>
      </c>
      <c r="U13" s="157">
        <v>5</v>
      </c>
      <c r="V13" s="157">
        <f>ROUND(E13*U13,2)</f>
        <v>31.56</v>
      </c>
      <c r="W13" s="157"/>
      <c r="X13" s="157" t="s">
        <v>179</v>
      </c>
      <c r="Y13" s="148"/>
      <c r="Z13" s="148"/>
      <c r="AA13" s="148"/>
      <c r="AB13" s="148"/>
      <c r="AC13" s="148"/>
      <c r="AD13" s="148"/>
      <c r="AE13" s="148"/>
      <c r="AF13" s="148"/>
      <c r="AG13" s="148" t="s">
        <v>180</v>
      </c>
      <c r="AH13" s="148"/>
      <c r="AI13" s="148"/>
      <c r="AJ13" s="148"/>
      <c r="AK13" s="148"/>
      <c r="AL13" s="148"/>
      <c r="AM13" s="148"/>
      <c r="AN13" s="148"/>
      <c r="AO13" s="148"/>
      <c r="AP13" s="148"/>
      <c r="AQ13" s="148"/>
      <c r="AR13" s="148"/>
      <c r="AS13" s="148"/>
      <c r="AT13" s="148"/>
      <c r="AU13" s="148"/>
      <c r="AV13" s="148"/>
      <c r="AW13" s="148"/>
      <c r="AX13" s="148"/>
      <c r="AY13" s="148"/>
      <c r="AZ13" s="148"/>
      <c r="BA13" s="148"/>
      <c r="BB13" s="148"/>
      <c r="BC13" s="148"/>
      <c r="BD13" s="148"/>
      <c r="BE13" s="148"/>
      <c r="BF13" s="148"/>
      <c r="BG13" s="148"/>
      <c r="BH13" s="148"/>
    </row>
    <row r="14" spans="1:60" ht="22.5" outlineLevel="1" x14ac:dyDescent="0.2">
      <c r="A14" s="155"/>
      <c r="B14" s="156"/>
      <c r="C14" s="262" t="s">
        <v>523</v>
      </c>
      <c r="D14" s="263"/>
      <c r="E14" s="263"/>
      <c r="F14" s="263"/>
      <c r="G14" s="263"/>
      <c r="H14" s="157"/>
      <c r="I14" s="157"/>
      <c r="J14" s="157"/>
      <c r="K14" s="157"/>
      <c r="L14" s="157"/>
      <c r="M14" s="157"/>
      <c r="N14" s="157"/>
      <c r="O14" s="157"/>
      <c r="P14" s="157"/>
      <c r="Q14" s="157"/>
      <c r="R14" s="157"/>
      <c r="S14" s="157"/>
      <c r="T14" s="157"/>
      <c r="U14" s="157"/>
      <c r="V14" s="157"/>
      <c r="W14" s="157"/>
      <c r="X14" s="157"/>
      <c r="Y14" s="148"/>
      <c r="Z14" s="148"/>
      <c r="AA14" s="148"/>
      <c r="AB14" s="148"/>
      <c r="AC14" s="148"/>
      <c r="AD14" s="148"/>
      <c r="AE14" s="148"/>
      <c r="AF14" s="148"/>
      <c r="AG14" s="148" t="s">
        <v>182</v>
      </c>
      <c r="AH14" s="148"/>
      <c r="AI14" s="148"/>
      <c r="AJ14" s="148"/>
      <c r="AK14" s="148"/>
      <c r="AL14" s="148"/>
      <c r="AM14" s="148"/>
      <c r="AN14" s="148"/>
      <c r="AO14" s="148"/>
      <c r="AP14" s="148"/>
      <c r="AQ14" s="148"/>
      <c r="AR14" s="148"/>
      <c r="AS14" s="148"/>
      <c r="AT14" s="148"/>
      <c r="AU14" s="148"/>
      <c r="AV14" s="148"/>
      <c r="AW14" s="148"/>
      <c r="AX14" s="148"/>
      <c r="AY14" s="148"/>
      <c r="AZ14" s="148"/>
      <c r="BA14" s="172" t="str">
        <f>C14</f>
        <v>nebo vybourání otvorů průřezové plochy přes 4 m2 ve zdivu z betonu prostého, včetně pomocného lešení o výšce podlahy do 1900 mm a pro zatížení do 1,5 kPa  (150 kg/m2),</v>
      </c>
      <c r="BB14" s="148"/>
      <c r="BC14" s="148"/>
      <c r="BD14" s="148"/>
      <c r="BE14" s="148"/>
      <c r="BF14" s="148"/>
      <c r="BG14" s="148"/>
      <c r="BH14" s="148"/>
    </row>
    <row r="15" spans="1:60" outlineLevel="1" x14ac:dyDescent="0.2">
      <c r="A15" s="155"/>
      <c r="B15" s="156"/>
      <c r="C15" s="188" t="s">
        <v>524</v>
      </c>
      <c r="D15" s="179"/>
      <c r="E15" s="180">
        <v>2.64</v>
      </c>
      <c r="F15" s="157"/>
      <c r="G15" s="157"/>
      <c r="H15" s="157"/>
      <c r="I15" s="157"/>
      <c r="J15" s="157"/>
      <c r="K15" s="157"/>
      <c r="L15" s="157"/>
      <c r="M15" s="157"/>
      <c r="N15" s="157"/>
      <c r="O15" s="157"/>
      <c r="P15" s="157"/>
      <c r="Q15" s="157"/>
      <c r="R15" s="157"/>
      <c r="S15" s="157"/>
      <c r="T15" s="157"/>
      <c r="U15" s="157"/>
      <c r="V15" s="157"/>
      <c r="W15" s="157"/>
      <c r="X15" s="157"/>
      <c r="Y15" s="148"/>
      <c r="Z15" s="148"/>
      <c r="AA15" s="148"/>
      <c r="AB15" s="148"/>
      <c r="AC15" s="148"/>
      <c r="AD15" s="148"/>
      <c r="AE15" s="148"/>
      <c r="AF15" s="148"/>
      <c r="AG15" s="148" t="s">
        <v>184</v>
      </c>
      <c r="AH15" s="148">
        <v>0</v>
      </c>
      <c r="AI15" s="148"/>
      <c r="AJ15" s="148"/>
      <c r="AK15" s="148"/>
      <c r="AL15" s="148"/>
      <c r="AM15" s="148"/>
      <c r="AN15" s="148"/>
      <c r="AO15" s="148"/>
      <c r="AP15" s="148"/>
      <c r="AQ15" s="148"/>
      <c r="AR15" s="148"/>
      <c r="AS15" s="148"/>
      <c r="AT15" s="148"/>
      <c r="AU15" s="148"/>
      <c r="AV15" s="148"/>
      <c r="AW15" s="148"/>
      <c r="AX15" s="148"/>
      <c r="AY15" s="148"/>
      <c r="AZ15" s="148"/>
      <c r="BA15" s="148"/>
      <c r="BB15" s="148"/>
      <c r="BC15" s="148"/>
      <c r="BD15" s="148"/>
      <c r="BE15" s="148"/>
      <c r="BF15" s="148"/>
      <c r="BG15" s="148"/>
      <c r="BH15" s="148"/>
    </row>
    <row r="16" spans="1:60" outlineLevel="1" x14ac:dyDescent="0.2">
      <c r="A16" s="155"/>
      <c r="B16" s="156"/>
      <c r="C16" s="188" t="s">
        <v>525</v>
      </c>
      <c r="D16" s="179"/>
      <c r="E16" s="180">
        <v>2.04</v>
      </c>
      <c r="F16" s="157"/>
      <c r="G16" s="157"/>
      <c r="H16" s="157"/>
      <c r="I16" s="157"/>
      <c r="J16" s="157"/>
      <c r="K16" s="157"/>
      <c r="L16" s="157"/>
      <c r="M16" s="157"/>
      <c r="N16" s="157"/>
      <c r="O16" s="157"/>
      <c r="P16" s="157"/>
      <c r="Q16" s="157"/>
      <c r="R16" s="157"/>
      <c r="S16" s="157"/>
      <c r="T16" s="157"/>
      <c r="U16" s="157"/>
      <c r="V16" s="157"/>
      <c r="W16" s="157"/>
      <c r="X16" s="157"/>
      <c r="Y16" s="148"/>
      <c r="Z16" s="148"/>
      <c r="AA16" s="148"/>
      <c r="AB16" s="148"/>
      <c r="AC16" s="148"/>
      <c r="AD16" s="148"/>
      <c r="AE16" s="148"/>
      <c r="AF16" s="148"/>
      <c r="AG16" s="148" t="s">
        <v>184</v>
      </c>
      <c r="AH16" s="148">
        <v>0</v>
      </c>
      <c r="AI16" s="148"/>
      <c r="AJ16" s="148"/>
      <c r="AK16" s="148"/>
      <c r="AL16" s="148"/>
      <c r="AM16" s="148"/>
      <c r="AN16" s="148"/>
      <c r="AO16" s="148"/>
      <c r="AP16" s="148"/>
      <c r="AQ16" s="148"/>
      <c r="AR16" s="148"/>
      <c r="AS16" s="148"/>
      <c r="AT16" s="148"/>
      <c r="AU16" s="148"/>
      <c r="AV16" s="148"/>
      <c r="AW16" s="148"/>
      <c r="AX16" s="148"/>
      <c r="AY16" s="148"/>
      <c r="AZ16" s="148"/>
      <c r="BA16" s="148"/>
      <c r="BB16" s="148"/>
      <c r="BC16" s="148"/>
      <c r="BD16" s="148"/>
      <c r="BE16" s="148"/>
      <c r="BF16" s="148"/>
      <c r="BG16" s="148"/>
      <c r="BH16" s="148"/>
    </row>
    <row r="17" spans="1:60" outlineLevel="1" x14ac:dyDescent="0.2">
      <c r="A17" s="155"/>
      <c r="B17" s="156"/>
      <c r="C17" s="188" t="s">
        <v>526</v>
      </c>
      <c r="D17" s="179"/>
      <c r="E17" s="180">
        <v>1.6319999999999999</v>
      </c>
      <c r="F17" s="157"/>
      <c r="G17" s="157"/>
      <c r="H17" s="157"/>
      <c r="I17" s="157"/>
      <c r="J17" s="157"/>
      <c r="K17" s="157"/>
      <c r="L17" s="157"/>
      <c r="M17" s="157"/>
      <c r="N17" s="157"/>
      <c r="O17" s="157"/>
      <c r="P17" s="157"/>
      <c r="Q17" s="157"/>
      <c r="R17" s="157"/>
      <c r="S17" s="157"/>
      <c r="T17" s="157"/>
      <c r="U17" s="157"/>
      <c r="V17" s="157"/>
      <c r="W17" s="157"/>
      <c r="X17" s="157"/>
      <c r="Y17" s="148"/>
      <c r="Z17" s="148"/>
      <c r="AA17" s="148"/>
      <c r="AB17" s="148"/>
      <c r="AC17" s="148"/>
      <c r="AD17" s="148"/>
      <c r="AE17" s="148"/>
      <c r="AF17" s="148"/>
      <c r="AG17" s="148" t="s">
        <v>184</v>
      </c>
      <c r="AH17" s="148">
        <v>0</v>
      </c>
      <c r="AI17" s="148"/>
      <c r="AJ17" s="148"/>
      <c r="AK17" s="148"/>
      <c r="AL17" s="148"/>
      <c r="AM17" s="148"/>
      <c r="AN17" s="148"/>
      <c r="AO17" s="148"/>
      <c r="AP17" s="148"/>
      <c r="AQ17" s="148"/>
      <c r="AR17" s="148"/>
      <c r="AS17" s="148"/>
      <c r="AT17" s="148"/>
      <c r="AU17" s="148"/>
      <c r="AV17" s="148"/>
      <c r="AW17" s="148"/>
      <c r="AX17" s="148"/>
      <c r="AY17" s="148"/>
      <c r="AZ17" s="148"/>
      <c r="BA17" s="148"/>
      <c r="BB17" s="148"/>
      <c r="BC17" s="148"/>
      <c r="BD17" s="148"/>
      <c r="BE17" s="148"/>
      <c r="BF17" s="148"/>
      <c r="BG17" s="148"/>
      <c r="BH17" s="148"/>
    </row>
    <row r="18" spans="1:60" outlineLevel="1" x14ac:dyDescent="0.2">
      <c r="A18" s="181">
        <v>3</v>
      </c>
      <c r="B18" s="182" t="s">
        <v>527</v>
      </c>
      <c r="C18" s="189" t="s">
        <v>528</v>
      </c>
      <c r="D18" s="183" t="s">
        <v>529</v>
      </c>
      <c r="E18" s="184">
        <v>1</v>
      </c>
      <c r="F18" s="185">
        <v>1200</v>
      </c>
      <c r="G18" s="186">
        <f t="shared" ref="G18:G28" si="0">ROUND(E18*F18,2)</f>
        <v>1200</v>
      </c>
      <c r="H18" s="185">
        <v>0</v>
      </c>
      <c r="I18" s="186">
        <f t="shared" ref="I18:I28" si="1">ROUND(E18*H18,2)</f>
        <v>0</v>
      </c>
      <c r="J18" s="185">
        <v>1200</v>
      </c>
      <c r="K18" s="186">
        <f t="shared" ref="K18:K28" si="2">ROUND(E18*J18,2)</f>
        <v>1200</v>
      </c>
      <c r="L18" s="186">
        <v>21</v>
      </c>
      <c r="M18" s="186">
        <f t="shared" ref="M18:M28" si="3">G18*(1+L18/100)</f>
        <v>1452</v>
      </c>
      <c r="N18" s="186">
        <v>0</v>
      </c>
      <c r="O18" s="186">
        <f t="shared" ref="O18:O28" si="4">ROUND(E18*N18,2)</f>
        <v>0</v>
      </c>
      <c r="P18" s="186">
        <v>0</v>
      </c>
      <c r="Q18" s="186">
        <f t="shared" ref="Q18:Q28" si="5">ROUND(E18*P18,2)</f>
        <v>0</v>
      </c>
      <c r="R18" s="186"/>
      <c r="S18" s="186" t="s">
        <v>204</v>
      </c>
      <c r="T18" s="187" t="s">
        <v>163</v>
      </c>
      <c r="U18" s="157">
        <v>0.89</v>
      </c>
      <c r="V18" s="157">
        <f t="shared" ref="V18:V28" si="6">ROUND(E18*U18,2)</f>
        <v>0.89</v>
      </c>
      <c r="W18" s="157"/>
      <c r="X18" s="157" t="s">
        <v>179</v>
      </c>
      <c r="Y18" s="148"/>
      <c r="Z18" s="148"/>
      <c r="AA18" s="148"/>
      <c r="AB18" s="148"/>
      <c r="AC18" s="148"/>
      <c r="AD18" s="148"/>
      <c r="AE18" s="148"/>
      <c r="AF18" s="148"/>
      <c r="AG18" s="148" t="s">
        <v>180</v>
      </c>
      <c r="AH18" s="148"/>
      <c r="AI18" s="148"/>
      <c r="AJ18" s="148"/>
      <c r="AK18" s="148"/>
      <c r="AL18" s="148"/>
      <c r="AM18" s="148"/>
      <c r="AN18" s="148"/>
      <c r="AO18" s="148"/>
      <c r="AP18" s="148"/>
      <c r="AQ18" s="148"/>
      <c r="AR18" s="148"/>
      <c r="AS18" s="148"/>
      <c r="AT18" s="148"/>
      <c r="AU18" s="148"/>
      <c r="AV18" s="148"/>
      <c r="AW18" s="148"/>
      <c r="AX18" s="148"/>
      <c r="AY18" s="148"/>
      <c r="AZ18" s="148"/>
      <c r="BA18" s="148"/>
      <c r="BB18" s="148"/>
      <c r="BC18" s="148"/>
      <c r="BD18" s="148"/>
      <c r="BE18" s="148"/>
      <c r="BF18" s="148"/>
      <c r="BG18" s="148"/>
      <c r="BH18" s="148"/>
    </row>
    <row r="19" spans="1:60" outlineLevel="1" x14ac:dyDescent="0.2">
      <c r="A19" s="181">
        <v>4</v>
      </c>
      <c r="B19" s="182" t="s">
        <v>530</v>
      </c>
      <c r="C19" s="189" t="s">
        <v>531</v>
      </c>
      <c r="D19" s="183" t="s">
        <v>529</v>
      </c>
      <c r="E19" s="184">
        <v>1</v>
      </c>
      <c r="F19" s="185">
        <v>500</v>
      </c>
      <c r="G19" s="186">
        <f t="shared" si="0"/>
        <v>500</v>
      </c>
      <c r="H19" s="185">
        <v>0</v>
      </c>
      <c r="I19" s="186">
        <f t="shared" si="1"/>
        <v>0</v>
      </c>
      <c r="J19" s="185">
        <v>500</v>
      </c>
      <c r="K19" s="186">
        <f t="shared" si="2"/>
        <v>500</v>
      </c>
      <c r="L19" s="186">
        <v>21</v>
      </c>
      <c r="M19" s="186">
        <f t="shared" si="3"/>
        <v>605</v>
      </c>
      <c r="N19" s="186">
        <v>0</v>
      </c>
      <c r="O19" s="186">
        <f t="shared" si="4"/>
        <v>0</v>
      </c>
      <c r="P19" s="186">
        <v>0</v>
      </c>
      <c r="Q19" s="186">
        <f t="shared" si="5"/>
        <v>0</v>
      </c>
      <c r="R19" s="186"/>
      <c r="S19" s="186" t="s">
        <v>204</v>
      </c>
      <c r="T19" s="187" t="s">
        <v>163</v>
      </c>
      <c r="U19" s="157">
        <v>0.89</v>
      </c>
      <c r="V19" s="157">
        <f t="shared" si="6"/>
        <v>0.89</v>
      </c>
      <c r="W19" s="157"/>
      <c r="X19" s="157" t="s">
        <v>179</v>
      </c>
      <c r="Y19" s="148"/>
      <c r="Z19" s="148"/>
      <c r="AA19" s="148"/>
      <c r="AB19" s="148"/>
      <c r="AC19" s="148"/>
      <c r="AD19" s="148"/>
      <c r="AE19" s="148"/>
      <c r="AF19" s="148"/>
      <c r="AG19" s="148" t="s">
        <v>180</v>
      </c>
      <c r="AH19" s="148"/>
      <c r="AI19" s="148"/>
      <c r="AJ19" s="148"/>
      <c r="AK19" s="148"/>
      <c r="AL19" s="148"/>
      <c r="AM19" s="148"/>
      <c r="AN19" s="148"/>
      <c r="AO19" s="148"/>
      <c r="AP19" s="148"/>
      <c r="AQ19" s="148"/>
      <c r="AR19" s="148"/>
      <c r="AS19" s="148"/>
      <c r="AT19" s="148"/>
      <c r="AU19" s="148"/>
      <c r="AV19" s="148"/>
      <c r="AW19" s="148"/>
      <c r="AX19" s="148"/>
      <c r="AY19" s="148"/>
      <c r="AZ19" s="148"/>
      <c r="BA19" s="148"/>
      <c r="BB19" s="148"/>
      <c r="BC19" s="148"/>
      <c r="BD19" s="148"/>
      <c r="BE19" s="148"/>
      <c r="BF19" s="148"/>
      <c r="BG19" s="148"/>
      <c r="BH19" s="148"/>
    </row>
    <row r="20" spans="1:60" outlineLevel="1" x14ac:dyDescent="0.2">
      <c r="A20" s="181">
        <v>5</v>
      </c>
      <c r="B20" s="182" t="s">
        <v>532</v>
      </c>
      <c r="C20" s="189" t="s">
        <v>533</v>
      </c>
      <c r="D20" s="183" t="s">
        <v>529</v>
      </c>
      <c r="E20" s="184">
        <v>2</v>
      </c>
      <c r="F20" s="185">
        <v>1200</v>
      </c>
      <c r="G20" s="186">
        <f t="shared" si="0"/>
        <v>2400</v>
      </c>
      <c r="H20" s="185">
        <v>0</v>
      </c>
      <c r="I20" s="186">
        <f t="shared" si="1"/>
        <v>0</v>
      </c>
      <c r="J20" s="185">
        <v>1200</v>
      </c>
      <c r="K20" s="186">
        <f t="shared" si="2"/>
        <v>2400</v>
      </c>
      <c r="L20" s="186">
        <v>21</v>
      </c>
      <c r="M20" s="186">
        <f t="shared" si="3"/>
        <v>2904</v>
      </c>
      <c r="N20" s="186">
        <v>0</v>
      </c>
      <c r="O20" s="186">
        <f t="shared" si="4"/>
        <v>0</v>
      </c>
      <c r="P20" s="186">
        <v>0</v>
      </c>
      <c r="Q20" s="186">
        <f t="shared" si="5"/>
        <v>0</v>
      </c>
      <c r="R20" s="186"/>
      <c r="S20" s="186" t="s">
        <v>204</v>
      </c>
      <c r="T20" s="187" t="s">
        <v>163</v>
      </c>
      <c r="U20" s="157">
        <v>0.89</v>
      </c>
      <c r="V20" s="157">
        <f t="shared" si="6"/>
        <v>1.78</v>
      </c>
      <c r="W20" s="157"/>
      <c r="X20" s="157" t="s">
        <v>179</v>
      </c>
      <c r="Y20" s="148"/>
      <c r="Z20" s="148"/>
      <c r="AA20" s="148"/>
      <c r="AB20" s="148"/>
      <c r="AC20" s="148"/>
      <c r="AD20" s="148"/>
      <c r="AE20" s="148"/>
      <c r="AF20" s="148"/>
      <c r="AG20" s="148" t="s">
        <v>180</v>
      </c>
      <c r="AH20" s="148"/>
      <c r="AI20" s="148"/>
      <c r="AJ20" s="148"/>
      <c r="AK20" s="148"/>
      <c r="AL20" s="148"/>
      <c r="AM20" s="148"/>
      <c r="AN20" s="148"/>
      <c r="AO20" s="148"/>
      <c r="AP20" s="148"/>
      <c r="AQ20" s="148"/>
      <c r="AR20" s="148"/>
      <c r="AS20" s="148"/>
      <c r="AT20" s="148"/>
      <c r="AU20" s="148"/>
      <c r="AV20" s="148"/>
      <c r="AW20" s="148"/>
      <c r="AX20" s="148"/>
      <c r="AY20" s="148"/>
      <c r="AZ20" s="148"/>
      <c r="BA20" s="148"/>
      <c r="BB20" s="148"/>
      <c r="BC20" s="148"/>
      <c r="BD20" s="148"/>
      <c r="BE20" s="148"/>
      <c r="BF20" s="148"/>
      <c r="BG20" s="148"/>
      <c r="BH20" s="148"/>
    </row>
    <row r="21" spans="1:60" outlineLevel="1" x14ac:dyDescent="0.2">
      <c r="A21" s="181">
        <v>6</v>
      </c>
      <c r="B21" s="182" t="s">
        <v>534</v>
      </c>
      <c r="C21" s="189" t="s">
        <v>535</v>
      </c>
      <c r="D21" s="183" t="s">
        <v>529</v>
      </c>
      <c r="E21" s="184">
        <v>1</v>
      </c>
      <c r="F21" s="185">
        <v>1200</v>
      </c>
      <c r="G21" s="186">
        <f t="shared" si="0"/>
        <v>1200</v>
      </c>
      <c r="H21" s="185">
        <v>0</v>
      </c>
      <c r="I21" s="186">
        <f t="shared" si="1"/>
        <v>0</v>
      </c>
      <c r="J21" s="185">
        <v>1200</v>
      </c>
      <c r="K21" s="186">
        <f t="shared" si="2"/>
        <v>1200</v>
      </c>
      <c r="L21" s="186">
        <v>21</v>
      </c>
      <c r="M21" s="186">
        <f t="shared" si="3"/>
        <v>1452</v>
      </c>
      <c r="N21" s="186">
        <v>0</v>
      </c>
      <c r="O21" s="186">
        <f t="shared" si="4"/>
        <v>0</v>
      </c>
      <c r="P21" s="186">
        <v>0</v>
      </c>
      <c r="Q21" s="186">
        <f t="shared" si="5"/>
        <v>0</v>
      </c>
      <c r="R21" s="186"/>
      <c r="S21" s="186" t="s">
        <v>204</v>
      </c>
      <c r="T21" s="187" t="s">
        <v>163</v>
      </c>
      <c r="U21" s="157">
        <v>0.89</v>
      </c>
      <c r="V21" s="157">
        <f t="shared" si="6"/>
        <v>0.89</v>
      </c>
      <c r="W21" s="157"/>
      <c r="X21" s="157" t="s">
        <v>179</v>
      </c>
      <c r="Y21" s="148"/>
      <c r="Z21" s="148"/>
      <c r="AA21" s="148"/>
      <c r="AB21" s="148"/>
      <c r="AC21" s="148"/>
      <c r="AD21" s="148"/>
      <c r="AE21" s="148"/>
      <c r="AF21" s="148"/>
      <c r="AG21" s="148" t="s">
        <v>180</v>
      </c>
      <c r="AH21" s="148"/>
      <c r="AI21" s="148"/>
      <c r="AJ21" s="148"/>
      <c r="AK21" s="148"/>
      <c r="AL21" s="148"/>
      <c r="AM21" s="148"/>
      <c r="AN21" s="148"/>
      <c r="AO21" s="148"/>
      <c r="AP21" s="148"/>
      <c r="AQ21" s="148"/>
      <c r="AR21" s="148"/>
      <c r="AS21" s="148"/>
      <c r="AT21" s="148"/>
      <c r="AU21" s="148"/>
      <c r="AV21" s="148"/>
      <c r="AW21" s="148"/>
      <c r="AX21" s="148"/>
      <c r="AY21" s="148"/>
      <c r="AZ21" s="148"/>
      <c r="BA21" s="148"/>
      <c r="BB21" s="148"/>
      <c r="BC21" s="148"/>
      <c r="BD21" s="148"/>
      <c r="BE21" s="148"/>
      <c r="BF21" s="148"/>
      <c r="BG21" s="148"/>
      <c r="BH21" s="148"/>
    </row>
    <row r="22" spans="1:60" outlineLevel="1" x14ac:dyDescent="0.2">
      <c r="A22" s="181">
        <v>7</v>
      </c>
      <c r="B22" s="182" t="s">
        <v>536</v>
      </c>
      <c r="C22" s="189" t="s">
        <v>537</v>
      </c>
      <c r="D22" s="183" t="s">
        <v>529</v>
      </c>
      <c r="E22" s="184">
        <v>1</v>
      </c>
      <c r="F22" s="185">
        <v>2500</v>
      </c>
      <c r="G22" s="186">
        <f t="shared" si="0"/>
        <v>2500</v>
      </c>
      <c r="H22" s="185">
        <v>0</v>
      </c>
      <c r="I22" s="186">
        <f t="shared" si="1"/>
        <v>0</v>
      </c>
      <c r="J22" s="185">
        <v>2500</v>
      </c>
      <c r="K22" s="186">
        <f t="shared" si="2"/>
        <v>2500</v>
      </c>
      <c r="L22" s="186">
        <v>21</v>
      </c>
      <c r="M22" s="186">
        <f t="shared" si="3"/>
        <v>3025</v>
      </c>
      <c r="N22" s="186">
        <v>0</v>
      </c>
      <c r="O22" s="186">
        <f t="shared" si="4"/>
        <v>0</v>
      </c>
      <c r="P22" s="186">
        <v>0</v>
      </c>
      <c r="Q22" s="186">
        <f t="shared" si="5"/>
        <v>0</v>
      </c>
      <c r="R22" s="186"/>
      <c r="S22" s="186" t="s">
        <v>204</v>
      </c>
      <c r="T22" s="187" t="s">
        <v>163</v>
      </c>
      <c r="U22" s="157">
        <v>0.89</v>
      </c>
      <c r="V22" s="157">
        <f t="shared" si="6"/>
        <v>0.89</v>
      </c>
      <c r="W22" s="157"/>
      <c r="X22" s="157" t="s">
        <v>179</v>
      </c>
      <c r="Y22" s="148"/>
      <c r="Z22" s="148"/>
      <c r="AA22" s="148"/>
      <c r="AB22" s="148"/>
      <c r="AC22" s="148"/>
      <c r="AD22" s="148"/>
      <c r="AE22" s="148"/>
      <c r="AF22" s="148"/>
      <c r="AG22" s="148" t="s">
        <v>180</v>
      </c>
      <c r="AH22" s="148"/>
      <c r="AI22" s="148"/>
      <c r="AJ22" s="148"/>
      <c r="AK22" s="148"/>
      <c r="AL22" s="148"/>
      <c r="AM22" s="148"/>
      <c r="AN22" s="148"/>
      <c r="AO22" s="148"/>
      <c r="AP22" s="148"/>
      <c r="AQ22" s="148"/>
      <c r="AR22" s="148"/>
      <c r="AS22" s="148"/>
      <c r="AT22" s="148"/>
      <c r="AU22" s="148"/>
      <c r="AV22" s="148"/>
      <c r="AW22" s="148"/>
      <c r="AX22" s="148"/>
      <c r="AY22" s="148"/>
      <c r="AZ22" s="148"/>
      <c r="BA22" s="148"/>
      <c r="BB22" s="148"/>
      <c r="BC22" s="148"/>
      <c r="BD22" s="148"/>
      <c r="BE22" s="148"/>
      <c r="BF22" s="148"/>
      <c r="BG22" s="148"/>
      <c r="BH22" s="148"/>
    </row>
    <row r="23" spans="1:60" outlineLevel="1" x14ac:dyDescent="0.2">
      <c r="A23" s="181">
        <v>8</v>
      </c>
      <c r="B23" s="182" t="s">
        <v>538</v>
      </c>
      <c r="C23" s="189" t="s">
        <v>539</v>
      </c>
      <c r="D23" s="183" t="s">
        <v>529</v>
      </c>
      <c r="E23" s="184">
        <v>1</v>
      </c>
      <c r="F23" s="185">
        <v>1200</v>
      </c>
      <c r="G23" s="186">
        <f t="shared" si="0"/>
        <v>1200</v>
      </c>
      <c r="H23" s="185">
        <v>0</v>
      </c>
      <c r="I23" s="186">
        <f t="shared" si="1"/>
        <v>0</v>
      </c>
      <c r="J23" s="185">
        <v>1200</v>
      </c>
      <c r="K23" s="186">
        <f t="shared" si="2"/>
        <v>1200</v>
      </c>
      <c r="L23" s="186">
        <v>21</v>
      </c>
      <c r="M23" s="186">
        <f t="shared" si="3"/>
        <v>1452</v>
      </c>
      <c r="N23" s="186">
        <v>0</v>
      </c>
      <c r="O23" s="186">
        <f t="shared" si="4"/>
        <v>0</v>
      </c>
      <c r="P23" s="186">
        <v>0</v>
      </c>
      <c r="Q23" s="186">
        <f t="shared" si="5"/>
        <v>0</v>
      </c>
      <c r="R23" s="186"/>
      <c r="S23" s="186" t="s">
        <v>204</v>
      </c>
      <c r="T23" s="187" t="s">
        <v>163</v>
      </c>
      <c r="U23" s="157">
        <v>0.89</v>
      </c>
      <c r="V23" s="157">
        <f t="shared" si="6"/>
        <v>0.89</v>
      </c>
      <c r="W23" s="157"/>
      <c r="X23" s="157" t="s">
        <v>179</v>
      </c>
      <c r="Y23" s="148"/>
      <c r="Z23" s="148"/>
      <c r="AA23" s="148"/>
      <c r="AB23" s="148"/>
      <c r="AC23" s="148"/>
      <c r="AD23" s="148"/>
      <c r="AE23" s="148"/>
      <c r="AF23" s="148"/>
      <c r="AG23" s="148" t="s">
        <v>180</v>
      </c>
      <c r="AH23" s="148"/>
      <c r="AI23" s="148"/>
      <c r="AJ23" s="148"/>
      <c r="AK23" s="148"/>
      <c r="AL23" s="148"/>
      <c r="AM23" s="148"/>
      <c r="AN23" s="148"/>
      <c r="AO23" s="148"/>
      <c r="AP23" s="148"/>
      <c r="AQ23" s="148"/>
      <c r="AR23" s="148"/>
      <c r="AS23" s="148"/>
      <c r="AT23" s="148"/>
      <c r="AU23" s="148"/>
      <c r="AV23" s="148"/>
      <c r="AW23" s="148"/>
      <c r="AX23" s="148"/>
      <c r="AY23" s="148"/>
      <c r="AZ23" s="148"/>
      <c r="BA23" s="148"/>
      <c r="BB23" s="148"/>
      <c r="BC23" s="148"/>
      <c r="BD23" s="148"/>
      <c r="BE23" s="148"/>
      <c r="BF23" s="148"/>
      <c r="BG23" s="148"/>
      <c r="BH23" s="148"/>
    </row>
    <row r="24" spans="1:60" outlineLevel="1" x14ac:dyDescent="0.2">
      <c r="A24" s="181">
        <v>9</v>
      </c>
      <c r="B24" s="182" t="s">
        <v>540</v>
      </c>
      <c r="C24" s="189" t="s">
        <v>541</v>
      </c>
      <c r="D24" s="183" t="s">
        <v>245</v>
      </c>
      <c r="E24" s="184">
        <v>13.8864</v>
      </c>
      <c r="F24" s="185">
        <v>220</v>
      </c>
      <c r="G24" s="186">
        <f t="shared" si="0"/>
        <v>3055.01</v>
      </c>
      <c r="H24" s="185">
        <v>0</v>
      </c>
      <c r="I24" s="186">
        <f t="shared" si="1"/>
        <v>0</v>
      </c>
      <c r="J24" s="185">
        <v>220</v>
      </c>
      <c r="K24" s="186">
        <f t="shared" si="2"/>
        <v>3055.01</v>
      </c>
      <c r="L24" s="186">
        <v>21</v>
      </c>
      <c r="M24" s="186">
        <f t="shared" si="3"/>
        <v>3696.5621000000001</v>
      </c>
      <c r="N24" s="186">
        <v>0</v>
      </c>
      <c r="O24" s="186">
        <f t="shared" si="4"/>
        <v>0</v>
      </c>
      <c r="P24" s="186">
        <v>0</v>
      </c>
      <c r="Q24" s="186">
        <f t="shared" si="5"/>
        <v>0</v>
      </c>
      <c r="R24" s="186" t="s">
        <v>522</v>
      </c>
      <c r="S24" s="186" t="s">
        <v>162</v>
      </c>
      <c r="T24" s="187" t="s">
        <v>178</v>
      </c>
      <c r="U24" s="157">
        <v>0.49</v>
      </c>
      <c r="V24" s="157">
        <f t="shared" si="6"/>
        <v>6.8</v>
      </c>
      <c r="W24" s="157"/>
      <c r="X24" s="157" t="s">
        <v>542</v>
      </c>
      <c r="Y24" s="148"/>
      <c r="Z24" s="148"/>
      <c r="AA24" s="148"/>
      <c r="AB24" s="148"/>
      <c r="AC24" s="148"/>
      <c r="AD24" s="148"/>
      <c r="AE24" s="148"/>
      <c r="AF24" s="148"/>
      <c r="AG24" s="148" t="s">
        <v>543</v>
      </c>
      <c r="AH24" s="148"/>
      <c r="AI24" s="148"/>
      <c r="AJ24" s="148"/>
      <c r="AK24" s="148"/>
      <c r="AL24" s="148"/>
      <c r="AM24" s="148"/>
      <c r="AN24" s="148"/>
      <c r="AO24" s="148"/>
      <c r="AP24" s="148"/>
      <c r="AQ24" s="148"/>
      <c r="AR24" s="148"/>
      <c r="AS24" s="148"/>
      <c r="AT24" s="148"/>
      <c r="AU24" s="148"/>
      <c r="AV24" s="148"/>
      <c r="AW24" s="148"/>
      <c r="AX24" s="148"/>
      <c r="AY24" s="148"/>
      <c r="AZ24" s="148"/>
      <c r="BA24" s="148"/>
      <c r="BB24" s="148"/>
      <c r="BC24" s="148"/>
      <c r="BD24" s="148"/>
      <c r="BE24" s="148"/>
      <c r="BF24" s="148"/>
      <c r="BG24" s="148"/>
      <c r="BH24" s="148"/>
    </row>
    <row r="25" spans="1:60" outlineLevel="1" x14ac:dyDescent="0.2">
      <c r="A25" s="181">
        <v>10</v>
      </c>
      <c r="B25" s="182" t="s">
        <v>544</v>
      </c>
      <c r="C25" s="189" t="s">
        <v>545</v>
      </c>
      <c r="D25" s="183" t="s">
        <v>245</v>
      </c>
      <c r="E25" s="184">
        <v>152.75040000000001</v>
      </c>
      <c r="F25" s="185">
        <v>15.7</v>
      </c>
      <c r="G25" s="186">
        <f t="shared" si="0"/>
        <v>2398.1799999999998</v>
      </c>
      <c r="H25" s="185">
        <v>0</v>
      </c>
      <c r="I25" s="186">
        <f t="shared" si="1"/>
        <v>0</v>
      </c>
      <c r="J25" s="185">
        <v>15.7</v>
      </c>
      <c r="K25" s="186">
        <f t="shared" si="2"/>
        <v>2398.1799999999998</v>
      </c>
      <c r="L25" s="186">
        <v>21</v>
      </c>
      <c r="M25" s="186">
        <f t="shared" si="3"/>
        <v>2901.7977999999998</v>
      </c>
      <c r="N25" s="186">
        <v>0</v>
      </c>
      <c r="O25" s="186">
        <f t="shared" si="4"/>
        <v>0</v>
      </c>
      <c r="P25" s="186">
        <v>0</v>
      </c>
      <c r="Q25" s="186">
        <f t="shared" si="5"/>
        <v>0</v>
      </c>
      <c r="R25" s="186" t="s">
        <v>522</v>
      </c>
      <c r="S25" s="186" t="s">
        <v>162</v>
      </c>
      <c r="T25" s="187" t="s">
        <v>178</v>
      </c>
      <c r="U25" s="157">
        <v>0</v>
      </c>
      <c r="V25" s="157">
        <f t="shared" si="6"/>
        <v>0</v>
      </c>
      <c r="W25" s="157"/>
      <c r="X25" s="157" t="s">
        <v>542</v>
      </c>
      <c r="Y25" s="148"/>
      <c r="Z25" s="148"/>
      <c r="AA25" s="148"/>
      <c r="AB25" s="148"/>
      <c r="AC25" s="148"/>
      <c r="AD25" s="148"/>
      <c r="AE25" s="148"/>
      <c r="AF25" s="148"/>
      <c r="AG25" s="148" t="s">
        <v>543</v>
      </c>
      <c r="AH25" s="148"/>
      <c r="AI25" s="148"/>
      <c r="AJ25" s="148"/>
      <c r="AK25" s="148"/>
      <c r="AL25" s="148"/>
      <c r="AM25" s="148"/>
      <c r="AN25" s="148"/>
      <c r="AO25" s="148"/>
      <c r="AP25" s="148"/>
      <c r="AQ25" s="148"/>
      <c r="AR25" s="148"/>
      <c r="AS25" s="148"/>
      <c r="AT25" s="148"/>
      <c r="AU25" s="148"/>
      <c r="AV25" s="148"/>
      <c r="AW25" s="148"/>
      <c r="AX25" s="148"/>
      <c r="AY25" s="148"/>
      <c r="AZ25" s="148"/>
      <c r="BA25" s="148"/>
      <c r="BB25" s="148"/>
      <c r="BC25" s="148"/>
      <c r="BD25" s="148"/>
      <c r="BE25" s="148"/>
      <c r="BF25" s="148"/>
      <c r="BG25" s="148"/>
      <c r="BH25" s="148"/>
    </row>
    <row r="26" spans="1:60" outlineLevel="1" x14ac:dyDescent="0.2">
      <c r="A26" s="181">
        <v>11</v>
      </c>
      <c r="B26" s="182" t="s">
        <v>546</v>
      </c>
      <c r="C26" s="189" t="s">
        <v>547</v>
      </c>
      <c r="D26" s="183" t="s">
        <v>245</v>
      </c>
      <c r="E26" s="184">
        <v>13.8864</v>
      </c>
      <c r="F26" s="185">
        <v>305.5</v>
      </c>
      <c r="G26" s="186">
        <f t="shared" si="0"/>
        <v>4242.3</v>
      </c>
      <c r="H26" s="185">
        <v>0</v>
      </c>
      <c r="I26" s="186">
        <f t="shared" si="1"/>
        <v>0</v>
      </c>
      <c r="J26" s="185">
        <v>305.5</v>
      </c>
      <c r="K26" s="186">
        <f t="shared" si="2"/>
        <v>4242.3</v>
      </c>
      <c r="L26" s="186">
        <v>21</v>
      </c>
      <c r="M26" s="186">
        <f t="shared" si="3"/>
        <v>5133.183</v>
      </c>
      <c r="N26" s="186">
        <v>0</v>
      </c>
      <c r="O26" s="186">
        <f t="shared" si="4"/>
        <v>0</v>
      </c>
      <c r="P26" s="186">
        <v>0</v>
      </c>
      <c r="Q26" s="186">
        <f t="shared" si="5"/>
        <v>0</v>
      </c>
      <c r="R26" s="186" t="s">
        <v>522</v>
      </c>
      <c r="S26" s="186" t="s">
        <v>162</v>
      </c>
      <c r="T26" s="187" t="s">
        <v>178</v>
      </c>
      <c r="U26" s="157">
        <v>0.94199999999999995</v>
      </c>
      <c r="V26" s="157">
        <f t="shared" si="6"/>
        <v>13.08</v>
      </c>
      <c r="W26" s="157"/>
      <c r="X26" s="157" t="s">
        <v>542</v>
      </c>
      <c r="Y26" s="148"/>
      <c r="Z26" s="148"/>
      <c r="AA26" s="148"/>
      <c r="AB26" s="148"/>
      <c r="AC26" s="148"/>
      <c r="AD26" s="148"/>
      <c r="AE26" s="148"/>
      <c r="AF26" s="148"/>
      <c r="AG26" s="148" t="s">
        <v>543</v>
      </c>
      <c r="AH26" s="148"/>
      <c r="AI26" s="148"/>
      <c r="AJ26" s="148"/>
      <c r="AK26" s="148"/>
      <c r="AL26" s="148"/>
      <c r="AM26" s="148"/>
      <c r="AN26" s="148"/>
      <c r="AO26" s="148"/>
      <c r="AP26" s="148"/>
      <c r="AQ26" s="148"/>
      <c r="AR26" s="148"/>
      <c r="AS26" s="148"/>
      <c r="AT26" s="148"/>
      <c r="AU26" s="148"/>
      <c r="AV26" s="148"/>
      <c r="AW26" s="148"/>
      <c r="AX26" s="148"/>
      <c r="AY26" s="148"/>
      <c r="AZ26" s="148"/>
      <c r="BA26" s="148"/>
      <c r="BB26" s="148"/>
      <c r="BC26" s="148"/>
      <c r="BD26" s="148"/>
      <c r="BE26" s="148"/>
      <c r="BF26" s="148"/>
      <c r="BG26" s="148"/>
      <c r="BH26" s="148"/>
    </row>
    <row r="27" spans="1:60" ht="22.5" outlineLevel="1" x14ac:dyDescent="0.2">
      <c r="A27" s="181">
        <v>12</v>
      </c>
      <c r="B27" s="182" t="s">
        <v>548</v>
      </c>
      <c r="C27" s="189" t="s">
        <v>549</v>
      </c>
      <c r="D27" s="183" t="s">
        <v>245</v>
      </c>
      <c r="E27" s="184">
        <v>111.0912</v>
      </c>
      <c r="F27" s="185">
        <v>34</v>
      </c>
      <c r="G27" s="186">
        <f t="shared" si="0"/>
        <v>3777.1</v>
      </c>
      <c r="H27" s="185">
        <v>0</v>
      </c>
      <c r="I27" s="186">
        <f t="shared" si="1"/>
        <v>0</v>
      </c>
      <c r="J27" s="185">
        <v>34</v>
      </c>
      <c r="K27" s="186">
        <f t="shared" si="2"/>
        <v>3777.1</v>
      </c>
      <c r="L27" s="186">
        <v>21</v>
      </c>
      <c r="M27" s="186">
        <f t="shared" si="3"/>
        <v>4570.2910000000002</v>
      </c>
      <c r="N27" s="186">
        <v>0</v>
      </c>
      <c r="O27" s="186">
        <f t="shared" si="4"/>
        <v>0</v>
      </c>
      <c r="P27" s="186">
        <v>0</v>
      </c>
      <c r="Q27" s="186">
        <f t="shared" si="5"/>
        <v>0</v>
      </c>
      <c r="R27" s="186" t="s">
        <v>522</v>
      </c>
      <c r="S27" s="186" t="s">
        <v>162</v>
      </c>
      <c r="T27" s="187" t="s">
        <v>178</v>
      </c>
      <c r="U27" s="157">
        <v>0.11</v>
      </c>
      <c r="V27" s="157">
        <f t="shared" si="6"/>
        <v>12.22</v>
      </c>
      <c r="W27" s="157"/>
      <c r="X27" s="157" t="s">
        <v>542</v>
      </c>
      <c r="Y27" s="148"/>
      <c r="Z27" s="148"/>
      <c r="AA27" s="148"/>
      <c r="AB27" s="148"/>
      <c r="AC27" s="148"/>
      <c r="AD27" s="148"/>
      <c r="AE27" s="148"/>
      <c r="AF27" s="148"/>
      <c r="AG27" s="148" t="s">
        <v>543</v>
      </c>
      <c r="AH27" s="148"/>
      <c r="AI27" s="148"/>
      <c r="AJ27" s="148"/>
      <c r="AK27" s="148"/>
      <c r="AL27" s="148"/>
      <c r="AM27" s="148"/>
      <c r="AN27" s="148"/>
      <c r="AO27" s="148"/>
      <c r="AP27" s="148"/>
      <c r="AQ27" s="148"/>
      <c r="AR27" s="148"/>
      <c r="AS27" s="148"/>
      <c r="AT27" s="148"/>
      <c r="AU27" s="148"/>
      <c r="AV27" s="148"/>
      <c r="AW27" s="148"/>
      <c r="AX27" s="148"/>
      <c r="AY27" s="148"/>
      <c r="AZ27" s="148"/>
      <c r="BA27" s="148"/>
      <c r="BB27" s="148"/>
      <c r="BC27" s="148"/>
      <c r="BD27" s="148"/>
      <c r="BE27" s="148"/>
      <c r="BF27" s="148"/>
      <c r="BG27" s="148"/>
      <c r="BH27" s="148"/>
    </row>
    <row r="28" spans="1:60" outlineLevel="1" x14ac:dyDescent="0.2">
      <c r="A28" s="181">
        <v>13</v>
      </c>
      <c r="B28" s="182" t="s">
        <v>550</v>
      </c>
      <c r="C28" s="189" t="s">
        <v>551</v>
      </c>
      <c r="D28" s="183" t="s">
        <v>245</v>
      </c>
      <c r="E28" s="184">
        <v>13.8864</v>
      </c>
      <c r="F28" s="185">
        <v>300</v>
      </c>
      <c r="G28" s="186">
        <f t="shared" si="0"/>
        <v>4165.92</v>
      </c>
      <c r="H28" s="185">
        <v>0</v>
      </c>
      <c r="I28" s="186">
        <f t="shared" si="1"/>
        <v>0</v>
      </c>
      <c r="J28" s="185">
        <v>300</v>
      </c>
      <c r="K28" s="186">
        <f t="shared" si="2"/>
        <v>4165.92</v>
      </c>
      <c r="L28" s="186">
        <v>21</v>
      </c>
      <c r="M28" s="186">
        <f t="shared" si="3"/>
        <v>5040.7632000000003</v>
      </c>
      <c r="N28" s="186">
        <v>0</v>
      </c>
      <c r="O28" s="186">
        <f t="shared" si="4"/>
        <v>0</v>
      </c>
      <c r="P28" s="186">
        <v>0</v>
      </c>
      <c r="Q28" s="186">
        <f t="shared" si="5"/>
        <v>0</v>
      </c>
      <c r="R28" s="186" t="s">
        <v>522</v>
      </c>
      <c r="S28" s="186" t="s">
        <v>162</v>
      </c>
      <c r="T28" s="187" t="s">
        <v>178</v>
      </c>
      <c r="U28" s="157">
        <v>0</v>
      </c>
      <c r="V28" s="157">
        <f t="shared" si="6"/>
        <v>0</v>
      </c>
      <c r="W28" s="157"/>
      <c r="X28" s="157" t="s">
        <v>542</v>
      </c>
      <c r="Y28" s="148"/>
      <c r="Z28" s="148"/>
      <c r="AA28" s="148"/>
      <c r="AB28" s="148"/>
      <c r="AC28" s="148"/>
      <c r="AD28" s="148"/>
      <c r="AE28" s="148"/>
      <c r="AF28" s="148"/>
      <c r="AG28" s="148" t="s">
        <v>543</v>
      </c>
      <c r="AH28" s="148"/>
      <c r="AI28" s="148"/>
      <c r="AJ28" s="148"/>
      <c r="AK28" s="148"/>
      <c r="AL28" s="148"/>
      <c r="AM28" s="148"/>
      <c r="AN28" s="148"/>
      <c r="AO28" s="148"/>
      <c r="AP28" s="148"/>
      <c r="AQ28" s="148"/>
      <c r="AR28" s="148"/>
      <c r="AS28" s="148"/>
      <c r="AT28" s="148"/>
      <c r="AU28" s="148"/>
      <c r="AV28" s="148"/>
      <c r="AW28" s="148"/>
      <c r="AX28" s="148"/>
      <c r="AY28" s="148"/>
      <c r="AZ28" s="148"/>
      <c r="BA28" s="148"/>
      <c r="BB28" s="148"/>
      <c r="BC28" s="148"/>
      <c r="BD28" s="148"/>
      <c r="BE28" s="148"/>
      <c r="BF28" s="148"/>
      <c r="BG28" s="148"/>
      <c r="BH28" s="148"/>
    </row>
    <row r="29" spans="1:60" x14ac:dyDescent="0.2">
      <c r="A29" s="159" t="s">
        <v>157</v>
      </c>
      <c r="B29" s="160" t="s">
        <v>110</v>
      </c>
      <c r="C29" s="174" t="s">
        <v>75</v>
      </c>
      <c r="D29" s="161"/>
      <c r="E29" s="162"/>
      <c r="F29" s="163"/>
      <c r="G29" s="163">
        <f>SUMIF(AG30:AG43,"&lt;&gt;NOR",G30:G43)</f>
        <v>4923</v>
      </c>
      <c r="H29" s="163"/>
      <c r="I29" s="163">
        <f>SUM(I30:I43)</f>
        <v>531.97</v>
      </c>
      <c r="J29" s="163"/>
      <c r="K29" s="163">
        <f>SUM(K30:K43)</f>
        <v>4391.03</v>
      </c>
      <c r="L29" s="163"/>
      <c r="M29" s="163">
        <f>SUM(M30:M43)</f>
        <v>5956.8300000000008</v>
      </c>
      <c r="N29" s="163"/>
      <c r="O29" s="163">
        <f>SUM(O30:O43)</f>
        <v>0.02</v>
      </c>
      <c r="P29" s="163"/>
      <c r="Q29" s="163">
        <f>SUM(Q30:Q43)</f>
        <v>1.18</v>
      </c>
      <c r="R29" s="163"/>
      <c r="S29" s="163"/>
      <c r="T29" s="164"/>
      <c r="U29" s="158"/>
      <c r="V29" s="158">
        <f>SUM(V30:V43)</f>
        <v>7.8400000000000007</v>
      </c>
      <c r="W29" s="158"/>
      <c r="X29" s="158"/>
      <c r="AG29" t="s">
        <v>158</v>
      </c>
    </row>
    <row r="30" spans="1:60" ht="22.5" outlineLevel="1" x14ac:dyDescent="0.2">
      <c r="A30" s="165">
        <v>14</v>
      </c>
      <c r="B30" s="166" t="s">
        <v>552</v>
      </c>
      <c r="C30" s="175" t="s">
        <v>553</v>
      </c>
      <c r="D30" s="167" t="s">
        <v>176</v>
      </c>
      <c r="E30" s="168">
        <v>30.14</v>
      </c>
      <c r="F30" s="169">
        <v>106</v>
      </c>
      <c r="G30" s="170">
        <f>ROUND(E30*F30,2)</f>
        <v>3194.84</v>
      </c>
      <c r="H30" s="169">
        <v>17.649999999999999</v>
      </c>
      <c r="I30" s="170">
        <f>ROUND(E30*H30,2)</f>
        <v>531.97</v>
      </c>
      <c r="J30" s="169">
        <v>88.35</v>
      </c>
      <c r="K30" s="170">
        <f>ROUND(E30*J30,2)</f>
        <v>2662.87</v>
      </c>
      <c r="L30" s="170">
        <v>21</v>
      </c>
      <c r="M30" s="170">
        <f>G30*(1+L30/100)</f>
        <v>3865.7564000000002</v>
      </c>
      <c r="N30" s="170">
        <v>7.3999999999999999E-4</v>
      </c>
      <c r="O30" s="170">
        <f>ROUND(E30*N30,2)</f>
        <v>0.02</v>
      </c>
      <c r="P30" s="170">
        <v>3.9E-2</v>
      </c>
      <c r="Q30" s="170">
        <f>ROUND(E30*P30,2)</f>
        <v>1.18</v>
      </c>
      <c r="R30" s="170" t="s">
        <v>554</v>
      </c>
      <c r="S30" s="170" t="s">
        <v>162</v>
      </c>
      <c r="T30" s="171" t="s">
        <v>178</v>
      </c>
      <c r="U30" s="157">
        <v>0.17</v>
      </c>
      <c r="V30" s="157">
        <f>ROUND(E30*U30,2)</f>
        <v>5.12</v>
      </c>
      <c r="W30" s="157"/>
      <c r="X30" s="157" t="s">
        <v>179</v>
      </c>
      <c r="Y30" s="148"/>
      <c r="Z30" s="148"/>
      <c r="AA30" s="148"/>
      <c r="AB30" s="148"/>
      <c r="AC30" s="148"/>
      <c r="AD30" s="148"/>
      <c r="AE30" s="148"/>
      <c r="AF30" s="148"/>
      <c r="AG30" s="148" t="s">
        <v>180</v>
      </c>
      <c r="AH30" s="148"/>
      <c r="AI30" s="148"/>
      <c r="AJ30" s="148"/>
      <c r="AK30" s="148"/>
      <c r="AL30" s="148"/>
      <c r="AM30" s="148"/>
      <c r="AN30" s="148"/>
      <c r="AO30" s="148"/>
      <c r="AP30" s="148"/>
      <c r="AQ30" s="148"/>
      <c r="AR30" s="148"/>
      <c r="AS30" s="148"/>
      <c r="AT30" s="148"/>
      <c r="AU30" s="148"/>
      <c r="AV30" s="148"/>
      <c r="AW30" s="148"/>
      <c r="AX30" s="148"/>
      <c r="AY30" s="148"/>
      <c r="AZ30" s="148"/>
      <c r="BA30" s="148"/>
      <c r="BB30" s="148"/>
      <c r="BC30" s="148"/>
      <c r="BD30" s="148"/>
      <c r="BE30" s="148"/>
      <c r="BF30" s="148"/>
      <c r="BG30" s="148"/>
      <c r="BH30" s="148"/>
    </row>
    <row r="31" spans="1:60" outlineLevel="1" x14ac:dyDescent="0.2">
      <c r="A31" s="155"/>
      <c r="B31" s="156"/>
      <c r="C31" s="188" t="s">
        <v>555</v>
      </c>
      <c r="D31" s="179"/>
      <c r="E31" s="180"/>
      <c r="F31" s="157"/>
      <c r="G31" s="157"/>
      <c r="H31" s="157"/>
      <c r="I31" s="157"/>
      <c r="J31" s="157"/>
      <c r="K31" s="157"/>
      <c r="L31" s="157"/>
      <c r="M31" s="157"/>
      <c r="N31" s="157"/>
      <c r="O31" s="157"/>
      <c r="P31" s="157"/>
      <c r="Q31" s="157"/>
      <c r="R31" s="157"/>
      <c r="S31" s="157"/>
      <c r="T31" s="157"/>
      <c r="U31" s="157"/>
      <c r="V31" s="157"/>
      <c r="W31" s="157"/>
      <c r="X31" s="157"/>
      <c r="Y31" s="148"/>
      <c r="Z31" s="148"/>
      <c r="AA31" s="148"/>
      <c r="AB31" s="148"/>
      <c r="AC31" s="148"/>
      <c r="AD31" s="148"/>
      <c r="AE31" s="148"/>
      <c r="AF31" s="148"/>
      <c r="AG31" s="148" t="s">
        <v>184</v>
      </c>
      <c r="AH31" s="148">
        <v>0</v>
      </c>
      <c r="AI31" s="148"/>
      <c r="AJ31" s="148"/>
      <c r="AK31" s="148"/>
      <c r="AL31" s="148"/>
      <c r="AM31" s="148"/>
      <c r="AN31" s="148"/>
      <c r="AO31" s="148"/>
      <c r="AP31" s="148"/>
      <c r="AQ31" s="148"/>
      <c r="AR31" s="148"/>
      <c r="AS31" s="148"/>
      <c r="AT31" s="148"/>
      <c r="AU31" s="148"/>
      <c r="AV31" s="148"/>
      <c r="AW31" s="148"/>
      <c r="AX31" s="148"/>
      <c r="AY31" s="148"/>
      <c r="AZ31" s="148"/>
      <c r="BA31" s="148"/>
      <c r="BB31" s="148"/>
      <c r="BC31" s="148"/>
      <c r="BD31" s="148"/>
      <c r="BE31" s="148"/>
      <c r="BF31" s="148"/>
      <c r="BG31" s="148"/>
      <c r="BH31" s="148"/>
    </row>
    <row r="32" spans="1:60" outlineLevel="1" x14ac:dyDescent="0.2">
      <c r="A32" s="155"/>
      <c r="B32" s="156"/>
      <c r="C32" s="188" t="s">
        <v>556</v>
      </c>
      <c r="D32" s="179"/>
      <c r="E32" s="180">
        <v>3.2</v>
      </c>
      <c r="F32" s="157"/>
      <c r="G32" s="157"/>
      <c r="H32" s="157"/>
      <c r="I32" s="157"/>
      <c r="J32" s="157"/>
      <c r="K32" s="157"/>
      <c r="L32" s="157"/>
      <c r="M32" s="157"/>
      <c r="N32" s="157"/>
      <c r="O32" s="157"/>
      <c r="P32" s="157"/>
      <c r="Q32" s="157"/>
      <c r="R32" s="157"/>
      <c r="S32" s="157"/>
      <c r="T32" s="157"/>
      <c r="U32" s="157"/>
      <c r="V32" s="157"/>
      <c r="W32" s="157"/>
      <c r="X32" s="157"/>
      <c r="Y32" s="148"/>
      <c r="Z32" s="148"/>
      <c r="AA32" s="148"/>
      <c r="AB32" s="148"/>
      <c r="AC32" s="148"/>
      <c r="AD32" s="148"/>
      <c r="AE32" s="148"/>
      <c r="AF32" s="148"/>
      <c r="AG32" s="148" t="s">
        <v>184</v>
      </c>
      <c r="AH32" s="148">
        <v>0</v>
      </c>
      <c r="AI32" s="148"/>
      <c r="AJ32" s="148"/>
      <c r="AK32" s="148"/>
      <c r="AL32" s="148"/>
      <c r="AM32" s="148"/>
      <c r="AN32" s="148"/>
      <c r="AO32" s="148"/>
      <c r="AP32" s="148"/>
      <c r="AQ32" s="148"/>
      <c r="AR32" s="148"/>
      <c r="AS32" s="148"/>
      <c r="AT32" s="148"/>
      <c r="AU32" s="148"/>
      <c r="AV32" s="148"/>
      <c r="AW32" s="148"/>
      <c r="AX32" s="148"/>
      <c r="AY32" s="148"/>
      <c r="AZ32" s="148"/>
      <c r="BA32" s="148"/>
      <c r="BB32" s="148"/>
      <c r="BC32" s="148"/>
      <c r="BD32" s="148"/>
      <c r="BE32" s="148"/>
      <c r="BF32" s="148"/>
      <c r="BG32" s="148"/>
      <c r="BH32" s="148"/>
    </row>
    <row r="33" spans="1:60" outlineLevel="1" x14ac:dyDescent="0.2">
      <c r="A33" s="155"/>
      <c r="B33" s="156"/>
      <c r="C33" s="188" t="s">
        <v>557</v>
      </c>
      <c r="D33" s="179"/>
      <c r="E33" s="180">
        <v>2.56</v>
      </c>
      <c r="F33" s="157"/>
      <c r="G33" s="157"/>
      <c r="H33" s="157"/>
      <c r="I33" s="157"/>
      <c r="J33" s="157"/>
      <c r="K33" s="157"/>
      <c r="L33" s="157"/>
      <c r="M33" s="157"/>
      <c r="N33" s="157"/>
      <c r="O33" s="157"/>
      <c r="P33" s="157"/>
      <c r="Q33" s="157"/>
      <c r="R33" s="157"/>
      <c r="S33" s="157"/>
      <c r="T33" s="157"/>
      <c r="U33" s="157"/>
      <c r="V33" s="157"/>
      <c r="W33" s="157"/>
      <c r="X33" s="157"/>
      <c r="Y33" s="148"/>
      <c r="Z33" s="148"/>
      <c r="AA33" s="148"/>
      <c r="AB33" s="148"/>
      <c r="AC33" s="148"/>
      <c r="AD33" s="148"/>
      <c r="AE33" s="148"/>
      <c r="AF33" s="148"/>
      <c r="AG33" s="148" t="s">
        <v>184</v>
      </c>
      <c r="AH33" s="148">
        <v>0</v>
      </c>
      <c r="AI33" s="148"/>
      <c r="AJ33" s="148"/>
      <c r="AK33" s="148"/>
      <c r="AL33" s="148"/>
      <c r="AM33" s="148"/>
      <c r="AN33" s="148"/>
      <c r="AO33" s="148"/>
      <c r="AP33" s="148"/>
      <c r="AQ33" s="148"/>
      <c r="AR33" s="148"/>
      <c r="AS33" s="148"/>
      <c r="AT33" s="148"/>
      <c r="AU33" s="148"/>
      <c r="AV33" s="148"/>
      <c r="AW33" s="148"/>
      <c r="AX33" s="148"/>
      <c r="AY33" s="148"/>
      <c r="AZ33" s="148"/>
      <c r="BA33" s="148"/>
      <c r="BB33" s="148"/>
      <c r="BC33" s="148"/>
      <c r="BD33" s="148"/>
      <c r="BE33" s="148"/>
      <c r="BF33" s="148"/>
      <c r="BG33" s="148"/>
      <c r="BH33" s="148"/>
    </row>
    <row r="34" spans="1:60" outlineLevel="1" x14ac:dyDescent="0.2">
      <c r="A34" s="155"/>
      <c r="B34" s="156"/>
      <c r="C34" s="188" t="s">
        <v>558</v>
      </c>
      <c r="D34" s="179"/>
      <c r="E34" s="180">
        <v>3.52</v>
      </c>
      <c r="F34" s="157"/>
      <c r="G34" s="157"/>
      <c r="H34" s="157"/>
      <c r="I34" s="157"/>
      <c r="J34" s="157"/>
      <c r="K34" s="157"/>
      <c r="L34" s="157"/>
      <c r="M34" s="157"/>
      <c r="N34" s="157"/>
      <c r="O34" s="157"/>
      <c r="P34" s="157"/>
      <c r="Q34" s="157"/>
      <c r="R34" s="157"/>
      <c r="S34" s="157"/>
      <c r="T34" s="157"/>
      <c r="U34" s="157"/>
      <c r="V34" s="157"/>
      <c r="W34" s="157"/>
      <c r="X34" s="157"/>
      <c r="Y34" s="148"/>
      <c r="Z34" s="148"/>
      <c r="AA34" s="148"/>
      <c r="AB34" s="148"/>
      <c r="AC34" s="148"/>
      <c r="AD34" s="148"/>
      <c r="AE34" s="148"/>
      <c r="AF34" s="148"/>
      <c r="AG34" s="148" t="s">
        <v>184</v>
      </c>
      <c r="AH34" s="148">
        <v>0</v>
      </c>
      <c r="AI34" s="148"/>
      <c r="AJ34" s="148"/>
      <c r="AK34" s="148"/>
      <c r="AL34" s="148"/>
      <c r="AM34" s="148"/>
      <c r="AN34" s="148"/>
      <c r="AO34" s="148"/>
      <c r="AP34" s="148"/>
      <c r="AQ34" s="148"/>
      <c r="AR34" s="148"/>
      <c r="AS34" s="148"/>
      <c r="AT34" s="148"/>
      <c r="AU34" s="148"/>
      <c r="AV34" s="148"/>
      <c r="AW34" s="148"/>
      <c r="AX34" s="148"/>
      <c r="AY34" s="148"/>
      <c r="AZ34" s="148"/>
      <c r="BA34" s="148"/>
      <c r="BB34" s="148"/>
      <c r="BC34" s="148"/>
      <c r="BD34" s="148"/>
      <c r="BE34" s="148"/>
      <c r="BF34" s="148"/>
      <c r="BG34" s="148"/>
      <c r="BH34" s="148"/>
    </row>
    <row r="35" spans="1:60" outlineLevel="1" x14ac:dyDescent="0.2">
      <c r="A35" s="155"/>
      <c r="B35" s="156"/>
      <c r="C35" s="188" t="s">
        <v>559</v>
      </c>
      <c r="D35" s="179"/>
      <c r="E35" s="180">
        <v>4.8</v>
      </c>
      <c r="F35" s="157"/>
      <c r="G35" s="157"/>
      <c r="H35" s="157"/>
      <c r="I35" s="157"/>
      <c r="J35" s="157"/>
      <c r="K35" s="157"/>
      <c r="L35" s="157"/>
      <c r="M35" s="157"/>
      <c r="N35" s="157"/>
      <c r="O35" s="157"/>
      <c r="P35" s="157"/>
      <c r="Q35" s="157"/>
      <c r="R35" s="157"/>
      <c r="S35" s="157"/>
      <c r="T35" s="157"/>
      <c r="U35" s="157"/>
      <c r="V35" s="157"/>
      <c r="W35" s="157"/>
      <c r="X35" s="157"/>
      <c r="Y35" s="148"/>
      <c r="Z35" s="148"/>
      <c r="AA35" s="148"/>
      <c r="AB35" s="148"/>
      <c r="AC35" s="148"/>
      <c r="AD35" s="148"/>
      <c r="AE35" s="148"/>
      <c r="AF35" s="148"/>
      <c r="AG35" s="148" t="s">
        <v>184</v>
      </c>
      <c r="AH35" s="148">
        <v>0</v>
      </c>
      <c r="AI35" s="148"/>
      <c r="AJ35" s="148"/>
      <c r="AK35" s="148"/>
      <c r="AL35" s="148"/>
      <c r="AM35" s="148"/>
      <c r="AN35" s="148"/>
      <c r="AO35" s="148"/>
      <c r="AP35" s="148"/>
      <c r="AQ35" s="148"/>
      <c r="AR35" s="148"/>
      <c r="AS35" s="148"/>
      <c r="AT35" s="148"/>
      <c r="AU35" s="148"/>
      <c r="AV35" s="148"/>
      <c r="AW35" s="148"/>
      <c r="AX35" s="148"/>
      <c r="AY35" s="148"/>
      <c r="AZ35" s="148"/>
      <c r="BA35" s="148"/>
      <c r="BB35" s="148"/>
      <c r="BC35" s="148"/>
      <c r="BD35" s="148"/>
      <c r="BE35" s="148"/>
      <c r="BF35" s="148"/>
      <c r="BG35" s="148"/>
      <c r="BH35" s="148"/>
    </row>
    <row r="36" spans="1:60" outlineLevel="1" x14ac:dyDescent="0.2">
      <c r="A36" s="155"/>
      <c r="B36" s="156"/>
      <c r="C36" s="188" t="s">
        <v>560</v>
      </c>
      <c r="D36" s="179"/>
      <c r="E36" s="180">
        <v>14.4</v>
      </c>
      <c r="F36" s="157"/>
      <c r="G36" s="157"/>
      <c r="H36" s="157"/>
      <c r="I36" s="157"/>
      <c r="J36" s="157"/>
      <c r="K36" s="157"/>
      <c r="L36" s="157"/>
      <c r="M36" s="157"/>
      <c r="N36" s="157"/>
      <c r="O36" s="157"/>
      <c r="P36" s="157"/>
      <c r="Q36" s="157"/>
      <c r="R36" s="157"/>
      <c r="S36" s="157"/>
      <c r="T36" s="157"/>
      <c r="U36" s="157"/>
      <c r="V36" s="157"/>
      <c r="W36" s="157"/>
      <c r="X36" s="157"/>
      <c r="Y36" s="148"/>
      <c r="Z36" s="148"/>
      <c r="AA36" s="148"/>
      <c r="AB36" s="148"/>
      <c r="AC36" s="148"/>
      <c r="AD36" s="148"/>
      <c r="AE36" s="148"/>
      <c r="AF36" s="148"/>
      <c r="AG36" s="148" t="s">
        <v>184</v>
      </c>
      <c r="AH36" s="148">
        <v>0</v>
      </c>
      <c r="AI36" s="148"/>
      <c r="AJ36" s="148"/>
      <c r="AK36" s="148"/>
      <c r="AL36" s="148"/>
      <c r="AM36" s="148"/>
      <c r="AN36" s="148"/>
      <c r="AO36" s="148"/>
      <c r="AP36" s="148"/>
      <c r="AQ36" s="148"/>
      <c r="AR36" s="148"/>
      <c r="AS36" s="148"/>
      <c r="AT36" s="148"/>
      <c r="AU36" s="148"/>
      <c r="AV36" s="148"/>
      <c r="AW36" s="148"/>
      <c r="AX36" s="148"/>
      <c r="AY36" s="148"/>
      <c r="AZ36" s="148"/>
      <c r="BA36" s="148"/>
      <c r="BB36" s="148"/>
      <c r="BC36" s="148"/>
      <c r="BD36" s="148"/>
      <c r="BE36" s="148"/>
      <c r="BF36" s="148"/>
      <c r="BG36" s="148"/>
      <c r="BH36" s="148"/>
    </row>
    <row r="37" spans="1:60" outlineLevel="1" x14ac:dyDescent="0.2">
      <c r="A37" s="155"/>
      <c r="B37" s="156"/>
      <c r="C37" s="188" t="s">
        <v>561</v>
      </c>
      <c r="D37" s="179"/>
      <c r="E37" s="180">
        <v>1.56</v>
      </c>
      <c r="F37" s="157"/>
      <c r="G37" s="157"/>
      <c r="H37" s="157"/>
      <c r="I37" s="157"/>
      <c r="J37" s="157"/>
      <c r="K37" s="157"/>
      <c r="L37" s="157"/>
      <c r="M37" s="157"/>
      <c r="N37" s="157"/>
      <c r="O37" s="157"/>
      <c r="P37" s="157"/>
      <c r="Q37" s="157"/>
      <c r="R37" s="157"/>
      <c r="S37" s="157"/>
      <c r="T37" s="157"/>
      <c r="U37" s="157"/>
      <c r="V37" s="157"/>
      <c r="W37" s="157"/>
      <c r="X37" s="157"/>
      <c r="Y37" s="148"/>
      <c r="Z37" s="148"/>
      <c r="AA37" s="148"/>
      <c r="AB37" s="148"/>
      <c r="AC37" s="148"/>
      <c r="AD37" s="148"/>
      <c r="AE37" s="148"/>
      <c r="AF37" s="148"/>
      <c r="AG37" s="148" t="s">
        <v>184</v>
      </c>
      <c r="AH37" s="148">
        <v>0</v>
      </c>
      <c r="AI37" s="148"/>
      <c r="AJ37" s="148"/>
      <c r="AK37" s="148"/>
      <c r="AL37" s="148"/>
      <c r="AM37" s="148"/>
      <c r="AN37" s="148"/>
      <c r="AO37" s="148"/>
      <c r="AP37" s="148"/>
      <c r="AQ37" s="148"/>
      <c r="AR37" s="148"/>
      <c r="AS37" s="148"/>
      <c r="AT37" s="148"/>
      <c r="AU37" s="148"/>
      <c r="AV37" s="148"/>
      <c r="AW37" s="148"/>
      <c r="AX37" s="148"/>
      <c r="AY37" s="148"/>
      <c r="AZ37" s="148"/>
      <c r="BA37" s="148"/>
      <c r="BB37" s="148"/>
      <c r="BC37" s="148"/>
      <c r="BD37" s="148"/>
      <c r="BE37" s="148"/>
      <c r="BF37" s="148"/>
      <c r="BG37" s="148"/>
      <c r="BH37" s="148"/>
    </row>
    <row r="38" spans="1:60" outlineLevel="1" x14ac:dyDescent="0.2">
      <c r="A38" s="155"/>
      <c r="B38" s="156"/>
      <c r="C38" s="188" t="s">
        <v>562</v>
      </c>
      <c r="D38" s="179"/>
      <c r="E38" s="180">
        <v>0.1</v>
      </c>
      <c r="F38" s="157"/>
      <c r="G38" s="157"/>
      <c r="H38" s="157"/>
      <c r="I38" s="157"/>
      <c r="J38" s="157"/>
      <c r="K38" s="157"/>
      <c r="L38" s="157"/>
      <c r="M38" s="157"/>
      <c r="N38" s="157"/>
      <c r="O38" s="157"/>
      <c r="P38" s="157"/>
      <c r="Q38" s="157"/>
      <c r="R38" s="157"/>
      <c r="S38" s="157"/>
      <c r="T38" s="157"/>
      <c r="U38" s="157"/>
      <c r="V38" s="157"/>
      <c r="W38" s="157"/>
      <c r="X38" s="157"/>
      <c r="Y38" s="148"/>
      <c r="Z38" s="148"/>
      <c r="AA38" s="148"/>
      <c r="AB38" s="148"/>
      <c r="AC38" s="148"/>
      <c r="AD38" s="148"/>
      <c r="AE38" s="148"/>
      <c r="AF38" s="148"/>
      <c r="AG38" s="148" t="s">
        <v>184</v>
      </c>
      <c r="AH38" s="148">
        <v>0</v>
      </c>
      <c r="AI38" s="148"/>
      <c r="AJ38" s="148"/>
      <c r="AK38" s="148"/>
      <c r="AL38" s="148"/>
      <c r="AM38" s="148"/>
      <c r="AN38" s="148"/>
      <c r="AO38" s="148"/>
      <c r="AP38" s="148"/>
      <c r="AQ38" s="148"/>
      <c r="AR38" s="148"/>
      <c r="AS38" s="148"/>
      <c r="AT38" s="148"/>
      <c r="AU38" s="148"/>
      <c r="AV38" s="148"/>
      <c r="AW38" s="148"/>
      <c r="AX38" s="148"/>
      <c r="AY38" s="148"/>
      <c r="AZ38" s="148"/>
      <c r="BA38" s="148"/>
      <c r="BB38" s="148"/>
      <c r="BC38" s="148"/>
      <c r="BD38" s="148"/>
      <c r="BE38" s="148"/>
      <c r="BF38" s="148"/>
      <c r="BG38" s="148"/>
      <c r="BH38" s="148"/>
    </row>
    <row r="39" spans="1:60" outlineLevel="1" x14ac:dyDescent="0.2">
      <c r="A39" s="181">
        <v>15</v>
      </c>
      <c r="B39" s="182" t="s">
        <v>540</v>
      </c>
      <c r="C39" s="189" t="s">
        <v>541</v>
      </c>
      <c r="D39" s="183" t="s">
        <v>245</v>
      </c>
      <c r="E39" s="184">
        <v>1.1754599999999999</v>
      </c>
      <c r="F39" s="185">
        <v>220</v>
      </c>
      <c r="G39" s="186">
        <f>ROUND(E39*F39,2)</f>
        <v>258.60000000000002</v>
      </c>
      <c r="H39" s="185">
        <v>0</v>
      </c>
      <c r="I39" s="186">
        <f>ROUND(E39*H39,2)</f>
        <v>0</v>
      </c>
      <c r="J39" s="185">
        <v>220</v>
      </c>
      <c r="K39" s="186">
        <f>ROUND(E39*J39,2)</f>
        <v>258.60000000000002</v>
      </c>
      <c r="L39" s="186">
        <v>21</v>
      </c>
      <c r="M39" s="186">
        <f>G39*(1+L39/100)</f>
        <v>312.90600000000001</v>
      </c>
      <c r="N39" s="186">
        <v>0</v>
      </c>
      <c r="O39" s="186">
        <f>ROUND(E39*N39,2)</f>
        <v>0</v>
      </c>
      <c r="P39" s="186">
        <v>0</v>
      </c>
      <c r="Q39" s="186">
        <f>ROUND(E39*P39,2)</f>
        <v>0</v>
      </c>
      <c r="R39" s="186" t="s">
        <v>522</v>
      </c>
      <c r="S39" s="186" t="s">
        <v>162</v>
      </c>
      <c r="T39" s="187" t="s">
        <v>178</v>
      </c>
      <c r="U39" s="157">
        <v>0.49</v>
      </c>
      <c r="V39" s="157">
        <f>ROUND(E39*U39,2)</f>
        <v>0.57999999999999996</v>
      </c>
      <c r="W39" s="157"/>
      <c r="X39" s="157" t="s">
        <v>542</v>
      </c>
      <c r="Y39" s="148"/>
      <c r="Z39" s="148"/>
      <c r="AA39" s="148"/>
      <c r="AB39" s="148"/>
      <c r="AC39" s="148"/>
      <c r="AD39" s="148"/>
      <c r="AE39" s="148"/>
      <c r="AF39" s="148"/>
      <c r="AG39" s="148" t="s">
        <v>543</v>
      </c>
      <c r="AH39" s="148"/>
      <c r="AI39" s="148"/>
      <c r="AJ39" s="148"/>
      <c r="AK39" s="148"/>
      <c r="AL39" s="148"/>
      <c r="AM39" s="148"/>
      <c r="AN39" s="148"/>
      <c r="AO39" s="148"/>
      <c r="AP39" s="148"/>
      <c r="AQ39" s="148"/>
      <c r="AR39" s="148"/>
      <c r="AS39" s="148"/>
      <c r="AT39" s="148"/>
      <c r="AU39" s="148"/>
      <c r="AV39" s="148"/>
      <c r="AW39" s="148"/>
      <c r="AX39" s="148"/>
      <c r="AY39" s="148"/>
      <c r="AZ39" s="148"/>
      <c r="BA39" s="148"/>
      <c r="BB39" s="148"/>
      <c r="BC39" s="148"/>
      <c r="BD39" s="148"/>
      <c r="BE39" s="148"/>
      <c r="BF39" s="148"/>
      <c r="BG39" s="148"/>
      <c r="BH39" s="148"/>
    </row>
    <row r="40" spans="1:60" outlineLevel="1" x14ac:dyDescent="0.2">
      <c r="A40" s="181">
        <v>16</v>
      </c>
      <c r="B40" s="182" t="s">
        <v>544</v>
      </c>
      <c r="C40" s="189" t="s">
        <v>545</v>
      </c>
      <c r="D40" s="183" t="s">
        <v>245</v>
      </c>
      <c r="E40" s="184">
        <v>12.930059999999999</v>
      </c>
      <c r="F40" s="185">
        <v>15.7</v>
      </c>
      <c r="G40" s="186">
        <f>ROUND(E40*F40,2)</f>
        <v>203</v>
      </c>
      <c r="H40" s="185">
        <v>0</v>
      </c>
      <c r="I40" s="186">
        <f>ROUND(E40*H40,2)</f>
        <v>0</v>
      </c>
      <c r="J40" s="185">
        <v>15.7</v>
      </c>
      <c r="K40" s="186">
        <f>ROUND(E40*J40,2)</f>
        <v>203</v>
      </c>
      <c r="L40" s="186">
        <v>21</v>
      </c>
      <c r="M40" s="186">
        <f>G40*(1+L40/100)</f>
        <v>245.63</v>
      </c>
      <c r="N40" s="186">
        <v>0</v>
      </c>
      <c r="O40" s="186">
        <f>ROUND(E40*N40,2)</f>
        <v>0</v>
      </c>
      <c r="P40" s="186">
        <v>0</v>
      </c>
      <c r="Q40" s="186">
        <f>ROUND(E40*P40,2)</f>
        <v>0</v>
      </c>
      <c r="R40" s="186" t="s">
        <v>522</v>
      </c>
      <c r="S40" s="186" t="s">
        <v>162</v>
      </c>
      <c r="T40" s="187" t="s">
        <v>178</v>
      </c>
      <c r="U40" s="157">
        <v>0</v>
      </c>
      <c r="V40" s="157">
        <f>ROUND(E40*U40,2)</f>
        <v>0</v>
      </c>
      <c r="W40" s="157"/>
      <c r="X40" s="157" t="s">
        <v>542</v>
      </c>
      <c r="Y40" s="148"/>
      <c r="Z40" s="148"/>
      <c r="AA40" s="148"/>
      <c r="AB40" s="148"/>
      <c r="AC40" s="148"/>
      <c r="AD40" s="148"/>
      <c r="AE40" s="148"/>
      <c r="AF40" s="148"/>
      <c r="AG40" s="148" t="s">
        <v>543</v>
      </c>
      <c r="AH40" s="148"/>
      <c r="AI40" s="148"/>
      <c r="AJ40" s="148"/>
      <c r="AK40" s="148"/>
      <c r="AL40" s="148"/>
      <c r="AM40" s="148"/>
      <c r="AN40" s="148"/>
      <c r="AO40" s="148"/>
      <c r="AP40" s="148"/>
      <c r="AQ40" s="148"/>
      <c r="AR40" s="148"/>
      <c r="AS40" s="148"/>
      <c r="AT40" s="148"/>
      <c r="AU40" s="148"/>
      <c r="AV40" s="148"/>
      <c r="AW40" s="148"/>
      <c r="AX40" s="148"/>
      <c r="AY40" s="148"/>
      <c r="AZ40" s="148"/>
      <c r="BA40" s="148"/>
      <c r="BB40" s="148"/>
      <c r="BC40" s="148"/>
      <c r="BD40" s="148"/>
      <c r="BE40" s="148"/>
      <c r="BF40" s="148"/>
      <c r="BG40" s="148"/>
      <c r="BH40" s="148"/>
    </row>
    <row r="41" spans="1:60" outlineLevel="1" x14ac:dyDescent="0.2">
      <c r="A41" s="181">
        <v>17</v>
      </c>
      <c r="B41" s="182" t="s">
        <v>546</v>
      </c>
      <c r="C41" s="189" t="s">
        <v>547</v>
      </c>
      <c r="D41" s="183" t="s">
        <v>245</v>
      </c>
      <c r="E41" s="184">
        <v>1.1754599999999999</v>
      </c>
      <c r="F41" s="185">
        <v>305.5</v>
      </c>
      <c r="G41" s="186">
        <f>ROUND(E41*F41,2)</f>
        <v>359.1</v>
      </c>
      <c r="H41" s="185">
        <v>0</v>
      </c>
      <c r="I41" s="186">
        <f>ROUND(E41*H41,2)</f>
        <v>0</v>
      </c>
      <c r="J41" s="185">
        <v>305.5</v>
      </c>
      <c r="K41" s="186">
        <f>ROUND(E41*J41,2)</f>
        <v>359.1</v>
      </c>
      <c r="L41" s="186">
        <v>21</v>
      </c>
      <c r="M41" s="186">
        <f>G41*(1+L41/100)</f>
        <v>434.51100000000002</v>
      </c>
      <c r="N41" s="186">
        <v>0</v>
      </c>
      <c r="O41" s="186">
        <f>ROUND(E41*N41,2)</f>
        <v>0</v>
      </c>
      <c r="P41" s="186">
        <v>0</v>
      </c>
      <c r="Q41" s="186">
        <f>ROUND(E41*P41,2)</f>
        <v>0</v>
      </c>
      <c r="R41" s="186" t="s">
        <v>522</v>
      </c>
      <c r="S41" s="186" t="s">
        <v>162</v>
      </c>
      <c r="T41" s="187" t="s">
        <v>178</v>
      </c>
      <c r="U41" s="157">
        <v>0.94199999999999995</v>
      </c>
      <c r="V41" s="157">
        <f>ROUND(E41*U41,2)</f>
        <v>1.1100000000000001</v>
      </c>
      <c r="W41" s="157"/>
      <c r="X41" s="157" t="s">
        <v>542</v>
      </c>
      <c r="Y41" s="148"/>
      <c r="Z41" s="148"/>
      <c r="AA41" s="148"/>
      <c r="AB41" s="148"/>
      <c r="AC41" s="148"/>
      <c r="AD41" s="148"/>
      <c r="AE41" s="148"/>
      <c r="AF41" s="148"/>
      <c r="AG41" s="148" t="s">
        <v>543</v>
      </c>
      <c r="AH41" s="148"/>
      <c r="AI41" s="148"/>
      <c r="AJ41" s="148"/>
      <c r="AK41" s="148"/>
      <c r="AL41" s="148"/>
      <c r="AM41" s="148"/>
      <c r="AN41" s="148"/>
      <c r="AO41" s="148"/>
      <c r="AP41" s="148"/>
      <c r="AQ41" s="148"/>
      <c r="AR41" s="148"/>
      <c r="AS41" s="148"/>
      <c r="AT41" s="148"/>
      <c r="AU41" s="148"/>
      <c r="AV41" s="148"/>
      <c r="AW41" s="148"/>
      <c r="AX41" s="148"/>
      <c r="AY41" s="148"/>
      <c r="AZ41" s="148"/>
      <c r="BA41" s="148"/>
      <c r="BB41" s="148"/>
      <c r="BC41" s="148"/>
      <c r="BD41" s="148"/>
      <c r="BE41" s="148"/>
      <c r="BF41" s="148"/>
      <c r="BG41" s="148"/>
      <c r="BH41" s="148"/>
    </row>
    <row r="42" spans="1:60" ht="22.5" outlineLevel="1" x14ac:dyDescent="0.2">
      <c r="A42" s="181">
        <v>18</v>
      </c>
      <c r="B42" s="182" t="s">
        <v>548</v>
      </c>
      <c r="C42" s="189" t="s">
        <v>549</v>
      </c>
      <c r="D42" s="183" t="s">
        <v>245</v>
      </c>
      <c r="E42" s="184">
        <v>9.4036799999999996</v>
      </c>
      <c r="F42" s="185">
        <v>34</v>
      </c>
      <c r="G42" s="186">
        <f>ROUND(E42*F42,2)</f>
        <v>319.73</v>
      </c>
      <c r="H42" s="185">
        <v>0</v>
      </c>
      <c r="I42" s="186">
        <f>ROUND(E42*H42,2)</f>
        <v>0</v>
      </c>
      <c r="J42" s="185">
        <v>34</v>
      </c>
      <c r="K42" s="186">
        <f>ROUND(E42*J42,2)</f>
        <v>319.73</v>
      </c>
      <c r="L42" s="186">
        <v>21</v>
      </c>
      <c r="M42" s="186">
        <f>G42*(1+L42/100)</f>
        <v>386.87330000000003</v>
      </c>
      <c r="N42" s="186">
        <v>0</v>
      </c>
      <c r="O42" s="186">
        <f>ROUND(E42*N42,2)</f>
        <v>0</v>
      </c>
      <c r="P42" s="186">
        <v>0</v>
      </c>
      <c r="Q42" s="186">
        <f>ROUND(E42*P42,2)</f>
        <v>0</v>
      </c>
      <c r="R42" s="186" t="s">
        <v>522</v>
      </c>
      <c r="S42" s="186" t="s">
        <v>162</v>
      </c>
      <c r="T42" s="187" t="s">
        <v>178</v>
      </c>
      <c r="U42" s="157">
        <v>0.11</v>
      </c>
      <c r="V42" s="157">
        <f>ROUND(E42*U42,2)</f>
        <v>1.03</v>
      </c>
      <c r="W42" s="157"/>
      <c r="X42" s="157" t="s">
        <v>542</v>
      </c>
      <c r="Y42" s="148"/>
      <c r="Z42" s="148"/>
      <c r="AA42" s="148"/>
      <c r="AB42" s="148"/>
      <c r="AC42" s="148"/>
      <c r="AD42" s="148"/>
      <c r="AE42" s="148"/>
      <c r="AF42" s="148"/>
      <c r="AG42" s="148" t="s">
        <v>543</v>
      </c>
      <c r="AH42" s="148"/>
      <c r="AI42" s="148"/>
      <c r="AJ42" s="148"/>
      <c r="AK42" s="148"/>
      <c r="AL42" s="148"/>
      <c r="AM42" s="148"/>
      <c r="AN42" s="148"/>
      <c r="AO42" s="148"/>
      <c r="AP42" s="148"/>
      <c r="AQ42" s="148"/>
      <c r="AR42" s="148"/>
      <c r="AS42" s="148"/>
      <c r="AT42" s="148"/>
      <c r="AU42" s="148"/>
      <c r="AV42" s="148"/>
      <c r="AW42" s="148"/>
      <c r="AX42" s="148"/>
      <c r="AY42" s="148"/>
      <c r="AZ42" s="148"/>
      <c r="BA42" s="148"/>
      <c r="BB42" s="148"/>
      <c r="BC42" s="148"/>
      <c r="BD42" s="148"/>
      <c r="BE42" s="148"/>
      <c r="BF42" s="148"/>
      <c r="BG42" s="148"/>
      <c r="BH42" s="148"/>
    </row>
    <row r="43" spans="1:60" outlineLevel="1" x14ac:dyDescent="0.2">
      <c r="A43" s="181">
        <v>19</v>
      </c>
      <c r="B43" s="182" t="s">
        <v>563</v>
      </c>
      <c r="C43" s="189" t="s">
        <v>564</v>
      </c>
      <c r="D43" s="183" t="s">
        <v>245</v>
      </c>
      <c r="E43" s="184">
        <v>1.1754599999999999</v>
      </c>
      <c r="F43" s="185">
        <v>500</v>
      </c>
      <c r="G43" s="186">
        <f>ROUND(E43*F43,2)</f>
        <v>587.73</v>
      </c>
      <c r="H43" s="185">
        <v>0</v>
      </c>
      <c r="I43" s="186">
        <f>ROUND(E43*H43,2)</f>
        <v>0</v>
      </c>
      <c r="J43" s="185">
        <v>500</v>
      </c>
      <c r="K43" s="186">
        <f>ROUND(E43*J43,2)</f>
        <v>587.73</v>
      </c>
      <c r="L43" s="186">
        <v>21</v>
      </c>
      <c r="M43" s="186">
        <f>G43*(1+L43/100)</f>
        <v>711.15329999999994</v>
      </c>
      <c r="N43" s="186">
        <v>0</v>
      </c>
      <c r="O43" s="186">
        <f>ROUND(E43*N43,2)</f>
        <v>0</v>
      </c>
      <c r="P43" s="186">
        <v>0</v>
      </c>
      <c r="Q43" s="186">
        <f>ROUND(E43*P43,2)</f>
        <v>0</v>
      </c>
      <c r="R43" s="186" t="s">
        <v>522</v>
      </c>
      <c r="S43" s="186" t="s">
        <v>162</v>
      </c>
      <c r="T43" s="187" t="s">
        <v>178</v>
      </c>
      <c r="U43" s="157">
        <v>0</v>
      </c>
      <c r="V43" s="157">
        <f>ROUND(E43*U43,2)</f>
        <v>0</v>
      </c>
      <c r="W43" s="157"/>
      <c r="X43" s="157" t="s">
        <v>542</v>
      </c>
      <c r="Y43" s="148"/>
      <c r="Z43" s="148"/>
      <c r="AA43" s="148"/>
      <c r="AB43" s="148"/>
      <c r="AC43" s="148"/>
      <c r="AD43" s="148"/>
      <c r="AE43" s="148"/>
      <c r="AF43" s="148"/>
      <c r="AG43" s="148" t="s">
        <v>543</v>
      </c>
      <c r="AH43" s="148"/>
      <c r="AI43" s="148"/>
      <c r="AJ43" s="148"/>
      <c r="AK43" s="148"/>
      <c r="AL43" s="148"/>
      <c r="AM43" s="148"/>
      <c r="AN43" s="148"/>
      <c r="AO43" s="148"/>
      <c r="AP43" s="148"/>
      <c r="AQ43" s="148"/>
      <c r="AR43" s="148"/>
      <c r="AS43" s="148"/>
      <c r="AT43" s="148"/>
      <c r="AU43" s="148"/>
      <c r="AV43" s="148"/>
      <c r="AW43" s="148"/>
      <c r="AX43" s="148"/>
      <c r="AY43" s="148"/>
      <c r="AZ43" s="148"/>
      <c r="BA43" s="148"/>
      <c r="BB43" s="148"/>
      <c r="BC43" s="148"/>
      <c r="BD43" s="148"/>
      <c r="BE43" s="148"/>
      <c r="BF43" s="148"/>
      <c r="BG43" s="148"/>
      <c r="BH43" s="148"/>
    </row>
    <row r="44" spans="1:60" x14ac:dyDescent="0.2">
      <c r="A44" s="159" t="s">
        <v>157</v>
      </c>
      <c r="B44" s="160" t="s">
        <v>123</v>
      </c>
      <c r="C44" s="174" t="s">
        <v>124</v>
      </c>
      <c r="D44" s="161"/>
      <c r="E44" s="162"/>
      <c r="F44" s="163"/>
      <c r="G44" s="163">
        <f>SUMIF(AG45:AG51,"&lt;&gt;NOR",G45:G51)</f>
        <v>2217.8200000000006</v>
      </c>
      <c r="H44" s="163"/>
      <c r="I44" s="163">
        <f>SUM(I45:I51)</f>
        <v>444.8</v>
      </c>
      <c r="J44" s="163"/>
      <c r="K44" s="163">
        <f>SUM(K45:K51)</f>
        <v>1773.02</v>
      </c>
      <c r="L44" s="163"/>
      <c r="M44" s="163">
        <f>SUM(M45:M51)</f>
        <v>2683.5621999999998</v>
      </c>
      <c r="N44" s="163"/>
      <c r="O44" s="163">
        <f>SUM(O45:O51)</f>
        <v>0</v>
      </c>
      <c r="P44" s="163"/>
      <c r="Q44" s="163">
        <f>SUM(Q45:Q51)</f>
        <v>0.08</v>
      </c>
      <c r="R44" s="163"/>
      <c r="S44" s="163"/>
      <c r="T44" s="164"/>
      <c r="U44" s="158"/>
      <c r="V44" s="158">
        <f>SUM(V45:V51)</f>
        <v>4.1900000000000004</v>
      </c>
      <c r="W44" s="158"/>
      <c r="X44" s="158"/>
      <c r="AG44" t="s">
        <v>158</v>
      </c>
    </row>
    <row r="45" spans="1:60" ht="22.5" outlineLevel="1" x14ac:dyDescent="0.2">
      <c r="A45" s="165">
        <v>20</v>
      </c>
      <c r="B45" s="166" t="s">
        <v>565</v>
      </c>
      <c r="C45" s="175" t="s">
        <v>566</v>
      </c>
      <c r="D45" s="167" t="s">
        <v>349</v>
      </c>
      <c r="E45" s="168">
        <v>80</v>
      </c>
      <c r="F45" s="169">
        <v>30.5</v>
      </c>
      <c r="G45" s="170">
        <f>ROUND(E45*F45,2)</f>
        <v>2440</v>
      </c>
      <c r="H45" s="169">
        <v>5.56</v>
      </c>
      <c r="I45" s="170">
        <f>ROUND(E45*H45,2)</f>
        <v>444.8</v>
      </c>
      <c r="J45" s="169">
        <v>24.94</v>
      </c>
      <c r="K45" s="170">
        <f>ROUND(E45*J45,2)</f>
        <v>1995.2</v>
      </c>
      <c r="L45" s="170">
        <v>21</v>
      </c>
      <c r="M45" s="170">
        <f>G45*(1+L45/100)</f>
        <v>2952.4</v>
      </c>
      <c r="N45" s="170">
        <v>5.0000000000000002E-5</v>
      </c>
      <c r="O45" s="170">
        <f>ROUND(E45*N45,2)</f>
        <v>0</v>
      </c>
      <c r="P45" s="170">
        <v>1E-3</v>
      </c>
      <c r="Q45" s="170">
        <f>ROUND(E45*P45,2)</f>
        <v>0.08</v>
      </c>
      <c r="R45" s="170" t="s">
        <v>350</v>
      </c>
      <c r="S45" s="170" t="s">
        <v>162</v>
      </c>
      <c r="T45" s="171" t="s">
        <v>178</v>
      </c>
      <c r="U45" s="157">
        <v>0.05</v>
      </c>
      <c r="V45" s="157">
        <f>ROUND(E45*U45,2)</f>
        <v>4</v>
      </c>
      <c r="W45" s="157"/>
      <c r="X45" s="157" t="s">
        <v>179</v>
      </c>
      <c r="Y45" s="148"/>
      <c r="Z45" s="148"/>
      <c r="AA45" s="148"/>
      <c r="AB45" s="148"/>
      <c r="AC45" s="148"/>
      <c r="AD45" s="148"/>
      <c r="AE45" s="148"/>
      <c r="AF45" s="148"/>
      <c r="AG45" s="148" t="s">
        <v>180</v>
      </c>
      <c r="AH45" s="148"/>
      <c r="AI45" s="148"/>
      <c r="AJ45" s="148"/>
      <c r="AK45" s="148"/>
      <c r="AL45" s="148"/>
      <c r="AM45" s="148"/>
      <c r="AN45" s="148"/>
      <c r="AO45" s="148"/>
      <c r="AP45" s="148"/>
      <c r="AQ45" s="148"/>
      <c r="AR45" s="148"/>
      <c r="AS45" s="148"/>
      <c r="AT45" s="148"/>
      <c r="AU45" s="148"/>
      <c r="AV45" s="148"/>
      <c r="AW45" s="148"/>
      <c r="AX45" s="148"/>
      <c r="AY45" s="148"/>
      <c r="AZ45" s="148"/>
      <c r="BA45" s="148"/>
      <c r="BB45" s="148"/>
      <c r="BC45" s="148"/>
      <c r="BD45" s="148"/>
      <c r="BE45" s="148"/>
      <c r="BF45" s="148"/>
      <c r="BG45" s="148"/>
      <c r="BH45" s="148"/>
    </row>
    <row r="46" spans="1:60" outlineLevel="1" x14ac:dyDescent="0.2">
      <c r="A46" s="155"/>
      <c r="B46" s="156"/>
      <c r="C46" s="188" t="s">
        <v>567</v>
      </c>
      <c r="D46" s="179"/>
      <c r="E46" s="180">
        <v>80</v>
      </c>
      <c r="F46" s="157"/>
      <c r="G46" s="157"/>
      <c r="H46" s="157"/>
      <c r="I46" s="157"/>
      <c r="J46" s="157"/>
      <c r="K46" s="157"/>
      <c r="L46" s="157"/>
      <c r="M46" s="157"/>
      <c r="N46" s="157"/>
      <c r="O46" s="157"/>
      <c r="P46" s="157"/>
      <c r="Q46" s="157"/>
      <c r="R46" s="157"/>
      <c r="S46" s="157"/>
      <c r="T46" s="157"/>
      <c r="U46" s="157"/>
      <c r="V46" s="157"/>
      <c r="W46" s="157"/>
      <c r="X46" s="157"/>
      <c r="Y46" s="148"/>
      <c r="Z46" s="148"/>
      <c r="AA46" s="148"/>
      <c r="AB46" s="148"/>
      <c r="AC46" s="148"/>
      <c r="AD46" s="148"/>
      <c r="AE46" s="148"/>
      <c r="AF46" s="148"/>
      <c r="AG46" s="148" t="s">
        <v>184</v>
      </c>
      <c r="AH46" s="148">
        <v>0</v>
      </c>
      <c r="AI46" s="148"/>
      <c r="AJ46" s="148"/>
      <c r="AK46" s="148"/>
      <c r="AL46" s="148"/>
      <c r="AM46" s="148"/>
      <c r="AN46" s="148"/>
      <c r="AO46" s="148"/>
      <c r="AP46" s="148"/>
      <c r="AQ46" s="148"/>
      <c r="AR46" s="148"/>
      <c r="AS46" s="148"/>
      <c r="AT46" s="148"/>
      <c r="AU46" s="148"/>
      <c r="AV46" s="148"/>
      <c r="AW46" s="148"/>
      <c r="AX46" s="148"/>
      <c r="AY46" s="148"/>
      <c r="AZ46" s="148"/>
      <c r="BA46" s="148"/>
      <c r="BB46" s="148"/>
      <c r="BC46" s="148"/>
      <c r="BD46" s="148"/>
      <c r="BE46" s="148"/>
      <c r="BF46" s="148"/>
      <c r="BG46" s="148"/>
      <c r="BH46" s="148"/>
    </row>
    <row r="47" spans="1:60" outlineLevel="1" x14ac:dyDescent="0.2">
      <c r="A47" s="181">
        <v>21</v>
      </c>
      <c r="B47" s="182" t="s">
        <v>568</v>
      </c>
      <c r="C47" s="189" t="s">
        <v>569</v>
      </c>
      <c r="D47" s="183" t="s">
        <v>245</v>
      </c>
      <c r="E47" s="184">
        <v>0.08</v>
      </c>
      <c r="F47" s="185">
        <v>-3606.13</v>
      </c>
      <c r="G47" s="186">
        <f>ROUND(E47*F47,2)</f>
        <v>-288.49</v>
      </c>
      <c r="H47" s="185">
        <v>0</v>
      </c>
      <c r="I47" s="186">
        <f>ROUND(E47*H47,2)</f>
        <v>0</v>
      </c>
      <c r="J47" s="185">
        <v>-3606.13</v>
      </c>
      <c r="K47" s="186">
        <f>ROUND(E47*J47,2)</f>
        <v>-288.49</v>
      </c>
      <c r="L47" s="186">
        <v>21</v>
      </c>
      <c r="M47" s="186">
        <f>G47*(1+L47/100)</f>
        <v>-349.0729</v>
      </c>
      <c r="N47" s="186">
        <v>0</v>
      </c>
      <c r="O47" s="186">
        <f>ROUND(E47*N47,2)</f>
        <v>0</v>
      </c>
      <c r="P47" s="186">
        <v>0</v>
      </c>
      <c r="Q47" s="186">
        <f>ROUND(E47*P47,2)</f>
        <v>0</v>
      </c>
      <c r="R47" s="186" t="s">
        <v>522</v>
      </c>
      <c r="S47" s="186" t="s">
        <v>162</v>
      </c>
      <c r="T47" s="187" t="s">
        <v>178</v>
      </c>
      <c r="U47" s="157">
        <v>0</v>
      </c>
      <c r="V47" s="157">
        <f>ROUND(E47*U47,2)</f>
        <v>0</v>
      </c>
      <c r="W47" s="157"/>
      <c r="X47" s="157" t="s">
        <v>542</v>
      </c>
      <c r="Y47" s="148"/>
      <c r="Z47" s="148"/>
      <c r="AA47" s="148"/>
      <c r="AB47" s="148"/>
      <c r="AC47" s="148"/>
      <c r="AD47" s="148"/>
      <c r="AE47" s="148"/>
      <c r="AF47" s="148"/>
      <c r="AG47" s="148" t="s">
        <v>543</v>
      </c>
      <c r="AH47" s="148"/>
      <c r="AI47" s="148"/>
      <c r="AJ47" s="148"/>
      <c r="AK47" s="148"/>
      <c r="AL47" s="148"/>
      <c r="AM47" s="148"/>
      <c r="AN47" s="148"/>
      <c r="AO47" s="148"/>
      <c r="AP47" s="148"/>
      <c r="AQ47" s="148"/>
      <c r="AR47" s="148"/>
      <c r="AS47" s="148"/>
      <c r="AT47" s="148"/>
      <c r="AU47" s="148"/>
      <c r="AV47" s="148"/>
      <c r="AW47" s="148"/>
      <c r="AX47" s="148"/>
      <c r="AY47" s="148"/>
      <c r="AZ47" s="148"/>
      <c r="BA47" s="148"/>
      <c r="BB47" s="148"/>
      <c r="BC47" s="148"/>
      <c r="BD47" s="148"/>
      <c r="BE47" s="148"/>
      <c r="BF47" s="148"/>
      <c r="BG47" s="148"/>
      <c r="BH47" s="148"/>
    </row>
    <row r="48" spans="1:60" outlineLevel="1" x14ac:dyDescent="0.2">
      <c r="A48" s="181">
        <v>22</v>
      </c>
      <c r="B48" s="182" t="s">
        <v>540</v>
      </c>
      <c r="C48" s="189" t="s">
        <v>541</v>
      </c>
      <c r="D48" s="183" t="s">
        <v>245</v>
      </c>
      <c r="E48" s="184">
        <v>0.08</v>
      </c>
      <c r="F48" s="185">
        <v>220</v>
      </c>
      <c r="G48" s="186">
        <f>ROUND(E48*F48,2)</f>
        <v>17.600000000000001</v>
      </c>
      <c r="H48" s="185">
        <v>0</v>
      </c>
      <c r="I48" s="186">
        <f>ROUND(E48*H48,2)</f>
        <v>0</v>
      </c>
      <c r="J48" s="185">
        <v>220</v>
      </c>
      <c r="K48" s="186">
        <f>ROUND(E48*J48,2)</f>
        <v>17.600000000000001</v>
      </c>
      <c r="L48" s="186">
        <v>21</v>
      </c>
      <c r="M48" s="186">
        <f>G48*(1+L48/100)</f>
        <v>21.295999999999999</v>
      </c>
      <c r="N48" s="186">
        <v>0</v>
      </c>
      <c r="O48" s="186">
        <f>ROUND(E48*N48,2)</f>
        <v>0</v>
      </c>
      <c r="P48" s="186">
        <v>0</v>
      </c>
      <c r="Q48" s="186">
        <f>ROUND(E48*P48,2)</f>
        <v>0</v>
      </c>
      <c r="R48" s="186" t="s">
        <v>522</v>
      </c>
      <c r="S48" s="186" t="s">
        <v>162</v>
      </c>
      <c r="T48" s="187" t="s">
        <v>178</v>
      </c>
      <c r="U48" s="157">
        <v>0.49</v>
      </c>
      <c r="V48" s="157">
        <f>ROUND(E48*U48,2)</f>
        <v>0.04</v>
      </c>
      <c r="W48" s="157"/>
      <c r="X48" s="157" t="s">
        <v>542</v>
      </c>
      <c r="Y48" s="148"/>
      <c r="Z48" s="148"/>
      <c r="AA48" s="148"/>
      <c r="AB48" s="148"/>
      <c r="AC48" s="148"/>
      <c r="AD48" s="148"/>
      <c r="AE48" s="148"/>
      <c r="AF48" s="148"/>
      <c r="AG48" s="148" t="s">
        <v>543</v>
      </c>
      <c r="AH48" s="148"/>
      <c r="AI48" s="148"/>
      <c r="AJ48" s="148"/>
      <c r="AK48" s="148"/>
      <c r="AL48" s="148"/>
      <c r="AM48" s="148"/>
      <c r="AN48" s="148"/>
      <c r="AO48" s="148"/>
      <c r="AP48" s="148"/>
      <c r="AQ48" s="148"/>
      <c r="AR48" s="148"/>
      <c r="AS48" s="148"/>
      <c r="AT48" s="148"/>
      <c r="AU48" s="148"/>
      <c r="AV48" s="148"/>
      <c r="AW48" s="148"/>
      <c r="AX48" s="148"/>
      <c r="AY48" s="148"/>
      <c r="AZ48" s="148"/>
      <c r="BA48" s="148"/>
      <c r="BB48" s="148"/>
      <c r="BC48" s="148"/>
      <c r="BD48" s="148"/>
      <c r="BE48" s="148"/>
      <c r="BF48" s="148"/>
      <c r="BG48" s="148"/>
      <c r="BH48" s="148"/>
    </row>
    <row r="49" spans="1:60" outlineLevel="1" x14ac:dyDescent="0.2">
      <c r="A49" s="181">
        <v>23</v>
      </c>
      <c r="B49" s="182" t="s">
        <v>544</v>
      </c>
      <c r="C49" s="189" t="s">
        <v>545</v>
      </c>
      <c r="D49" s="183" t="s">
        <v>245</v>
      </c>
      <c r="E49" s="184">
        <v>0.16</v>
      </c>
      <c r="F49" s="185">
        <v>15.7</v>
      </c>
      <c r="G49" s="186">
        <f>ROUND(E49*F49,2)</f>
        <v>2.5099999999999998</v>
      </c>
      <c r="H49" s="185">
        <v>0</v>
      </c>
      <c r="I49" s="186">
        <f>ROUND(E49*H49,2)</f>
        <v>0</v>
      </c>
      <c r="J49" s="185">
        <v>15.7</v>
      </c>
      <c r="K49" s="186">
        <f>ROUND(E49*J49,2)</f>
        <v>2.5099999999999998</v>
      </c>
      <c r="L49" s="186">
        <v>21</v>
      </c>
      <c r="M49" s="186">
        <f>G49*(1+L49/100)</f>
        <v>3.0370999999999997</v>
      </c>
      <c r="N49" s="186">
        <v>0</v>
      </c>
      <c r="O49" s="186">
        <f>ROUND(E49*N49,2)</f>
        <v>0</v>
      </c>
      <c r="P49" s="186">
        <v>0</v>
      </c>
      <c r="Q49" s="186">
        <f>ROUND(E49*P49,2)</f>
        <v>0</v>
      </c>
      <c r="R49" s="186" t="s">
        <v>522</v>
      </c>
      <c r="S49" s="186" t="s">
        <v>162</v>
      </c>
      <c r="T49" s="187" t="s">
        <v>178</v>
      </c>
      <c r="U49" s="157">
        <v>0</v>
      </c>
      <c r="V49" s="157">
        <f>ROUND(E49*U49,2)</f>
        <v>0</v>
      </c>
      <c r="W49" s="157"/>
      <c r="X49" s="157" t="s">
        <v>542</v>
      </c>
      <c r="Y49" s="148"/>
      <c r="Z49" s="148"/>
      <c r="AA49" s="148"/>
      <c r="AB49" s="148"/>
      <c r="AC49" s="148"/>
      <c r="AD49" s="148"/>
      <c r="AE49" s="148"/>
      <c r="AF49" s="148"/>
      <c r="AG49" s="148" t="s">
        <v>543</v>
      </c>
      <c r="AH49" s="148"/>
      <c r="AI49" s="148"/>
      <c r="AJ49" s="148"/>
      <c r="AK49" s="148"/>
      <c r="AL49" s="148"/>
      <c r="AM49" s="148"/>
      <c r="AN49" s="148"/>
      <c r="AO49" s="148"/>
      <c r="AP49" s="148"/>
      <c r="AQ49" s="148"/>
      <c r="AR49" s="148"/>
      <c r="AS49" s="148"/>
      <c r="AT49" s="148"/>
      <c r="AU49" s="148"/>
      <c r="AV49" s="148"/>
      <c r="AW49" s="148"/>
      <c r="AX49" s="148"/>
      <c r="AY49" s="148"/>
      <c r="AZ49" s="148"/>
      <c r="BA49" s="148"/>
      <c r="BB49" s="148"/>
      <c r="BC49" s="148"/>
      <c r="BD49" s="148"/>
      <c r="BE49" s="148"/>
      <c r="BF49" s="148"/>
      <c r="BG49" s="148"/>
      <c r="BH49" s="148"/>
    </row>
    <row r="50" spans="1:60" outlineLevel="1" x14ac:dyDescent="0.2">
      <c r="A50" s="181">
        <v>24</v>
      </c>
      <c r="B50" s="182" t="s">
        <v>546</v>
      </c>
      <c r="C50" s="189" t="s">
        <v>547</v>
      </c>
      <c r="D50" s="183" t="s">
        <v>245</v>
      </c>
      <c r="E50" s="184">
        <v>0.08</v>
      </c>
      <c r="F50" s="185">
        <v>305.5</v>
      </c>
      <c r="G50" s="186">
        <f>ROUND(E50*F50,2)</f>
        <v>24.44</v>
      </c>
      <c r="H50" s="185">
        <v>0</v>
      </c>
      <c r="I50" s="186">
        <f>ROUND(E50*H50,2)</f>
        <v>0</v>
      </c>
      <c r="J50" s="185">
        <v>305.5</v>
      </c>
      <c r="K50" s="186">
        <f>ROUND(E50*J50,2)</f>
        <v>24.44</v>
      </c>
      <c r="L50" s="186">
        <v>21</v>
      </c>
      <c r="M50" s="186">
        <f>G50*(1+L50/100)</f>
        <v>29.572400000000002</v>
      </c>
      <c r="N50" s="186">
        <v>0</v>
      </c>
      <c r="O50" s="186">
        <f>ROUND(E50*N50,2)</f>
        <v>0</v>
      </c>
      <c r="P50" s="186">
        <v>0</v>
      </c>
      <c r="Q50" s="186">
        <f>ROUND(E50*P50,2)</f>
        <v>0</v>
      </c>
      <c r="R50" s="186" t="s">
        <v>522</v>
      </c>
      <c r="S50" s="186" t="s">
        <v>162</v>
      </c>
      <c r="T50" s="187" t="s">
        <v>178</v>
      </c>
      <c r="U50" s="157">
        <v>0.94199999999999995</v>
      </c>
      <c r="V50" s="157">
        <f>ROUND(E50*U50,2)</f>
        <v>0.08</v>
      </c>
      <c r="W50" s="157"/>
      <c r="X50" s="157" t="s">
        <v>542</v>
      </c>
      <c r="Y50" s="148"/>
      <c r="Z50" s="148"/>
      <c r="AA50" s="148"/>
      <c r="AB50" s="148"/>
      <c r="AC50" s="148"/>
      <c r="AD50" s="148"/>
      <c r="AE50" s="148"/>
      <c r="AF50" s="148"/>
      <c r="AG50" s="148" t="s">
        <v>543</v>
      </c>
      <c r="AH50" s="148"/>
      <c r="AI50" s="148"/>
      <c r="AJ50" s="148"/>
      <c r="AK50" s="148"/>
      <c r="AL50" s="148"/>
      <c r="AM50" s="148"/>
      <c r="AN50" s="148"/>
      <c r="AO50" s="148"/>
      <c r="AP50" s="148"/>
      <c r="AQ50" s="148"/>
      <c r="AR50" s="148"/>
      <c r="AS50" s="148"/>
      <c r="AT50" s="148"/>
      <c r="AU50" s="148"/>
      <c r="AV50" s="148"/>
      <c r="AW50" s="148"/>
      <c r="AX50" s="148"/>
      <c r="AY50" s="148"/>
      <c r="AZ50" s="148"/>
      <c r="BA50" s="148"/>
      <c r="BB50" s="148"/>
      <c r="BC50" s="148"/>
      <c r="BD50" s="148"/>
      <c r="BE50" s="148"/>
      <c r="BF50" s="148"/>
      <c r="BG50" s="148"/>
      <c r="BH50" s="148"/>
    </row>
    <row r="51" spans="1:60" ht="22.5" outlineLevel="1" x14ac:dyDescent="0.2">
      <c r="A51" s="165">
        <v>25</v>
      </c>
      <c r="B51" s="166" t="s">
        <v>548</v>
      </c>
      <c r="C51" s="175" t="s">
        <v>549</v>
      </c>
      <c r="D51" s="167" t="s">
        <v>245</v>
      </c>
      <c r="E51" s="168">
        <v>0.64</v>
      </c>
      <c r="F51" s="169">
        <v>34</v>
      </c>
      <c r="G51" s="170">
        <f>ROUND(E51*F51,2)</f>
        <v>21.76</v>
      </c>
      <c r="H51" s="169">
        <v>0</v>
      </c>
      <c r="I51" s="170">
        <f>ROUND(E51*H51,2)</f>
        <v>0</v>
      </c>
      <c r="J51" s="169">
        <v>34</v>
      </c>
      <c r="K51" s="170">
        <f>ROUND(E51*J51,2)</f>
        <v>21.76</v>
      </c>
      <c r="L51" s="170">
        <v>21</v>
      </c>
      <c r="M51" s="170">
        <f>G51*(1+L51/100)</f>
        <v>26.329600000000003</v>
      </c>
      <c r="N51" s="170">
        <v>0</v>
      </c>
      <c r="O51" s="170">
        <f>ROUND(E51*N51,2)</f>
        <v>0</v>
      </c>
      <c r="P51" s="170">
        <v>0</v>
      </c>
      <c r="Q51" s="170">
        <f>ROUND(E51*P51,2)</f>
        <v>0</v>
      </c>
      <c r="R51" s="170" t="s">
        <v>522</v>
      </c>
      <c r="S51" s="170" t="s">
        <v>162</v>
      </c>
      <c r="T51" s="171" t="s">
        <v>178</v>
      </c>
      <c r="U51" s="157">
        <v>0.11</v>
      </c>
      <c r="V51" s="157">
        <f>ROUND(E51*U51,2)</f>
        <v>7.0000000000000007E-2</v>
      </c>
      <c r="W51" s="157"/>
      <c r="X51" s="157" t="s">
        <v>542</v>
      </c>
      <c r="Y51" s="148"/>
      <c r="Z51" s="148"/>
      <c r="AA51" s="148"/>
      <c r="AB51" s="148"/>
      <c r="AC51" s="148"/>
      <c r="AD51" s="148"/>
      <c r="AE51" s="148"/>
      <c r="AF51" s="148"/>
      <c r="AG51" s="148" t="s">
        <v>543</v>
      </c>
      <c r="AH51" s="148"/>
      <c r="AI51" s="148"/>
      <c r="AJ51" s="148"/>
      <c r="AK51" s="148"/>
      <c r="AL51" s="148"/>
      <c r="AM51" s="148"/>
      <c r="AN51" s="148"/>
      <c r="AO51" s="148"/>
      <c r="AP51" s="148"/>
      <c r="AQ51" s="148"/>
      <c r="AR51" s="148"/>
      <c r="AS51" s="148"/>
      <c r="AT51" s="148"/>
      <c r="AU51" s="148"/>
      <c r="AV51" s="148"/>
      <c r="AW51" s="148"/>
      <c r="AX51" s="148"/>
      <c r="AY51" s="148"/>
      <c r="AZ51" s="148"/>
      <c r="BA51" s="148"/>
      <c r="BB51" s="148"/>
      <c r="BC51" s="148"/>
      <c r="BD51" s="148"/>
      <c r="BE51" s="148"/>
      <c r="BF51" s="148"/>
      <c r="BG51" s="148"/>
      <c r="BH51" s="148"/>
    </row>
    <row r="52" spans="1:60" x14ac:dyDescent="0.2">
      <c r="A52" s="3"/>
      <c r="B52" s="4"/>
      <c r="C52" s="176"/>
      <c r="D52" s="6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AE52">
        <v>15</v>
      </c>
      <c r="AF52">
        <v>21</v>
      </c>
      <c r="AG52" t="s">
        <v>144</v>
      </c>
    </row>
    <row r="53" spans="1:60" x14ac:dyDescent="0.2">
      <c r="A53" s="151"/>
      <c r="B53" s="152" t="s">
        <v>29</v>
      </c>
      <c r="C53" s="177"/>
      <c r="D53" s="153"/>
      <c r="E53" s="154"/>
      <c r="F53" s="154"/>
      <c r="G53" s="173">
        <f>G8+G12+G29+G44</f>
        <v>50072.060000000005</v>
      </c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AE53">
        <f>SUMIF(L7:L51,AE52,G7:G51)</f>
        <v>0</v>
      </c>
      <c r="AF53">
        <f>SUMIF(L7:L51,AF52,G7:G51)</f>
        <v>50072.060000000012</v>
      </c>
      <c r="AG53" t="s">
        <v>171</v>
      </c>
    </row>
    <row r="54" spans="1:60" x14ac:dyDescent="0.2">
      <c r="C54" s="178"/>
      <c r="D54" s="10"/>
      <c r="AG54" t="s">
        <v>172</v>
      </c>
    </row>
    <row r="55" spans="1:60" x14ac:dyDescent="0.2">
      <c r="D55" s="10"/>
    </row>
    <row r="56" spans="1:60" x14ac:dyDescent="0.2">
      <c r="D56" s="10"/>
    </row>
    <row r="57" spans="1:60" x14ac:dyDescent="0.2">
      <c r="D57" s="10"/>
    </row>
    <row r="58" spans="1:60" x14ac:dyDescent="0.2">
      <c r="D58" s="10"/>
    </row>
    <row r="59" spans="1:60" x14ac:dyDescent="0.2">
      <c r="D59" s="10"/>
    </row>
    <row r="60" spans="1:60" x14ac:dyDescent="0.2">
      <c r="D60" s="10"/>
    </row>
    <row r="61" spans="1:60" x14ac:dyDescent="0.2">
      <c r="D61" s="10"/>
    </row>
    <row r="62" spans="1:60" x14ac:dyDescent="0.2">
      <c r="D62" s="10"/>
    </row>
    <row r="63" spans="1:60" x14ac:dyDescent="0.2">
      <c r="D63" s="10"/>
    </row>
    <row r="64" spans="1:60" x14ac:dyDescent="0.2">
      <c r="D64" s="10"/>
    </row>
    <row r="65" spans="4:4" x14ac:dyDescent="0.2">
      <c r="D65" s="10"/>
    </row>
    <row r="66" spans="4:4" x14ac:dyDescent="0.2">
      <c r="D66" s="10"/>
    </row>
    <row r="67" spans="4:4" x14ac:dyDescent="0.2">
      <c r="D67" s="10"/>
    </row>
    <row r="68" spans="4:4" x14ac:dyDescent="0.2">
      <c r="D68" s="10"/>
    </row>
    <row r="69" spans="4:4" x14ac:dyDescent="0.2">
      <c r="D69" s="10"/>
    </row>
    <row r="70" spans="4:4" x14ac:dyDescent="0.2">
      <c r="D70" s="10"/>
    </row>
    <row r="71" spans="4:4" x14ac:dyDescent="0.2">
      <c r="D71" s="10"/>
    </row>
    <row r="72" spans="4:4" x14ac:dyDescent="0.2">
      <c r="D72" s="10"/>
    </row>
    <row r="73" spans="4:4" x14ac:dyDescent="0.2">
      <c r="D73" s="10"/>
    </row>
    <row r="74" spans="4:4" x14ac:dyDescent="0.2">
      <c r="D74" s="10"/>
    </row>
    <row r="75" spans="4:4" x14ac:dyDescent="0.2">
      <c r="D75" s="10"/>
    </row>
    <row r="76" spans="4:4" x14ac:dyDescent="0.2">
      <c r="D76" s="10"/>
    </row>
    <row r="77" spans="4:4" x14ac:dyDescent="0.2">
      <c r="D77" s="10"/>
    </row>
    <row r="78" spans="4:4" x14ac:dyDescent="0.2">
      <c r="D78" s="10"/>
    </row>
    <row r="79" spans="4:4" x14ac:dyDescent="0.2">
      <c r="D79" s="10"/>
    </row>
    <row r="80" spans="4:4" x14ac:dyDescent="0.2">
      <c r="D80" s="10"/>
    </row>
    <row r="81" spans="4:4" x14ac:dyDescent="0.2">
      <c r="D81" s="10"/>
    </row>
    <row r="82" spans="4:4" x14ac:dyDescent="0.2">
      <c r="D82" s="10"/>
    </row>
    <row r="83" spans="4:4" x14ac:dyDescent="0.2">
      <c r="D83" s="10"/>
    </row>
    <row r="84" spans="4:4" x14ac:dyDescent="0.2">
      <c r="D84" s="10"/>
    </row>
    <row r="85" spans="4:4" x14ac:dyDescent="0.2">
      <c r="D85" s="10"/>
    </row>
    <row r="86" spans="4:4" x14ac:dyDescent="0.2">
      <c r="D86" s="10"/>
    </row>
    <row r="87" spans="4:4" x14ac:dyDescent="0.2">
      <c r="D87" s="10"/>
    </row>
    <row r="88" spans="4:4" x14ac:dyDescent="0.2">
      <c r="D88" s="10"/>
    </row>
    <row r="89" spans="4:4" x14ac:dyDescent="0.2">
      <c r="D89" s="10"/>
    </row>
    <row r="90" spans="4:4" x14ac:dyDescent="0.2">
      <c r="D90" s="10"/>
    </row>
    <row r="91" spans="4:4" x14ac:dyDescent="0.2">
      <c r="D91" s="10"/>
    </row>
    <row r="92" spans="4:4" x14ac:dyDescent="0.2">
      <c r="D92" s="10"/>
    </row>
    <row r="93" spans="4:4" x14ac:dyDescent="0.2">
      <c r="D93" s="10"/>
    </row>
    <row r="94" spans="4:4" x14ac:dyDescent="0.2">
      <c r="D94" s="10"/>
    </row>
    <row r="95" spans="4:4" x14ac:dyDescent="0.2">
      <c r="D95" s="10"/>
    </row>
    <row r="96" spans="4:4" x14ac:dyDescent="0.2">
      <c r="D96" s="10"/>
    </row>
    <row r="97" spans="4:4" x14ac:dyDescent="0.2">
      <c r="D97" s="10"/>
    </row>
    <row r="98" spans="4:4" x14ac:dyDescent="0.2">
      <c r="D98" s="10"/>
    </row>
    <row r="99" spans="4:4" x14ac:dyDescent="0.2">
      <c r="D99" s="10"/>
    </row>
    <row r="100" spans="4:4" x14ac:dyDescent="0.2">
      <c r="D100" s="10"/>
    </row>
    <row r="101" spans="4:4" x14ac:dyDescent="0.2">
      <c r="D101" s="10"/>
    </row>
    <row r="102" spans="4:4" x14ac:dyDescent="0.2">
      <c r="D102" s="10"/>
    </row>
    <row r="103" spans="4:4" x14ac:dyDescent="0.2">
      <c r="D103" s="10"/>
    </row>
    <row r="104" spans="4:4" x14ac:dyDescent="0.2">
      <c r="D104" s="10"/>
    </row>
    <row r="105" spans="4:4" x14ac:dyDescent="0.2">
      <c r="D105" s="10"/>
    </row>
    <row r="106" spans="4:4" x14ac:dyDescent="0.2">
      <c r="D106" s="10"/>
    </row>
    <row r="107" spans="4:4" x14ac:dyDescent="0.2">
      <c r="D107" s="10"/>
    </row>
    <row r="108" spans="4:4" x14ac:dyDescent="0.2">
      <c r="D108" s="10"/>
    </row>
    <row r="109" spans="4:4" x14ac:dyDescent="0.2">
      <c r="D109" s="10"/>
    </row>
    <row r="110" spans="4:4" x14ac:dyDescent="0.2">
      <c r="D110" s="10"/>
    </row>
    <row r="111" spans="4:4" x14ac:dyDescent="0.2">
      <c r="D111" s="10"/>
    </row>
    <row r="112" spans="4:4" x14ac:dyDescent="0.2">
      <c r="D112" s="10"/>
    </row>
    <row r="113" spans="4:4" x14ac:dyDescent="0.2">
      <c r="D113" s="10"/>
    </row>
    <row r="114" spans="4:4" x14ac:dyDescent="0.2">
      <c r="D114" s="10"/>
    </row>
    <row r="115" spans="4:4" x14ac:dyDescent="0.2">
      <c r="D115" s="10"/>
    </row>
    <row r="116" spans="4:4" x14ac:dyDescent="0.2">
      <c r="D116" s="10"/>
    </row>
    <row r="117" spans="4:4" x14ac:dyDescent="0.2">
      <c r="D117" s="10"/>
    </row>
    <row r="118" spans="4:4" x14ac:dyDescent="0.2">
      <c r="D118" s="10"/>
    </row>
    <row r="119" spans="4:4" x14ac:dyDescent="0.2">
      <c r="D119" s="10"/>
    </row>
    <row r="120" spans="4:4" x14ac:dyDescent="0.2">
      <c r="D120" s="10"/>
    </row>
    <row r="121" spans="4:4" x14ac:dyDescent="0.2">
      <c r="D121" s="10"/>
    </row>
    <row r="122" spans="4:4" x14ac:dyDescent="0.2">
      <c r="D122" s="10"/>
    </row>
    <row r="123" spans="4:4" x14ac:dyDescent="0.2">
      <c r="D123" s="10"/>
    </row>
    <row r="124" spans="4:4" x14ac:dyDescent="0.2">
      <c r="D124" s="10"/>
    </row>
    <row r="125" spans="4:4" x14ac:dyDescent="0.2">
      <c r="D125" s="10"/>
    </row>
    <row r="126" spans="4:4" x14ac:dyDescent="0.2">
      <c r="D126" s="10"/>
    </row>
    <row r="127" spans="4:4" x14ac:dyDescent="0.2">
      <c r="D127" s="10"/>
    </row>
    <row r="128" spans="4:4" x14ac:dyDescent="0.2">
      <c r="D128" s="10"/>
    </row>
    <row r="129" spans="4:4" x14ac:dyDescent="0.2">
      <c r="D129" s="10"/>
    </row>
    <row r="130" spans="4:4" x14ac:dyDescent="0.2">
      <c r="D130" s="10"/>
    </row>
    <row r="131" spans="4:4" x14ac:dyDescent="0.2">
      <c r="D131" s="10"/>
    </row>
    <row r="132" spans="4:4" x14ac:dyDescent="0.2">
      <c r="D132" s="10"/>
    </row>
    <row r="133" spans="4:4" x14ac:dyDescent="0.2">
      <c r="D133" s="10"/>
    </row>
    <row r="134" spans="4:4" x14ac:dyDescent="0.2">
      <c r="D134" s="10"/>
    </row>
    <row r="135" spans="4:4" x14ac:dyDescent="0.2">
      <c r="D135" s="10"/>
    </row>
    <row r="136" spans="4:4" x14ac:dyDescent="0.2">
      <c r="D136" s="10"/>
    </row>
    <row r="137" spans="4:4" x14ac:dyDescent="0.2">
      <c r="D137" s="10"/>
    </row>
    <row r="138" spans="4:4" x14ac:dyDescent="0.2">
      <c r="D138" s="10"/>
    </row>
    <row r="139" spans="4:4" x14ac:dyDescent="0.2">
      <c r="D139" s="10"/>
    </row>
    <row r="140" spans="4:4" x14ac:dyDescent="0.2">
      <c r="D140" s="10"/>
    </row>
    <row r="141" spans="4:4" x14ac:dyDescent="0.2">
      <c r="D141" s="10"/>
    </row>
    <row r="142" spans="4:4" x14ac:dyDescent="0.2">
      <c r="D142" s="10"/>
    </row>
    <row r="143" spans="4:4" x14ac:dyDescent="0.2">
      <c r="D143" s="10"/>
    </row>
    <row r="144" spans="4:4" x14ac:dyDescent="0.2">
      <c r="D144" s="10"/>
    </row>
    <row r="145" spans="4:4" x14ac:dyDescent="0.2">
      <c r="D145" s="10"/>
    </row>
    <row r="146" spans="4:4" x14ac:dyDescent="0.2">
      <c r="D146" s="10"/>
    </row>
    <row r="147" spans="4:4" x14ac:dyDescent="0.2">
      <c r="D147" s="10"/>
    </row>
    <row r="148" spans="4:4" x14ac:dyDescent="0.2">
      <c r="D148" s="10"/>
    </row>
    <row r="149" spans="4:4" x14ac:dyDescent="0.2">
      <c r="D149" s="10"/>
    </row>
    <row r="150" spans="4:4" x14ac:dyDescent="0.2">
      <c r="D150" s="10"/>
    </row>
    <row r="151" spans="4:4" x14ac:dyDescent="0.2">
      <c r="D151" s="10"/>
    </row>
    <row r="152" spans="4:4" x14ac:dyDescent="0.2">
      <c r="D152" s="10"/>
    </row>
    <row r="153" spans="4:4" x14ac:dyDescent="0.2">
      <c r="D153" s="10"/>
    </row>
    <row r="154" spans="4:4" x14ac:dyDescent="0.2">
      <c r="D154" s="10"/>
    </row>
    <row r="155" spans="4:4" x14ac:dyDescent="0.2">
      <c r="D155" s="10"/>
    </row>
    <row r="156" spans="4:4" x14ac:dyDescent="0.2">
      <c r="D156" s="10"/>
    </row>
    <row r="157" spans="4:4" x14ac:dyDescent="0.2">
      <c r="D157" s="10"/>
    </row>
    <row r="158" spans="4:4" x14ac:dyDescent="0.2">
      <c r="D158" s="10"/>
    </row>
    <row r="159" spans="4:4" x14ac:dyDescent="0.2">
      <c r="D159" s="10"/>
    </row>
    <row r="160" spans="4:4" x14ac:dyDescent="0.2">
      <c r="D160" s="10"/>
    </row>
    <row r="161" spans="4:4" x14ac:dyDescent="0.2">
      <c r="D161" s="10"/>
    </row>
    <row r="162" spans="4:4" x14ac:dyDescent="0.2">
      <c r="D162" s="10"/>
    </row>
    <row r="163" spans="4:4" x14ac:dyDescent="0.2">
      <c r="D163" s="10"/>
    </row>
    <row r="164" spans="4:4" x14ac:dyDescent="0.2">
      <c r="D164" s="10"/>
    </row>
    <row r="165" spans="4:4" x14ac:dyDescent="0.2">
      <c r="D165" s="10"/>
    </row>
    <row r="166" spans="4:4" x14ac:dyDescent="0.2">
      <c r="D166" s="10"/>
    </row>
    <row r="167" spans="4:4" x14ac:dyDescent="0.2">
      <c r="D167" s="10"/>
    </row>
    <row r="168" spans="4:4" x14ac:dyDescent="0.2">
      <c r="D168" s="10"/>
    </row>
    <row r="169" spans="4:4" x14ac:dyDescent="0.2">
      <c r="D169" s="10"/>
    </row>
    <row r="170" spans="4:4" x14ac:dyDescent="0.2">
      <c r="D170" s="10"/>
    </row>
    <row r="171" spans="4:4" x14ac:dyDescent="0.2">
      <c r="D171" s="10"/>
    </row>
    <row r="172" spans="4:4" x14ac:dyDescent="0.2">
      <c r="D172" s="10"/>
    </row>
    <row r="173" spans="4:4" x14ac:dyDescent="0.2">
      <c r="D173" s="10"/>
    </row>
    <row r="174" spans="4:4" x14ac:dyDescent="0.2">
      <c r="D174" s="10"/>
    </row>
    <row r="175" spans="4:4" x14ac:dyDescent="0.2">
      <c r="D175" s="10"/>
    </row>
    <row r="176" spans="4:4" x14ac:dyDescent="0.2">
      <c r="D176" s="10"/>
    </row>
    <row r="177" spans="4:4" x14ac:dyDescent="0.2">
      <c r="D177" s="10"/>
    </row>
    <row r="178" spans="4:4" x14ac:dyDescent="0.2">
      <c r="D178" s="10"/>
    </row>
    <row r="179" spans="4:4" x14ac:dyDescent="0.2">
      <c r="D179" s="10"/>
    </row>
    <row r="180" spans="4:4" x14ac:dyDescent="0.2">
      <c r="D180" s="10"/>
    </row>
    <row r="181" spans="4:4" x14ac:dyDescent="0.2">
      <c r="D181" s="10"/>
    </row>
    <row r="182" spans="4:4" x14ac:dyDescent="0.2">
      <c r="D182" s="10"/>
    </row>
    <row r="183" spans="4:4" x14ac:dyDescent="0.2">
      <c r="D183" s="10"/>
    </row>
    <row r="184" spans="4:4" x14ac:dyDescent="0.2">
      <c r="D184" s="10"/>
    </row>
    <row r="185" spans="4:4" x14ac:dyDescent="0.2">
      <c r="D185" s="10"/>
    </row>
    <row r="186" spans="4:4" x14ac:dyDescent="0.2">
      <c r="D186" s="10"/>
    </row>
    <row r="187" spans="4:4" x14ac:dyDescent="0.2">
      <c r="D187" s="10"/>
    </row>
    <row r="188" spans="4:4" x14ac:dyDescent="0.2">
      <c r="D188" s="10"/>
    </row>
    <row r="189" spans="4:4" x14ac:dyDescent="0.2">
      <c r="D189" s="10"/>
    </row>
    <row r="190" spans="4:4" x14ac:dyDescent="0.2">
      <c r="D190" s="10"/>
    </row>
    <row r="191" spans="4:4" x14ac:dyDescent="0.2">
      <c r="D191" s="10"/>
    </row>
    <row r="192" spans="4:4" x14ac:dyDescent="0.2">
      <c r="D192" s="10"/>
    </row>
    <row r="193" spans="4:4" x14ac:dyDescent="0.2">
      <c r="D193" s="10"/>
    </row>
    <row r="194" spans="4:4" x14ac:dyDescent="0.2">
      <c r="D194" s="10"/>
    </row>
    <row r="195" spans="4:4" x14ac:dyDescent="0.2">
      <c r="D195" s="10"/>
    </row>
    <row r="196" spans="4:4" x14ac:dyDescent="0.2">
      <c r="D196" s="10"/>
    </row>
    <row r="197" spans="4:4" x14ac:dyDescent="0.2">
      <c r="D197" s="10"/>
    </row>
    <row r="198" spans="4:4" x14ac:dyDescent="0.2">
      <c r="D198" s="10"/>
    </row>
    <row r="199" spans="4:4" x14ac:dyDescent="0.2">
      <c r="D199" s="10"/>
    </row>
    <row r="200" spans="4:4" x14ac:dyDescent="0.2">
      <c r="D200" s="10"/>
    </row>
    <row r="201" spans="4:4" x14ac:dyDescent="0.2">
      <c r="D201" s="10"/>
    </row>
    <row r="202" spans="4:4" x14ac:dyDescent="0.2">
      <c r="D202" s="10"/>
    </row>
    <row r="203" spans="4:4" x14ac:dyDescent="0.2">
      <c r="D203" s="10"/>
    </row>
    <row r="204" spans="4:4" x14ac:dyDescent="0.2">
      <c r="D204" s="10"/>
    </row>
    <row r="205" spans="4:4" x14ac:dyDescent="0.2">
      <c r="D205" s="10"/>
    </row>
    <row r="206" spans="4:4" x14ac:dyDescent="0.2">
      <c r="D206" s="10"/>
    </row>
    <row r="207" spans="4:4" x14ac:dyDescent="0.2">
      <c r="D207" s="10"/>
    </row>
    <row r="208" spans="4:4" x14ac:dyDescent="0.2">
      <c r="D208" s="10"/>
    </row>
    <row r="209" spans="4:4" x14ac:dyDescent="0.2">
      <c r="D209" s="10"/>
    </row>
    <row r="210" spans="4:4" x14ac:dyDescent="0.2">
      <c r="D210" s="10"/>
    </row>
    <row r="211" spans="4:4" x14ac:dyDescent="0.2">
      <c r="D211" s="10"/>
    </row>
    <row r="212" spans="4:4" x14ac:dyDescent="0.2">
      <c r="D212" s="10"/>
    </row>
    <row r="213" spans="4:4" x14ac:dyDescent="0.2">
      <c r="D213" s="10"/>
    </row>
    <row r="214" spans="4:4" x14ac:dyDescent="0.2">
      <c r="D214" s="10"/>
    </row>
    <row r="215" spans="4:4" x14ac:dyDescent="0.2">
      <c r="D215" s="10"/>
    </row>
    <row r="216" spans="4:4" x14ac:dyDescent="0.2">
      <c r="D216" s="10"/>
    </row>
    <row r="217" spans="4:4" x14ac:dyDescent="0.2">
      <c r="D217" s="10"/>
    </row>
    <row r="218" spans="4:4" x14ac:dyDescent="0.2">
      <c r="D218" s="10"/>
    </row>
    <row r="219" spans="4:4" x14ac:dyDescent="0.2">
      <c r="D219" s="10"/>
    </row>
    <row r="220" spans="4:4" x14ac:dyDescent="0.2">
      <c r="D220" s="10"/>
    </row>
    <row r="221" spans="4:4" x14ac:dyDescent="0.2">
      <c r="D221" s="10"/>
    </row>
    <row r="222" spans="4:4" x14ac:dyDescent="0.2">
      <c r="D222" s="10"/>
    </row>
    <row r="223" spans="4:4" x14ac:dyDescent="0.2">
      <c r="D223" s="10"/>
    </row>
    <row r="224" spans="4:4" x14ac:dyDescent="0.2">
      <c r="D224" s="10"/>
    </row>
    <row r="225" spans="4:4" x14ac:dyDescent="0.2">
      <c r="D225" s="10"/>
    </row>
    <row r="226" spans="4:4" x14ac:dyDescent="0.2">
      <c r="D226" s="10"/>
    </row>
    <row r="227" spans="4:4" x14ac:dyDescent="0.2">
      <c r="D227" s="10"/>
    </row>
    <row r="228" spans="4:4" x14ac:dyDescent="0.2">
      <c r="D228" s="10"/>
    </row>
    <row r="229" spans="4:4" x14ac:dyDescent="0.2">
      <c r="D229" s="10"/>
    </row>
    <row r="230" spans="4:4" x14ac:dyDescent="0.2">
      <c r="D230" s="10"/>
    </row>
    <row r="231" spans="4:4" x14ac:dyDescent="0.2">
      <c r="D231" s="10"/>
    </row>
    <row r="232" spans="4:4" x14ac:dyDescent="0.2">
      <c r="D232" s="10"/>
    </row>
    <row r="233" spans="4:4" x14ac:dyDescent="0.2">
      <c r="D233" s="10"/>
    </row>
    <row r="234" spans="4:4" x14ac:dyDescent="0.2">
      <c r="D234" s="10"/>
    </row>
    <row r="235" spans="4:4" x14ac:dyDescent="0.2">
      <c r="D235" s="10"/>
    </row>
    <row r="236" spans="4:4" x14ac:dyDescent="0.2">
      <c r="D236" s="10"/>
    </row>
    <row r="237" spans="4:4" x14ac:dyDescent="0.2">
      <c r="D237" s="10"/>
    </row>
    <row r="238" spans="4:4" x14ac:dyDescent="0.2">
      <c r="D238" s="10"/>
    </row>
    <row r="239" spans="4:4" x14ac:dyDescent="0.2">
      <c r="D239" s="10"/>
    </row>
    <row r="240" spans="4:4" x14ac:dyDescent="0.2">
      <c r="D240" s="10"/>
    </row>
    <row r="241" spans="4:4" x14ac:dyDescent="0.2">
      <c r="D241" s="10"/>
    </row>
    <row r="242" spans="4:4" x14ac:dyDescent="0.2">
      <c r="D242" s="10"/>
    </row>
    <row r="243" spans="4:4" x14ac:dyDescent="0.2">
      <c r="D243" s="10"/>
    </row>
    <row r="244" spans="4:4" x14ac:dyDescent="0.2">
      <c r="D244" s="10"/>
    </row>
    <row r="245" spans="4:4" x14ac:dyDescent="0.2">
      <c r="D245" s="10"/>
    </row>
    <row r="246" spans="4:4" x14ac:dyDescent="0.2">
      <c r="D246" s="10"/>
    </row>
    <row r="247" spans="4:4" x14ac:dyDescent="0.2">
      <c r="D247" s="10"/>
    </row>
    <row r="248" spans="4:4" x14ac:dyDescent="0.2">
      <c r="D248" s="10"/>
    </row>
    <row r="249" spans="4:4" x14ac:dyDescent="0.2">
      <c r="D249" s="10"/>
    </row>
    <row r="250" spans="4:4" x14ac:dyDescent="0.2">
      <c r="D250" s="10"/>
    </row>
    <row r="251" spans="4:4" x14ac:dyDescent="0.2">
      <c r="D251" s="10"/>
    </row>
    <row r="252" spans="4:4" x14ac:dyDescent="0.2">
      <c r="D252" s="10"/>
    </row>
    <row r="253" spans="4:4" x14ac:dyDescent="0.2">
      <c r="D253" s="10"/>
    </row>
    <row r="254" spans="4:4" x14ac:dyDescent="0.2">
      <c r="D254" s="10"/>
    </row>
    <row r="255" spans="4:4" x14ac:dyDescent="0.2">
      <c r="D255" s="10"/>
    </row>
    <row r="256" spans="4:4" x14ac:dyDescent="0.2">
      <c r="D256" s="10"/>
    </row>
    <row r="257" spans="4:4" x14ac:dyDescent="0.2">
      <c r="D257" s="10"/>
    </row>
    <row r="258" spans="4:4" x14ac:dyDescent="0.2">
      <c r="D258" s="10"/>
    </row>
    <row r="259" spans="4:4" x14ac:dyDescent="0.2">
      <c r="D259" s="10"/>
    </row>
    <row r="260" spans="4:4" x14ac:dyDescent="0.2">
      <c r="D260" s="10"/>
    </row>
    <row r="261" spans="4:4" x14ac:dyDescent="0.2">
      <c r="D261" s="10"/>
    </row>
    <row r="262" spans="4:4" x14ac:dyDescent="0.2">
      <c r="D262" s="10"/>
    </row>
    <row r="263" spans="4:4" x14ac:dyDescent="0.2">
      <c r="D263" s="10"/>
    </row>
    <row r="264" spans="4:4" x14ac:dyDescent="0.2">
      <c r="D264" s="10"/>
    </row>
    <row r="265" spans="4:4" x14ac:dyDescent="0.2">
      <c r="D265" s="10"/>
    </row>
    <row r="266" spans="4:4" x14ac:dyDescent="0.2">
      <c r="D266" s="10"/>
    </row>
    <row r="267" spans="4:4" x14ac:dyDescent="0.2">
      <c r="D267" s="10"/>
    </row>
    <row r="268" spans="4:4" x14ac:dyDescent="0.2">
      <c r="D268" s="10"/>
    </row>
    <row r="269" spans="4:4" x14ac:dyDescent="0.2">
      <c r="D269" s="10"/>
    </row>
    <row r="270" spans="4:4" x14ac:dyDescent="0.2">
      <c r="D270" s="10"/>
    </row>
    <row r="271" spans="4:4" x14ac:dyDescent="0.2">
      <c r="D271" s="10"/>
    </row>
    <row r="272" spans="4:4" x14ac:dyDescent="0.2">
      <c r="D272" s="10"/>
    </row>
    <row r="273" spans="4:4" x14ac:dyDescent="0.2">
      <c r="D273" s="10"/>
    </row>
    <row r="274" spans="4:4" x14ac:dyDescent="0.2">
      <c r="D274" s="10"/>
    </row>
    <row r="275" spans="4:4" x14ac:dyDescent="0.2">
      <c r="D275" s="10"/>
    </row>
    <row r="276" spans="4:4" x14ac:dyDescent="0.2">
      <c r="D276" s="10"/>
    </row>
    <row r="277" spans="4:4" x14ac:dyDescent="0.2">
      <c r="D277" s="10"/>
    </row>
    <row r="278" spans="4:4" x14ac:dyDescent="0.2">
      <c r="D278" s="10"/>
    </row>
    <row r="279" spans="4:4" x14ac:dyDescent="0.2">
      <c r="D279" s="10"/>
    </row>
    <row r="280" spans="4:4" x14ac:dyDescent="0.2">
      <c r="D280" s="10"/>
    </row>
    <row r="281" spans="4:4" x14ac:dyDescent="0.2">
      <c r="D281" s="10"/>
    </row>
    <row r="282" spans="4:4" x14ac:dyDescent="0.2">
      <c r="D282" s="10"/>
    </row>
    <row r="283" spans="4:4" x14ac:dyDescent="0.2">
      <c r="D283" s="10"/>
    </row>
    <row r="284" spans="4:4" x14ac:dyDescent="0.2">
      <c r="D284" s="10"/>
    </row>
    <row r="285" spans="4:4" x14ac:dyDescent="0.2">
      <c r="D285" s="10"/>
    </row>
    <row r="286" spans="4:4" x14ac:dyDescent="0.2">
      <c r="D286" s="10"/>
    </row>
    <row r="287" spans="4:4" x14ac:dyDescent="0.2">
      <c r="D287" s="10"/>
    </row>
    <row r="288" spans="4:4" x14ac:dyDescent="0.2">
      <c r="D288" s="10"/>
    </row>
    <row r="289" spans="4:4" x14ac:dyDescent="0.2">
      <c r="D289" s="10"/>
    </row>
    <row r="290" spans="4:4" x14ac:dyDescent="0.2">
      <c r="D290" s="10"/>
    </row>
    <row r="291" spans="4:4" x14ac:dyDescent="0.2">
      <c r="D291" s="10"/>
    </row>
    <row r="292" spans="4:4" x14ac:dyDescent="0.2">
      <c r="D292" s="10"/>
    </row>
    <row r="293" spans="4:4" x14ac:dyDescent="0.2">
      <c r="D293" s="10"/>
    </row>
    <row r="294" spans="4:4" x14ac:dyDescent="0.2">
      <c r="D294" s="10"/>
    </row>
    <row r="295" spans="4:4" x14ac:dyDescent="0.2">
      <c r="D295" s="10"/>
    </row>
    <row r="296" spans="4:4" x14ac:dyDescent="0.2">
      <c r="D296" s="10"/>
    </row>
    <row r="297" spans="4:4" x14ac:dyDescent="0.2">
      <c r="D297" s="10"/>
    </row>
    <row r="298" spans="4:4" x14ac:dyDescent="0.2">
      <c r="D298" s="10"/>
    </row>
    <row r="299" spans="4:4" x14ac:dyDescent="0.2">
      <c r="D299" s="10"/>
    </row>
    <row r="300" spans="4:4" x14ac:dyDescent="0.2">
      <c r="D300" s="10"/>
    </row>
    <row r="301" spans="4:4" x14ac:dyDescent="0.2">
      <c r="D301" s="10"/>
    </row>
    <row r="302" spans="4:4" x14ac:dyDescent="0.2">
      <c r="D302" s="10"/>
    </row>
    <row r="303" spans="4:4" x14ac:dyDescent="0.2">
      <c r="D303" s="10"/>
    </row>
    <row r="304" spans="4:4" x14ac:dyDescent="0.2">
      <c r="D304" s="10"/>
    </row>
    <row r="305" spans="4:4" x14ac:dyDescent="0.2">
      <c r="D305" s="10"/>
    </row>
    <row r="306" spans="4:4" x14ac:dyDescent="0.2">
      <c r="D306" s="10"/>
    </row>
    <row r="307" spans="4:4" x14ac:dyDescent="0.2">
      <c r="D307" s="10"/>
    </row>
    <row r="308" spans="4:4" x14ac:dyDescent="0.2">
      <c r="D308" s="10"/>
    </row>
    <row r="309" spans="4:4" x14ac:dyDescent="0.2">
      <c r="D309" s="10"/>
    </row>
    <row r="310" spans="4:4" x14ac:dyDescent="0.2">
      <c r="D310" s="10"/>
    </row>
    <row r="311" spans="4:4" x14ac:dyDescent="0.2">
      <c r="D311" s="10"/>
    </row>
    <row r="312" spans="4:4" x14ac:dyDescent="0.2">
      <c r="D312" s="10"/>
    </row>
    <row r="313" spans="4:4" x14ac:dyDescent="0.2">
      <c r="D313" s="10"/>
    </row>
    <row r="314" spans="4:4" x14ac:dyDescent="0.2">
      <c r="D314" s="10"/>
    </row>
    <row r="315" spans="4:4" x14ac:dyDescent="0.2">
      <c r="D315" s="10"/>
    </row>
    <row r="316" spans="4:4" x14ac:dyDescent="0.2">
      <c r="D316" s="10"/>
    </row>
    <row r="317" spans="4:4" x14ac:dyDescent="0.2">
      <c r="D317" s="10"/>
    </row>
    <row r="318" spans="4:4" x14ac:dyDescent="0.2">
      <c r="D318" s="10"/>
    </row>
    <row r="319" spans="4:4" x14ac:dyDescent="0.2">
      <c r="D319" s="10"/>
    </row>
    <row r="320" spans="4:4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sheetProtection algorithmName="SHA-512" hashValue="kVAp5Gfnl2nHF3d+FhIjnXuTj4RdXfE+4/5eRRRYqOlTJOq2KtCPMJ/bNBE6pXut+qt2GKKjJLCPsISjAn59Tw==" saltValue="Q/Hfsgav273yXv+604ol0Q==" spinCount="100000" sheet="1"/>
  <mergeCells count="6">
    <mergeCell ref="C14:G14"/>
    <mergeCell ref="A1:G1"/>
    <mergeCell ref="C2:G2"/>
    <mergeCell ref="C3:G3"/>
    <mergeCell ref="C4:G4"/>
    <mergeCell ref="C10:G10"/>
  </mergeCells>
  <pageMargins left="0.59055118110236204" right="0.196850393700787" top="0.78740157499999996" bottom="0.78740157499999996" header="0.3" footer="0.3"/>
  <pageSetup paperSize="9" orientation="landscape" verticalDpi="0" r:id="rId1"/>
  <headerFooter>
    <oddFooter>&amp;RStránka &amp;P z &amp;N&amp;LZpracováno programem BUILDpower S,  © RTS, a.s.</oddFooter>
  </headerFooter>
  <legacy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2.75" outlineLevelRow="1" x14ac:dyDescent="0.2"/>
  <cols>
    <col min="1" max="1" width="3.42578125" customWidth="1"/>
    <col min="2" max="2" width="12.5703125" style="122" customWidth="1"/>
    <col min="3" max="3" width="63.28515625" style="122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17" width="0" hidden="1" customWidth="1"/>
    <col min="18" max="18" width="6.85546875" customWidth="1"/>
    <col min="20" max="20" width="8.42578125" customWidth="1"/>
    <col min="21" max="24" width="0" hidden="1" customWidth="1"/>
    <col min="29" max="29" width="0" hidden="1" customWidth="1"/>
    <col min="31" max="41" width="0" hidden="1" customWidth="1"/>
  </cols>
  <sheetData>
    <row r="1" spans="1:60" ht="15.75" customHeight="1" x14ac:dyDescent="0.25">
      <c r="A1" s="255" t="s">
        <v>173</v>
      </c>
      <c r="B1" s="255"/>
      <c r="C1" s="255"/>
      <c r="D1" s="255"/>
      <c r="E1" s="255"/>
      <c r="F1" s="255"/>
      <c r="G1" s="255"/>
      <c r="AG1" t="s">
        <v>130</v>
      </c>
    </row>
    <row r="2" spans="1:60" ht="24.95" customHeight="1" x14ac:dyDescent="0.2">
      <c r="A2" s="140" t="s">
        <v>7</v>
      </c>
      <c r="B2" s="49" t="s">
        <v>43</v>
      </c>
      <c r="C2" s="256" t="s">
        <v>44</v>
      </c>
      <c r="D2" s="257"/>
      <c r="E2" s="257"/>
      <c r="F2" s="257"/>
      <c r="G2" s="258"/>
      <c r="AG2" t="s">
        <v>131</v>
      </c>
    </row>
    <row r="3" spans="1:60" ht="24.95" customHeight="1" x14ac:dyDescent="0.2">
      <c r="A3" s="140" t="s">
        <v>8</v>
      </c>
      <c r="B3" s="49" t="s">
        <v>72</v>
      </c>
      <c r="C3" s="256" t="s">
        <v>73</v>
      </c>
      <c r="D3" s="257"/>
      <c r="E3" s="257"/>
      <c r="F3" s="257"/>
      <c r="G3" s="258"/>
      <c r="AC3" s="122" t="s">
        <v>131</v>
      </c>
      <c r="AG3" t="s">
        <v>134</v>
      </c>
    </row>
    <row r="4" spans="1:60" ht="24.95" customHeight="1" x14ac:dyDescent="0.2">
      <c r="A4" s="141" t="s">
        <v>9</v>
      </c>
      <c r="B4" s="142" t="s">
        <v>76</v>
      </c>
      <c r="C4" s="259" t="s">
        <v>77</v>
      </c>
      <c r="D4" s="260"/>
      <c r="E4" s="260"/>
      <c r="F4" s="260"/>
      <c r="G4" s="261"/>
      <c r="AG4" t="s">
        <v>135</v>
      </c>
    </row>
    <row r="5" spans="1:60" x14ac:dyDescent="0.2">
      <c r="D5" s="10"/>
    </row>
    <row r="6" spans="1:60" ht="38.25" x14ac:dyDescent="0.2">
      <c r="A6" s="144" t="s">
        <v>136</v>
      </c>
      <c r="B6" s="146" t="s">
        <v>137</v>
      </c>
      <c r="C6" s="146" t="s">
        <v>138</v>
      </c>
      <c r="D6" s="145" t="s">
        <v>139</v>
      </c>
      <c r="E6" s="144" t="s">
        <v>140</v>
      </c>
      <c r="F6" s="143" t="s">
        <v>141</v>
      </c>
      <c r="G6" s="144" t="s">
        <v>29</v>
      </c>
      <c r="H6" s="147" t="s">
        <v>30</v>
      </c>
      <c r="I6" s="147" t="s">
        <v>142</v>
      </c>
      <c r="J6" s="147" t="s">
        <v>31</v>
      </c>
      <c r="K6" s="147" t="s">
        <v>143</v>
      </c>
      <c r="L6" s="147" t="s">
        <v>144</v>
      </c>
      <c r="M6" s="147" t="s">
        <v>145</v>
      </c>
      <c r="N6" s="147" t="s">
        <v>146</v>
      </c>
      <c r="O6" s="147" t="s">
        <v>147</v>
      </c>
      <c r="P6" s="147" t="s">
        <v>148</v>
      </c>
      <c r="Q6" s="147" t="s">
        <v>149</v>
      </c>
      <c r="R6" s="147" t="s">
        <v>150</v>
      </c>
      <c r="S6" s="147" t="s">
        <v>151</v>
      </c>
      <c r="T6" s="147" t="s">
        <v>152</v>
      </c>
      <c r="U6" s="147" t="s">
        <v>153</v>
      </c>
      <c r="V6" s="147" t="s">
        <v>154</v>
      </c>
      <c r="W6" s="147" t="s">
        <v>155</v>
      </c>
      <c r="X6" s="147" t="s">
        <v>156</v>
      </c>
    </row>
    <row r="7" spans="1:60" hidden="1" x14ac:dyDescent="0.2">
      <c r="A7" s="3"/>
      <c r="B7" s="4"/>
      <c r="C7" s="4"/>
      <c r="D7" s="6"/>
      <c r="E7" s="149"/>
      <c r="F7" s="150"/>
      <c r="G7" s="150"/>
      <c r="H7" s="150"/>
      <c r="I7" s="150"/>
      <c r="J7" s="150"/>
      <c r="K7" s="150"/>
      <c r="L7" s="150"/>
      <c r="M7" s="150"/>
      <c r="N7" s="150"/>
      <c r="O7" s="150"/>
      <c r="P7" s="150"/>
      <c r="Q7" s="150"/>
      <c r="R7" s="150"/>
      <c r="S7" s="150"/>
      <c r="T7" s="150"/>
      <c r="U7" s="150"/>
      <c r="V7" s="150"/>
      <c r="W7" s="150"/>
      <c r="X7" s="150"/>
    </row>
    <row r="8" spans="1:60" x14ac:dyDescent="0.2">
      <c r="A8" s="159" t="s">
        <v>157</v>
      </c>
      <c r="B8" s="160" t="s">
        <v>88</v>
      </c>
      <c r="C8" s="174" t="s">
        <v>89</v>
      </c>
      <c r="D8" s="161"/>
      <c r="E8" s="162"/>
      <c r="F8" s="163"/>
      <c r="G8" s="163">
        <f>SUMIF(AG9:AG30,"&lt;&gt;NOR",G9:G30)</f>
        <v>22129.61</v>
      </c>
      <c r="H8" s="163"/>
      <c r="I8" s="163">
        <f>SUM(I9:I30)</f>
        <v>0</v>
      </c>
      <c r="J8" s="163"/>
      <c r="K8" s="163">
        <f>SUM(K9:K30)</f>
        <v>22129.61</v>
      </c>
      <c r="L8" s="163"/>
      <c r="M8" s="163">
        <f>SUM(M9:M30)</f>
        <v>26776.828099999999</v>
      </c>
      <c r="N8" s="163"/>
      <c r="O8" s="163">
        <f>SUM(O9:O30)</f>
        <v>0</v>
      </c>
      <c r="P8" s="163"/>
      <c r="Q8" s="163">
        <f>SUM(Q9:Q30)</f>
        <v>0</v>
      </c>
      <c r="R8" s="163"/>
      <c r="S8" s="163"/>
      <c r="T8" s="164"/>
      <c r="U8" s="158"/>
      <c r="V8" s="158">
        <f>SUM(V9:V30)</f>
        <v>41.96</v>
      </c>
      <c r="W8" s="158"/>
      <c r="X8" s="158"/>
      <c r="AG8" t="s">
        <v>158</v>
      </c>
    </row>
    <row r="9" spans="1:60" ht="22.5" outlineLevel="1" x14ac:dyDescent="0.2">
      <c r="A9" s="165">
        <v>1</v>
      </c>
      <c r="B9" s="166" t="s">
        <v>174</v>
      </c>
      <c r="C9" s="175" t="s">
        <v>175</v>
      </c>
      <c r="D9" s="167" t="s">
        <v>176</v>
      </c>
      <c r="E9" s="168">
        <v>92.841149999999999</v>
      </c>
      <c r="F9" s="169">
        <v>186.5</v>
      </c>
      <c r="G9" s="170">
        <f>ROUND(E9*F9,2)</f>
        <v>17314.87</v>
      </c>
      <c r="H9" s="169">
        <v>0</v>
      </c>
      <c r="I9" s="170">
        <f>ROUND(E9*H9,2)</f>
        <v>0</v>
      </c>
      <c r="J9" s="169">
        <v>186.5</v>
      </c>
      <c r="K9" s="170">
        <f>ROUND(E9*J9,2)</f>
        <v>17314.87</v>
      </c>
      <c r="L9" s="170">
        <v>21</v>
      </c>
      <c r="M9" s="170">
        <f>G9*(1+L9/100)</f>
        <v>20950.992699999999</v>
      </c>
      <c r="N9" s="170">
        <v>0</v>
      </c>
      <c r="O9" s="170">
        <f>ROUND(E9*N9,2)</f>
        <v>0</v>
      </c>
      <c r="P9" s="170">
        <v>0</v>
      </c>
      <c r="Q9" s="170">
        <f>ROUND(E9*P9,2)</f>
        <v>0</v>
      </c>
      <c r="R9" s="170" t="s">
        <v>177</v>
      </c>
      <c r="S9" s="170" t="s">
        <v>162</v>
      </c>
      <c r="T9" s="171" t="s">
        <v>178</v>
      </c>
      <c r="U9" s="157">
        <v>0.37</v>
      </c>
      <c r="V9" s="157">
        <f>ROUND(E9*U9,2)</f>
        <v>34.35</v>
      </c>
      <c r="W9" s="157"/>
      <c r="X9" s="157" t="s">
        <v>179</v>
      </c>
      <c r="Y9" s="148"/>
      <c r="Z9" s="148"/>
      <c r="AA9" s="148"/>
      <c r="AB9" s="148"/>
      <c r="AC9" s="148"/>
      <c r="AD9" s="148"/>
      <c r="AE9" s="148"/>
      <c r="AF9" s="148"/>
      <c r="AG9" s="148" t="s">
        <v>180</v>
      </c>
      <c r="AH9" s="148"/>
      <c r="AI9" s="148"/>
      <c r="AJ9" s="148"/>
      <c r="AK9" s="148"/>
      <c r="AL9" s="148"/>
      <c r="AM9" s="148"/>
      <c r="AN9" s="148"/>
      <c r="AO9" s="148"/>
      <c r="AP9" s="148"/>
      <c r="AQ9" s="148"/>
      <c r="AR9" s="148"/>
      <c r="AS9" s="148"/>
      <c r="AT9" s="148"/>
      <c r="AU9" s="148"/>
      <c r="AV9" s="148"/>
      <c r="AW9" s="148"/>
      <c r="AX9" s="148"/>
      <c r="AY9" s="148"/>
      <c r="AZ9" s="148"/>
      <c r="BA9" s="148"/>
      <c r="BB9" s="148"/>
      <c r="BC9" s="148"/>
      <c r="BD9" s="148"/>
      <c r="BE9" s="148"/>
      <c r="BF9" s="148"/>
      <c r="BG9" s="148"/>
      <c r="BH9" s="148"/>
    </row>
    <row r="10" spans="1:60" outlineLevel="1" x14ac:dyDescent="0.2">
      <c r="A10" s="155"/>
      <c r="B10" s="156"/>
      <c r="C10" s="262" t="s">
        <v>181</v>
      </c>
      <c r="D10" s="263"/>
      <c r="E10" s="263"/>
      <c r="F10" s="263"/>
      <c r="G10" s="263"/>
      <c r="H10" s="157"/>
      <c r="I10" s="157"/>
      <c r="J10" s="157"/>
      <c r="K10" s="157"/>
      <c r="L10" s="157"/>
      <c r="M10" s="157"/>
      <c r="N10" s="157"/>
      <c r="O10" s="157"/>
      <c r="P10" s="157"/>
      <c r="Q10" s="157"/>
      <c r="R10" s="157"/>
      <c r="S10" s="157"/>
      <c r="T10" s="157"/>
      <c r="U10" s="157"/>
      <c r="V10" s="157"/>
      <c r="W10" s="157"/>
      <c r="X10" s="157"/>
      <c r="Y10" s="148"/>
      <c r="Z10" s="148"/>
      <c r="AA10" s="148"/>
      <c r="AB10" s="148"/>
      <c r="AC10" s="148"/>
      <c r="AD10" s="148"/>
      <c r="AE10" s="148"/>
      <c r="AF10" s="148"/>
      <c r="AG10" s="148" t="s">
        <v>182</v>
      </c>
      <c r="AH10" s="148"/>
      <c r="AI10" s="148"/>
      <c r="AJ10" s="148"/>
      <c r="AK10" s="148"/>
      <c r="AL10" s="148"/>
      <c r="AM10" s="148"/>
      <c r="AN10" s="148"/>
      <c r="AO10" s="148"/>
      <c r="AP10" s="148"/>
      <c r="AQ10" s="148"/>
      <c r="AR10" s="148"/>
      <c r="AS10" s="148"/>
      <c r="AT10" s="148"/>
      <c r="AU10" s="148"/>
      <c r="AV10" s="148"/>
      <c r="AW10" s="148"/>
      <c r="AX10" s="148"/>
      <c r="AY10" s="148"/>
      <c r="AZ10" s="148"/>
      <c r="BA10" s="148"/>
      <c r="BB10" s="148"/>
      <c r="BC10" s="148"/>
      <c r="BD10" s="148"/>
      <c r="BE10" s="148"/>
      <c r="BF10" s="148"/>
      <c r="BG10" s="148"/>
      <c r="BH10" s="148"/>
    </row>
    <row r="11" spans="1:60" outlineLevel="1" x14ac:dyDescent="0.2">
      <c r="A11" s="155"/>
      <c r="B11" s="156"/>
      <c r="C11" s="188" t="s">
        <v>570</v>
      </c>
      <c r="D11" s="179"/>
      <c r="E11" s="180">
        <v>8.4</v>
      </c>
      <c r="F11" s="157"/>
      <c r="G11" s="157"/>
      <c r="H11" s="157"/>
      <c r="I11" s="157"/>
      <c r="J11" s="157"/>
      <c r="K11" s="157"/>
      <c r="L11" s="157"/>
      <c r="M11" s="157"/>
      <c r="N11" s="157"/>
      <c r="O11" s="157"/>
      <c r="P11" s="157"/>
      <c r="Q11" s="157"/>
      <c r="R11" s="157"/>
      <c r="S11" s="157"/>
      <c r="T11" s="157"/>
      <c r="U11" s="157"/>
      <c r="V11" s="157"/>
      <c r="W11" s="157"/>
      <c r="X11" s="157"/>
      <c r="Y11" s="148"/>
      <c r="Z11" s="148"/>
      <c r="AA11" s="148"/>
      <c r="AB11" s="148"/>
      <c r="AC11" s="148"/>
      <c r="AD11" s="148"/>
      <c r="AE11" s="148"/>
      <c r="AF11" s="148"/>
      <c r="AG11" s="148" t="s">
        <v>184</v>
      </c>
      <c r="AH11" s="148">
        <v>0</v>
      </c>
      <c r="AI11" s="148"/>
      <c r="AJ11" s="148"/>
      <c r="AK11" s="148"/>
      <c r="AL11" s="148"/>
      <c r="AM11" s="148"/>
      <c r="AN11" s="148"/>
      <c r="AO11" s="148"/>
      <c r="AP11" s="148"/>
      <c r="AQ11" s="148"/>
      <c r="AR11" s="148"/>
      <c r="AS11" s="148"/>
      <c r="AT11" s="148"/>
      <c r="AU11" s="148"/>
      <c r="AV11" s="148"/>
      <c r="AW11" s="148"/>
      <c r="AX11" s="148"/>
      <c r="AY11" s="148"/>
      <c r="AZ11" s="148"/>
      <c r="BA11" s="148"/>
      <c r="BB11" s="148"/>
      <c r="BC11" s="148"/>
      <c r="BD11" s="148"/>
      <c r="BE11" s="148"/>
      <c r="BF11" s="148"/>
      <c r="BG11" s="148"/>
      <c r="BH11" s="148"/>
    </row>
    <row r="12" spans="1:60" outlineLevel="1" x14ac:dyDescent="0.2">
      <c r="A12" s="155"/>
      <c r="B12" s="156"/>
      <c r="C12" s="188" t="s">
        <v>571</v>
      </c>
      <c r="D12" s="179"/>
      <c r="E12" s="180">
        <v>0.6</v>
      </c>
      <c r="F12" s="157"/>
      <c r="G12" s="157"/>
      <c r="H12" s="157"/>
      <c r="I12" s="157"/>
      <c r="J12" s="157"/>
      <c r="K12" s="157"/>
      <c r="L12" s="157"/>
      <c r="M12" s="157"/>
      <c r="N12" s="157"/>
      <c r="O12" s="157"/>
      <c r="P12" s="157"/>
      <c r="Q12" s="157"/>
      <c r="R12" s="157"/>
      <c r="S12" s="157"/>
      <c r="T12" s="157"/>
      <c r="U12" s="157"/>
      <c r="V12" s="157"/>
      <c r="W12" s="157"/>
      <c r="X12" s="157"/>
      <c r="Y12" s="148"/>
      <c r="Z12" s="148"/>
      <c r="AA12" s="148"/>
      <c r="AB12" s="148"/>
      <c r="AC12" s="148"/>
      <c r="AD12" s="148"/>
      <c r="AE12" s="148"/>
      <c r="AF12" s="148"/>
      <c r="AG12" s="148" t="s">
        <v>184</v>
      </c>
      <c r="AH12" s="148">
        <v>0</v>
      </c>
      <c r="AI12" s="148"/>
      <c r="AJ12" s="148"/>
      <c r="AK12" s="148"/>
      <c r="AL12" s="148"/>
      <c r="AM12" s="148"/>
      <c r="AN12" s="148"/>
      <c r="AO12" s="148"/>
      <c r="AP12" s="148"/>
      <c r="AQ12" s="148"/>
      <c r="AR12" s="148"/>
      <c r="AS12" s="148"/>
      <c r="AT12" s="148"/>
      <c r="AU12" s="148"/>
      <c r="AV12" s="148"/>
      <c r="AW12" s="148"/>
      <c r="AX12" s="148"/>
      <c r="AY12" s="148"/>
      <c r="AZ12" s="148"/>
      <c r="BA12" s="148"/>
      <c r="BB12" s="148"/>
      <c r="BC12" s="148"/>
      <c r="BD12" s="148"/>
      <c r="BE12" s="148"/>
      <c r="BF12" s="148"/>
      <c r="BG12" s="148"/>
      <c r="BH12" s="148"/>
    </row>
    <row r="13" spans="1:60" outlineLevel="1" x14ac:dyDescent="0.2">
      <c r="A13" s="155"/>
      <c r="B13" s="156"/>
      <c r="C13" s="188" t="s">
        <v>572</v>
      </c>
      <c r="D13" s="179"/>
      <c r="E13" s="180">
        <v>4.3499999999999996</v>
      </c>
      <c r="F13" s="157"/>
      <c r="G13" s="157"/>
      <c r="H13" s="157"/>
      <c r="I13" s="157"/>
      <c r="J13" s="157"/>
      <c r="K13" s="157"/>
      <c r="L13" s="157"/>
      <c r="M13" s="157"/>
      <c r="N13" s="157"/>
      <c r="O13" s="157"/>
      <c r="P13" s="157"/>
      <c r="Q13" s="157"/>
      <c r="R13" s="157"/>
      <c r="S13" s="157"/>
      <c r="T13" s="157"/>
      <c r="U13" s="157"/>
      <c r="V13" s="157"/>
      <c r="W13" s="157"/>
      <c r="X13" s="157"/>
      <c r="Y13" s="148"/>
      <c r="Z13" s="148"/>
      <c r="AA13" s="148"/>
      <c r="AB13" s="148"/>
      <c r="AC13" s="148"/>
      <c r="AD13" s="148"/>
      <c r="AE13" s="148"/>
      <c r="AF13" s="148"/>
      <c r="AG13" s="148" t="s">
        <v>184</v>
      </c>
      <c r="AH13" s="148">
        <v>0</v>
      </c>
      <c r="AI13" s="148"/>
      <c r="AJ13" s="148"/>
      <c r="AK13" s="148"/>
      <c r="AL13" s="148"/>
      <c r="AM13" s="148"/>
      <c r="AN13" s="148"/>
      <c r="AO13" s="148"/>
      <c r="AP13" s="148"/>
      <c r="AQ13" s="148"/>
      <c r="AR13" s="148"/>
      <c r="AS13" s="148"/>
      <c r="AT13" s="148"/>
      <c r="AU13" s="148"/>
      <c r="AV13" s="148"/>
      <c r="AW13" s="148"/>
      <c r="AX13" s="148"/>
      <c r="AY13" s="148"/>
      <c r="AZ13" s="148"/>
      <c r="BA13" s="148"/>
      <c r="BB13" s="148"/>
      <c r="BC13" s="148"/>
      <c r="BD13" s="148"/>
      <c r="BE13" s="148"/>
      <c r="BF13" s="148"/>
      <c r="BG13" s="148"/>
      <c r="BH13" s="148"/>
    </row>
    <row r="14" spans="1:60" outlineLevel="1" x14ac:dyDescent="0.2">
      <c r="A14" s="155"/>
      <c r="B14" s="156"/>
      <c r="C14" s="188" t="s">
        <v>573</v>
      </c>
      <c r="D14" s="179"/>
      <c r="E14" s="180">
        <v>0.9</v>
      </c>
      <c r="F14" s="157"/>
      <c r="G14" s="157"/>
      <c r="H14" s="157"/>
      <c r="I14" s="157"/>
      <c r="J14" s="157"/>
      <c r="K14" s="157"/>
      <c r="L14" s="157"/>
      <c r="M14" s="157"/>
      <c r="N14" s="157"/>
      <c r="O14" s="157"/>
      <c r="P14" s="157"/>
      <c r="Q14" s="157"/>
      <c r="R14" s="157"/>
      <c r="S14" s="157"/>
      <c r="T14" s="157"/>
      <c r="U14" s="157"/>
      <c r="V14" s="157"/>
      <c r="W14" s="157"/>
      <c r="X14" s="157"/>
      <c r="Y14" s="148"/>
      <c r="Z14" s="148"/>
      <c r="AA14" s="148"/>
      <c r="AB14" s="148"/>
      <c r="AC14" s="148"/>
      <c r="AD14" s="148"/>
      <c r="AE14" s="148"/>
      <c r="AF14" s="148"/>
      <c r="AG14" s="148" t="s">
        <v>184</v>
      </c>
      <c r="AH14" s="148">
        <v>0</v>
      </c>
      <c r="AI14" s="148"/>
      <c r="AJ14" s="148"/>
      <c r="AK14" s="148"/>
      <c r="AL14" s="148"/>
      <c r="AM14" s="148"/>
      <c r="AN14" s="148"/>
      <c r="AO14" s="148"/>
      <c r="AP14" s="148"/>
      <c r="AQ14" s="148"/>
      <c r="AR14" s="148"/>
      <c r="AS14" s="148"/>
      <c r="AT14" s="148"/>
      <c r="AU14" s="148"/>
      <c r="AV14" s="148"/>
      <c r="AW14" s="148"/>
      <c r="AX14" s="148"/>
      <c r="AY14" s="148"/>
      <c r="AZ14" s="148"/>
      <c r="BA14" s="148"/>
      <c r="BB14" s="148"/>
      <c r="BC14" s="148"/>
      <c r="BD14" s="148"/>
      <c r="BE14" s="148"/>
      <c r="BF14" s="148"/>
      <c r="BG14" s="148"/>
      <c r="BH14" s="148"/>
    </row>
    <row r="15" spans="1:60" outlineLevel="1" x14ac:dyDescent="0.2">
      <c r="A15" s="155"/>
      <c r="B15" s="156"/>
      <c r="C15" s="188" t="s">
        <v>574</v>
      </c>
      <c r="D15" s="179"/>
      <c r="E15" s="180">
        <v>0.3</v>
      </c>
      <c r="F15" s="157"/>
      <c r="G15" s="157"/>
      <c r="H15" s="157"/>
      <c r="I15" s="157"/>
      <c r="J15" s="157"/>
      <c r="K15" s="157"/>
      <c r="L15" s="157"/>
      <c r="M15" s="157"/>
      <c r="N15" s="157"/>
      <c r="O15" s="157"/>
      <c r="P15" s="157"/>
      <c r="Q15" s="157"/>
      <c r="R15" s="157"/>
      <c r="S15" s="157"/>
      <c r="T15" s="157"/>
      <c r="U15" s="157"/>
      <c r="V15" s="157"/>
      <c r="W15" s="157"/>
      <c r="X15" s="157"/>
      <c r="Y15" s="148"/>
      <c r="Z15" s="148"/>
      <c r="AA15" s="148"/>
      <c r="AB15" s="148"/>
      <c r="AC15" s="148"/>
      <c r="AD15" s="148"/>
      <c r="AE15" s="148"/>
      <c r="AF15" s="148"/>
      <c r="AG15" s="148" t="s">
        <v>184</v>
      </c>
      <c r="AH15" s="148">
        <v>0</v>
      </c>
      <c r="AI15" s="148"/>
      <c r="AJ15" s="148"/>
      <c r="AK15" s="148"/>
      <c r="AL15" s="148"/>
      <c r="AM15" s="148"/>
      <c r="AN15" s="148"/>
      <c r="AO15" s="148"/>
      <c r="AP15" s="148"/>
      <c r="AQ15" s="148"/>
      <c r="AR15" s="148"/>
      <c r="AS15" s="148"/>
      <c r="AT15" s="148"/>
      <c r="AU15" s="148"/>
      <c r="AV15" s="148"/>
      <c r="AW15" s="148"/>
      <c r="AX15" s="148"/>
      <c r="AY15" s="148"/>
      <c r="AZ15" s="148"/>
      <c r="BA15" s="148"/>
      <c r="BB15" s="148"/>
      <c r="BC15" s="148"/>
      <c r="BD15" s="148"/>
      <c r="BE15" s="148"/>
      <c r="BF15" s="148"/>
      <c r="BG15" s="148"/>
      <c r="BH15" s="148"/>
    </row>
    <row r="16" spans="1:60" outlineLevel="1" x14ac:dyDescent="0.2">
      <c r="A16" s="155"/>
      <c r="B16" s="156"/>
      <c r="C16" s="188" t="s">
        <v>575</v>
      </c>
      <c r="D16" s="179"/>
      <c r="E16" s="180">
        <v>7.65</v>
      </c>
      <c r="F16" s="157"/>
      <c r="G16" s="157"/>
      <c r="H16" s="157"/>
      <c r="I16" s="157"/>
      <c r="J16" s="157"/>
      <c r="K16" s="157"/>
      <c r="L16" s="157"/>
      <c r="M16" s="157"/>
      <c r="N16" s="157"/>
      <c r="O16" s="157"/>
      <c r="P16" s="157"/>
      <c r="Q16" s="157"/>
      <c r="R16" s="157"/>
      <c r="S16" s="157"/>
      <c r="T16" s="157"/>
      <c r="U16" s="157"/>
      <c r="V16" s="157"/>
      <c r="W16" s="157"/>
      <c r="X16" s="157"/>
      <c r="Y16" s="148"/>
      <c r="Z16" s="148"/>
      <c r="AA16" s="148"/>
      <c r="AB16" s="148"/>
      <c r="AC16" s="148"/>
      <c r="AD16" s="148"/>
      <c r="AE16" s="148"/>
      <c r="AF16" s="148"/>
      <c r="AG16" s="148" t="s">
        <v>184</v>
      </c>
      <c r="AH16" s="148">
        <v>0</v>
      </c>
      <c r="AI16" s="148"/>
      <c r="AJ16" s="148"/>
      <c r="AK16" s="148"/>
      <c r="AL16" s="148"/>
      <c r="AM16" s="148"/>
      <c r="AN16" s="148"/>
      <c r="AO16" s="148"/>
      <c r="AP16" s="148"/>
      <c r="AQ16" s="148"/>
      <c r="AR16" s="148"/>
      <c r="AS16" s="148"/>
      <c r="AT16" s="148"/>
      <c r="AU16" s="148"/>
      <c r="AV16" s="148"/>
      <c r="AW16" s="148"/>
      <c r="AX16" s="148"/>
      <c r="AY16" s="148"/>
      <c r="AZ16" s="148"/>
      <c r="BA16" s="148"/>
      <c r="BB16" s="148"/>
      <c r="BC16" s="148"/>
      <c r="BD16" s="148"/>
      <c r="BE16" s="148"/>
      <c r="BF16" s="148"/>
      <c r="BG16" s="148"/>
      <c r="BH16" s="148"/>
    </row>
    <row r="17" spans="1:60" outlineLevel="1" x14ac:dyDescent="0.2">
      <c r="A17" s="155"/>
      <c r="B17" s="156"/>
      <c r="C17" s="188" t="s">
        <v>576</v>
      </c>
      <c r="D17" s="179"/>
      <c r="E17" s="180">
        <v>3.75</v>
      </c>
      <c r="F17" s="157"/>
      <c r="G17" s="157"/>
      <c r="H17" s="157"/>
      <c r="I17" s="157"/>
      <c r="J17" s="157"/>
      <c r="K17" s="157"/>
      <c r="L17" s="157"/>
      <c r="M17" s="157"/>
      <c r="N17" s="157"/>
      <c r="O17" s="157"/>
      <c r="P17" s="157"/>
      <c r="Q17" s="157"/>
      <c r="R17" s="157"/>
      <c r="S17" s="157"/>
      <c r="T17" s="157"/>
      <c r="U17" s="157"/>
      <c r="V17" s="157"/>
      <c r="W17" s="157"/>
      <c r="X17" s="157"/>
      <c r="Y17" s="148"/>
      <c r="Z17" s="148"/>
      <c r="AA17" s="148"/>
      <c r="AB17" s="148"/>
      <c r="AC17" s="148"/>
      <c r="AD17" s="148"/>
      <c r="AE17" s="148"/>
      <c r="AF17" s="148"/>
      <c r="AG17" s="148" t="s">
        <v>184</v>
      </c>
      <c r="AH17" s="148">
        <v>0</v>
      </c>
      <c r="AI17" s="148"/>
      <c r="AJ17" s="148"/>
      <c r="AK17" s="148"/>
      <c r="AL17" s="148"/>
      <c r="AM17" s="148"/>
      <c r="AN17" s="148"/>
      <c r="AO17" s="148"/>
      <c r="AP17" s="148"/>
      <c r="AQ17" s="148"/>
      <c r="AR17" s="148"/>
      <c r="AS17" s="148"/>
      <c r="AT17" s="148"/>
      <c r="AU17" s="148"/>
      <c r="AV17" s="148"/>
      <c r="AW17" s="148"/>
      <c r="AX17" s="148"/>
      <c r="AY17" s="148"/>
      <c r="AZ17" s="148"/>
      <c r="BA17" s="148"/>
      <c r="BB17" s="148"/>
      <c r="BC17" s="148"/>
      <c r="BD17" s="148"/>
      <c r="BE17" s="148"/>
      <c r="BF17" s="148"/>
      <c r="BG17" s="148"/>
      <c r="BH17" s="148"/>
    </row>
    <row r="18" spans="1:60" outlineLevel="1" x14ac:dyDescent="0.2">
      <c r="A18" s="155"/>
      <c r="B18" s="156"/>
      <c r="C18" s="188" t="s">
        <v>577</v>
      </c>
      <c r="D18" s="179"/>
      <c r="E18" s="180">
        <v>2.5499999999999998</v>
      </c>
      <c r="F18" s="157"/>
      <c r="G18" s="157"/>
      <c r="H18" s="157"/>
      <c r="I18" s="157"/>
      <c r="J18" s="157"/>
      <c r="K18" s="157"/>
      <c r="L18" s="157"/>
      <c r="M18" s="157"/>
      <c r="N18" s="157"/>
      <c r="O18" s="157"/>
      <c r="P18" s="157"/>
      <c r="Q18" s="157"/>
      <c r="R18" s="157"/>
      <c r="S18" s="157"/>
      <c r="T18" s="157"/>
      <c r="U18" s="157"/>
      <c r="V18" s="157"/>
      <c r="W18" s="157"/>
      <c r="X18" s="157"/>
      <c r="Y18" s="148"/>
      <c r="Z18" s="148"/>
      <c r="AA18" s="148"/>
      <c r="AB18" s="148"/>
      <c r="AC18" s="148"/>
      <c r="AD18" s="148"/>
      <c r="AE18" s="148"/>
      <c r="AF18" s="148"/>
      <c r="AG18" s="148" t="s">
        <v>184</v>
      </c>
      <c r="AH18" s="148">
        <v>0</v>
      </c>
      <c r="AI18" s="148"/>
      <c r="AJ18" s="148"/>
      <c r="AK18" s="148"/>
      <c r="AL18" s="148"/>
      <c r="AM18" s="148"/>
      <c r="AN18" s="148"/>
      <c r="AO18" s="148"/>
      <c r="AP18" s="148"/>
      <c r="AQ18" s="148"/>
      <c r="AR18" s="148"/>
      <c r="AS18" s="148"/>
      <c r="AT18" s="148"/>
      <c r="AU18" s="148"/>
      <c r="AV18" s="148"/>
      <c r="AW18" s="148"/>
      <c r="AX18" s="148"/>
      <c r="AY18" s="148"/>
      <c r="AZ18" s="148"/>
      <c r="BA18" s="148"/>
      <c r="BB18" s="148"/>
      <c r="BC18" s="148"/>
      <c r="BD18" s="148"/>
      <c r="BE18" s="148"/>
      <c r="BF18" s="148"/>
      <c r="BG18" s="148"/>
      <c r="BH18" s="148"/>
    </row>
    <row r="19" spans="1:60" outlineLevel="1" x14ac:dyDescent="0.2">
      <c r="A19" s="155"/>
      <c r="B19" s="156"/>
      <c r="C19" s="188" t="s">
        <v>578</v>
      </c>
      <c r="D19" s="179"/>
      <c r="E19" s="180">
        <v>1.4137200000000001</v>
      </c>
      <c r="F19" s="157"/>
      <c r="G19" s="157"/>
      <c r="H19" s="157"/>
      <c r="I19" s="157"/>
      <c r="J19" s="157"/>
      <c r="K19" s="157"/>
      <c r="L19" s="157"/>
      <c r="M19" s="157"/>
      <c r="N19" s="157"/>
      <c r="O19" s="157"/>
      <c r="P19" s="157"/>
      <c r="Q19" s="157"/>
      <c r="R19" s="157"/>
      <c r="S19" s="157"/>
      <c r="T19" s="157"/>
      <c r="U19" s="157"/>
      <c r="V19" s="157"/>
      <c r="W19" s="157"/>
      <c r="X19" s="157"/>
      <c r="Y19" s="148"/>
      <c r="Z19" s="148"/>
      <c r="AA19" s="148"/>
      <c r="AB19" s="148"/>
      <c r="AC19" s="148"/>
      <c r="AD19" s="148"/>
      <c r="AE19" s="148"/>
      <c r="AF19" s="148"/>
      <c r="AG19" s="148" t="s">
        <v>184</v>
      </c>
      <c r="AH19" s="148">
        <v>0</v>
      </c>
      <c r="AI19" s="148"/>
      <c r="AJ19" s="148"/>
      <c r="AK19" s="148"/>
      <c r="AL19" s="148"/>
      <c r="AM19" s="148"/>
      <c r="AN19" s="148"/>
      <c r="AO19" s="148"/>
      <c r="AP19" s="148"/>
      <c r="AQ19" s="148"/>
      <c r="AR19" s="148"/>
      <c r="AS19" s="148"/>
      <c r="AT19" s="148"/>
      <c r="AU19" s="148"/>
      <c r="AV19" s="148"/>
      <c r="AW19" s="148"/>
      <c r="AX19" s="148"/>
      <c r="AY19" s="148"/>
      <c r="AZ19" s="148"/>
      <c r="BA19" s="148"/>
      <c r="BB19" s="148"/>
      <c r="BC19" s="148"/>
      <c r="BD19" s="148"/>
      <c r="BE19" s="148"/>
      <c r="BF19" s="148"/>
      <c r="BG19" s="148"/>
      <c r="BH19" s="148"/>
    </row>
    <row r="20" spans="1:60" outlineLevel="1" x14ac:dyDescent="0.2">
      <c r="A20" s="155"/>
      <c r="B20" s="156"/>
      <c r="C20" s="188" t="s">
        <v>579</v>
      </c>
      <c r="D20" s="179"/>
      <c r="E20" s="180">
        <v>1.4137200000000001</v>
      </c>
      <c r="F20" s="157"/>
      <c r="G20" s="157"/>
      <c r="H20" s="157"/>
      <c r="I20" s="157"/>
      <c r="J20" s="157"/>
      <c r="K20" s="157"/>
      <c r="L20" s="157"/>
      <c r="M20" s="157"/>
      <c r="N20" s="157"/>
      <c r="O20" s="157"/>
      <c r="P20" s="157"/>
      <c r="Q20" s="157"/>
      <c r="R20" s="157"/>
      <c r="S20" s="157"/>
      <c r="T20" s="157"/>
      <c r="U20" s="157"/>
      <c r="V20" s="157"/>
      <c r="W20" s="157"/>
      <c r="X20" s="157"/>
      <c r="Y20" s="148"/>
      <c r="Z20" s="148"/>
      <c r="AA20" s="148"/>
      <c r="AB20" s="148"/>
      <c r="AC20" s="148"/>
      <c r="AD20" s="148"/>
      <c r="AE20" s="148"/>
      <c r="AF20" s="148"/>
      <c r="AG20" s="148" t="s">
        <v>184</v>
      </c>
      <c r="AH20" s="148">
        <v>0</v>
      </c>
      <c r="AI20" s="148"/>
      <c r="AJ20" s="148"/>
      <c r="AK20" s="148"/>
      <c r="AL20" s="148"/>
      <c r="AM20" s="148"/>
      <c r="AN20" s="148"/>
      <c r="AO20" s="148"/>
      <c r="AP20" s="148"/>
      <c r="AQ20" s="148"/>
      <c r="AR20" s="148"/>
      <c r="AS20" s="148"/>
      <c r="AT20" s="148"/>
      <c r="AU20" s="148"/>
      <c r="AV20" s="148"/>
      <c r="AW20" s="148"/>
      <c r="AX20" s="148"/>
      <c r="AY20" s="148"/>
      <c r="AZ20" s="148"/>
      <c r="BA20" s="148"/>
      <c r="BB20" s="148"/>
      <c r="BC20" s="148"/>
      <c r="BD20" s="148"/>
      <c r="BE20" s="148"/>
      <c r="BF20" s="148"/>
      <c r="BG20" s="148"/>
      <c r="BH20" s="148"/>
    </row>
    <row r="21" spans="1:60" outlineLevel="1" x14ac:dyDescent="0.2">
      <c r="A21" s="155"/>
      <c r="B21" s="156"/>
      <c r="C21" s="188" t="s">
        <v>580</v>
      </c>
      <c r="D21" s="179"/>
      <c r="E21" s="180">
        <v>1.4137200000000001</v>
      </c>
      <c r="F21" s="157"/>
      <c r="G21" s="157"/>
      <c r="H21" s="157"/>
      <c r="I21" s="157"/>
      <c r="J21" s="157"/>
      <c r="K21" s="157"/>
      <c r="L21" s="157"/>
      <c r="M21" s="157"/>
      <c r="N21" s="157"/>
      <c r="O21" s="157"/>
      <c r="P21" s="157"/>
      <c r="Q21" s="157"/>
      <c r="R21" s="157"/>
      <c r="S21" s="157"/>
      <c r="T21" s="157"/>
      <c r="U21" s="157"/>
      <c r="V21" s="157"/>
      <c r="W21" s="157"/>
      <c r="X21" s="157"/>
      <c r="Y21" s="148"/>
      <c r="Z21" s="148"/>
      <c r="AA21" s="148"/>
      <c r="AB21" s="148"/>
      <c r="AC21" s="148"/>
      <c r="AD21" s="148"/>
      <c r="AE21" s="148"/>
      <c r="AF21" s="148"/>
      <c r="AG21" s="148" t="s">
        <v>184</v>
      </c>
      <c r="AH21" s="148">
        <v>0</v>
      </c>
      <c r="AI21" s="148"/>
      <c r="AJ21" s="148"/>
      <c r="AK21" s="148"/>
      <c r="AL21" s="148"/>
      <c r="AM21" s="148"/>
      <c r="AN21" s="148"/>
      <c r="AO21" s="148"/>
      <c r="AP21" s="148"/>
      <c r="AQ21" s="148"/>
      <c r="AR21" s="148"/>
      <c r="AS21" s="148"/>
      <c r="AT21" s="148"/>
      <c r="AU21" s="148"/>
      <c r="AV21" s="148"/>
      <c r="AW21" s="148"/>
      <c r="AX21" s="148"/>
      <c r="AY21" s="148"/>
      <c r="AZ21" s="148"/>
      <c r="BA21" s="148"/>
      <c r="BB21" s="148"/>
      <c r="BC21" s="148"/>
      <c r="BD21" s="148"/>
      <c r="BE21" s="148"/>
      <c r="BF21" s="148"/>
      <c r="BG21" s="148"/>
      <c r="BH21" s="148"/>
    </row>
    <row r="22" spans="1:60" outlineLevel="1" x14ac:dyDescent="0.2">
      <c r="A22" s="155"/>
      <c r="B22" s="156"/>
      <c r="C22" s="188" t="s">
        <v>581</v>
      </c>
      <c r="D22" s="179"/>
      <c r="E22" s="180">
        <v>12.6</v>
      </c>
      <c r="F22" s="157"/>
      <c r="G22" s="157"/>
      <c r="H22" s="157"/>
      <c r="I22" s="157"/>
      <c r="J22" s="157"/>
      <c r="K22" s="157"/>
      <c r="L22" s="157"/>
      <c r="M22" s="157"/>
      <c r="N22" s="157"/>
      <c r="O22" s="157"/>
      <c r="P22" s="157"/>
      <c r="Q22" s="157"/>
      <c r="R22" s="157"/>
      <c r="S22" s="157"/>
      <c r="T22" s="157"/>
      <c r="U22" s="157"/>
      <c r="V22" s="157"/>
      <c r="W22" s="157"/>
      <c r="X22" s="157"/>
      <c r="Y22" s="148"/>
      <c r="Z22" s="148"/>
      <c r="AA22" s="148"/>
      <c r="AB22" s="148"/>
      <c r="AC22" s="148"/>
      <c r="AD22" s="148"/>
      <c r="AE22" s="148"/>
      <c r="AF22" s="148"/>
      <c r="AG22" s="148" t="s">
        <v>184</v>
      </c>
      <c r="AH22" s="148">
        <v>0</v>
      </c>
      <c r="AI22" s="148"/>
      <c r="AJ22" s="148"/>
      <c r="AK22" s="148"/>
      <c r="AL22" s="148"/>
      <c r="AM22" s="148"/>
      <c r="AN22" s="148"/>
      <c r="AO22" s="148"/>
      <c r="AP22" s="148"/>
      <c r="AQ22" s="148"/>
      <c r="AR22" s="148"/>
      <c r="AS22" s="148"/>
      <c r="AT22" s="148"/>
      <c r="AU22" s="148"/>
      <c r="AV22" s="148"/>
      <c r="AW22" s="148"/>
      <c r="AX22" s="148"/>
      <c r="AY22" s="148"/>
      <c r="AZ22" s="148"/>
      <c r="BA22" s="148"/>
      <c r="BB22" s="148"/>
      <c r="BC22" s="148"/>
      <c r="BD22" s="148"/>
      <c r="BE22" s="148"/>
      <c r="BF22" s="148"/>
      <c r="BG22" s="148"/>
      <c r="BH22" s="148"/>
    </row>
    <row r="23" spans="1:60" outlineLevel="1" x14ac:dyDescent="0.2">
      <c r="A23" s="155"/>
      <c r="B23" s="156"/>
      <c r="C23" s="188" t="s">
        <v>582</v>
      </c>
      <c r="D23" s="179"/>
      <c r="E23" s="180">
        <v>13</v>
      </c>
      <c r="F23" s="157"/>
      <c r="G23" s="157"/>
      <c r="H23" s="157"/>
      <c r="I23" s="157"/>
      <c r="J23" s="157"/>
      <c r="K23" s="157"/>
      <c r="L23" s="157"/>
      <c r="M23" s="157"/>
      <c r="N23" s="157"/>
      <c r="O23" s="157"/>
      <c r="P23" s="157"/>
      <c r="Q23" s="157"/>
      <c r="R23" s="157"/>
      <c r="S23" s="157"/>
      <c r="T23" s="157"/>
      <c r="U23" s="157"/>
      <c r="V23" s="157"/>
      <c r="W23" s="157"/>
      <c r="X23" s="157"/>
      <c r="Y23" s="148"/>
      <c r="Z23" s="148"/>
      <c r="AA23" s="148"/>
      <c r="AB23" s="148"/>
      <c r="AC23" s="148"/>
      <c r="AD23" s="148"/>
      <c r="AE23" s="148"/>
      <c r="AF23" s="148"/>
      <c r="AG23" s="148" t="s">
        <v>184</v>
      </c>
      <c r="AH23" s="148">
        <v>0</v>
      </c>
      <c r="AI23" s="148"/>
      <c r="AJ23" s="148"/>
      <c r="AK23" s="148"/>
      <c r="AL23" s="148"/>
      <c r="AM23" s="148"/>
      <c r="AN23" s="148"/>
      <c r="AO23" s="148"/>
      <c r="AP23" s="148"/>
      <c r="AQ23" s="148"/>
      <c r="AR23" s="148"/>
      <c r="AS23" s="148"/>
      <c r="AT23" s="148"/>
      <c r="AU23" s="148"/>
      <c r="AV23" s="148"/>
      <c r="AW23" s="148"/>
      <c r="AX23" s="148"/>
      <c r="AY23" s="148"/>
      <c r="AZ23" s="148"/>
      <c r="BA23" s="148"/>
      <c r="BB23" s="148"/>
      <c r="BC23" s="148"/>
      <c r="BD23" s="148"/>
      <c r="BE23" s="148"/>
      <c r="BF23" s="148"/>
      <c r="BG23" s="148"/>
      <c r="BH23" s="148"/>
    </row>
    <row r="24" spans="1:60" outlineLevel="1" x14ac:dyDescent="0.2">
      <c r="A24" s="155"/>
      <c r="B24" s="156"/>
      <c r="C24" s="188" t="s">
        <v>583</v>
      </c>
      <c r="D24" s="179"/>
      <c r="E24" s="180">
        <v>34.5</v>
      </c>
      <c r="F24" s="157"/>
      <c r="G24" s="157"/>
      <c r="H24" s="157"/>
      <c r="I24" s="157"/>
      <c r="J24" s="157"/>
      <c r="K24" s="157"/>
      <c r="L24" s="157"/>
      <c r="M24" s="157"/>
      <c r="N24" s="157"/>
      <c r="O24" s="157"/>
      <c r="P24" s="157"/>
      <c r="Q24" s="157"/>
      <c r="R24" s="157"/>
      <c r="S24" s="157"/>
      <c r="T24" s="157"/>
      <c r="U24" s="157"/>
      <c r="V24" s="157"/>
      <c r="W24" s="157"/>
      <c r="X24" s="157"/>
      <c r="Y24" s="148"/>
      <c r="Z24" s="148"/>
      <c r="AA24" s="148"/>
      <c r="AB24" s="148"/>
      <c r="AC24" s="148"/>
      <c r="AD24" s="148"/>
      <c r="AE24" s="148"/>
      <c r="AF24" s="148"/>
      <c r="AG24" s="148" t="s">
        <v>184</v>
      </c>
      <c r="AH24" s="148">
        <v>0</v>
      </c>
      <c r="AI24" s="148"/>
      <c r="AJ24" s="148"/>
      <c r="AK24" s="148"/>
      <c r="AL24" s="148"/>
      <c r="AM24" s="148"/>
      <c r="AN24" s="148"/>
      <c r="AO24" s="148"/>
      <c r="AP24" s="148"/>
      <c r="AQ24" s="148"/>
      <c r="AR24" s="148"/>
      <c r="AS24" s="148"/>
      <c r="AT24" s="148"/>
      <c r="AU24" s="148"/>
      <c r="AV24" s="148"/>
      <c r="AW24" s="148"/>
      <c r="AX24" s="148"/>
      <c r="AY24" s="148"/>
      <c r="AZ24" s="148"/>
      <c r="BA24" s="148"/>
      <c r="BB24" s="148"/>
      <c r="BC24" s="148"/>
      <c r="BD24" s="148"/>
      <c r="BE24" s="148"/>
      <c r="BF24" s="148"/>
      <c r="BG24" s="148"/>
      <c r="BH24" s="148"/>
    </row>
    <row r="25" spans="1:60" ht="22.5" outlineLevel="1" x14ac:dyDescent="0.2">
      <c r="A25" s="165">
        <v>2</v>
      </c>
      <c r="B25" s="166" t="s">
        <v>185</v>
      </c>
      <c r="C25" s="175" t="s">
        <v>186</v>
      </c>
      <c r="D25" s="167" t="s">
        <v>176</v>
      </c>
      <c r="E25" s="168">
        <v>18.56823</v>
      </c>
      <c r="F25" s="169">
        <v>37.299999999999997</v>
      </c>
      <c r="G25" s="170">
        <f>ROUND(E25*F25,2)</f>
        <v>692.59</v>
      </c>
      <c r="H25" s="169">
        <v>0</v>
      </c>
      <c r="I25" s="170">
        <f>ROUND(E25*H25,2)</f>
        <v>0</v>
      </c>
      <c r="J25" s="169">
        <v>37.299999999999997</v>
      </c>
      <c r="K25" s="170">
        <f>ROUND(E25*J25,2)</f>
        <v>692.59</v>
      </c>
      <c r="L25" s="170">
        <v>21</v>
      </c>
      <c r="M25" s="170">
        <f>G25*(1+L25/100)</f>
        <v>838.03390000000002</v>
      </c>
      <c r="N25" s="170">
        <v>0</v>
      </c>
      <c r="O25" s="170">
        <f>ROUND(E25*N25,2)</f>
        <v>0</v>
      </c>
      <c r="P25" s="170">
        <v>0</v>
      </c>
      <c r="Q25" s="170">
        <f>ROUND(E25*P25,2)</f>
        <v>0</v>
      </c>
      <c r="R25" s="170" t="s">
        <v>177</v>
      </c>
      <c r="S25" s="170" t="s">
        <v>162</v>
      </c>
      <c r="T25" s="171" t="s">
        <v>178</v>
      </c>
      <c r="U25" s="157">
        <v>0.06</v>
      </c>
      <c r="V25" s="157">
        <f>ROUND(E25*U25,2)</f>
        <v>1.1100000000000001</v>
      </c>
      <c r="W25" s="157"/>
      <c r="X25" s="157" t="s">
        <v>179</v>
      </c>
      <c r="Y25" s="148"/>
      <c r="Z25" s="148"/>
      <c r="AA25" s="148"/>
      <c r="AB25" s="148"/>
      <c r="AC25" s="148"/>
      <c r="AD25" s="148"/>
      <c r="AE25" s="148"/>
      <c r="AF25" s="148"/>
      <c r="AG25" s="148" t="s">
        <v>180</v>
      </c>
      <c r="AH25" s="148"/>
      <c r="AI25" s="148"/>
      <c r="AJ25" s="148"/>
      <c r="AK25" s="148"/>
      <c r="AL25" s="148"/>
      <c r="AM25" s="148"/>
      <c r="AN25" s="148"/>
      <c r="AO25" s="148"/>
      <c r="AP25" s="148"/>
      <c r="AQ25" s="148"/>
      <c r="AR25" s="148"/>
      <c r="AS25" s="148"/>
      <c r="AT25" s="148"/>
      <c r="AU25" s="148"/>
      <c r="AV25" s="148"/>
      <c r="AW25" s="148"/>
      <c r="AX25" s="148"/>
      <c r="AY25" s="148"/>
      <c r="AZ25" s="148"/>
      <c r="BA25" s="148"/>
      <c r="BB25" s="148"/>
      <c r="BC25" s="148"/>
      <c r="BD25" s="148"/>
      <c r="BE25" s="148"/>
      <c r="BF25" s="148"/>
      <c r="BG25" s="148"/>
      <c r="BH25" s="148"/>
    </row>
    <row r="26" spans="1:60" outlineLevel="1" x14ac:dyDescent="0.2">
      <c r="A26" s="155"/>
      <c r="B26" s="156"/>
      <c r="C26" s="262" t="s">
        <v>181</v>
      </c>
      <c r="D26" s="263"/>
      <c r="E26" s="263"/>
      <c r="F26" s="263"/>
      <c r="G26" s="263"/>
      <c r="H26" s="157"/>
      <c r="I26" s="157"/>
      <c r="J26" s="157"/>
      <c r="K26" s="157"/>
      <c r="L26" s="157"/>
      <c r="M26" s="157"/>
      <c r="N26" s="157"/>
      <c r="O26" s="157"/>
      <c r="P26" s="157"/>
      <c r="Q26" s="157"/>
      <c r="R26" s="157"/>
      <c r="S26" s="157"/>
      <c r="T26" s="157"/>
      <c r="U26" s="157"/>
      <c r="V26" s="157"/>
      <c r="W26" s="157"/>
      <c r="X26" s="157"/>
      <c r="Y26" s="148"/>
      <c r="Z26" s="148"/>
      <c r="AA26" s="148"/>
      <c r="AB26" s="148"/>
      <c r="AC26" s="148"/>
      <c r="AD26" s="148"/>
      <c r="AE26" s="148"/>
      <c r="AF26" s="148"/>
      <c r="AG26" s="148" t="s">
        <v>182</v>
      </c>
      <c r="AH26" s="148"/>
      <c r="AI26" s="148"/>
      <c r="AJ26" s="148"/>
      <c r="AK26" s="148"/>
      <c r="AL26" s="148"/>
      <c r="AM26" s="148"/>
      <c r="AN26" s="148"/>
      <c r="AO26" s="148"/>
      <c r="AP26" s="148"/>
      <c r="AQ26" s="148"/>
      <c r="AR26" s="148"/>
      <c r="AS26" s="148"/>
      <c r="AT26" s="148"/>
      <c r="AU26" s="148"/>
      <c r="AV26" s="148"/>
      <c r="AW26" s="148"/>
      <c r="AX26" s="148"/>
      <c r="AY26" s="148"/>
      <c r="AZ26" s="148"/>
      <c r="BA26" s="148"/>
      <c r="BB26" s="148"/>
      <c r="BC26" s="148"/>
      <c r="BD26" s="148"/>
      <c r="BE26" s="148"/>
      <c r="BF26" s="148"/>
      <c r="BG26" s="148"/>
      <c r="BH26" s="148"/>
    </row>
    <row r="27" spans="1:60" outlineLevel="1" x14ac:dyDescent="0.2">
      <c r="A27" s="155"/>
      <c r="B27" s="156"/>
      <c r="C27" s="188" t="s">
        <v>584</v>
      </c>
      <c r="D27" s="179"/>
      <c r="E27" s="180">
        <v>18.56823</v>
      </c>
      <c r="F27" s="157"/>
      <c r="G27" s="157"/>
      <c r="H27" s="157"/>
      <c r="I27" s="157"/>
      <c r="J27" s="157"/>
      <c r="K27" s="157"/>
      <c r="L27" s="157"/>
      <c r="M27" s="157"/>
      <c r="N27" s="157"/>
      <c r="O27" s="157"/>
      <c r="P27" s="157"/>
      <c r="Q27" s="157"/>
      <c r="R27" s="157"/>
      <c r="S27" s="157"/>
      <c r="T27" s="157"/>
      <c r="U27" s="157"/>
      <c r="V27" s="157"/>
      <c r="W27" s="157"/>
      <c r="X27" s="157"/>
      <c r="Y27" s="148"/>
      <c r="Z27" s="148"/>
      <c r="AA27" s="148"/>
      <c r="AB27" s="148"/>
      <c r="AC27" s="148"/>
      <c r="AD27" s="148"/>
      <c r="AE27" s="148"/>
      <c r="AF27" s="148"/>
      <c r="AG27" s="148" t="s">
        <v>184</v>
      </c>
      <c r="AH27" s="148">
        <v>0</v>
      </c>
      <c r="AI27" s="148"/>
      <c r="AJ27" s="148"/>
      <c r="AK27" s="148"/>
      <c r="AL27" s="148"/>
      <c r="AM27" s="148"/>
      <c r="AN27" s="148"/>
      <c r="AO27" s="148"/>
      <c r="AP27" s="148"/>
      <c r="AQ27" s="148"/>
      <c r="AR27" s="148"/>
      <c r="AS27" s="148"/>
      <c r="AT27" s="148"/>
      <c r="AU27" s="148"/>
      <c r="AV27" s="148"/>
      <c r="AW27" s="148"/>
      <c r="AX27" s="148"/>
      <c r="AY27" s="148"/>
      <c r="AZ27" s="148"/>
      <c r="BA27" s="148"/>
      <c r="BB27" s="148"/>
      <c r="BC27" s="148"/>
      <c r="BD27" s="148"/>
      <c r="BE27" s="148"/>
      <c r="BF27" s="148"/>
      <c r="BG27" s="148"/>
      <c r="BH27" s="148"/>
    </row>
    <row r="28" spans="1:60" outlineLevel="1" x14ac:dyDescent="0.2">
      <c r="A28" s="165">
        <v>3</v>
      </c>
      <c r="B28" s="166" t="s">
        <v>192</v>
      </c>
      <c r="C28" s="175" t="s">
        <v>193</v>
      </c>
      <c r="D28" s="167" t="s">
        <v>176</v>
      </c>
      <c r="E28" s="168">
        <v>92.841149999999999</v>
      </c>
      <c r="F28" s="169">
        <v>44.4</v>
      </c>
      <c r="G28" s="170">
        <f>ROUND(E28*F28,2)</f>
        <v>4122.1499999999996</v>
      </c>
      <c r="H28" s="169">
        <v>0</v>
      </c>
      <c r="I28" s="170">
        <f>ROUND(E28*H28,2)</f>
        <v>0</v>
      </c>
      <c r="J28" s="169">
        <v>44.4</v>
      </c>
      <c r="K28" s="170">
        <f>ROUND(E28*J28,2)</f>
        <v>4122.1499999999996</v>
      </c>
      <c r="L28" s="170">
        <v>21</v>
      </c>
      <c r="M28" s="170">
        <f>G28*(1+L28/100)</f>
        <v>4987.8014999999996</v>
      </c>
      <c r="N28" s="170">
        <v>0</v>
      </c>
      <c r="O28" s="170">
        <f>ROUND(E28*N28,2)</f>
        <v>0</v>
      </c>
      <c r="P28" s="170">
        <v>0</v>
      </c>
      <c r="Q28" s="170">
        <f>ROUND(E28*P28,2)</f>
        <v>0</v>
      </c>
      <c r="R28" s="170" t="s">
        <v>177</v>
      </c>
      <c r="S28" s="170" t="s">
        <v>162</v>
      </c>
      <c r="T28" s="171" t="s">
        <v>178</v>
      </c>
      <c r="U28" s="157">
        <v>7.0000000000000007E-2</v>
      </c>
      <c r="V28" s="157">
        <f>ROUND(E28*U28,2)</f>
        <v>6.5</v>
      </c>
      <c r="W28" s="157"/>
      <c r="X28" s="157" t="s">
        <v>179</v>
      </c>
      <c r="Y28" s="148"/>
      <c r="Z28" s="148"/>
      <c r="AA28" s="148"/>
      <c r="AB28" s="148"/>
      <c r="AC28" s="148"/>
      <c r="AD28" s="148"/>
      <c r="AE28" s="148"/>
      <c r="AF28" s="148"/>
      <c r="AG28" s="148" t="s">
        <v>180</v>
      </c>
      <c r="AH28" s="148"/>
      <c r="AI28" s="148"/>
      <c r="AJ28" s="148"/>
      <c r="AK28" s="148"/>
      <c r="AL28" s="148"/>
      <c r="AM28" s="148"/>
      <c r="AN28" s="148"/>
      <c r="AO28" s="148"/>
      <c r="AP28" s="148"/>
      <c r="AQ28" s="148"/>
      <c r="AR28" s="148"/>
      <c r="AS28" s="148"/>
      <c r="AT28" s="148"/>
      <c r="AU28" s="148"/>
      <c r="AV28" s="148"/>
      <c r="AW28" s="148"/>
      <c r="AX28" s="148"/>
      <c r="AY28" s="148"/>
      <c r="AZ28" s="148"/>
      <c r="BA28" s="148"/>
      <c r="BB28" s="148"/>
      <c r="BC28" s="148"/>
      <c r="BD28" s="148"/>
      <c r="BE28" s="148"/>
      <c r="BF28" s="148"/>
      <c r="BG28" s="148"/>
      <c r="BH28" s="148"/>
    </row>
    <row r="29" spans="1:60" outlineLevel="1" x14ac:dyDescent="0.2">
      <c r="A29" s="155"/>
      <c r="B29" s="156"/>
      <c r="C29" s="262" t="s">
        <v>194</v>
      </c>
      <c r="D29" s="263"/>
      <c r="E29" s="263"/>
      <c r="F29" s="263"/>
      <c r="G29" s="263"/>
      <c r="H29" s="157"/>
      <c r="I29" s="157"/>
      <c r="J29" s="157"/>
      <c r="K29" s="157"/>
      <c r="L29" s="157"/>
      <c r="M29" s="157"/>
      <c r="N29" s="157"/>
      <c r="O29" s="157"/>
      <c r="P29" s="157"/>
      <c r="Q29" s="157"/>
      <c r="R29" s="157"/>
      <c r="S29" s="157"/>
      <c r="T29" s="157"/>
      <c r="U29" s="157"/>
      <c r="V29" s="157"/>
      <c r="W29" s="157"/>
      <c r="X29" s="157"/>
      <c r="Y29" s="148"/>
      <c r="Z29" s="148"/>
      <c r="AA29" s="148"/>
      <c r="AB29" s="148"/>
      <c r="AC29" s="148"/>
      <c r="AD29" s="148"/>
      <c r="AE29" s="148"/>
      <c r="AF29" s="148"/>
      <c r="AG29" s="148" t="s">
        <v>182</v>
      </c>
      <c r="AH29" s="148"/>
      <c r="AI29" s="148"/>
      <c r="AJ29" s="148"/>
      <c r="AK29" s="148"/>
      <c r="AL29" s="148"/>
      <c r="AM29" s="148"/>
      <c r="AN29" s="148"/>
      <c r="AO29" s="148"/>
      <c r="AP29" s="148"/>
      <c r="AQ29" s="148"/>
      <c r="AR29" s="148"/>
      <c r="AS29" s="148"/>
      <c r="AT29" s="148"/>
      <c r="AU29" s="148"/>
      <c r="AV29" s="148"/>
      <c r="AW29" s="148"/>
      <c r="AX29" s="148"/>
      <c r="AY29" s="148"/>
      <c r="AZ29" s="148"/>
      <c r="BA29" s="148"/>
      <c r="BB29" s="148"/>
      <c r="BC29" s="148"/>
      <c r="BD29" s="148"/>
      <c r="BE29" s="148"/>
      <c r="BF29" s="148"/>
      <c r="BG29" s="148"/>
      <c r="BH29" s="148"/>
    </row>
    <row r="30" spans="1:60" outlineLevel="1" x14ac:dyDescent="0.2">
      <c r="A30" s="155"/>
      <c r="B30" s="156"/>
      <c r="C30" s="188" t="s">
        <v>585</v>
      </c>
      <c r="D30" s="179"/>
      <c r="E30" s="180">
        <v>92.841149999999999</v>
      </c>
      <c r="F30" s="157"/>
      <c r="G30" s="157"/>
      <c r="H30" s="157"/>
      <c r="I30" s="157"/>
      <c r="J30" s="157"/>
      <c r="K30" s="157"/>
      <c r="L30" s="157"/>
      <c r="M30" s="157"/>
      <c r="N30" s="157"/>
      <c r="O30" s="157"/>
      <c r="P30" s="157"/>
      <c r="Q30" s="157"/>
      <c r="R30" s="157"/>
      <c r="S30" s="157"/>
      <c r="T30" s="157"/>
      <c r="U30" s="157"/>
      <c r="V30" s="157"/>
      <c r="W30" s="157"/>
      <c r="X30" s="157"/>
      <c r="Y30" s="148"/>
      <c r="Z30" s="148"/>
      <c r="AA30" s="148"/>
      <c r="AB30" s="148"/>
      <c r="AC30" s="148"/>
      <c r="AD30" s="148"/>
      <c r="AE30" s="148"/>
      <c r="AF30" s="148"/>
      <c r="AG30" s="148" t="s">
        <v>184</v>
      </c>
      <c r="AH30" s="148">
        <v>0</v>
      </c>
      <c r="AI30" s="148"/>
      <c r="AJ30" s="148"/>
      <c r="AK30" s="148"/>
      <c r="AL30" s="148"/>
      <c r="AM30" s="148"/>
      <c r="AN30" s="148"/>
      <c r="AO30" s="148"/>
      <c r="AP30" s="148"/>
      <c r="AQ30" s="148"/>
      <c r="AR30" s="148"/>
      <c r="AS30" s="148"/>
      <c r="AT30" s="148"/>
      <c r="AU30" s="148"/>
      <c r="AV30" s="148"/>
      <c r="AW30" s="148"/>
      <c r="AX30" s="148"/>
      <c r="AY30" s="148"/>
      <c r="AZ30" s="148"/>
      <c r="BA30" s="148"/>
      <c r="BB30" s="148"/>
      <c r="BC30" s="148"/>
      <c r="BD30" s="148"/>
      <c r="BE30" s="148"/>
      <c r="BF30" s="148"/>
      <c r="BG30" s="148"/>
      <c r="BH30" s="148"/>
    </row>
    <row r="31" spans="1:60" x14ac:dyDescent="0.2">
      <c r="A31" s="3"/>
      <c r="B31" s="4"/>
      <c r="C31" s="176"/>
      <c r="D31" s="6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AE31">
        <v>15</v>
      </c>
      <c r="AF31">
        <v>21</v>
      </c>
      <c r="AG31" t="s">
        <v>144</v>
      </c>
    </row>
    <row r="32" spans="1:60" x14ac:dyDescent="0.2">
      <c r="A32" s="151"/>
      <c r="B32" s="152" t="s">
        <v>29</v>
      </c>
      <c r="C32" s="177"/>
      <c r="D32" s="153"/>
      <c r="E32" s="154"/>
      <c r="F32" s="154"/>
      <c r="G32" s="173">
        <f>G8</f>
        <v>22129.61</v>
      </c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AE32">
        <f>SUMIF(L7:L30,AE31,G7:G30)</f>
        <v>0</v>
      </c>
      <c r="AF32">
        <f>SUMIF(L7:L30,AF31,G7:G30)</f>
        <v>22129.61</v>
      </c>
      <c r="AG32" t="s">
        <v>171</v>
      </c>
    </row>
    <row r="33" spans="3:33" x14ac:dyDescent="0.2">
      <c r="C33" s="178"/>
      <c r="D33" s="10"/>
      <c r="AG33" t="s">
        <v>172</v>
      </c>
    </row>
    <row r="34" spans="3:33" x14ac:dyDescent="0.2">
      <c r="D34" s="10"/>
    </row>
    <row r="35" spans="3:33" x14ac:dyDescent="0.2">
      <c r="D35" s="10"/>
    </row>
    <row r="36" spans="3:33" x14ac:dyDescent="0.2">
      <c r="D36" s="10"/>
    </row>
    <row r="37" spans="3:33" x14ac:dyDescent="0.2">
      <c r="D37" s="10"/>
    </row>
    <row r="38" spans="3:33" x14ac:dyDescent="0.2">
      <c r="D38" s="10"/>
    </row>
    <row r="39" spans="3:33" x14ac:dyDescent="0.2">
      <c r="D39" s="10"/>
    </row>
    <row r="40" spans="3:33" x14ac:dyDescent="0.2">
      <c r="D40" s="10"/>
    </row>
    <row r="41" spans="3:33" x14ac:dyDescent="0.2">
      <c r="D41" s="10"/>
    </row>
    <row r="42" spans="3:33" x14ac:dyDescent="0.2">
      <c r="D42" s="10"/>
    </row>
    <row r="43" spans="3:33" x14ac:dyDescent="0.2">
      <c r="D43" s="10"/>
    </row>
    <row r="44" spans="3:33" x14ac:dyDescent="0.2">
      <c r="D44" s="10"/>
    </row>
    <row r="45" spans="3:33" x14ac:dyDescent="0.2">
      <c r="D45" s="10"/>
    </row>
    <row r="46" spans="3:33" x14ac:dyDescent="0.2">
      <c r="D46" s="10"/>
    </row>
    <row r="47" spans="3:33" x14ac:dyDescent="0.2">
      <c r="D47" s="10"/>
    </row>
    <row r="48" spans="3:33" x14ac:dyDescent="0.2">
      <c r="D48" s="10"/>
    </row>
    <row r="49" spans="4:4" x14ac:dyDescent="0.2">
      <c r="D49" s="10"/>
    </row>
    <row r="50" spans="4:4" x14ac:dyDescent="0.2">
      <c r="D50" s="10"/>
    </row>
    <row r="51" spans="4:4" x14ac:dyDescent="0.2">
      <c r="D51" s="10"/>
    </row>
    <row r="52" spans="4:4" x14ac:dyDescent="0.2">
      <c r="D52" s="10"/>
    </row>
    <row r="53" spans="4:4" x14ac:dyDescent="0.2">
      <c r="D53" s="10"/>
    </row>
    <row r="54" spans="4:4" x14ac:dyDescent="0.2">
      <c r="D54" s="10"/>
    </row>
    <row r="55" spans="4:4" x14ac:dyDescent="0.2">
      <c r="D55" s="10"/>
    </row>
    <row r="56" spans="4:4" x14ac:dyDescent="0.2">
      <c r="D56" s="10"/>
    </row>
    <row r="57" spans="4:4" x14ac:dyDescent="0.2">
      <c r="D57" s="10"/>
    </row>
    <row r="58" spans="4:4" x14ac:dyDescent="0.2">
      <c r="D58" s="10"/>
    </row>
    <row r="59" spans="4:4" x14ac:dyDescent="0.2">
      <c r="D59" s="10"/>
    </row>
    <row r="60" spans="4:4" x14ac:dyDescent="0.2">
      <c r="D60" s="10"/>
    </row>
    <row r="61" spans="4:4" x14ac:dyDescent="0.2">
      <c r="D61" s="10"/>
    </row>
    <row r="62" spans="4:4" x14ac:dyDescent="0.2">
      <c r="D62" s="10"/>
    </row>
    <row r="63" spans="4:4" x14ac:dyDescent="0.2">
      <c r="D63" s="10"/>
    </row>
    <row r="64" spans="4:4" x14ac:dyDescent="0.2">
      <c r="D64" s="10"/>
    </row>
    <row r="65" spans="4:4" x14ac:dyDescent="0.2">
      <c r="D65" s="10"/>
    </row>
    <row r="66" spans="4:4" x14ac:dyDescent="0.2">
      <c r="D66" s="10"/>
    </row>
    <row r="67" spans="4:4" x14ac:dyDescent="0.2">
      <c r="D67" s="10"/>
    </row>
    <row r="68" spans="4:4" x14ac:dyDescent="0.2">
      <c r="D68" s="10"/>
    </row>
    <row r="69" spans="4:4" x14ac:dyDescent="0.2">
      <c r="D69" s="10"/>
    </row>
    <row r="70" spans="4:4" x14ac:dyDescent="0.2">
      <c r="D70" s="10"/>
    </row>
    <row r="71" spans="4:4" x14ac:dyDescent="0.2">
      <c r="D71" s="10"/>
    </row>
    <row r="72" spans="4:4" x14ac:dyDescent="0.2">
      <c r="D72" s="10"/>
    </row>
    <row r="73" spans="4:4" x14ac:dyDescent="0.2">
      <c r="D73" s="10"/>
    </row>
    <row r="74" spans="4:4" x14ac:dyDescent="0.2">
      <c r="D74" s="10"/>
    </row>
    <row r="75" spans="4:4" x14ac:dyDescent="0.2">
      <c r="D75" s="10"/>
    </row>
    <row r="76" spans="4:4" x14ac:dyDescent="0.2">
      <c r="D76" s="10"/>
    </row>
    <row r="77" spans="4:4" x14ac:dyDescent="0.2">
      <c r="D77" s="10"/>
    </row>
    <row r="78" spans="4:4" x14ac:dyDescent="0.2">
      <c r="D78" s="10"/>
    </row>
    <row r="79" spans="4:4" x14ac:dyDescent="0.2">
      <c r="D79" s="10"/>
    </row>
    <row r="80" spans="4:4" x14ac:dyDescent="0.2">
      <c r="D80" s="10"/>
    </row>
    <row r="81" spans="4:4" x14ac:dyDescent="0.2">
      <c r="D81" s="10"/>
    </row>
    <row r="82" spans="4:4" x14ac:dyDescent="0.2">
      <c r="D82" s="10"/>
    </row>
    <row r="83" spans="4:4" x14ac:dyDescent="0.2">
      <c r="D83" s="10"/>
    </row>
    <row r="84" spans="4:4" x14ac:dyDescent="0.2">
      <c r="D84" s="10"/>
    </row>
    <row r="85" spans="4:4" x14ac:dyDescent="0.2">
      <c r="D85" s="10"/>
    </row>
    <row r="86" spans="4:4" x14ac:dyDescent="0.2">
      <c r="D86" s="10"/>
    </row>
    <row r="87" spans="4:4" x14ac:dyDescent="0.2">
      <c r="D87" s="10"/>
    </row>
    <row r="88" spans="4:4" x14ac:dyDescent="0.2">
      <c r="D88" s="10"/>
    </row>
    <row r="89" spans="4:4" x14ac:dyDescent="0.2">
      <c r="D89" s="10"/>
    </row>
    <row r="90" spans="4:4" x14ac:dyDescent="0.2">
      <c r="D90" s="10"/>
    </row>
    <row r="91" spans="4:4" x14ac:dyDescent="0.2">
      <c r="D91" s="10"/>
    </row>
    <row r="92" spans="4:4" x14ac:dyDescent="0.2">
      <c r="D92" s="10"/>
    </row>
    <row r="93" spans="4:4" x14ac:dyDescent="0.2">
      <c r="D93" s="10"/>
    </row>
    <row r="94" spans="4:4" x14ac:dyDescent="0.2">
      <c r="D94" s="10"/>
    </row>
    <row r="95" spans="4:4" x14ac:dyDescent="0.2">
      <c r="D95" s="10"/>
    </row>
    <row r="96" spans="4:4" x14ac:dyDescent="0.2">
      <c r="D96" s="10"/>
    </row>
    <row r="97" spans="4:4" x14ac:dyDescent="0.2">
      <c r="D97" s="10"/>
    </row>
    <row r="98" spans="4:4" x14ac:dyDescent="0.2">
      <c r="D98" s="10"/>
    </row>
    <row r="99" spans="4:4" x14ac:dyDescent="0.2">
      <c r="D99" s="10"/>
    </row>
    <row r="100" spans="4:4" x14ac:dyDescent="0.2">
      <c r="D100" s="10"/>
    </row>
    <row r="101" spans="4:4" x14ac:dyDescent="0.2">
      <c r="D101" s="10"/>
    </row>
    <row r="102" spans="4:4" x14ac:dyDescent="0.2">
      <c r="D102" s="10"/>
    </row>
    <row r="103" spans="4:4" x14ac:dyDescent="0.2">
      <c r="D103" s="10"/>
    </row>
    <row r="104" spans="4:4" x14ac:dyDescent="0.2">
      <c r="D104" s="10"/>
    </row>
    <row r="105" spans="4:4" x14ac:dyDescent="0.2">
      <c r="D105" s="10"/>
    </row>
    <row r="106" spans="4:4" x14ac:dyDescent="0.2">
      <c r="D106" s="10"/>
    </row>
    <row r="107" spans="4:4" x14ac:dyDescent="0.2">
      <c r="D107" s="10"/>
    </row>
    <row r="108" spans="4:4" x14ac:dyDescent="0.2">
      <c r="D108" s="10"/>
    </row>
    <row r="109" spans="4:4" x14ac:dyDescent="0.2">
      <c r="D109" s="10"/>
    </row>
    <row r="110" spans="4:4" x14ac:dyDescent="0.2">
      <c r="D110" s="10"/>
    </row>
    <row r="111" spans="4:4" x14ac:dyDescent="0.2">
      <c r="D111" s="10"/>
    </row>
    <row r="112" spans="4:4" x14ac:dyDescent="0.2">
      <c r="D112" s="10"/>
    </row>
    <row r="113" spans="4:4" x14ac:dyDescent="0.2">
      <c r="D113" s="10"/>
    </row>
    <row r="114" spans="4:4" x14ac:dyDescent="0.2">
      <c r="D114" s="10"/>
    </row>
    <row r="115" spans="4:4" x14ac:dyDescent="0.2">
      <c r="D115" s="10"/>
    </row>
    <row r="116" spans="4:4" x14ac:dyDescent="0.2">
      <c r="D116" s="10"/>
    </row>
    <row r="117" spans="4:4" x14ac:dyDescent="0.2">
      <c r="D117" s="10"/>
    </row>
    <row r="118" spans="4:4" x14ac:dyDescent="0.2">
      <c r="D118" s="10"/>
    </row>
    <row r="119" spans="4:4" x14ac:dyDescent="0.2">
      <c r="D119" s="10"/>
    </row>
    <row r="120" spans="4:4" x14ac:dyDescent="0.2">
      <c r="D120" s="10"/>
    </row>
    <row r="121" spans="4:4" x14ac:dyDescent="0.2">
      <c r="D121" s="10"/>
    </row>
    <row r="122" spans="4:4" x14ac:dyDescent="0.2">
      <c r="D122" s="10"/>
    </row>
    <row r="123" spans="4:4" x14ac:dyDescent="0.2">
      <c r="D123" s="10"/>
    </row>
    <row r="124" spans="4:4" x14ac:dyDescent="0.2">
      <c r="D124" s="10"/>
    </row>
    <row r="125" spans="4:4" x14ac:dyDescent="0.2">
      <c r="D125" s="10"/>
    </row>
    <row r="126" spans="4:4" x14ac:dyDescent="0.2">
      <c r="D126" s="10"/>
    </row>
    <row r="127" spans="4:4" x14ac:dyDescent="0.2">
      <c r="D127" s="10"/>
    </row>
    <row r="128" spans="4:4" x14ac:dyDescent="0.2">
      <c r="D128" s="10"/>
    </row>
    <row r="129" spans="4:4" x14ac:dyDescent="0.2">
      <c r="D129" s="10"/>
    </row>
    <row r="130" spans="4:4" x14ac:dyDescent="0.2">
      <c r="D130" s="10"/>
    </row>
    <row r="131" spans="4:4" x14ac:dyDescent="0.2">
      <c r="D131" s="10"/>
    </row>
    <row r="132" spans="4:4" x14ac:dyDescent="0.2">
      <c r="D132" s="10"/>
    </row>
    <row r="133" spans="4:4" x14ac:dyDescent="0.2">
      <c r="D133" s="10"/>
    </row>
    <row r="134" spans="4:4" x14ac:dyDescent="0.2">
      <c r="D134" s="10"/>
    </row>
    <row r="135" spans="4:4" x14ac:dyDescent="0.2">
      <c r="D135" s="10"/>
    </row>
    <row r="136" spans="4:4" x14ac:dyDescent="0.2">
      <c r="D136" s="10"/>
    </row>
    <row r="137" spans="4:4" x14ac:dyDescent="0.2">
      <c r="D137" s="10"/>
    </row>
    <row r="138" spans="4:4" x14ac:dyDescent="0.2">
      <c r="D138" s="10"/>
    </row>
    <row r="139" spans="4:4" x14ac:dyDescent="0.2">
      <c r="D139" s="10"/>
    </row>
    <row r="140" spans="4:4" x14ac:dyDescent="0.2">
      <c r="D140" s="10"/>
    </row>
    <row r="141" spans="4:4" x14ac:dyDescent="0.2">
      <c r="D141" s="10"/>
    </row>
    <row r="142" spans="4:4" x14ac:dyDescent="0.2">
      <c r="D142" s="10"/>
    </row>
    <row r="143" spans="4:4" x14ac:dyDescent="0.2">
      <c r="D143" s="10"/>
    </row>
    <row r="144" spans="4:4" x14ac:dyDescent="0.2">
      <c r="D144" s="10"/>
    </row>
    <row r="145" spans="4:4" x14ac:dyDescent="0.2">
      <c r="D145" s="10"/>
    </row>
    <row r="146" spans="4:4" x14ac:dyDescent="0.2">
      <c r="D146" s="10"/>
    </row>
    <row r="147" spans="4:4" x14ac:dyDescent="0.2">
      <c r="D147" s="10"/>
    </row>
    <row r="148" spans="4:4" x14ac:dyDescent="0.2">
      <c r="D148" s="10"/>
    </row>
    <row r="149" spans="4:4" x14ac:dyDescent="0.2">
      <c r="D149" s="10"/>
    </row>
    <row r="150" spans="4:4" x14ac:dyDescent="0.2">
      <c r="D150" s="10"/>
    </row>
    <row r="151" spans="4:4" x14ac:dyDescent="0.2">
      <c r="D151" s="10"/>
    </row>
    <row r="152" spans="4:4" x14ac:dyDescent="0.2">
      <c r="D152" s="10"/>
    </row>
    <row r="153" spans="4:4" x14ac:dyDescent="0.2">
      <c r="D153" s="10"/>
    </row>
    <row r="154" spans="4:4" x14ac:dyDescent="0.2">
      <c r="D154" s="10"/>
    </row>
    <row r="155" spans="4:4" x14ac:dyDescent="0.2">
      <c r="D155" s="10"/>
    </row>
    <row r="156" spans="4:4" x14ac:dyDescent="0.2">
      <c r="D156" s="10"/>
    </row>
    <row r="157" spans="4:4" x14ac:dyDescent="0.2">
      <c r="D157" s="10"/>
    </row>
    <row r="158" spans="4:4" x14ac:dyDescent="0.2">
      <c r="D158" s="10"/>
    </row>
    <row r="159" spans="4:4" x14ac:dyDescent="0.2">
      <c r="D159" s="10"/>
    </row>
    <row r="160" spans="4:4" x14ac:dyDescent="0.2">
      <c r="D160" s="10"/>
    </row>
    <row r="161" spans="4:4" x14ac:dyDescent="0.2">
      <c r="D161" s="10"/>
    </row>
    <row r="162" spans="4:4" x14ac:dyDescent="0.2">
      <c r="D162" s="10"/>
    </row>
    <row r="163" spans="4:4" x14ac:dyDescent="0.2">
      <c r="D163" s="10"/>
    </row>
    <row r="164" spans="4:4" x14ac:dyDescent="0.2">
      <c r="D164" s="10"/>
    </row>
    <row r="165" spans="4:4" x14ac:dyDescent="0.2">
      <c r="D165" s="10"/>
    </row>
    <row r="166" spans="4:4" x14ac:dyDescent="0.2">
      <c r="D166" s="10"/>
    </row>
    <row r="167" spans="4:4" x14ac:dyDescent="0.2">
      <c r="D167" s="10"/>
    </row>
    <row r="168" spans="4:4" x14ac:dyDescent="0.2">
      <c r="D168" s="10"/>
    </row>
    <row r="169" spans="4:4" x14ac:dyDescent="0.2">
      <c r="D169" s="10"/>
    </row>
    <row r="170" spans="4:4" x14ac:dyDescent="0.2">
      <c r="D170" s="10"/>
    </row>
    <row r="171" spans="4:4" x14ac:dyDescent="0.2">
      <c r="D171" s="10"/>
    </row>
    <row r="172" spans="4:4" x14ac:dyDescent="0.2">
      <c r="D172" s="10"/>
    </row>
    <row r="173" spans="4:4" x14ac:dyDescent="0.2">
      <c r="D173" s="10"/>
    </row>
    <row r="174" spans="4:4" x14ac:dyDescent="0.2">
      <c r="D174" s="10"/>
    </row>
    <row r="175" spans="4:4" x14ac:dyDescent="0.2">
      <c r="D175" s="10"/>
    </row>
    <row r="176" spans="4:4" x14ac:dyDescent="0.2">
      <c r="D176" s="10"/>
    </row>
    <row r="177" spans="4:4" x14ac:dyDescent="0.2">
      <c r="D177" s="10"/>
    </row>
    <row r="178" spans="4:4" x14ac:dyDescent="0.2">
      <c r="D178" s="10"/>
    </row>
    <row r="179" spans="4:4" x14ac:dyDescent="0.2">
      <c r="D179" s="10"/>
    </row>
    <row r="180" spans="4:4" x14ac:dyDescent="0.2">
      <c r="D180" s="10"/>
    </row>
    <row r="181" spans="4:4" x14ac:dyDescent="0.2">
      <c r="D181" s="10"/>
    </row>
    <row r="182" spans="4:4" x14ac:dyDescent="0.2">
      <c r="D182" s="10"/>
    </row>
    <row r="183" spans="4:4" x14ac:dyDescent="0.2">
      <c r="D183" s="10"/>
    </row>
    <row r="184" spans="4:4" x14ac:dyDescent="0.2">
      <c r="D184" s="10"/>
    </row>
    <row r="185" spans="4:4" x14ac:dyDescent="0.2">
      <c r="D185" s="10"/>
    </row>
    <row r="186" spans="4:4" x14ac:dyDescent="0.2">
      <c r="D186" s="10"/>
    </row>
    <row r="187" spans="4:4" x14ac:dyDescent="0.2">
      <c r="D187" s="10"/>
    </row>
    <row r="188" spans="4:4" x14ac:dyDescent="0.2">
      <c r="D188" s="10"/>
    </row>
    <row r="189" spans="4:4" x14ac:dyDescent="0.2">
      <c r="D189" s="10"/>
    </row>
    <row r="190" spans="4:4" x14ac:dyDescent="0.2">
      <c r="D190" s="10"/>
    </row>
    <row r="191" spans="4:4" x14ac:dyDescent="0.2">
      <c r="D191" s="10"/>
    </row>
    <row r="192" spans="4:4" x14ac:dyDescent="0.2">
      <c r="D192" s="10"/>
    </row>
    <row r="193" spans="4:4" x14ac:dyDescent="0.2">
      <c r="D193" s="10"/>
    </row>
    <row r="194" spans="4:4" x14ac:dyDescent="0.2">
      <c r="D194" s="10"/>
    </row>
    <row r="195" spans="4:4" x14ac:dyDescent="0.2">
      <c r="D195" s="10"/>
    </row>
    <row r="196" spans="4:4" x14ac:dyDescent="0.2">
      <c r="D196" s="10"/>
    </row>
    <row r="197" spans="4:4" x14ac:dyDescent="0.2">
      <c r="D197" s="10"/>
    </row>
    <row r="198" spans="4:4" x14ac:dyDescent="0.2">
      <c r="D198" s="10"/>
    </row>
    <row r="199" spans="4:4" x14ac:dyDescent="0.2">
      <c r="D199" s="10"/>
    </row>
    <row r="200" spans="4:4" x14ac:dyDescent="0.2">
      <c r="D200" s="10"/>
    </row>
    <row r="201" spans="4:4" x14ac:dyDescent="0.2">
      <c r="D201" s="10"/>
    </row>
    <row r="202" spans="4:4" x14ac:dyDescent="0.2">
      <c r="D202" s="10"/>
    </row>
    <row r="203" spans="4:4" x14ac:dyDescent="0.2">
      <c r="D203" s="10"/>
    </row>
    <row r="204" spans="4:4" x14ac:dyDescent="0.2">
      <c r="D204" s="10"/>
    </row>
    <row r="205" spans="4:4" x14ac:dyDescent="0.2">
      <c r="D205" s="10"/>
    </row>
    <row r="206" spans="4:4" x14ac:dyDescent="0.2">
      <c r="D206" s="10"/>
    </row>
    <row r="207" spans="4:4" x14ac:dyDescent="0.2">
      <c r="D207" s="10"/>
    </row>
    <row r="208" spans="4:4" x14ac:dyDescent="0.2">
      <c r="D208" s="10"/>
    </row>
    <row r="209" spans="4:4" x14ac:dyDescent="0.2">
      <c r="D209" s="10"/>
    </row>
    <row r="210" spans="4:4" x14ac:dyDescent="0.2">
      <c r="D210" s="10"/>
    </row>
    <row r="211" spans="4:4" x14ac:dyDescent="0.2">
      <c r="D211" s="10"/>
    </row>
    <row r="212" spans="4:4" x14ac:dyDescent="0.2">
      <c r="D212" s="10"/>
    </row>
    <row r="213" spans="4:4" x14ac:dyDescent="0.2">
      <c r="D213" s="10"/>
    </row>
    <row r="214" spans="4:4" x14ac:dyDescent="0.2">
      <c r="D214" s="10"/>
    </row>
    <row r="215" spans="4:4" x14ac:dyDescent="0.2">
      <c r="D215" s="10"/>
    </row>
    <row r="216" spans="4:4" x14ac:dyDescent="0.2">
      <c r="D216" s="10"/>
    </row>
    <row r="217" spans="4:4" x14ac:dyDescent="0.2">
      <c r="D217" s="10"/>
    </row>
    <row r="218" spans="4:4" x14ac:dyDescent="0.2">
      <c r="D218" s="10"/>
    </row>
    <row r="219" spans="4:4" x14ac:dyDescent="0.2">
      <c r="D219" s="10"/>
    </row>
    <row r="220" spans="4:4" x14ac:dyDescent="0.2">
      <c r="D220" s="10"/>
    </row>
    <row r="221" spans="4:4" x14ac:dyDescent="0.2">
      <c r="D221" s="10"/>
    </row>
    <row r="222" spans="4:4" x14ac:dyDescent="0.2">
      <c r="D222" s="10"/>
    </row>
    <row r="223" spans="4:4" x14ac:dyDescent="0.2">
      <c r="D223" s="10"/>
    </row>
    <row r="224" spans="4:4" x14ac:dyDescent="0.2">
      <c r="D224" s="10"/>
    </row>
    <row r="225" spans="4:4" x14ac:dyDescent="0.2">
      <c r="D225" s="10"/>
    </row>
    <row r="226" spans="4:4" x14ac:dyDescent="0.2">
      <c r="D226" s="10"/>
    </row>
    <row r="227" spans="4:4" x14ac:dyDescent="0.2">
      <c r="D227" s="10"/>
    </row>
    <row r="228" spans="4:4" x14ac:dyDescent="0.2">
      <c r="D228" s="10"/>
    </row>
    <row r="229" spans="4:4" x14ac:dyDescent="0.2">
      <c r="D229" s="10"/>
    </row>
    <row r="230" spans="4:4" x14ac:dyDescent="0.2">
      <c r="D230" s="10"/>
    </row>
    <row r="231" spans="4:4" x14ac:dyDescent="0.2">
      <c r="D231" s="10"/>
    </row>
    <row r="232" spans="4:4" x14ac:dyDescent="0.2">
      <c r="D232" s="10"/>
    </row>
    <row r="233" spans="4:4" x14ac:dyDescent="0.2">
      <c r="D233" s="10"/>
    </row>
    <row r="234" spans="4:4" x14ac:dyDescent="0.2">
      <c r="D234" s="10"/>
    </row>
    <row r="235" spans="4:4" x14ac:dyDescent="0.2">
      <c r="D235" s="10"/>
    </row>
    <row r="236" spans="4:4" x14ac:dyDescent="0.2">
      <c r="D236" s="10"/>
    </row>
    <row r="237" spans="4:4" x14ac:dyDescent="0.2">
      <c r="D237" s="10"/>
    </row>
    <row r="238" spans="4:4" x14ac:dyDescent="0.2">
      <c r="D238" s="10"/>
    </row>
    <row r="239" spans="4:4" x14ac:dyDescent="0.2">
      <c r="D239" s="10"/>
    </row>
    <row r="240" spans="4:4" x14ac:dyDescent="0.2">
      <c r="D240" s="10"/>
    </row>
    <row r="241" spans="4:4" x14ac:dyDescent="0.2">
      <c r="D241" s="10"/>
    </row>
    <row r="242" spans="4:4" x14ac:dyDescent="0.2">
      <c r="D242" s="10"/>
    </row>
    <row r="243" spans="4:4" x14ac:dyDescent="0.2">
      <c r="D243" s="10"/>
    </row>
    <row r="244" spans="4:4" x14ac:dyDescent="0.2">
      <c r="D244" s="10"/>
    </row>
    <row r="245" spans="4:4" x14ac:dyDescent="0.2">
      <c r="D245" s="10"/>
    </row>
    <row r="246" spans="4:4" x14ac:dyDescent="0.2">
      <c r="D246" s="10"/>
    </row>
    <row r="247" spans="4:4" x14ac:dyDescent="0.2">
      <c r="D247" s="10"/>
    </row>
    <row r="248" spans="4:4" x14ac:dyDescent="0.2">
      <c r="D248" s="10"/>
    </row>
    <row r="249" spans="4:4" x14ac:dyDescent="0.2">
      <c r="D249" s="10"/>
    </row>
    <row r="250" spans="4:4" x14ac:dyDescent="0.2">
      <c r="D250" s="10"/>
    </row>
    <row r="251" spans="4:4" x14ac:dyDescent="0.2">
      <c r="D251" s="10"/>
    </row>
    <row r="252" spans="4:4" x14ac:dyDescent="0.2">
      <c r="D252" s="10"/>
    </row>
    <row r="253" spans="4:4" x14ac:dyDescent="0.2">
      <c r="D253" s="10"/>
    </row>
    <row r="254" spans="4:4" x14ac:dyDescent="0.2">
      <c r="D254" s="10"/>
    </row>
    <row r="255" spans="4:4" x14ac:dyDescent="0.2">
      <c r="D255" s="10"/>
    </row>
    <row r="256" spans="4:4" x14ac:dyDescent="0.2">
      <c r="D256" s="10"/>
    </row>
    <row r="257" spans="4:4" x14ac:dyDescent="0.2">
      <c r="D257" s="10"/>
    </row>
    <row r="258" spans="4:4" x14ac:dyDescent="0.2">
      <c r="D258" s="10"/>
    </row>
    <row r="259" spans="4:4" x14ac:dyDescent="0.2">
      <c r="D259" s="10"/>
    </row>
    <row r="260" spans="4:4" x14ac:dyDescent="0.2">
      <c r="D260" s="10"/>
    </row>
    <row r="261" spans="4:4" x14ac:dyDescent="0.2">
      <c r="D261" s="10"/>
    </row>
    <row r="262" spans="4:4" x14ac:dyDescent="0.2">
      <c r="D262" s="10"/>
    </row>
    <row r="263" spans="4:4" x14ac:dyDescent="0.2">
      <c r="D263" s="10"/>
    </row>
    <row r="264" spans="4:4" x14ac:dyDescent="0.2">
      <c r="D264" s="10"/>
    </row>
    <row r="265" spans="4:4" x14ac:dyDescent="0.2">
      <c r="D265" s="10"/>
    </row>
    <row r="266" spans="4:4" x14ac:dyDescent="0.2">
      <c r="D266" s="10"/>
    </row>
    <row r="267" spans="4:4" x14ac:dyDescent="0.2">
      <c r="D267" s="10"/>
    </row>
    <row r="268" spans="4:4" x14ac:dyDescent="0.2">
      <c r="D268" s="10"/>
    </row>
    <row r="269" spans="4:4" x14ac:dyDescent="0.2">
      <c r="D269" s="10"/>
    </row>
    <row r="270" spans="4:4" x14ac:dyDescent="0.2">
      <c r="D270" s="10"/>
    </row>
    <row r="271" spans="4:4" x14ac:dyDescent="0.2">
      <c r="D271" s="10"/>
    </row>
    <row r="272" spans="4:4" x14ac:dyDescent="0.2">
      <c r="D272" s="10"/>
    </row>
    <row r="273" spans="4:4" x14ac:dyDescent="0.2">
      <c r="D273" s="10"/>
    </row>
    <row r="274" spans="4:4" x14ac:dyDescent="0.2">
      <c r="D274" s="10"/>
    </row>
    <row r="275" spans="4:4" x14ac:dyDescent="0.2">
      <c r="D275" s="10"/>
    </row>
    <row r="276" spans="4:4" x14ac:dyDescent="0.2">
      <c r="D276" s="10"/>
    </row>
    <row r="277" spans="4:4" x14ac:dyDescent="0.2">
      <c r="D277" s="10"/>
    </row>
    <row r="278" spans="4:4" x14ac:dyDescent="0.2">
      <c r="D278" s="10"/>
    </row>
    <row r="279" spans="4:4" x14ac:dyDescent="0.2">
      <c r="D279" s="10"/>
    </row>
    <row r="280" spans="4:4" x14ac:dyDescent="0.2">
      <c r="D280" s="10"/>
    </row>
    <row r="281" spans="4:4" x14ac:dyDescent="0.2">
      <c r="D281" s="10"/>
    </row>
    <row r="282" spans="4:4" x14ac:dyDescent="0.2">
      <c r="D282" s="10"/>
    </row>
    <row r="283" spans="4:4" x14ac:dyDescent="0.2">
      <c r="D283" s="10"/>
    </row>
    <row r="284" spans="4:4" x14ac:dyDescent="0.2">
      <c r="D284" s="10"/>
    </row>
    <row r="285" spans="4:4" x14ac:dyDescent="0.2">
      <c r="D285" s="10"/>
    </row>
    <row r="286" spans="4:4" x14ac:dyDescent="0.2">
      <c r="D286" s="10"/>
    </row>
    <row r="287" spans="4:4" x14ac:dyDescent="0.2">
      <c r="D287" s="10"/>
    </row>
    <row r="288" spans="4:4" x14ac:dyDescent="0.2">
      <c r="D288" s="10"/>
    </row>
    <row r="289" spans="4:4" x14ac:dyDescent="0.2">
      <c r="D289" s="10"/>
    </row>
    <row r="290" spans="4:4" x14ac:dyDescent="0.2">
      <c r="D290" s="10"/>
    </row>
    <row r="291" spans="4:4" x14ac:dyDescent="0.2">
      <c r="D291" s="10"/>
    </row>
    <row r="292" spans="4:4" x14ac:dyDescent="0.2">
      <c r="D292" s="10"/>
    </row>
    <row r="293" spans="4:4" x14ac:dyDescent="0.2">
      <c r="D293" s="10"/>
    </row>
    <row r="294" spans="4:4" x14ac:dyDescent="0.2">
      <c r="D294" s="10"/>
    </row>
    <row r="295" spans="4:4" x14ac:dyDescent="0.2">
      <c r="D295" s="10"/>
    </row>
    <row r="296" spans="4:4" x14ac:dyDescent="0.2">
      <c r="D296" s="10"/>
    </row>
    <row r="297" spans="4:4" x14ac:dyDescent="0.2">
      <c r="D297" s="10"/>
    </row>
    <row r="298" spans="4:4" x14ac:dyDescent="0.2">
      <c r="D298" s="10"/>
    </row>
    <row r="299" spans="4:4" x14ac:dyDescent="0.2">
      <c r="D299" s="10"/>
    </row>
    <row r="300" spans="4:4" x14ac:dyDescent="0.2">
      <c r="D300" s="10"/>
    </row>
    <row r="301" spans="4:4" x14ac:dyDescent="0.2">
      <c r="D301" s="10"/>
    </row>
    <row r="302" spans="4:4" x14ac:dyDescent="0.2">
      <c r="D302" s="10"/>
    </row>
    <row r="303" spans="4:4" x14ac:dyDescent="0.2">
      <c r="D303" s="10"/>
    </row>
    <row r="304" spans="4:4" x14ac:dyDescent="0.2">
      <c r="D304" s="10"/>
    </row>
    <row r="305" spans="4:4" x14ac:dyDescent="0.2">
      <c r="D305" s="10"/>
    </row>
    <row r="306" spans="4:4" x14ac:dyDescent="0.2">
      <c r="D306" s="10"/>
    </row>
    <row r="307" spans="4:4" x14ac:dyDescent="0.2">
      <c r="D307" s="10"/>
    </row>
    <row r="308" spans="4:4" x14ac:dyDescent="0.2">
      <c r="D308" s="10"/>
    </row>
    <row r="309" spans="4:4" x14ac:dyDescent="0.2">
      <c r="D309" s="10"/>
    </row>
    <row r="310" spans="4:4" x14ac:dyDescent="0.2">
      <c r="D310" s="10"/>
    </row>
    <row r="311" spans="4:4" x14ac:dyDescent="0.2">
      <c r="D311" s="10"/>
    </row>
    <row r="312" spans="4:4" x14ac:dyDescent="0.2">
      <c r="D312" s="10"/>
    </row>
    <row r="313" spans="4:4" x14ac:dyDescent="0.2">
      <c r="D313" s="10"/>
    </row>
    <row r="314" spans="4:4" x14ac:dyDescent="0.2">
      <c r="D314" s="10"/>
    </row>
    <row r="315" spans="4:4" x14ac:dyDescent="0.2">
      <c r="D315" s="10"/>
    </row>
    <row r="316" spans="4:4" x14ac:dyDescent="0.2">
      <c r="D316" s="10"/>
    </row>
    <row r="317" spans="4:4" x14ac:dyDescent="0.2">
      <c r="D317" s="10"/>
    </row>
    <row r="318" spans="4:4" x14ac:dyDescent="0.2">
      <c r="D318" s="10"/>
    </row>
    <row r="319" spans="4:4" x14ac:dyDescent="0.2">
      <c r="D319" s="10"/>
    </row>
    <row r="320" spans="4:4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sheetProtection algorithmName="SHA-512" hashValue="0978w/IEVUQdpWRo9kIhmw4NzcWOlfRKN7B4L4V0kMj/M4MAWFPFzGsEVkcPShFatl6UWQmxgFUu1m4zRzFcQA==" saltValue="yc4+pPdwGHol0wnMYyR82A==" spinCount="100000" sheet="1"/>
  <mergeCells count="7">
    <mergeCell ref="C29:G29"/>
    <mergeCell ref="A1:G1"/>
    <mergeCell ref="C2:G2"/>
    <mergeCell ref="C3:G3"/>
    <mergeCell ref="C4:G4"/>
    <mergeCell ref="C10:G10"/>
    <mergeCell ref="C26:G26"/>
  </mergeCells>
  <pageMargins left="0.59055118110236204" right="0.196850393700787" top="0.78740157499999996" bottom="0.78740157499999996" header="0.3" footer="0.3"/>
  <pageSetup paperSize="9" orientation="landscape" verticalDpi="0" r:id="rId1"/>
  <headerFooter>
    <oddFooter>&amp;RStránka &amp;P z &amp;N&amp;LZpracováno programem BUILDpower S,  © RTS, a.s.</oddFooter>
  </headerFooter>
  <legacy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2.75" outlineLevelRow="1" x14ac:dyDescent="0.2"/>
  <cols>
    <col min="1" max="1" width="3.42578125" customWidth="1"/>
    <col min="2" max="2" width="12.5703125" style="122" customWidth="1"/>
    <col min="3" max="3" width="63.28515625" style="122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17" width="0" hidden="1" customWidth="1"/>
    <col min="18" max="18" width="6.85546875" customWidth="1"/>
    <col min="20" max="20" width="8.42578125" customWidth="1"/>
    <col min="21" max="24" width="0" hidden="1" customWidth="1"/>
    <col min="29" max="29" width="0" hidden="1" customWidth="1"/>
    <col min="31" max="41" width="0" hidden="1" customWidth="1"/>
  </cols>
  <sheetData>
    <row r="1" spans="1:60" ht="15.75" customHeight="1" x14ac:dyDescent="0.25">
      <c r="A1" s="255" t="s">
        <v>173</v>
      </c>
      <c r="B1" s="255"/>
      <c r="C1" s="255"/>
      <c r="D1" s="255"/>
      <c r="E1" s="255"/>
      <c r="F1" s="255"/>
      <c r="G1" s="255"/>
      <c r="AG1" t="s">
        <v>130</v>
      </c>
    </row>
    <row r="2" spans="1:60" ht="24.95" customHeight="1" x14ac:dyDescent="0.2">
      <c r="A2" s="140" t="s">
        <v>7</v>
      </c>
      <c r="B2" s="49" t="s">
        <v>43</v>
      </c>
      <c r="C2" s="256" t="s">
        <v>44</v>
      </c>
      <c r="D2" s="257"/>
      <c r="E2" s="257"/>
      <c r="F2" s="257"/>
      <c r="G2" s="258"/>
      <c r="AG2" t="s">
        <v>131</v>
      </c>
    </row>
    <row r="3" spans="1:60" ht="24.95" customHeight="1" x14ac:dyDescent="0.2">
      <c r="A3" s="140" t="s">
        <v>8</v>
      </c>
      <c r="B3" s="49" t="s">
        <v>72</v>
      </c>
      <c r="C3" s="256" t="s">
        <v>73</v>
      </c>
      <c r="D3" s="257"/>
      <c r="E3" s="257"/>
      <c r="F3" s="257"/>
      <c r="G3" s="258"/>
      <c r="AC3" s="122" t="s">
        <v>131</v>
      </c>
      <c r="AG3" t="s">
        <v>134</v>
      </c>
    </row>
    <row r="4" spans="1:60" ht="24.95" customHeight="1" x14ac:dyDescent="0.2">
      <c r="A4" s="141" t="s">
        <v>9</v>
      </c>
      <c r="B4" s="142" t="s">
        <v>78</v>
      </c>
      <c r="C4" s="259" t="s">
        <v>79</v>
      </c>
      <c r="D4" s="260"/>
      <c r="E4" s="260"/>
      <c r="F4" s="260"/>
      <c r="G4" s="261"/>
      <c r="AG4" t="s">
        <v>135</v>
      </c>
    </row>
    <row r="5" spans="1:60" x14ac:dyDescent="0.2">
      <c r="D5" s="10"/>
    </row>
    <row r="6" spans="1:60" ht="38.25" x14ac:dyDescent="0.2">
      <c r="A6" s="144" t="s">
        <v>136</v>
      </c>
      <c r="B6" s="146" t="s">
        <v>137</v>
      </c>
      <c r="C6" s="146" t="s">
        <v>138</v>
      </c>
      <c r="D6" s="145" t="s">
        <v>139</v>
      </c>
      <c r="E6" s="144" t="s">
        <v>140</v>
      </c>
      <c r="F6" s="143" t="s">
        <v>141</v>
      </c>
      <c r="G6" s="144" t="s">
        <v>29</v>
      </c>
      <c r="H6" s="147" t="s">
        <v>30</v>
      </c>
      <c r="I6" s="147" t="s">
        <v>142</v>
      </c>
      <c r="J6" s="147" t="s">
        <v>31</v>
      </c>
      <c r="K6" s="147" t="s">
        <v>143</v>
      </c>
      <c r="L6" s="147" t="s">
        <v>144</v>
      </c>
      <c r="M6" s="147" t="s">
        <v>145</v>
      </c>
      <c r="N6" s="147" t="s">
        <v>146</v>
      </c>
      <c r="O6" s="147" t="s">
        <v>147</v>
      </c>
      <c r="P6" s="147" t="s">
        <v>148</v>
      </c>
      <c r="Q6" s="147" t="s">
        <v>149</v>
      </c>
      <c r="R6" s="147" t="s">
        <v>150</v>
      </c>
      <c r="S6" s="147" t="s">
        <v>151</v>
      </c>
      <c r="T6" s="147" t="s">
        <v>152</v>
      </c>
      <c r="U6" s="147" t="s">
        <v>153</v>
      </c>
      <c r="V6" s="147" t="s">
        <v>154</v>
      </c>
      <c r="W6" s="147" t="s">
        <v>155</v>
      </c>
      <c r="X6" s="147" t="s">
        <v>156</v>
      </c>
    </row>
    <row r="7" spans="1:60" hidden="1" x14ac:dyDescent="0.2">
      <c r="A7" s="3"/>
      <c r="B7" s="4"/>
      <c r="C7" s="4"/>
      <c r="D7" s="6"/>
      <c r="E7" s="149"/>
      <c r="F7" s="150"/>
      <c r="G7" s="150"/>
      <c r="H7" s="150"/>
      <c r="I7" s="150"/>
      <c r="J7" s="150"/>
      <c r="K7" s="150"/>
      <c r="L7" s="150"/>
      <c r="M7" s="150"/>
      <c r="N7" s="150"/>
      <c r="O7" s="150"/>
      <c r="P7" s="150"/>
      <c r="Q7" s="150"/>
      <c r="R7" s="150"/>
      <c r="S7" s="150"/>
      <c r="T7" s="150"/>
      <c r="U7" s="150"/>
      <c r="V7" s="150"/>
      <c r="W7" s="150"/>
      <c r="X7" s="150"/>
    </row>
    <row r="8" spans="1:60" x14ac:dyDescent="0.2">
      <c r="A8" s="159" t="s">
        <v>157</v>
      </c>
      <c r="B8" s="160" t="s">
        <v>88</v>
      </c>
      <c r="C8" s="174" t="s">
        <v>89</v>
      </c>
      <c r="D8" s="161"/>
      <c r="E8" s="162"/>
      <c r="F8" s="163"/>
      <c r="G8" s="163">
        <f>SUMIF(AG9:AG14,"&lt;&gt;NOR",G9:G14)</f>
        <v>6485.94</v>
      </c>
      <c r="H8" s="163"/>
      <c r="I8" s="163">
        <f>SUM(I9:I14)</f>
        <v>0</v>
      </c>
      <c r="J8" s="163"/>
      <c r="K8" s="163">
        <f>SUM(K9:K14)</f>
        <v>6485.94</v>
      </c>
      <c r="L8" s="163"/>
      <c r="M8" s="163">
        <f>SUM(M9:M14)</f>
        <v>7847.9873999999991</v>
      </c>
      <c r="N8" s="163"/>
      <c r="O8" s="163">
        <f>SUM(O9:O14)</f>
        <v>0</v>
      </c>
      <c r="P8" s="163"/>
      <c r="Q8" s="163">
        <f>SUM(Q9:Q14)</f>
        <v>0</v>
      </c>
      <c r="R8" s="163"/>
      <c r="S8" s="163"/>
      <c r="T8" s="164"/>
      <c r="U8" s="158"/>
      <c r="V8" s="158">
        <f>SUM(V9:V14)</f>
        <v>4.75</v>
      </c>
      <c r="W8" s="158"/>
      <c r="X8" s="158"/>
      <c r="AG8" t="s">
        <v>158</v>
      </c>
    </row>
    <row r="9" spans="1:60" ht="56.25" outlineLevel="1" x14ac:dyDescent="0.2">
      <c r="A9" s="165">
        <v>1</v>
      </c>
      <c r="B9" s="166" t="s">
        <v>484</v>
      </c>
      <c r="C9" s="175" t="s">
        <v>485</v>
      </c>
      <c r="D9" s="167" t="s">
        <v>176</v>
      </c>
      <c r="E9" s="168">
        <v>94.962500000000006</v>
      </c>
      <c r="F9" s="169">
        <v>68.3</v>
      </c>
      <c r="G9" s="170">
        <f>ROUND(E9*F9,2)</f>
        <v>6485.94</v>
      </c>
      <c r="H9" s="169">
        <v>0</v>
      </c>
      <c r="I9" s="170">
        <f>ROUND(E9*H9,2)</f>
        <v>0</v>
      </c>
      <c r="J9" s="169">
        <v>68.3</v>
      </c>
      <c r="K9" s="170">
        <f>ROUND(E9*J9,2)</f>
        <v>6485.94</v>
      </c>
      <c r="L9" s="170">
        <v>21</v>
      </c>
      <c r="M9" s="170">
        <f>G9*(1+L9/100)</f>
        <v>7847.9873999999991</v>
      </c>
      <c r="N9" s="170">
        <v>0</v>
      </c>
      <c r="O9" s="170">
        <f>ROUND(E9*N9,2)</f>
        <v>0</v>
      </c>
      <c r="P9" s="170">
        <v>0</v>
      </c>
      <c r="Q9" s="170">
        <f>ROUND(E9*P9,2)</f>
        <v>0</v>
      </c>
      <c r="R9" s="170" t="s">
        <v>177</v>
      </c>
      <c r="S9" s="170" t="s">
        <v>162</v>
      </c>
      <c r="T9" s="171" t="s">
        <v>178</v>
      </c>
      <c r="U9" s="157">
        <v>0.05</v>
      </c>
      <c r="V9" s="157">
        <f>ROUND(E9*U9,2)</f>
        <v>4.75</v>
      </c>
      <c r="W9" s="157"/>
      <c r="X9" s="157" t="s">
        <v>179</v>
      </c>
      <c r="Y9" s="148"/>
      <c r="Z9" s="148"/>
      <c r="AA9" s="148"/>
      <c r="AB9" s="148"/>
      <c r="AC9" s="148"/>
      <c r="AD9" s="148"/>
      <c r="AE9" s="148"/>
      <c r="AF9" s="148"/>
      <c r="AG9" s="148" t="s">
        <v>180</v>
      </c>
      <c r="AH9" s="148"/>
      <c r="AI9" s="148"/>
      <c r="AJ9" s="148"/>
      <c r="AK9" s="148"/>
      <c r="AL9" s="148"/>
      <c r="AM9" s="148"/>
      <c r="AN9" s="148"/>
      <c r="AO9" s="148"/>
      <c r="AP9" s="148"/>
      <c r="AQ9" s="148"/>
      <c r="AR9" s="148"/>
      <c r="AS9" s="148"/>
      <c r="AT9" s="148"/>
      <c r="AU9" s="148"/>
      <c r="AV9" s="148"/>
      <c r="AW9" s="148"/>
      <c r="AX9" s="148"/>
      <c r="AY9" s="148"/>
      <c r="AZ9" s="148"/>
      <c r="BA9" s="148"/>
      <c r="BB9" s="148"/>
      <c r="BC9" s="148"/>
      <c r="BD9" s="148"/>
      <c r="BE9" s="148"/>
      <c r="BF9" s="148"/>
      <c r="BG9" s="148"/>
      <c r="BH9" s="148"/>
    </row>
    <row r="10" spans="1:60" outlineLevel="1" x14ac:dyDescent="0.2">
      <c r="A10" s="155"/>
      <c r="B10" s="156"/>
      <c r="C10" s="262" t="s">
        <v>486</v>
      </c>
      <c r="D10" s="263"/>
      <c r="E10" s="263"/>
      <c r="F10" s="263"/>
      <c r="G10" s="263"/>
      <c r="H10" s="157"/>
      <c r="I10" s="157"/>
      <c r="J10" s="157"/>
      <c r="K10" s="157"/>
      <c r="L10" s="157"/>
      <c r="M10" s="157"/>
      <c r="N10" s="157"/>
      <c r="O10" s="157"/>
      <c r="P10" s="157"/>
      <c r="Q10" s="157"/>
      <c r="R10" s="157"/>
      <c r="S10" s="157"/>
      <c r="T10" s="157"/>
      <c r="U10" s="157"/>
      <c r="V10" s="157"/>
      <c r="W10" s="157"/>
      <c r="X10" s="157"/>
      <c r="Y10" s="148"/>
      <c r="Z10" s="148"/>
      <c r="AA10" s="148"/>
      <c r="AB10" s="148"/>
      <c r="AC10" s="148"/>
      <c r="AD10" s="148"/>
      <c r="AE10" s="148"/>
      <c r="AF10" s="148"/>
      <c r="AG10" s="148" t="s">
        <v>182</v>
      </c>
      <c r="AH10" s="148"/>
      <c r="AI10" s="148"/>
      <c r="AJ10" s="148"/>
      <c r="AK10" s="148"/>
      <c r="AL10" s="148"/>
      <c r="AM10" s="148"/>
      <c r="AN10" s="148"/>
      <c r="AO10" s="148"/>
      <c r="AP10" s="148"/>
      <c r="AQ10" s="148"/>
      <c r="AR10" s="148"/>
      <c r="AS10" s="148"/>
      <c r="AT10" s="148"/>
      <c r="AU10" s="148"/>
      <c r="AV10" s="148"/>
      <c r="AW10" s="148"/>
      <c r="AX10" s="148"/>
      <c r="AY10" s="148"/>
      <c r="AZ10" s="148"/>
      <c r="BA10" s="148"/>
      <c r="BB10" s="148"/>
      <c r="BC10" s="148"/>
      <c r="BD10" s="148"/>
      <c r="BE10" s="148"/>
      <c r="BF10" s="148"/>
      <c r="BG10" s="148"/>
      <c r="BH10" s="148"/>
    </row>
    <row r="11" spans="1:60" outlineLevel="1" x14ac:dyDescent="0.2">
      <c r="A11" s="155"/>
      <c r="B11" s="156"/>
      <c r="C11" s="188" t="s">
        <v>586</v>
      </c>
      <c r="D11" s="179"/>
      <c r="E11" s="180"/>
      <c r="F11" s="157"/>
      <c r="G11" s="157"/>
      <c r="H11" s="157"/>
      <c r="I11" s="157"/>
      <c r="J11" s="157"/>
      <c r="K11" s="157"/>
      <c r="L11" s="157"/>
      <c r="M11" s="157"/>
      <c r="N11" s="157"/>
      <c r="O11" s="157"/>
      <c r="P11" s="157"/>
      <c r="Q11" s="157"/>
      <c r="R11" s="157"/>
      <c r="S11" s="157"/>
      <c r="T11" s="157"/>
      <c r="U11" s="157"/>
      <c r="V11" s="157"/>
      <c r="W11" s="157"/>
      <c r="X11" s="157"/>
      <c r="Y11" s="148"/>
      <c r="Z11" s="148"/>
      <c r="AA11" s="148"/>
      <c r="AB11" s="148"/>
      <c r="AC11" s="148"/>
      <c r="AD11" s="148"/>
      <c r="AE11" s="148"/>
      <c r="AF11" s="148"/>
      <c r="AG11" s="148" t="s">
        <v>184</v>
      </c>
      <c r="AH11" s="148">
        <v>0</v>
      </c>
      <c r="AI11" s="148"/>
      <c r="AJ11" s="148"/>
      <c r="AK11" s="148"/>
      <c r="AL11" s="148"/>
      <c r="AM11" s="148"/>
      <c r="AN11" s="148"/>
      <c r="AO11" s="148"/>
      <c r="AP11" s="148"/>
      <c r="AQ11" s="148"/>
      <c r="AR11" s="148"/>
      <c r="AS11" s="148"/>
      <c r="AT11" s="148"/>
      <c r="AU11" s="148"/>
      <c r="AV11" s="148"/>
      <c r="AW11" s="148"/>
      <c r="AX11" s="148"/>
      <c r="AY11" s="148"/>
      <c r="AZ11" s="148"/>
      <c r="BA11" s="148"/>
      <c r="BB11" s="148"/>
      <c r="BC11" s="148"/>
      <c r="BD11" s="148"/>
      <c r="BE11" s="148"/>
      <c r="BF11" s="148"/>
      <c r="BG11" s="148"/>
      <c r="BH11" s="148"/>
    </row>
    <row r="12" spans="1:60" outlineLevel="1" x14ac:dyDescent="0.2">
      <c r="A12" s="155"/>
      <c r="B12" s="156"/>
      <c r="C12" s="188" t="s">
        <v>587</v>
      </c>
      <c r="D12" s="179"/>
      <c r="E12" s="180">
        <v>42.784999999999997</v>
      </c>
      <c r="F12" s="157"/>
      <c r="G12" s="157"/>
      <c r="H12" s="157"/>
      <c r="I12" s="157"/>
      <c r="J12" s="157"/>
      <c r="K12" s="157"/>
      <c r="L12" s="157"/>
      <c r="M12" s="157"/>
      <c r="N12" s="157"/>
      <c r="O12" s="157"/>
      <c r="P12" s="157"/>
      <c r="Q12" s="157"/>
      <c r="R12" s="157"/>
      <c r="S12" s="157"/>
      <c r="T12" s="157"/>
      <c r="U12" s="157"/>
      <c r="V12" s="157"/>
      <c r="W12" s="157"/>
      <c r="X12" s="157"/>
      <c r="Y12" s="148"/>
      <c r="Z12" s="148"/>
      <c r="AA12" s="148"/>
      <c r="AB12" s="148"/>
      <c r="AC12" s="148"/>
      <c r="AD12" s="148"/>
      <c r="AE12" s="148"/>
      <c r="AF12" s="148"/>
      <c r="AG12" s="148" t="s">
        <v>184</v>
      </c>
      <c r="AH12" s="148">
        <v>0</v>
      </c>
      <c r="AI12" s="148"/>
      <c r="AJ12" s="148"/>
      <c r="AK12" s="148"/>
      <c r="AL12" s="148"/>
      <c r="AM12" s="148"/>
      <c r="AN12" s="148"/>
      <c r="AO12" s="148"/>
      <c r="AP12" s="148"/>
      <c r="AQ12" s="148"/>
      <c r="AR12" s="148"/>
      <c r="AS12" s="148"/>
      <c r="AT12" s="148"/>
      <c r="AU12" s="148"/>
      <c r="AV12" s="148"/>
      <c r="AW12" s="148"/>
      <c r="AX12" s="148"/>
      <c r="AY12" s="148"/>
      <c r="AZ12" s="148"/>
      <c r="BA12" s="148"/>
      <c r="BB12" s="148"/>
      <c r="BC12" s="148"/>
      <c r="BD12" s="148"/>
      <c r="BE12" s="148"/>
      <c r="BF12" s="148"/>
      <c r="BG12" s="148"/>
      <c r="BH12" s="148"/>
    </row>
    <row r="13" spans="1:60" outlineLevel="1" x14ac:dyDescent="0.2">
      <c r="A13" s="155"/>
      <c r="B13" s="156"/>
      <c r="C13" s="188" t="s">
        <v>588</v>
      </c>
      <c r="D13" s="179"/>
      <c r="E13" s="180">
        <v>17.414999999999999</v>
      </c>
      <c r="F13" s="157"/>
      <c r="G13" s="157"/>
      <c r="H13" s="157"/>
      <c r="I13" s="157"/>
      <c r="J13" s="157"/>
      <c r="K13" s="157"/>
      <c r="L13" s="157"/>
      <c r="M13" s="157"/>
      <c r="N13" s="157"/>
      <c r="O13" s="157"/>
      <c r="P13" s="157"/>
      <c r="Q13" s="157"/>
      <c r="R13" s="157"/>
      <c r="S13" s="157"/>
      <c r="T13" s="157"/>
      <c r="U13" s="157"/>
      <c r="V13" s="157"/>
      <c r="W13" s="157"/>
      <c r="X13" s="157"/>
      <c r="Y13" s="148"/>
      <c r="Z13" s="148"/>
      <c r="AA13" s="148"/>
      <c r="AB13" s="148"/>
      <c r="AC13" s="148"/>
      <c r="AD13" s="148"/>
      <c r="AE13" s="148"/>
      <c r="AF13" s="148"/>
      <c r="AG13" s="148" t="s">
        <v>184</v>
      </c>
      <c r="AH13" s="148">
        <v>0</v>
      </c>
      <c r="AI13" s="148"/>
      <c r="AJ13" s="148"/>
      <c r="AK13" s="148"/>
      <c r="AL13" s="148"/>
      <c r="AM13" s="148"/>
      <c r="AN13" s="148"/>
      <c r="AO13" s="148"/>
      <c r="AP13" s="148"/>
      <c r="AQ13" s="148"/>
      <c r="AR13" s="148"/>
      <c r="AS13" s="148"/>
      <c r="AT13" s="148"/>
      <c r="AU13" s="148"/>
      <c r="AV13" s="148"/>
      <c r="AW13" s="148"/>
      <c r="AX13" s="148"/>
      <c r="AY13" s="148"/>
      <c r="AZ13" s="148"/>
      <c r="BA13" s="148"/>
      <c r="BB13" s="148"/>
      <c r="BC13" s="148"/>
      <c r="BD13" s="148"/>
      <c r="BE13" s="148"/>
      <c r="BF13" s="148"/>
      <c r="BG13" s="148"/>
      <c r="BH13" s="148"/>
    </row>
    <row r="14" spans="1:60" outlineLevel="1" x14ac:dyDescent="0.2">
      <c r="A14" s="155"/>
      <c r="B14" s="156"/>
      <c r="C14" s="188" t="s">
        <v>589</v>
      </c>
      <c r="D14" s="179"/>
      <c r="E14" s="180">
        <v>34.762500000000003</v>
      </c>
      <c r="F14" s="157"/>
      <c r="G14" s="157"/>
      <c r="H14" s="157"/>
      <c r="I14" s="157"/>
      <c r="J14" s="157"/>
      <c r="K14" s="157"/>
      <c r="L14" s="157"/>
      <c r="M14" s="157"/>
      <c r="N14" s="157"/>
      <c r="O14" s="157"/>
      <c r="P14" s="157"/>
      <c r="Q14" s="157"/>
      <c r="R14" s="157"/>
      <c r="S14" s="157"/>
      <c r="T14" s="157"/>
      <c r="U14" s="157"/>
      <c r="V14" s="157"/>
      <c r="W14" s="157"/>
      <c r="X14" s="157"/>
      <c r="Y14" s="148"/>
      <c r="Z14" s="148"/>
      <c r="AA14" s="148"/>
      <c r="AB14" s="148"/>
      <c r="AC14" s="148"/>
      <c r="AD14" s="148"/>
      <c r="AE14" s="148"/>
      <c r="AF14" s="148"/>
      <c r="AG14" s="148" t="s">
        <v>184</v>
      </c>
      <c r="AH14" s="148">
        <v>0</v>
      </c>
      <c r="AI14" s="148"/>
      <c r="AJ14" s="148"/>
      <c r="AK14" s="148"/>
      <c r="AL14" s="148"/>
      <c r="AM14" s="148"/>
      <c r="AN14" s="148"/>
      <c r="AO14" s="148"/>
      <c r="AP14" s="148"/>
      <c r="AQ14" s="148"/>
      <c r="AR14" s="148"/>
      <c r="AS14" s="148"/>
      <c r="AT14" s="148"/>
      <c r="AU14" s="148"/>
      <c r="AV14" s="148"/>
      <c r="AW14" s="148"/>
      <c r="AX14" s="148"/>
      <c r="AY14" s="148"/>
      <c r="AZ14" s="148"/>
      <c r="BA14" s="148"/>
      <c r="BB14" s="148"/>
      <c r="BC14" s="148"/>
      <c r="BD14" s="148"/>
      <c r="BE14" s="148"/>
      <c r="BF14" s="148"/>
      <c r="BG14" s="148"/>
      <c r="BH14" s="148"/>
    </row>
    <row r="15" spans="1:60" x14ac:dyDescent="0.2">
      <c r="A15" s="159" t="s">
        <v>157</v>
      </c>
      <c r="B15" s="160" t="s">
        <v>92</v>
      </c>
      <c r="C15" s="174" t="s">
        <v>93</v>
      </c>
      <c r="D15" s="161"/>
      <c r="E15" s="162"/>
      <c r="F15" s="163"/>
      <c r="G15" s="163">
        <f>SUMIF(AG16:AG27,"&lt;&gt;NOR",G16:G27)</f>
        <v>16504.649999999998</v>
      </c>
      <c r="H15" s="163"/>
      <c r="I15" s="163">
        <f>SUM(I16:I27)</f>
        <v>5687.18</v>
      </c>
      <c r="J15" s="163"/>
      <c r="K15" s="163">
        <f>SUM(K16:K27)</f>
        <v>10817.460000000001</v>
      </c>
      <c r="L15" s="163"/>
      <c r="M15" s="163">
        <f>SUM(M16:M27)</f>
        <v>19970.626499999998</v>
      </c>
      <c r="N15" s="163"/>
      <c r="O15" s="163">
        <f>SUM(O16:O27)</f>
        <v>3.27</v>
      </c>
      <c r="P15" s="163"/>
      <c r="Q15" s="163">
        <f>SUM(Q16:Q27)</f>
        <v>0</v>
      </c>
      <c r="R15" s="163"/>
      <c r="S15" s="163"/>
      <c r="T15" s="164"/>
      <c r="U15" s="158"/>
      <c r="V15" s="158">
        <f>SUM(V16:V27)</f>
        <v>14.13</v>
      </c>
      <c r="W15" s="158"/>
      <c r="X15" s="158"/>
      <c r="AG15" t="s">
        <v>158</v>
      </c>
    </row>
    <row r="16" spans="1:60" outlineLevel="1" x14ac:dyDescent="0.2">
      <c r="A16" s="165">
        <v>2</v>
      </c>
      <c r="B16" s="166" t="s">
        <v>590</v>
      </c>
      <c r="C16" s="175" t="s">
        <v>591</v>
      </c>
      <c r="D16" s="167" t="s">
        <v>176</v>
      </c>
      <c r="E16" s="168">
        <v>0.9</v>
      </c>
      <c r="F16" s="169">
        <v>1477</v>
      </c>
      <c r="G16" s="170">
        <f>ROUND(E16*F16,2)</f>
        <v>1329.3</v>
      </c>
      <c r="H16" s="169">
        <v>961.16</v>
      </c>
      <c r="I16" s="170">
        <f>ROUND(E16*H16,2)</f>
        <v>865.04</v>
      </c>
      <c r="J16" s="169">
        <v>515.84</v>
      </c>
      <c r="K16" s="170">
        <f>ROUND(E16*J16,2)</f>
        <v>464.26</v>
      </c>
      <c r="L16" s="170">
        <v>21</v>
      </c>
      <c r="M16" s="170">
        <f>G16*(1+L16/100)</f>
        <v>1608.453</v>
      </c>
      <c r="N16" s="170">
        <v>2.16</v>
      </c>
      <c r="O16" s="170">
        <f>ROUND(E16*N16,2)</f>
        <v>1.94</v>
      </c>
      <c r="P16" s="170">
        <v>0</v>
      </c>
      <c r="Q16" s="170">
        <f>ROUND(E16*P16,2)</f>
        <v>0</v>
      </c>
      <c r="R16" s="170" t="s">
        <v>494</v>
      </c>
      <c r="S16" s="170" t="s">
        <v>162</v>
      </c>
      <c r="T16" s="171" t="s">
        <v>178</v>
      </c>
      <c r="U16" s="157">
        <v>1.0900000000000001</v>
      </c>
      <c r="V16" s="157">
        <f>ROUND(E16*U16,2)</f>
        <v>0.98</v>
      </c>
      <c r="W16" s="157"/>
      <c r="X16" s="157" t="s">
        <v>179</v>
      </c>
      <c r="Y16" s="148"/>
      <c r="Z16" s="148"/>
      <c r="AA16" s="148"/>
      <c r="AB16" s="148"/>
      <c r="AC16" s="148"/>
      <c r="AD16" s="148"/>
      <c r="AE16" s="148"/>
      <c r="AF16" s="148"/>
      <c r="AG16" s="148" t="s">
        <v>180</v>
      </c>
      <c r="AH16" s="148"/>
      <c r="AI16" s="148"/>
      <c r="AJ16" s="148"/>
      <c r="AK16" s="148"/>
      <c r="AL16" s="148"/>
      <c r="AM16" s="148"/>
      <c r="AN16" s="148"/>
      <c r="AO16" s="148"/>
      <c r="AP16" s="148"/>
      <c r="AQ16" s="148"/>
      <c r="AR16" s="148"/>
      <c r="AS16" s="148"/>
      <c r="AT16" s="148"/>
      <c r="AU16" s="148"/>
      <c r="AV16" s="148"/>
      <c r="AW16" s="148"/>
      <c r="AX16" s="148"/>
      <c r="AY16" s="148"/>
      <c r="AZ16" s="148"/>
      <c r="BA16" s="148"/>
      <c r="BB16" s="148"/>
      <c r="BC16" s="148"/>
      <c r="BD16" s="148"/>
      <c r="BE16" s="148"/>
      <c r="BF16" s="148"/>
      <c r="BG16" s="148"/>
      <c r="BH16" s="148"/>
    </row>
    <row r="17" spans="1:60" outlineLevel="1" x14ac:dyDescent="0.2">
      <c r="A17" s="155"/>
      <c r="B17" s="156"/>
      <c r="C17" s="188" t="s">
        <v>592</v>
      </c>
      <c r="D17" s="179"/>
      <c r="E17" s="180">
        <v>0.9</v>
      </c>
      <c r="F17" s="157"/>
      <c r="G17" s="157"/>
      <c r="H17" s="157"/>
      <c r="I17" s="157"/>
      <c r="J17" s="157"/>
      <c r="K17" s="157"/>
      <c r="L17" s="157"/>
      <c r="M17" s="157"/>
      <c r="N17" s="157"/>
      <c r="O17" s="157"/>
      <c r="P17" s="157"/>
      <c r="Q17" s="157"/>
      <c r="R17" s="157"/>
      <c r="S17" s="157"/>
      <c r="T17" s="157"/>
      <c r="U17" s="157"/>
      <c r="V17" s="157"/>
      <c r="W17" s="157"/>
      <c r="X17" s="157"/>
      <c r="Y17" s="148"/>
      <c r="Z17" s="148"/>
      <c r="AA17" s="148"/>
      <c r="AB17" s="148"/>
      <c r="AC17" s="148"/>
      <c r="AD17" s="148"/>
      <c r="AE17" s="148"/>
      <c r="AF17" s="148"/>
      <c r="AG17" s="148" t="s">
        <v>184</v>
      </c>
      <c r="AH17" s="148">
        <v>0</v>
      </c>
      <c r="AI17" s="148"/>
      <c r="AJ17" s="148"/>
      <c r="AK17" s="148"/>
      <c r="AL17" s="148"/>
      <c r="AM17" s="148"/>
      <c r="AN17" s="148"/>
      <c r="AO17" s="148"/>
      <c r="AP17" s="148"/>
      <c r="AQ17" s="148"/>
      <c r="AR17" s="148"/>
      <c r="AS17" s="148"/>
      <c r="AT17" s="148"/>
      <c r="AU17" s="148"/>
      <c r="AV17" s="148"/>
      <c r="AW17" s="148"/>
      <c r="AX17" s="148"/>
      <c r="AY17" s="148"/>
      <c r="AZ17" s="148"/>
      <c r="BA17" s="148"/>
      <c r="BB17" s="148"/>
      <c r="BC17" s="148"/>
      <c r="BD17" s="148"/>
      <c r="BE17" s="148"/>
      <c r="BF17" s="148"/>
      <c r="BG17" s="148"/>
      <c r="BH17" s="148"/>
    </row>
    <row r="18" spans="1:60" outlineLevel="1" x14ac:dyDescent="0.2">
      <c r="A18" s="165">
        <v>3</v>
      </c>
      <c r="B18" s="166" t="s">
        <v>593</v>
      </c>
      <c r="C18" s="175" t="s">
        <v>594</v>
      </c>
      <c r="D18" s="167" t="s">
        <v>176</v>
      </c>
      <c r="E18" s="168">
        <v>0.6</v>
      </c>
      <c r="F18" s="169">
        <v>1193</v>
      </c>
      <c r="G18" s="170">
        <f>ROUND(E18*F18,2)</f>
        <v>715.8</v>
      </c>
      <c r="H18" s="169">
        <v>725.63</v>
      </c>
      <c r="I18" s="170">
        <f>ROUND(E18*H18,2)</f>
        <v>435.38</v>
      </c>
      <c r="J18" s="169">
        <v>467.37</v>
      </c>
      <c r="K18" s="170">
        <f>ROUND(E18*J18,2)</f>
        <v>280.42</v>
      </c>
      <c r="L18" s="170">
        <v>21</v>
      </c>
      <c r="M18" s="170">
        <f>G18*(1+L18/100)</f>
        <v>866.11799999999994</v>
      </c>
      <c r="N18" s="170">
        <v>2.1</v>
      </c>
      <c r="O18" s="170">
        <f>ROUND(E18*N18,2)</f>
        <v>1.26</v>
      </c>
      <c r="P18" s="170">
        <v>0</v>
      </c>
      <c r="Q18" s="170">
        <f>ROUND(E18*P18,2)</f>
        <v>0</v>
      </c>
      <c r="R18" s="170" t="s">
        <v>494</v>
      </c>
      <c r="S18" s="170" t="s">
        <v>162</v>
      </c>
      <c r="T18" s="171" t="s">
        <v>178</v>
      </c>
      <c r="U18" s="157">
        <v>0.97</v>
      </c>
      <c r="V18" s="157">
        <f>ROUND(E18*U18,2)</f>
        <v>0.57999999999999996</v>
      </c>
      <c r="W18" s="157"/>
      <c r="X18" s="157" t="s">
        <v>179</v>
      </c>
      <c r="Y18" s="148"/>
      <c r="Z18" s="148"/>
      <c r="AA18" s="148"/>
      <c r="AB18" s="148"/>
      <c r="AC18" s="148"/>
      <c r="AD18" s="148"/>
      <c r="AE18" s="148"/>
      <c r="AF18" s="148"/>
      <c r="AG18" s="148" t="s">
        <v>180</v>
      </c>
      <c r="AH18" s="148"/>
      <c r="AI18" s="148"/>
      <c r="AJ18" s="148"/>
      <c r="AK18" s="148"/>
      <c r="AL18" s="148"/>
      <c r="AM18" s="148"/>
      <c r="AN18" s="148"/>
      <c r="AO18" s="148"/>
      <c r="AP18" s="148"/>
      <c r="AQ18" s="148"/>
      <c r="AR18" s="148"/>
      <c r="AS18" s="148"/>
      <c r="AT18" s="148"/>
      <c r="AU18" s="148"/>
      <c r="AV18" s="148"/>
      <c r="AW18" s="148"/>
      <c r="AX18" s="148"/>
      <c r="AY18" s="148"/>
      <c r="AZ18" s="148"/>
      <c r="BA18" s="148"/>
      <c r="BB18" s="148"/>
      <c r="BC18" s="148"/>
      <c r="BD18" s="148"/>
      <c r="BE18" s="148"/>
      <c r="BF18" s="148"/>
      <c r="BG18" s="148"/>
      <c r="BH18" s="148"/>
    </row>
    <row r="19" spans="1:60" outlineLevel="1" x14ac:dyDescent="0.2">
      <c r="A19" s="155"/>
      <c r="B19" s="156"/>
      <c r="C19" s="188" t="s">
        <v>571</v>
      </c>
      <c r="D19" s="179"/>
      <c r="E19" s="180">
        <v>0.6</v>
      </c>
      <c r="F19" s="157"/>
      <c r="G19" s="157"/>
      <c r="H19" s="157"/>
      <c r="I19" s="157"/>
      <c r="J19" s="157"/>
      <c r="K19" s="157"/>
      <c r="L19" s="157"/>
      <c r="M19" s="157"/>
      <c r="N19" s="157"/>
      <c r="O19" s="157"/>
      <c r="P19" s="157"/>
      <c r="Q19" s="157"/>
      <c r="R19" s="157"/>
      <c r="S19" s="157"/>
      <c r="T19" s="157"/>
      <c r="U19" s="157"/>
      <c r="V19" s="157"/>
      <c r="W19" s="157"/>
      <c r="X19" s="157"/>
      <c r="Y19" s="148"/>
      <c r="Z19" s="148"/>
      <c r="AA19" s="148"/>
      <c r="AB19" s="148"/>
      <c r="AC19" s="148"/>
      <c r="AD19" s="148"/>
      <c r="AE19" s="148"/>
      <c r="AF19" s="148"/>
      <c r="AG19" s="148" t="s">
        <v>184</v>
      </c>
      <c r="AH19" s="148">
        <v>0</v>
      </c>
      <c r="AI19" s="148"/>
      <c r="AJ19" s="148"/>
      <c r="AK19" s="148"/>
      <c r="AL19" s="148"/>
      <c r="AM19" s="148"/>
      <c r="AN19" s="148"/>
      <c r="AO19" s="148"/>
      <c r="AP19" s="148"/>
      <c r="AQ19" s="148"/>
      <c r="AR19" s="148"/>
      <c r="AS19" s="148"/>
      <c r="AT19" s="148"/>
      <c r="AU19" s="148"/>
      <c r="AV19" s="148"/>
      <c r="AW19" s="148"/>
      <c r="AX19" s="148"/>
      <c r="AY19" s="148"/>
      <c r="AZ19" s="148"/>
      <c r="BA19" s="148"/>
      <c r="BB19" s="148"/>
      <c r="BC19" s="148"/>
      <c r="BD19" s="148"/>
      <c r="BE19" s="148"/>
      <c r="BF19" s="148"/>
      <c r="BG19" s="148"/>
      <c r="BH19" s="148"/>
    </row>
    <row r="20" spans="1:60" outlineLevel="1" x14ac:dyDescent="0.2">
      <c r="A20" s="165">
        <v>4</v>
      </c>
      <c r="B20" s="166" t="s">
        <v>595</v>
      </c>
      <c r="C20" s="175" t="s">
        <v>596</v>
      </c>
      <c r="D20" s="167" t="s">
        <v>203</v>
      </c>
      <c r="E20" s="168">
        <v>139.70574999999999</v>
      </c>
      <c r="F20" s="169">
        <v>103.5</v>
      </c>
      <c r="G20" s="170">
        <f>ROUND(E20*F20,2)</f>
        <v>14459.55</v>
      </c>
      <c r="H20" s="169">
        <v>31.4</v>
      </c>
      <c r="I20" s="170">
        <f>ROUND(E20*H20,2)</f>
        <v>4386.76</v>
      </c>
      <c r="J20" s="169">
        <v>72.099999999999994</v>
      </c>
      <c r="K20" s="170">
        <f>ROUND(E20*J20,2)</f>
        <v>10072.780000000001</v>
      </c>
      <c r="L20" s="170">
        <v>21</v>
      </c>
      <c r="M20" s="170">
        <f>G20*(1+L20/100)</f>
        <v>17496.055499999999</v>
      </c>
      <c r="N20" s="170">
        <v>5.0000000000000001E-4</v>
      </c>
      <c r="O20" s="170">
        <f>ROUND(E20*N20,2)</f>
        <v>7.0000000000000007E-2</v>
      </c>
      <c r="P20" s="170">
        <v>0</v>
      </c>
      <c r="Q20" s="170">
        <f>ROUND(E20*P20,2)</f>
        <v>0</v>
      </c>
      <c r="R20" s="170" t="s">
        <v>494</v>
      </c>
      <c r="S20" s="170" t="s">
        <v>162</v>
      </c>
      <c r="T20" s="171" t="s">
        <v>178</v>
      </c>
      <c r="U20" s="157">
        <v>0.09</v>
      </c>
      <c r="V20" s="157">
        <f>ROUND(E20*U20,2)</f>
        <v>12.57</v>
      </c>
      <c r="W20" s="157"/>
      <c r="X20" s="157" t="s">
        <v>179</v>
      </c>
      <c r="Y20" s="148"/>
      <c r="Z20" s="148"/>
      <c r="AA20" s="148"/>
      <c r="AB20" s="148"/>
      <c r="AC20" s="148"/>
      <c r="AD20" s="148"/>
      <c r="AE20" s="148"/>
      <c r="AF20" s="148"/>
      <c r="AG20" s="148" t="s">
        <v>180</v>
      </c>
      <c r="AH20" s="148"/>
      <c r="AI20" s="148"/>
      <c r="AJ20" s="148"/>
      <c r="AK20" s="148"/>
      <c r="AL20" s="148"/>
      <c r="AM20" s="148"/>
      <c r="AN20" s="148"/>
      <c r="AO20" s="148"/>
      <c r="AP20" s="148"/>
      <c r="AQ20" s="148"/>
      <c r="AR20" s="148"/>
      <c r="AS20" s="148"/>
      <c r="AT20" s="148"/>
      <c r="AU20" s="148"/>
      <c r="AV20" s="148"/>
      <c r="AW20" s="148"/>
      <c r="AX20" s="148"/>
      <c r="AY20" s="148"/>
      <c r="AZ20" s="148"/>
      <c r="BA20" s="148"/>
      <c r="BB20" s="148"/>
      <c r="BC20" s="148"/>
      <c r="BD20" s="148"/>
      <c r="BE20" s="148"/>
      <c r="BF20" s="148"/>
      <c r="BG20" s="148"/>
      <c r="BH20" s="148"/>
    </row>
    <row r="21" spans="1:60" outlineLevel="1" x14ac:dyDescent="0.2">
      <c r="A21" s="155"/>
      <c r="B21" s="156"/>
      <c r="C21" s="188" t="s">
        <v>597</v>
      </c>
      <c r="D21" s="179"/>
      <c r="E21" s="180"/>
      <c r="F21" s="157"/>
      <c r="G21" s="157"/>
      <c r="H21" s="157"/>
      <c r="I21" s="157"/>
      <c r="J21" s="157"/>
      <c r="K21" s="157"/>
      <c r="L21" s="157"/>
      <c r="M21" s="157"/>
      <c r="N21" s="157"/>
      <c r="O21" s="157"/>
      <c r="P21" s="157"/>
      <c r="Q21" s="157"/>
      <c r="R21" s="157"/>
      <c r="S21" s="157"/>
      <c r="T21" s="157"/>
      <c r="U21" s="157"/>
      <c r="V21" s="157"/>
      <c r="W21" s="157"/>
      <c r="X21" s="157"/>
      <c r="Y21" s="148"/>
      <c r="Z21" s="148"/>
      <c r="AA21" s="148"/>
      <c r="AB21" s="148"/>
      <c r="AC21" s="148"/>
      <c r="AD21" s="148"/>
      <c r="AE21" s="148"/>
      <c r="AF21" s="148"/>
      <c r="AG21" s="148" t="s">
        <v>184</v>
      </c>
      <c r="AH21" s="148">
        <v>0</v>
      </c>
      <c r="AI21" s="148"/>
      <c r="AJ21" s="148"/>
      <c r="AK21" s="148"/>
      <c r="AL21" s="148"/>
      <c r="AM21" s="148"/>
      <c r="AN21" s="148"/>
      <c r="AO21" s="148"/>
      <c r="AP21" s="148"/>
      <c r="AQ21" s="148"/>
      <c r="AR21" s="148"/>
      <c r="AS21" s="148"/>
      <c r="AT21" s="148"/>
      <c r="AU21" s="148"/>
      <c r="AV21" s="148"/>
      <c r="AW21" s="148"/>
      <c r="AX21" s="148"/>
      <c r="AY21" s="148"/>
      <c r="AZ21" s="148"/>
      <c r="BA21" s="148"/>
      <c r="BB21" s="148"/>
      <c r="BC21" s="148"/>
      <c r="BD21" s="148"/>
      <c r="BE21" s="148"/>
      <c r="BF21" s="148"/>
      <c r="BG21" s="148"/>
      <c r="BH21" s="148"/>
    </row>
    <row r="22" spans="1:60" outlineLevel="1" x14ac:dyDescent="0.2">
      <c r="A22" s="155"/>
      <c r="B22" s="156"/>
      <c r="C22" s="188" t="s">
        <v>598</v>
      </c>
      <c r="D22" s="179"/>
      <c r="E22" s="180">
        <v>14.5</v>
      </c>
      <c r="F22" s="157"/>
      <c r="G22" s="157"/>
      <c r="H22" s="157"/>
      <c r="I22" s="157"/>
      <c r="J22" s="157"/>
      <c r="K22" s="157"/>
      <c r="L22" s="157"/>
      <c r="M22" s="157"/>
      <c r="N22" s="157"/>
      <c r="O22" s="157"/>
      <c r="P22" s="157"/>
      <c r="Q22" s="157"/>
      <c r="R22" s="157"/>
      <c r="S22" s="157"/>
      <c r="T22" s="157"/>
      <c r="U22" s="157"/>
      <c r="V22" s="157"/>
      <c r="W22" s="157"/>
      <c r="X22" s="157"/>
      <c r="Y22" s="148"/>
      <c r="Z22" s="148"/>
      <c r="AA22" s="148"/>
      <c r="AB22" s="148"/>
      <c r="AC22" s="148"/>
      <c r="AD22" s="148"/>
      <c r="AE22" s="148"/>
      <c r="AF22" s="148"/>
      <c r="AG22" s="148" t="s">
        <v>184</v>
      </c>
      <c r="AH22" s="148">
        <v>0</v>
      </c>
      <c r="AI22" s="148"/>
      <c r="AJ22" s="148"/>
      <c r="AK22" s="148"/>
      <c r="AL22" s="148"/>
      <c r="AM22" s="148"/>
      <c r="AN22" s="148"/>
      <c r="AO22" s="148"/>
      <c r="AP22" s="148"/>
      <c r="AQ22" s="148"/>
      <c r="AR22" s="148"/>
      <c r="AS22" s="148"/>
      <c r="AT22" s="148"/>
      <c r="AU22" s="148"/>
      <c r="AV22" s="148"/>
      <c r="AW22" s="148"/>
      <c r="AX22" s="148"/>
      <c r="AY22" s="148"/>
      <c r="AZ22" s="148"/>
      <c r="BA22" s="148"/>
      <c r="BB22" s="148"/>
      <c r="BC22" s="148"/>
      <c r="BD22" s="148"/>
      <c r="BE22" s="148"/>
      <c r="BF22" s="148"/>
      <c r="BG22" s="148"/>
      <c r="BH22" s="148"/>
    </row>
    <row r="23" spans="1:60" outlineLevel="1" x14ac:dyDescent="0.2">
      <c r="A23" s="155"/>
      <c r="B23" s="156"/>
      <c r="C23" s="188" t="s">
        <v>599</v>
      </c>
      <c r="D23" s="179"/>
      <c r="E23" s="180">
        <v>1</v>
      </c>
      <c r="F23" s="157"/>
      <c r="G23" s="157"/>
      <c r="H23" s="157"/>
      <c r="I23" s="157"/>
      <c r="J23" s="157"/>
      <c r="K23" s="157"/>
      <c r="L23" s="157"/>
      <c r="M23" s="157"/>
      <c r="N23" s="157"/>
      <c r="O23" s="157"/>
      <c r="P23" s="157"/>
      <c r="Q23" s="157"/>
      <c r="R23" s="157"/>
      <c r="S23" s="157"/>
      <c r="T23" s="157"/>
      <c r="U23" s="157"/>
      <c r="V23" s="157"/>
      <c r="W23" s="157"/>
      <c r="X23" s="157"/>
      <c r="Y23" s="148"/>
      <c r="Z23" s="148"/>
      <c r="AA23" s="148"/>
      <c r="AB23" s="148"/>
      <c r="AC23" s="148"/>
      <c r="AD23" s="148"/>
      <c r="AE23" s="148"/>
      <c r="AF23" s="148"/>
      <c r="AG23" s="148" t="s">
        <v>184</v>
      </c>
      <c r="AH23" s="148">
        <v>0</v>
      </c>
      <c r="AI23" s="148"/>
      <c r="AJ23" s="148"/>
      <c r="AK23" s="148"/>
      <c r="AL23" s="148"/>
      <c r="AM23" s="148"/>
      <c r="AN23" s="148"/>
      <c r="AO23" s="148"/>
      <c r="AP23" s="148"/>
      <c r="AQ23" s="148"/>
      <c r="AR23" s="148"/>
      <c r="AS23" s="148"/>
      <c r="AT23" s="148"/>
      <c r="AU23" s="148"/>
      <c r="AV23" s="148"/>
      <c r="AW23" s="148"/>
      <c r="AX23" s="148"/>
      <c r="AY23" s="148"/>
      <c r="AZ23" s="148"/>
      <c r="BA23" s="148"/>
      <c r="BB23" s="148"/>
      <c r="BC23" s="148"/>
      <c r="BD23" s="148"/>
      <c r="BE23" s="148"/>
      <c r="BF23" s="148"/>
      <c r="BG23" s="148"/>
      <c r="BH23" s="148"/>
    </row>
    <row r="24" spans="1:60" outlineLevel="1" x14ac:dyDescent="0.2">
      <c r="A24" s="155"/>
      <c r="B24" s="156"/>
      <c r="C24" s="188" t="s">
        <v>600</v>
      </c>
      <c r="D24" s="179"/>
      <c r="E24" s="180">
        <v>25.5</v>
      </c>
      <c r="F24" s="157"/>
      <c r="G24" s="157"/>
      <c r="H24" s="157"/>
      <c r="I24" s="157"/>
      <c r="J24" s="157"/>
      <c r="K24" s="157"/>
      <c r="L24" s="157"/>
      <c r="M24" s="157"/>
      <c r="N24" s="157"/>
      <c r="O24" s="157"/>
      <c r="P24" s="157"/>
      <c r="Q24" s="157"/>
      <c r="R24" s="157"/>
      <c r="S24" s="157"/>
      <c r="T24" s="157"/>
      <c r="U24" s="157"/>
      <c r="V24" s="157"/>
      <c r="W24" s="157"/>
      <c r="X24" s="157"/>
      <c r="Y24" s="148"/>
      <c r="Z24" s="148"/>
      <c r="AA24" s="148"/>
      <c r="AB24" s="148"/>
      <c r="AC24" s="148"/>
      <c r="AD24" s="148"/>
      <c r="AE24" s="148"/>
      <c r="AF24" s="148"/>
      <c r="AG24" s="148" t="s">
        <v>184</v>
      </c>
      <c r="AH24" s="148">
        <v>0</v>
      </c>
      <c r="AI24" s="148"/>
      <c r="AJ24" s="148"/>
      <c r="AK24" s="148"/>
      <c r="AL24" s="148"/>
      <c r="AM24" s="148"/>
      <c r="AN24" s="148"/>
      <c r="AO24" s="148"/>
      <c r="AP24" s="148"/>
      <c r="AQ24" s="148"/>
      <c r="AR24" s="148"/>
      <c r="AS24" s="148"/>
      <c r="AT24" s="148"/>
      <c r="AU24" s="148"/>
      <c r="AV24" s="148"/>
      <c r="AW24" s="148"/>
      <c r="AX24" s="148"/>
      <c r="AY24" s="148"/>
      <c r="AZ24" s="148"/>
      <c r="BA24" s="148"/>
      <c r="BB24" s="148"/>
      <c r="BC24" s="148"/>
      <c r="BD24" s="148"/>
      <c r="BE24" s="148"/>
      <c r="BF24" s="148"/>
      <c r="BG24" s="148"/>
      <c r="BH24" s="148"/>
    </row>
    <row r="25" spans="1:60" outlineLevel="1" x14ac:dyDescent="0.2">
      <c r="A25" s="155"/>
      <c r="B25" s="156"/>
      <c r="C25" s="188" t="s">
        <v>601</v>
      </c>
      <c r="D25" s="179"/>
      <c r="E25" s="180">
        <v>12.5</v>
      </c>
      <c r="F25" s="157"/>
      <c r="G25" s="157"/>
      <c r="H25" s="157"/>
      <c r="I25" s="157"/>
      <c r="J25" s="157"/>
      <c r="K25" s="157"/>
      <c r="L25" s="157"/>
      <c r="M25" s="157"/>
      <c r="N25" s="157"/>
      <c r="O25" s="157"/>
      <c r="P25" s="157"/>
      <c r="Q25" s="157"/>
      <c r="R25" s="157"/>
      <c r="S25" s="157"/>
      <c r="T25" s="157"/>
      <c r="U25" s="157"/>
      <c r="V25" s="157"/>
      <c r="W25" s="157"/>
      <c r="X25" s="157"/>
      <c r="Y25" s="148"/>
      <c r="Z25" s="148"/>
      <c r="AA25" s="148"/>
      <c r="AB25" s="148"/>
      <c r="AC25" s="148"/>
      <c r="AD25" s="148"/>
      <c r="AE25" s="148"/>
      <c r="AF25" s="148"/>
      <c r="AG25" s="148" t="s">
        <v>184</v>
      </c>
      <c r="AH25" s="148">
        <v>0</v>
      </c>
      <c r="AI25" s="148"/>
      <c r="AJ25" s="148"/>
      <c r="AK25" s="148"/>
      <c r="AL25" s="148"/>
      <c r="AM25" s="148"/>
      <c r="AN25" s="148"/>
      <c r="AO25" s="148"/>
      <c r="AP25" s="148"/>
      <c r="AQ25" s="148"/>
      <c r="AR25" s="148"/>
      <c r="AS25" s="148"/>
      <c r="AT25" s="148"/>
      <c r="AU25" s="148"/>
      <c r="AV25" s="148"/>
      <c r="AW25" s="148"/>
      <c r="AX25" s="148"/>
      <c r="AY25" s="148"/>
      <c r="AZ25" s="148"/>
      <c r="BA25" s="148"/>
      <c r="BB25" s="148"/>
      <c r="BC25" s="148"/>
      <c r="BD25" s="148"/>
      <c r="BE25" s="148"/>
      <c r="BF25" s="148"/>
      <c r="BG25" s="148"/>
      <c r="BH25" s="148"/>
    </row>
    <row r="26" spans="1:60" outlineLevel="1" x14ac:dyDescent="0.2">
      <c r="A26" s="155"/>
      <c r="B26" s="156"/>
      <c r="C26" s="188" t="s">
        <v>602</v>
      </c>
      <c r="D26" s="179"/>
      <c r="E26" s="180">
        <v>21.205749999999998</v>
      </c>
      <c r="F26" s="157"/>
      <c r="G26" s="157"/>
      <c r="H26" s="157"/>
      <c r="I26" s="157"/>
      <c r="J26" s="157"/>
      <c r="K26" s="157"/>
      <c r="L26" s="157"/>
      <c r="M26" s="157"/>
      <c r="N26" s="157"/>
      <c r="O26" s="157"/>
      <c r="P26" s="157"/>
      <c r="Q26" s="157"/>
      <c r="R26" s="157"/>
      <c r="S26" s="157"/>
      <c r="T26" s="157"/>
      <c r="U26" s="157"/>
      <c r="V26" s="157"/>
      <c r="W26" s="157"/>
      <c r="X26" s="157"/>
      <c r="Y26" s="148"/>
      <c r="Z26" s="148"/>
      <c r="AA26" s="148"/>
      <c r="AB26" s="148"/>
      <c r="AC26" s="148"/>
      <c r="AD26" s="148"/>
      <c r="AE26" s="148"/>
      <c r="AF26" s="148"/>
      <c r="AG26" s="148" t="s">
        <v>184</v>
      </c>
      <c r="AH26" s="148">
        <v>0</v>
      </c>
      <c r="AI26" s="148"/>
      <c r="AJ26" s="148"/>
      <c r="AK26" s="148"/>
      <c r="AL26" s="148"/>
      <c r="AM26" s="148"/>
      <c r="AN26" s="148"/>
      <c r="AO26" s="148"/>
      <c r="AP26" s="148"/>
      <c r="AQ26" s="148"/>
      <c r="AR26" s="148"/>
      <c r="AS26" s="148"/>
      <c r="AT26" s="148"/>
      <c r="AU26" s="148"/>
      <c r="AV26" s="148"/>
      <c r="AW26" s="148"/>
      <c r="AX26" s="148"/>
      <c r="AY26" s="148"/>
      <c r="AZ26" s="148"/>
      <c r="BA26" s="148"/>
      <c r="BB26" s="148"/>
      <c r="BC26" s="148"/>
      <c r="BD26" s="148"/>
      <c r="BE26" s="148"/>
      <c r="BF26" s="148"/>
      <c r="BG26" s="148"/>
      <c r="BH26" s="148"/>
    </row>
    <row r="27" spans="1:60" outlineLevel="1" x14ac:dyDescent="0.2">
      <c r="A27" s="155"/>
      <c r="B27" s="156"/>
      <c r="C27" s="188" t="s">
        <v>603</v>
      </c>
      <c r="D27" s="179"/>
      <c r="E27" s="180">
        <v>65</v>
      </c>
      <c r="F27" s="157"/>
      <c r="G27" s="157"/>
      <c r="H27" s="157"/>
      <c r="I27" s="157"/>
      <c r="J27" s="157"/>
      <c r="K27" s="157"/>
      <c r="L27" s="157"/>
      <c r="M27" s="157"/>
      <c r="N27" s="157"/>
      <c r="O27" s="157"/>
      <c r="P27" s="157"/>
      <c r="Q27" s="157"/>
      <c r="R27" s="157"/>
      <c r="S27" s="157"/>
      <c r="T27" s="157"/>
      <c r="U27" s="157"/>
      <c r="V27" s="157"/>
      <c r="W27" s="157"/>
      <c r="X27" s="157"/>
      <c r="Y27" s="148"/>
      <c r="Z27" s="148"/>
      <c r="AA27" s="148"/>
      <c r="AB27" s="148"/>
      <c r="AC27" s="148"/>
      <c r="AD27" s="148"/>
      <c r="AE27" s="148"/>
      <c r="AF27" s="148"/>
      <c r="AG27" s="148" t="s">
        <v>184</v>
      </c>
      <c r="AH27" s="148">
        <v>0</v>
      </c>
      <c r="AI27" s="148"/>
      <c r="AJ27" s="148"/>
      <c r="AK27" s="148"/>
      <c r="AL27" s="148"/>
      <c r="AM27" s="148"/>
      <c r="AN27" s="148"/>
      <c r="AO27" s="148"/>
      <c r="AP27" s="148"/>
      <c r="AQ27" s="148"/>
      <c r="AR27" s="148"/>
      <c r="AS27" s="148"/>
      <c r="AT27" s="148"/>
      <c r="AU27" s="148"/>
      <c r="AV27" s="148"/>
      <c r="AW27" s="148"/>
      <c r="AX27" s="148"/>
      <c r="AY27" s="148"/>
      <c r="AZ27" s="148"/>
      <c r="BA27" s="148"/>
      <c r="BB27" s="148"/>
      <c r="BC27" s="148"/>
      <c r="BD27" s="148"/>
      <c r="BE27" s="148"/>
      <c r="BF27" s="148"/>
      <c r="BG27" s="148"/>
      <c r="BH27" s="148"/>
    </row>
    <row r="28" spans="1:60" x14ac:dyDescent="0.2">
      <c r="A28" s="159" t="s">
        <v>157</v>
      </c>
      <c r="B28" s="160" t="s">
        <v>96</v>
      </c>
      <c r="C28" s="174" t="s">
        <v>97</v>
      </c>
      <c r="D28" s="161"/>
      <c r="E28" s="162"/>
      <c r="F28" s="163"/>
      <c r="G28" s="163">
        <f>SUMIF(AG29:AG32,"&lt;&gt;NOR",G29:G32)</f>
        <v>1468</v>
      </c>
      <c r="H28" s="163"/>
      <c r="I28" s="163">
        <f>SUM(I29:I32)</f>
        <v>756.18</v>
      </c>
      <c r="J28" s="163"/>
      <c r="K28" s="163">
        <f>SUM(K29:K32)</f>
        <v>711.82</v>
      </c>
      <c r="L28" s="163"/>
      <c r="M28" s="163">
        <f>SUM(M29:M32)</f>
        <v>1776.28</v>
      </c>
      <c r="N28" s="163"/>
      <c r="O28" s="163">
        <f>SUM(O29:O32)</f>
        <v>1.85</v>
      </c>
      <c r="P28" s="163"/>
      <c r="Q28" s="163">
        <f>SUM(Q29:Q32)</f>
        <v>0</v>
      </c>
      <c r="R28" s="163"/>
      <c r="S28" s="163"/>
      <c r="T28" s="164"/>
      <c r="U28" s="158"/>
      <c r="V28" s="158">
        <f>SUM(V29:V32)</f>
        <v>1.72</v>
      </c>
      <c r="W28" s="158"/>
      <c r="X28" s="158"/>
      <c r="AG28" t="s">
        <v>158</v>
      </c>
    </row>
    <row r="29" spans="1:60" outlineLevel="1" x14ac:dyDescent="0.2">
      <c r="A29" s="165">
        <v>5</v>
      </c>
      <c r="B29" s="166" t="s">
        <v>604</v>
      </c>
      <c r="C29" s="175" t="s">
        <v>605</v>
      </c>
      <c r="D29" s="167" t="s">
        <v>176</v>
      </c>
      <c r="E29" s="168">
        <v>1</v>
      </c>
      <c r="F29" s="169">
        <v>1468</v>
      </c>
      <c r="G29" s="170">
        <f>ROUND(E29*F29,2)</f>
        <v>1468</v>
      </c>
      <c r="H29" s="169">
        <v>756.18</v>
      </c>
      <c r="I29" s="170">
        <f>ROUND(E29*H29,2)</f>
        <v>756.18</v>
      </c>
      <c r="J29" s="169">
        <v>711.82</v>
      </c>
      <c r="K29" s="170">
        <f>ROUND(E29*J29,2)</f>
        <v>711.82</v>
      </c>
      <c r="L29" s="170">
        <v>21</v>
      </c>
      <c r="M29" s="170">
        <f>G29*(1+L29/100)</f>
        <v>1776.28</v>
      </c>
      <c r="N29" s="170">
        <v>1.8480000000000001</v>
      </c>
      <c r="O29" s="170">
        <f>ROUND(E29*N29,2)</f>
        <v>1.85</v>
      </c>
      <c r="P29" s="170">
        <v>0</v>
      </c>
      <c r="Q29" s="170">
        <f>ROUND(E29*P29,2)</f>
        <v>0</v>
      </c>
      <c r="R29" s="170" t="s">
        <v>507</v>
      </c>
      <c r="S29" s="170" t="s">
        <v>162</v>
      </c>
      <c r="T29" s="171" t="s">
        <v>178</v>
      </c>
      <c r="U29" s="157">
        <v>1.72</v>
      </c>
      <c r="V29" s="157">
        <f>ROUND(E29*U29,2)</f>
        <v>1.72</v>
      </c>
      <c r="W29" s="157"/>
      <c r="X29" s="157" t="s">
        <v>179</v>
      </c>
      <c r="Y29" s="148"/>
      <c r="Z29" s="148"/>
      <c r="AA29" s="148"/>
      <c r="AB29" s="148"/>
      <c r="AC29" s="148"/>
      <c r="AD29" s="148"/>
      <c r="AE29" s="148"/>
      <c r="AF29" s="148"/>
      <c r="AG29" s="148" t="s">
        <v>180</v>
      </c>
      <c r="AH29" s="148"/>
      <c r="AI29" s="148"/>
      <c r="AJ29" s="148"/>
      <c r="AK29" s="148"/>
      <c r="AL29" s="148"/>
      <c r="AM29" s="148"/>
      <c r="AN29" s="148"/>
      <c r="AO29" s="148"/>
      <c r="AP29" s="148"/>
      <c r="AQ29" s="148"/>
      <c r="AR29" s="148"/>
      <c r="AS29" s="148"/>
      <c r="AT29" s="148"/>
      <c r="AU29" s="148"/>
      <c r="AV29" s="148"/>
      <c r="AW29" s="148"/>
      <c r="AX29" s="148"/>
      <c r="AY29" s="148"/>
      <c r="AZ29" s="148"/>
      <c r="BA29" s="148"/>
      <c r="BB29" s="148"/>
      <c r="BC29" s="148"/>
      <c r="BD29" s="148"/>
      <c r="BE29" s="148"/>
      <c r="BF29" s="148"/>
      <c r="BG29" s="148"/>
      <c r="BH29" s="148"/>
    </row>
    <row r="30" spans="1:60" outlineLevel="1" x14ac:dyDescent="0.2">
      <c r="A30" s="155"/>
      <c r="B30" s="156"/>
      <c r="C30" s="262" t="s">
        <v>606</v>
      </c>
      <c r="D30" s="263"/>
      <c r="E30" s="263"/>
      <c r="F30" s="263"/>
      <c r="G30" s="263"/>
      <c r="H30" s="157"/>
      <c r="I30" s="157"/>
      <c r="J30" s="157"/>
      <c r="K30" s="157"/>
      <c r="L30" s="157"/>
      <c r="M30" s="157"/>
      <c r="N30" s="157"/>
      <c r="O30" s="157"/>
      <c r="P30" s="157"/>
      <c r="Q30" s="157"/>
      <c r="R30" s="157"/>
      <c r="S30" s="157"/>
      <c r="T30" s="157"/>
      <c r="U30" s="157"/>
      <c r="V30" s="157"/>
      <c r="W30" s="157"/>
      <c r="X30" s="157"/>
      <c r="Y30" s="148"/>
      <c r="Z30" s="148"/>
      <c r="AA30" s="148"/>
      <c r="AB30" s="148"/>
      <c r="AC30" s="148"/>
      <c r="AD30" s="148"/>
      <c r="AE30" s="148"/>
      <c r="AF30" s="148"/>
      <c r="AG30" s="148" t="s">
        <v>182</v>
      </c>
      <c r="AH30" s="148"/>
      <c r="AI30" s="148"/>
      <c r="AJ30" s="148"/>
      <c r="AK30" s="148"/>
      <c r="AL30" s="148"/>
      <c r="AM30" s="148"/>
      <c r="AN30" s="148"/>
      <c r="AO30" s="148"/>
      <c r="AP30" s="148"/>
      <c r="AQ30" s="148"/>
      <c r="AR30" s="148"/>
      <c r="AS30" s="148"/>
      <c r="AT30" s="148"/>
      <c r="AU30" s="148"/>
      <c r="AV30" s="148"/>
      <c r="AW30" s="148"/>
      <c r="AX30" s="148"/>
      <c r="AY30" s="148"/>
      <c r="AZ30" s="148"/>
      <c r="BA30" s="148"/>
      <c r="BB30" s="148"/>
      <c r="BC30" s="148"/>
      <c r="BD30" s="148"/>
      <c r="BE30" s="148"/>
      <c r="BF30" s="148"/>
      <c r="BG30" s="148"/>
      <c r="BH30" s="148"/>
    </row>
    <row r="31" spans="1:60" outlineLevel="1" x14ac:dyDescent="0.2">
      <c r="A31" s="155"/>
      <c r="B31" s="156"/>
      <c r="C31" s="188" t="s">
        <v>607</v>
      </c>
      <c r="D31" s="179"/>
      <c r="E31" s="180">
        <v>0.5</v>
      </c>
      <c r="F31" s="157"/>
      <c r="G31" s="157"/>
      <c r="H31" s="157"/>
      <c r="I31" s="157"/>
      <c r="J31" s="157"/>
      <c r="K31" s="157"/>
      <c r="L31" s="157"/>
      <c r="M31" s="157"/>
      <c r="N31" s="157"/>
      <c r="O31" s="157"/>
      <c r="P31" s="157"/>
      <c r="Q31" s="157"/>
      <c r="R31" s="157"/>
      <c r="S31" s="157"/>
      <c r="T31" s="157"/>
      <c r="U31" s="157"/>
      <c r="V31" s="157"/>
      <c r="W31" s="157"/>
      <c r="X31" s="157"/>
      <c r="Y31" s="148"/>
      <c r="Z31" s="148"/>
      <c r="AA31" s="148"/>
      <c r="AB31" s="148"/>
      <c r="AC31" s="148"/>
      <c r="AD31" s="148"/>
      <c r="AE31" s="148"/>
      <c r="AF31" s="148"/>
      <c r="AG31" s="148" t="s">
        <v>184</v>
      </c>
      <c r="AH31" s="148">
        <v>0</v>
      </c>
      <c r="AI31" s="148"/>
      <c r="AJ31" s="148"/>
      <c r="AK31" s="148"/>
      <c r="AL31" s="148"/>
      <c r="AM31" s="148"/>
      <c r="AN31" s="148"/>
      <c r="AO31" s="148"/>
      <c r="AP31" s="148"/>
      <c r="AQ31" s="148"/>
      <c r="AR31" s="148"/>
      <c r="AS31" s="148"/>
      <c r="AT31" s="148"/>
      <c r="AU31" s="148"/>
      <c r="AV31" s="148"/>
      <c r="AW31" s="148"/>
      <c r="AX31" s="148"/>
      <c r="AY31" s="148"/>
      <c r="AZ31" s="148"/>
      <c r="BA31" s="148"/>
      <c r="BB31" s="148"/>
      <c r="BC31" s="148"/>
      <c r="BD31" s="148"/>
      <c r="BE31" s="148"/>
      <c r="BF31" s="148"/>
      <c r="BG31" s="148"/>
      <c r="BH31" s="148"/>
    </row>
    <row r="32" spans="1:60" outlineLevel="1" x14ac:dyDescent="0.2">
      <c r="A32" s="155"/>
      <c r="B32" s="156"/>
      <c r="C32" s="188" t="s">
        <v>608</v>
      </c>
      <c r="D32" s="179"/>
      <c r="E32" s="180">
        <v>0.5</v>
      </c>
      <c r="F32" s="157"/>
      <c r="G32" s="157"/>
      <c r="H32" s="157"/>
      <c r="I32" s="157"/>
      <c r="J32" s="157"/>
      <c r="K32" s="157"/>
      <c r="L32" s="157"/>
      <c r="M32" s="157"/>
      <c r="N32" s="157"/>
      <c r="O32" s="157"/>
      <c r="P32" s="157"/>
      <c r="Q32" s="157"/>
      <c r="R32" s="157"/>
      <c r="S32" s="157"/>
      <c r="T32" s="157"/>
      <c r="U32" s="157"/>
      <c r="V32" s="157"/>
      <c r="W32" s="157"/>
      <c r="X32" s="157"/>
      <c r="Y32" s="148"/>
      <c r="Z32" s="148"/>
      <c r="AA32" s="148"/>
      <c r="AB32" s="148"/>
      <c r="AC32" s="148"/>
      <c r="AD32" s="148"/>
      <c r="AE32" s="148"/>
      <c r="AF32" s="148"/>
      <c r="AG32" s="148" t="s">
        <v>184</v>
      </c>
      <c r="AH32" s="148">
        <v>0</v>
      </c>
      <c r="AI32" s="148"/>
      <c r="AJ32" s="148"/>
      <c r="AK32" s="148"/>
      <c r="AL32" s="148"/>
      <c r="AM32" s="148"/>
      <c r="AN32" s="148"/>
      <c r="AO32" s="148"/>
      <c r="AP32" s="148"/>
      <c r="AQ32" s="148"/>
      <c r="AR32" s="148"/>
      <c r="AS32" s="148"/>
      <c r="AT32" s="148"/>
      <c r="AU32" s="148"/>
      <c r="AV32" s="148"/>
      <c r="AW32" s="148"/>
      <c r="AX32" s="148"/>
      <c r="AY32" s="148"/>
      <c r="AZ32" s="148"/>
      <c r="BA32" s="148"/>
      <c r="BB32" s="148"/>
      <c r="BC32" s="148"/>
      <c r="BD32" s="148"/>
      <c r="BE32" s="148"/>
      <c r="BF32" s="148"/>
      <c r="BG32" s="148"/>
      <c r="BH32" s="148"/>
    </row>
    <row r="33" spans="1:60" x14ac:dyDescent="0.2">
      <c r="A33" s="159" t="s">
        <v>157</v>
      </c>
      <c r="B33" s="160" t="s">
        <v>100</v>
      </c>
      <c r="C33" s="174" t="s">
        <v>101</v>
      </c>
      <c r="D33" s="161"/>
      <c r="E33" s="162"/>
      <c r="F33" s="163"/>
      <c r="G33" s="163">
        <f>SUMIF(AG34:AG64,"&lt;&gt;NOR",G34:G64)</f>
        <v>64206.73</v>
      </c>
      <c r="H33" s="163"/>
      <c r="I33" s="163">
        <f>SUM(I34:I64)</f>
        <v>61804.46</v>
      </c>
      <c r="J33" s="163"/>
      <c r="K33" s="163">
        <f>SUM(K34:K64)</f>
        <v>2402.27</v>
      </c>
      <c r="L33" s="163"/>
      <c r="M33" s="163">
        <f>SUM(M34:M64)</f>
        <v>77690.143299999996</v>
      </c>
      <c r="N33" s="163"/>
      <c r="O33" s="163">
        <f>SUM(O34:O64)</f>
        <v>149.07</v>
      </c>
      <c r="P33" s="163"/>
      <c r="Q33" s="163">
        <f>SUM(Q34:Q64)</f>
        <v>0</v>
      </c>
      <c r="R33" s="163"/>
      <c r="S33" s="163"/>
      <c r="T33" s="164"/>
      <c r="U33" s="158"/>
      <c r="V33" s="158">
        <f>SUM(V34:V64)</f>
        <v>2.74</v>
      </c>
      <c r="W33" s="158"/>
      <c r="X33" s="158"/>
      <c r="AG33" t="s">
        <v>158</v>
      </c>
    </row>
    <row r="34" spans="1:60" outlineLevel="1" x14ac:dyDescent="0.2">
      <c r="A34" s="165">
        <v>6</v>
      </c>
      <c r="B34" s="166" t="s">
        <v>609</v>
      </c>
      <c r="C34" s="175" t="s">
        <v>610</v>
      </c>
      <c r="D34" s="167" t="s">
        <v>176</v>
      </c>
      <c r="E34" s="168">
        <v>91.341149999999999</v>
      </c>
      <c r="F34" s="169">
        <v>26.3</v>
      </c>
      <c r="G34" s="170">
        <f>ROUND(E34*F34,2)</f>
        <v>2402.27</v>
      </c>
      <c r="H34" s="169">
        <v>0</v>
      </c>
      <c r="I34" s="170">
        <f>ROUND(E34*H34,2)</f>
        <v>0</v>
      </c>
      <c r="J34" s="169">
        <v>26.3</v>
      </c>
      <c r="K34" s="170">
        <f>ROUND(E34*J34,2)</f>
        <v>2402.27</v>
      </c>
      <c r="L34" s="170">
        <v>21</v>
      </c>
      <c r="M34" s="170">
        <f>G34*(1+L34/100)</f>
        <v>2906.7466999999997</v>
      </c>
      <c r="N34" s="170">
        <v>0</v>
      </c>
      <c r="O34" s="170">
        <f>ROUND(E34*N34,2)</f>
        <v>0</v>
      </c>
      <c r="P34" s="170">
        <v>0</v>
      </c>
      <c r="Q34" s="170">
        <f>ROUND(E34*P34,2)</f>
        <v>0</v>
      </c>
      <c r="R34" s="170" t="s">
        <v>177</v>
      </c>
      <c r="S34" s="170" t="s">
        <v>162</v>
      </c>
      <c r="T34" s="171" t="s">
        <v>178</v>
      </c>
      <c r="U34" s="157">
        <v>0.03</v>
      </c>
      <c r="V34" s="157">
        <f>ROUND(E34*U34,2)</f>
        <v>2.74</v>
      </c>
      <c r="W34" s="157"/>
      <c r="X34" s="157" t="s">
        <v>179</v>
      </c>
      <c r="Y34" s="148"/>
      <c r="Z34" s="148"/>
      <c r="AA34" s="148"/>
      <c r="AB34" s="148"/>
      <c r="AC34" s="148"/>
      <c r="AD34" s="148"/>
      <c r="AE34" s="148"/>
      <c r="AF34" s="148"/>
      <c r="AG34" s="148" t="s">
        <v>180</v>
      </c>
      <c r="AH34" s="148"/>
      <c r="AI34" s="148"/>
      <c r="AJ34" s="148"/>
      <c r="AK34" s="148"/>
      <c r="AL34" s="148"/>
      <c r="AM34" s="148"/>
      <c r="AN34" s="148"/>
      <c r="AO34" s="148"/>
      <c r="AP34" s="148"/>
      <c r="AQ34" s="148"/>
      <c r="AR34" s="148"/>
      <c r="AS34" s="148"/>
      <c r="AT34" s="148"/>
      <c r="AU34" s="148"/>
      <c r="AV34" s="148"/>
      <c r="AW34" s="148"/>
      <c r="AX34" s="148"/>
      <c r="AY34" s="148"/>
      <c r="AZ34" s="148"/>
      <c r="BA34" s="148"/>
      <c r="BB34" s="148"/>
      <c r="BC34" s="148"/>
      <c r="BD34" s="148"/>
      <c r="BE34" s="148"/>
      <c r="BF34" s="148"/>
      <c r="BG34" s="148"/>
      <c r="BH34" s="148"/>
    </row>
    <row r="35" spans="1:60" outlineLevel="1" x14ac:dyDescent="0.2">
      <c r="A35" s="155"/>
      <c r="B35" s="156"/>
      <c r="C35" s="188" t="s">
        <v>570</v>
      </c>
      <c r="D35" s="179"/>
      <c r="E35" s="180">
        <v>8.4</v>
      </c>
      <c r="F35" s="157"/>
      <c r="G35" s="157"/>
      <c r="H35" s="157"/>
      <c r="I35" s="157"/>
      <c r="J35" s="157"/>
      <c r="K35" s="157"/>
      <c r="L35" s="157"/>
      <c r="M35" s="157"/>
      <c r="N35" s="157"/>
      <c r="O35" s="157"/>
      <c r="P35" s="157"/>
      <c r="Q35" s="157"/>
      <c r="R35" s="157"/>
      <c r="S35" s="157"/>
      <c r="T35" s="157"/>
      <c r="U35" s="157"/>
      <c r="V35" s="157"/>
      <c r="W35" s="157"/>
      <c r="X35" s="157"/>
      <c r="Y35" s="148"/>
      <c r="Z35" s="148"/>
      <c r="AA35" s="148"/>
      <c r="AB35" s="148"/>
      <c r="AC35" s="148"/>
      <c r="AD35" s="148"/>
      <c r="AE35" s="148"/>
      <c r="AF35" s="148"/>
      <c r="AG35" s="148" t="s">
        <v>184</v>
      </c>
      <c r="AH35" s="148">
        <v>0</v>
      </c>
      <c r="AI35" s="148"/>
      <c r="AJ35" s="148"/>
      <c r="AK35" s="148"/>
      <c r="AL35" s="148"/>
      <c r="AM35" s="148"/>
      <c r="AN35" s="148"/>
      <c r="AO35" s="148"/>
      <c r="AP35" s="148"/>
      <c r="AQ35" s="148"/>
      <c r="AR35" s="148"/>
      <c r="AS35" s="148"/>
      <c r="AT35" s="148"/>
      <c r="AU35" s="148"/>
      <c r="AV35" s="148"/>
      <c r="AW35" s="148"/>
      <c r="AX35" s="148"/>
      <c r="AY35" s="148"/>
      <c r="AZ35" s="148"/>
      <c r="BA35" s="148"/>
      <c r="BB35" s="148"/>
      <c r="BC35" s="148"/>
      <c r="BD35" s="148"/>
      <c r="BE35" s="148"/>
      <c r="BF35" s="148"/>
      <c r="BG35" s="148"/>
      <c r="BH35" s="148"/>
    </row>
    <row r="36" spans="1:60" outlineLevel="1" x14ac:dyDescent="0.2">
      <c r="A36" s="155"/>
      <c r="B36" s="156"/>
      <c r="C36" s="188" t="s">
        <v>611</v>
      </c>
      <c r="D36" s="179"/>
      <c r="E36" s="180">
        <v>4.3499999999999996</v>
      </c>
      <c r="F36" s="157"/>
      <c r="G36" s="157"/>
      <c r="H36" s="157"/>
      <c r="I36" s="157"/>
      <c r="J36" s="157"/>
      <c r="K36" s="157"/>
      <c r="L36" s="157"/>
      <c r="M36" s="157"/>
      <c r="N36" s="157"/>
      <c r="O36" s="157"/>
      <c r="P36" s="157"/>
      <c r="Q36" s="157"/>
      <c r="R36" s="157"/>
      <c r="S36" s="157"/>
      <c r="T36" s="157"/>
      <c r="U36" s="157"/>
      <c r="V36" s="157"/>
      <c r="W36" s="157"/>
      <c r="X36" s="157"/>
      <c r="Y36" s="148"/>
      <c r="Z36" s="148"/>
      <c r="AA36" s="148"/>
      <c r="AB36" s="148"/>
      <c r="AC36" s="148"/>
      <c r="AD36" s="148"/>
      <c r="AE36" s="148"/>
      <c r="AF36" s="148"/>
      <c r="AG36" s="148" t="s">
        <v>184</v>
      </c>
      <c r="AH36" s="148">
        <v>0</v>
      </c>
      <c r="AI36" s="148"/>
      <c r="AJ36" s="148"/>
      <c r="AK36" s="148"/>
      <c r="AL36" s="148"/>
      <c r="AM36" s="148"/>
      <c r="AN36" s="148"/>
      <c r="AO36" s="148"/>
      <c r="AP36" s="148"/>
      <c r="AQ36" s="148"/>
      <c r="AR36" s="148"/>
      <c r="AS36" s="148"/>
      <c r="AT36" s="148"/>
      <c r="AU36" s="148"/>
      <c r="AV36" s="148"/>
      <c r="AW36" s="148"/>
      <c r="AX36" s="148"/>
      <c r="AY36" s="148"/>
      <c r="AZ36" s="148"/>
      <c r="BA36" s="148"/>
      <c r="BB36" s="148"/>
      <c r="BC36" s="148"/>
      <c r="BD36" s="148"/>
      <c r="BE36" s="148"/>
      <c r="BF36" s="148"/>
      <c r="BG36" s="148"/>
      <c r="BH36" s="148"/>
    </row>
    <row r="37" spans="1:60" outlineLevel="1" x14ac:dyDescent="0.2">
      <c r="A37" s="155"/>
      <c r="B37" s="156"/>
      <c r="C37" s="188" t="s">
        <v>612</v>
      </c>
      <c r="D37" s="179"/>
      <c r="E37" s="180">
        <v>0.3</v>
      </c>
      <c r="F37" s="157"/>
      <c r="G37" s="157"/>
      <c r="H37" s="157"/>
      <c r="I37" s="157"/>
      <c r="J37" s="157"/>
      <c r="K37" s="157"/>
      <c r="L37" s="157"/>
      <c r="M37" s="157"/>
      <c r="N37" s="157"/>
      <c r="O37" s="157"/>
      <c r="P37" s="157"/>
      <c r="Q37" s="157"/>
      <c r="R37" s="157"/>
      <c r="S37" s="157"/>
      <c r="T37" s="157"/>
      <c r="U37" s="157"/>
      <c r="V37" s="157"/>
      <c r="W37" s="157"/>
      <c r="X37" s="157"/>
      <c r="Y37" s="148"/>
      <c r="Z37" s="148"/>
      <c r="AA37" s="148"/>
      <c r="AB37" s="148"/>
      <c r="AC37" s="148"/>
      <c r="AD37" s="148"/>
      <c r="AE37" s="148"/>
      <c r="AF37" s="148"/>
      <c r="AG37" s="148" t="s">
        <v>184</v>
      </c>
      <c r="AH37" s="148">
        <v>0</v>
      </c>
      <c r="AI37" s="148"/>
      <c r="AJ37" s="148"/>
      <c r="AK37" s="148"/>
      <c r="AL37" s="148"/>
      <c r="AM37" s="148"/>
      <c r="AN37" s="148"/>
      <c r="AO37" s="148"/>
      <c r="AP37" s="148"/>
      <c r="AQ37" s="148"/>
      <c r="AR37" s="148"/>
      <c r="AS37" s="148"/>
      <c r="AT37" s="148"/>
      <c r="AU37" s="148"/>
      <c r="AV37" s="148"/>
      <c r="AW37" s="148"/>
      <c r="AX37" s="148"/>
      <c r="AY37" s="148"/>
      <c r="AZ37" s="148"/>
      <c r="BA37" s="148"/>
      <c r="BB37" s="148"/>
      <c r="BC37" s="148"/>
      <c r="BD37" s="148"/>
      <c r="BE37" s="148"/>
      <c r="BF37" s="148"/>
      <c r="BG37" s="148"/>
      <c r="BH37" s="148"/>
    </row>
    <row r="38" spans="1:60" outlineLevel="1" x14ac:dyDescent="0.2">
      <c r="A38" s="155"/>
      <c r="B38" s="156"/>
      <c r="C38" s="188" t="s">
        <v>613</v>
      </c>
      <c r="D38" s="179"/>
      <c r="E38" s="180">
        <v>7.65</v>
      </c>
      <c r="F38" s="157"/>
      <c r="G38" s="157"/>
      <c r="H38" s="157"/>
      <c r="I38" s="157"/>
      <c r="J38" s="157"/>
      <c r="K38" s="157"/>
      <c r="L38" s="157"/>
      <c r="M38" s="157"/>
      <c r="N38" s="157"/>
      <c r="O38" s="157"/>
      <c r="P38" s="157"/>
      <c r="Q38" s="157"/>
      <c r="R38" s="157"/>
      <c r="S38" s="157"/>
      <c r="T38" s="157"/>
      <c r="U38" s="157"/>
      <c r="V38" s="157"/>
      <c r="W38" s="157"/>
      <c r="X38" s="157"/>
      <c r="Y38" s="148"/>
      <c r="Z38" s="148"/>
      <c r="AA38" s="148"/>
      <c r="AB38" s="148"/>
      <c r="AC38" s="148"/>
      <c r="AD38" s="148"/>
      <c r="AE38" s="148"/>
      <c r="AF38" s="148"/>
      <c r="AG38" s="148" t="s">
        <v>184</v>
      </c>
      <c r="AH38" s="148">
        <v>0</v>
      </c>
      <c r="AI38" s="148"/>
      <c r="AJ38" s="148"/>
      <c r="AK38" s="148"/>
      <c r="AL38" s="148"/>
      <c r="AM38" s="148"/>
      <c r="AN38" s="148"/>
      <c r="AO38" s="148"/>
      <c r="AP38" s="148"/>
      <c r="AQ38" s="148"/>
      <c r="AR38" s="148"/>
      <c r="AS38" s="148"/>
      <c r="AT38" s="148"/>
      <c r="AU38" s="148"/>
      <c r="AV38" s="148"/>
      <c r="AW38" s="148"/>
      <c r="AX38" s="148"/>
      <c r="AY38" s="148"/>
      <c r="AZ38" s="148"/>
      <c r="BA38" s="148"/>
      <c r="BB38" s="148"/>
      <c r="BC38" s="148"/>
      <c r="BD38" s="148"/>
      <c r="BE38" s="148"/>
      <c r="BF38" s="148"/>
      <c r="BG38" s="148"/>
      <c r="BH38" s="148"/>
    </row>
    <row r="39" spans="1:60" outlineLevel="1" x14ac:dyDescent="0.2">
      <c r="A39" s="155"/>
      <c r="B39" s="156"/>
      <c r="C39" s="188" t="s">
        <v>576</v>
      </c>
      <c r="D39" s="179"/>
      <c r="E39" s="180">
        <v>3.75</v>
      </c>
      <c r="F39" s="157"/>
      <c r="G39" s="157"/>
      <c r="H39" s="157"/>
      <c r="I39" s="157"/>
      <c r="J39" s="157"/>
      <c r="K39" s="157"/>
      <c r="L39" s="157"/>
      <c r="M39" s="157"/>
      <c r="N39" s="157"/>
      <c r="O39" s="157"/>
      <c r="P39" s="157"/>
      <c r="Q39" s="157"/>
      <c r="R39" s="157"/>
      <c r="S39" s="157"/>
      <c r="T39" s="157"/>
      <c r="U39" s="157"/>
      <c r="V39" s="157"/>
      <c r="W39" s="157"/>
      <c r="X39" s="157"/>
      <c r="Y39" s="148"/>
      <c r="Z39" s="148"/>
      <c r="AA39" s="148"/>
      <c r="AB39" s="148"/>
      <c r="AC39" s="148"/>
      <c r="AD39" s="148"/>
      <c r="AE39" s="148"/>
      <c r="AF39" s="148"/>
      <c r="AG39" s="148" t="s">
        <v>184</v>
      </c>
      <c r="AH39" s="148">
        <v>0</v>
      </c>
      <c r="AI39" s="148"/>
      <c r="AJ39" s="148"/>
      <c r="AK39" s="148"/>
      <c r="AL39" s="148"/>
      <c r="AM39" s="148"/>
      <c r="AN39" s="148"/>
      <c r="AO39" s="148"/>
      <c r="AP39" s="148"/>
      <c r="AQ39" s="148"/>
      <c r="AR39" s="148"/>
      <c r="AS39" s="148"/>
      <c r="AT39" s="148"/>
      <c r="AU39" s="148"/>
      <c r="AV39" s="148"/>
      <c r="AW39" s="148"/>
      <c r="AX39" s="148"/>
      <c r="AY39" s="148"/>
      <c r="AZ39" s="148"/>
      <c r="BA39" s="148"/>
      <c r="BB39" s="148"/>
      <c r="BC39" s="148"/>
      <c r="BD39" s="148"/>
      <c r="BE39" s="148"/>
      <c r="BF39" s="148"/>
      <c r="BG39" s="148"/>
      <c r="BH39" s="148"/>
    </row>
    <row r="40" spans="1:60" outlineLevel="1" x14ac:dyDescent="0.2">
      <c r="A40" s="155"/>
      <c r="B40" s="156"/>
      <c r="C40" s="188" t="s">
        <v>577</v>
      </c>
      <c r="D40" s="179"/>
      <c r="E40" s="180">
        <v>2.5499999999999998</v>
      </c>
      <c r="F40" s="157"/>
      <c r="G40" s="157"/>
      <c r="H40" s="157"/>
      <c r="I40" s="157"/>
      <c r="J40" s="157"/>
      <c r="K40" s="157"/>
      <c r="L40" s="157"/>
      <c r="M40" s="157"/>
      <c r="N40" s="157"/>
      <c r="O40" s="157"/>
      <c r="P40" s="157"/>
      <c r="Q40" s="157"/>
      <c r="R40" s="157"/>
      <c r="S40" s="157"/>
      <c r="T40" s="157"/>
      <c r="U40" s="157"/>
      <c r="V40" s="157"/>
      <c r="W40" s="157"/>
      <c r="X40" s="157"/>
      <c r="Y40" s="148"/>
      <c r="Z40" s="148"/>
      <c r="AA40" s="148"/>
      <c r="AB40" s="148"/>
      <c r="AC40" s="148"/>
      <c r="AD40" s="148"/>
      <c r="AE40" s="148"/>
      <c r="AF40" s="148"/>
      <c r="AG40" s="148" t="s">
        <v>184</v>
      </c>
      <c r="AH40" s="148">
        <v>0</v>
      </c>
      <c r="AI40" s="148"/>
      <c r="AJ40" s="148"/>
      <c r="AK40" s="148"/>
      <c r="AL40" s="148"/>
      <c r="AM40" s="148"/>
      <c r="AN40" s="148"/>
      <c r="AO40" s="148"/>
      <c r="AP40" s="148"/>
      <c r="AQ40" s="148"/>
      <c r="AR40" s="148"/>
      <c r="AS40" s="148"/>
      <c r="AT40" s="148"/>
      <c r="AU40" s="148"/>
      <c r="AV40" s="148"/>
      <c r="AW40" s="148"/>
      <c r="AX40" s="148"/>
      <c r="AY40" s="148"/>
      <c r="AZ40" s="148"/>
      <c r="BA40" s="148"/>
      <c r="BB40" s="148"/>
      <c r="BC40" s="148"/>
      <c r="BD40" s="148"/>
      <c r="BE40" s="148"/>
      <c r="BF40" s="148"/>
      <c r="BG40" s="148"/>
      <c r="BH40" s="148"/>
    </row>
    <row r="41" spans="1:60" outlineLevel="1" x14ac:dyDescent="0.2">
      <c r="A41" s="155"/>
      <c r="B41" s="156"/>
      <c r="C41" s="188" t="s">
        <v>614</v>
      </c>
      <c r="D41" s="179"/>
      <c r="E41" s="180">
        <v>4.2411500000000002</v>
      </c>
      <c r="F41" s="157"/>
      <c r="G41" s="157"/>
      <c r="H41" s="157"/>
      <c r="I41" s="157"/>
      <c r="J41" s="157"/>
      <c r="K41" s="157"/>
      <c r="L41" s="157"/>
      <c r="M41" s="157"/>
      <c r="N41" s="157"/>
      <c r="O41" s="157"/>
      <c r="P41" s="157"/>
      <c r="Q41" s="157"/>
      <c r="R41" s="157"/>
      <c r="S41" s="157"/>
      <c r="T41" s="157"/>
      <c r="U41" s="157"/>
      <c r="V41" s="157"/>
      <c r="W41" s="157"/>
      <c r="X41" s="157"/>
      <c r="Y41" s="148"/>
      <c r="Z41" s="148"/>
      <c r="AA41" s="148"/>
      <c r="AB41" s="148"/>
      <c r="AC41" s="148"/>
      <c r="AD41" s="148"/>
      <c r="AE41" s="148"/>
      <c r="AF41" s="148"/>
      <c r="AG41" s="148" t="s">
        <v>184</v>
      </c>
      <c r="AH41" s="148">
        <v>0</v>
      </c>
      <c r="AI41" s="148"/>
      <c r="AJ41" s="148"/>
      <c r="AK41" s="148"/>
      <c r="AL41" s="148"/>
      <c r="AM41" s="148"/>
      <c r="AN41" s="148"/>
      <c r="AO41" s="148"/>
      <c r="AP41" s="148"/>
      <c r="AQ41" s="148"/>
      <c r="AR41" s="148"/>
      <c r="AS41" s="148"/>
      <c r="AT41" s="148"/>
      <c r="AU41" s="148"/>
      <c r="AV41" s="148"/>
      <c r="AW41" s="148"/>
      <c r="AX41" s="148"/>
      <c r="AY41" s="148"/>
      <c r="AZ41" s="148"/>
      <c r="BA41" s="148"/>
      <c r="BB41" s="148"/>
      <c r="BC41" s="148"/>
      <c r="BD41" s="148"/>
      <c r="BE41" s="148"/>
      <c r="BF41" s="148"/>
      <c r="BG41" s="148"/>
      <c r="BH41" s="148"/>
    </row>
    <row r="42" spans="1:60" outlineLevel="1" x14ac:dyDescent="0.2">
      <c r="A42" s="155"/>
      <c r="B42" s="156"/>
      <c r="C42" s="188" t="s">
        <v>581</v>
      </c>
      <c r="D42" s="179"/>
      <c r="E42" s="180">
        <v>12.6</v>
      </c>
      <c r="F42" s="157"/>
      <c r="G42" s="157"/>
      <c r="H42" s="157"/>
      <c r="I42" s="157"/>
      <c r="J42" s="157"/>
      <c r="K42" s="157"/>
      <c r="L42" s="157"/>
      <c r="M42" s="157"/>
      <c r="N42" s="157"/>
      <c r="O42" s="157"/>
      <c r="P42" s="157"/>
      <c r="Q42" s="157"/>
      <c r="R42" s="157"/>
      <c r="S42" s="157"/>
      <c r="T42" s="157"/>
      <c r="U42" s="157"/>
      <c r="V42" s="157"/>
      <c r="W42" s="157"/>
      <c r="X42" s="157"/>
      <c r="Y42" s="148"/>
      <c r="Z42" s="148"/>
      <c r="AA42" s="148"/>
      <c r="AB42" s="148"/>
      <c r="AC42" s="148"/>
      <c r="AD42" s="148"/>
      <c r="AE42" s="148"/>
      <c r="AF42" s="148"/>
      <c r="AG42" s="148" t="s">
        <v>184</v>
      </c>
      <c r="AH42" s="148">
        <v>0</v>
      </c>
      <c r="AI42" s="148"/>
      <c r="AJ42" s="148"/>
      <c r="AK42" s="148"/>
      <c r="AL42" s="148"/>
      <c r="AM42" s="148"/>
      <c r="AN42" s="148"/>
      <c r="AO42" s="148"/>
      <c r="AP42" s="148"/>
      <c r="AQ42" s="148"/>
      <c r="AR42" s="148"/>
      <c r="AS42" s="148"/>
      <c r="AT42" s="148"/>
      <c r="AU42" s="148"/>
      <c r="AV42" s="148"/>
      <c r="AW42" s="148"/>
      <c r="AX42" s="148"/>
      <c r="AY42" s="148"/>
      <c r="AZ42" s="148"/>
      <c r="BA42" s="148"/>
      <c r="BB42" s="148"/>
      <c r="BC42" s="148"/>
      <c r="BD42" s="148"/>
      <c r="BE42" s="148"/>
      <c r="BF42" s="148"/>
      <c r="BG42" s="148"/>
      <c r="BH42" s="148"/>
    </row>
    <row r="43" spans="1:60" outlineLevel="1" x14ac:dyDescent="0.2">
      <c r="A43" s="155"/>
      <c r="B43" s="156"/>
      <c r="C43" s="188" t="s">
        <v>582</v>
      </c>
      <c r="D43" s="179"/>
      <c r="E43" s="180">
        <v>13</v>
      </c>
      <c r="F43" s="157"/>
      <c r="G43" s="157"/>
      <c r="H43" s="157"/>
      <c r="I43" s="157"/>
      <c r="J43" s="157"/>
      <c r="K43" s="157"/>
      <c r="L43" s="157"/>
      <c r="M43" s="157"/>
      <c r="N43" s="157"/>
      <c r="O43" s="157"/>
      <c r="P43" s="157"/>
      <c r="Q43" s="157"/>
      <c r="R43" s="157"/>
      <c r="S43" s="157"/>
      <c r="T43" s="157"/>
      <c r="U43" s="157"/>
      <c r="V43" s="157"/>
      <c r="W43" s="157"/>
      <c r="X43" s="157"/>
      <c r="Y43" s="148"/>
      <c r="Z43" s="148"/>
      <c r="AA43" s="148"/>
      <c r="AB43" s="148"/>
      <c r="AC43" s="148"/>
      <c r="AD43" s="148"/>
      <c r="AE43" s="148"/>
      <c r="AF43" s="148"/>
      <c r="AG43" s="148" t="s">
        <v>184</v>
      </c>
      <c r="AH43" s="148">
        <v>0</v>
      </c>
      <c r="AI43" s="148"/>
      <c r="AJ43" s="148"/>
      <c r="AK43" s="148"/>
      <c r="AL43" s="148"/>
      <c r="AM43" s="148"/>
      <c r="AN43" s="148"/>
      <c r="AO43" s="148"/>
      <c r="AP43" s="148"/>
      <c r="AQ43" s="148"/>
      <c r="AR43" s="148"/>
      <c r="AS43" s="148"/>
      <c r="AT43" s="148"/>
      <c r="AU43" s="148"/>
      <c r="AV43" s="148"/>
      <c r="AW43" s="148"/>
      <c r="AX43" s="148"/>
      <c r="AY43" s="148"/>
      <c r="AZ43" s="148"/>
      <c r="BA43" s="148"/>
      <c r="BB43" s="148"/>
      <c r="BC43" s="148"/>
      <c r="BD43" s="148"/>
      <c r="BE43" s="148"/>
      <c r="BF43" s="148"/>
      <c r="BG43" s="148"/>
      <c r="BH43" s="148"/>
    </row>
    <row r="44" spans="1:60" outlineLevel="1" x14ac:dyDescent="0.2">
      <c r="A44" s="155"/>
      <c r="B44" s="156"/>
      <c r="C44" s="188" t="s">
        <v>615</v>
      </c>
      <c r="D44" s="179"/>
      <c r="E44" s="180">
        <v>34.5</v>
      </c>
      <c r="F44" s="157"/>
      <c r="G44" s="157"/>
      <c r="H44" s="157"/>
      <c r="I44" s="157"/>
      <c r="J44" s="157"/>
      <c r="K44" s="157"/>
      <c r="L44" s="157"/>
      <c r="M44" s="157"/>
      <c r="N44" s="157"/>
      <c r="O44" s="157"/>
      <c r="P44" s="157"/>
      <c r="Q44" s="157"/>
      <c r="R44" s="157"/>
      <c r="S44" s="157"/>
      <c r="T44" s="157"/>
      <c r="U44" s="157"/>
      <c r="V44" s="157"/>
      <c r="W44" s="157"/>
      <c r="X44" s="157"/>
      <c r="Y44" s="148"/>
      <c r="Z44" s="148"/>
      <c r="AA44" s="148"/>
      <c r="AB44" s="148"/>
      <c r="AC44" s="148"/>
      <c r="AD44" s="148"/>
      <c r="AE44" s="148"/>
      <c r="AF44" s="148"/>
      <c r="AG44" s="148" t="s">
        <v>184</v>
      </c>
      <c r="AH44" s="148">
        <v>0</v>
      </c>
      <c r="AI44" s="148"/>
      <c r="AJ44" s="148"/>
      <c r="AK44" s="148"/>
      <c r="AL44" s="148"/>
      <c r="AM44" s="148"/>
      <c r="AN44" s="148"/>
      <c r="AO44" s="148"/>
      <c r="AP44" s="148"/>
      <c r="AQ44" s="148"/>
      <c r="AR44" s="148"/>
      <c r="AS44" s="148"/>
      <c r="AT44" s="148"/>
      <c r="AU44" s="148"/>
      <c r="AV44" s="148"/>
      <c r="AW44" s="148"/>
      <c r="AX44" s="148"/>
      <c r="AY44" s="148"/>
      <c r="AZ44" s="148"/>
      <c r="BA44" s="148"/>
      <c r="BB44" s="148"/>
      <c r="BC44" s="148"/>
      <c r="BD44" s="148"/>
      <c r="BE44" s="148"/>
      <c r="BF44" s="148"/>
      <c r="BG44" s="148"/>
      <c r="BH44" s="148"/>
    </row>
    <row r="45" spans="1:60" outlineLevel="1" x14ac:dyDescent="0.2">
      <c r="A45" s="165">
        <v>7</v>
      </c>
      <c r="B45" s="166" t="s">
        <v>616</v>
      </c>
      <c r="C45" s="175" t="s">
        <v>617</v>
      </c>
      <c r="D45" s="167" t="s">
        <v>176</v>
      </c>
      <c r="E45" s="168">
        <v>1.4561299999999999</v>
      </c>
      <c r="F45" s="169">
        <v>720</v>
      </c>
      <c r="G45" s="170">
        <f>ROUND(E45*F45,2)</f>
        <v>1048.4100000000001</v>
      </c>
      <c r="H45" s="169">
        <v>720</v>
      </c>
      <c r="I45" s="170">
        <f>ROUND(E45*H45,2)</f>
        <v>1048.4100000000001</v>
      </c>
      <c r="J45" s="169">
        <v>0</v>
      </c>
      <c r="K45" s="170">
        <f>ROUND(E45*J45,2)</f>
        <v>0</v>
      </c>
      <c r="L45" s="170">
        <v>21</v>
      </c>
      <c r="M45" s="170">
        <f>G45*(1+L45/100)</f>
        <v>1268.5761</v>
      </c>
      <c r="N45" s="170">
        <v>0.6</v>
      </c>
      <c r="O45" s="170">
        <f>ROUND(E45*N45,2)</f>
        <v>0.87</v>
      </c>
      <c r="P45" s="170">
        <v>0</v>
      </c>
      <c r="Q45" s="170">
        <f>ROUND(E45*P45,2)</f>
        <v>0</v>
      </c>
      <c r="R45" s="170"/>
      <c r="S45" s="170" t="s">
        <v>204</v>
      </c>
      <c r="T45" s="171" t="s">
        <v>163</v>
      </c>
      <c r="U45" s="157">
        <v>0</v>
      </c>
      <c r="V45" s="157">
        <f>ROUND(E45*U45,2)</f>
        <v>0</v>
      </c>
      <c r="W45" s="157"/>
      <c r="X45" s="157" t="s">
        <v>209</v>
      </c>
      <c r="Y45" s="148"/>
      <c r="Z45" s="148"/>
      <c r="AA45" s="148"/>
      <c r="AB45" s="148"/>
      <c r="AC45" s="148"/>
      <c r="AD45" s="148"/>
      <c r="AE45" s="148"/>
      <c r="AF45" s="148"/>
      <c r="AG45" s="148" t="s">
        <v>210</v>
      </c>
      <c r="AH45" s="148"/>
      <c r="AI45" s="148"/>
      <c r="AJ45" s="148"/>
      <c r="AK45" s="148"/>
      <c r="AL45" s="148"/>
      <c r="AM45" s="148"/>
      <c r="AN45" s="148"/>
      <c r="AO45" s="148"/>
      <c r="AP45" s="148"/>
      <c r="AQ45" s="148"/>
      <c r="AR45" s="148"/>
      <c r="AS45" s="148"/>
      <c r="AT45" s="148"/>
      <c r="AU45" s="148"/>
      <c r="AV45" s="148"/>
      <c r="AW45" s="148"/>
      <c r="AX45" s="148"/>
      <c r="AY45" s="148"/>
      <c r="AZ45" s="148"/>
      <c r="BA45" s="148"/>
      <c r="BB45" s="148"/>
      <c r="BC45" s="148"/>
      <c r="BD45" s="148"/>
      <c r="BE45" s="148"/>
      <c r="BF45" s="148"/>
      <c r="BG45" s="148"/>
      <c r="BH45" s="148"/>
    </row>
    <row r="46" spans="1:60" outlineLevel="1" x14ac:dyDescent="0.2">
      <c r="A46" s="155"/>
      <c r="B46" s="156"/>
      <c r="C46" s="188" t="s">
        <v>618</v>
      </c>
      <c r="D46" s="179"/>
      <c r="E46" s="180">
        <v>1.4561299999999999</v>
      </c>
      <c r="F46" s="157"/>
      <c r="G46" s="157"/>
      <c r="H46" s="157"/>
      <c r="I46" s="157"/>
      <c r="J46" s="157"/>
      <c r="K46" s="157"/>
      <c r="L46" s="157"/>
      <c r="M46" s="157"/>
      <c r="N46" s="157"/>
      <c r="O46" s="157"/>
      <c r="P46" s="157"/>
      <c r="Q46" s="157"/>
      <c r="R46" s="157"/>
      <c r="S46" s="157"/>
      <c r="T46" s="157"/>
      <c r="U46" s="157"/>
      <c r="V46" s="157"/>
      <c r="W46" s="157"/>
      <c r="X46" s="157"/>
      <c r="Y46" s="148"/>
      <c r="Z46" s="148"/>
      <c r="AA46" s="148"/>
      <c r="AB46" s="148"/>
      <c r="AC46" s="148"/>
      <c r="AD46" s="148"/>
      <c r="AE46" s="148"/>
      <c r="AF46" s="148"/>
      <c r="AG46" s="148" t="s">
        <v>184</v>
      </c>
      <c r="AH46" s="148">
        <v>0</v>
      </c>
      <c r="AI46" s="148"/>
      <c r="AJ46" s="148"/>
      <c r="AK46" s="148"/>
      <c r="AL46" s="148"/>
      <c r="AM46" s="148"/>
      <c r="AN46" s="148"/>
      <c r="AO46" s="148"/>
      <c r="AP46" s="148"/>
      <c r="AQ46" s="148"/>
      <c r="AR46" s="148"/>
      <c r="AS46" s="148"/>
      <c r="AT46" s="148"/>
      <c r="AU46" s="148"/>
      <c r="AV46" s="148"/>
      <c r="AW46" s="148"/>
      <c r="AX46" s="148"/>
      <c r="AY46" s="148"/>
      <c r="AZ46" s="148"/>
      <c r="BA46" s="148"/>
      <c r="BB46" s="148"/>
      <c r="BC46" s="148"/>
      <c r="BD46" s="148"/>
      <c r="BE46" s="148"/>
      <c r="BF46" s="148"/>
      <c r="BG46" s="148"/>
      <c r="BH46" s="148"/>
    </row>
    <row r="47" spans="1:60" outlineLevel="1" x14ac:dyDescent="0.2">
      <c r="A47" s="165">
        <v>8</v>
      </c>
      <c r="B47" s="166" t="s">
        <v>619</v>
      </c>
      <c r="C47" s="175" t="s">
        <v>620</v>
      </c>
      <c r="D47" s="167" t="s">
        <v>245</v>
      </c>
      <c r="E47" s="168">
        <v>66.849010000000007</v>
      </c>
      <c r="F47" s="169">
        <v>330.5</v>
      </c>
      <c r="G47" s="170">
        <f>ROUND(E47*F47,2)</f>
        <v>22093.599999999999</v>
      </c>
      <c r="H47" s="169">
        <v>330.5</v>
      </c>
      <c r="I47" s="170">
        <f>ROUND(E47*H47,2)</f>
        <v>22093.599999999999</v>
      </c>
      <c r="J47" s="169">
        <v>0</v>
      </c>
      <c r="K47" s="170">
        <f>ROUND(E47*J47,2)</f>
        <v>0</v>
      </c>
      <c r="L47" s="170">
        <v>21</v>
      </c>
      <c r="M47" s="170">
        <f>G47*(1+L47/100)</f>
        <v>26733.255999999998</v>
      </c>
      <c r="N47" s="170">
        <v>1</v>
      </c>
      <c r="O47" s="170">
        <f>ROUND(E47*N47,2)</f>
        <v>66.849999999999994</v>
      </c>
      <c r="P47" s="170">
        <v>0</v>
      </c>
      <c r="Q47" s="170">
        <f>ROUND(E47*P47,2)</f>
        <v>0</v>
      </c>
      <c r="R47" s="170" t="s">
        <v>208</v>
      </c>
      <c r="S47" s="170" t="s">
        <v>162</v>
      </c>
      <c r="T47" s="171" t="s">
        <v>178</v>
      </c>
      <c r="U47" s="157">
        <v>0</v>
      </c>
      <c r="V47" s="157">
        <f>ROUND(E47*U47,2)</f>
        <v>0</v>
      </c>
      <c r="W47" s="157"/>
      <c r="X47" s="157" t="s">
        <v>209</v>
      </c>
      <c r="Y47" s="148"/>
      <c r="Z47" s="148"/>
      <c r="AA47" s="148"/>
      <c r="AB47" s="148"/>
      <c r="AC47" s="148"/>
      <c r="AD47" s="148"/>
      <c r="AE47" s="148"/>
      <c r="AF47" s="148"/>
      <c r="AG47" s="148" t="s">
        <v>210</v>
      </c>
      <c r="AH47" s="148"/>
      <c r="AI47" s="148"/>
      <c r="AJ47" s="148"/>
      <c r="AK47" s="148"/>
      <c r="AL47" s="148"/>
      <c r="AM47" s="148"/>
      <c r="AN47" s="148"/>
      <c r="AO47" s="148"/>
      <c r="AP47" s="148"/>
      <c r="AQ47" s="148"/>
      <c r="AR47" s="148"/>
      <c r="AS47" s="148"/>
      <c r="AT47" s="148"/>
      <c r="AU47" s="148"/>
      <c r="AV47" s="148"/>
      <c r="AW47" s="148"/>
      <c r="AX47" s="148"/>
      <c r="AY47" s="148"/>
      <c r="AZ47" s="148"/>
      <c r="BA47" s="148"/>
      <c r="BB47" s="148"/>
      <c r="BC47" s="148"/>
      <c r="BD47" s="148"/>
      <c r="BE47" s="148"/>
      <c r="BF47" s="148"/>
      <c r="BG47" s="148"/>
      <c r="BH47" s="148"/>
    </row>
    <row r="48" spans="1:60" outlineLevel="1" x14ac:dyDescent="0.2">
      <c r="A48" s="155"/>
      <c r="B48" s="156"/>
      <c r="C48" s="188" t="s">
        <v>621</v>
      </c>
      <c r="D48" s="179"/>
      <c r="E48" s="180"/>
      <c r="F48" s="157"/>
      <c r="G48" s="157"/>
      <c r="H48" s="157"/>
      <c r="I48" s="157"/>
      <c r="J48" s="157"/>
      <c r="K48" s="157"/>
      <c r="L48" s="157"/>
      <c r="M48" s="157"/>
      <c r="N48" s="157"/>
      <c r="O48" s="157"/>
      <c r="P48" s="157"/>
      <c r="Q48" s="157"/>
      <c r="R48" s="157"/>
      <c r="S48" s="157"/>
      <c r="T48" s="157"/>
      <c r="U48" s="157"/>
      <c r="V48" s="157"/>
      <c r="W48" s="157"/>
      <c r="X48" s="157"/>
      <c r="Y48" s="148"/>
      <c r="Z48" s="148"/>
      <c r="AA48" s="148"/>
      <c r="AB48" s="148"/>
      <c r="AC48" s="148"/>
      <c r="AD48" s="148"/>
      <c r="AE48" s="148"/>
      <c r="AF48" s="148"/>
      <c r="AG48" s="148" t="s">
        <v>184</v>
      </c>
      <c r="AH48" s="148">
        <v>0</v>
      </c>
      <c r="AI48" s="148"/>
      <c r="AJ48" s="148"/>
      <c r="AK48" s="148"/>
      <c r="AL48" s="148"/>
      <c r="AM48" s="148"/>
      <c r="AN48" s="148"/>
      <c r="AO48" s="148"/>
      <c r="AP48" s="148"/>
      <c r="AQ48" s="148"/>
      <c r="AR48" s="148"/>
      <c r="AS48" s="148"/>
      <c r="AT48" s="148"/>
      <c r="AU48" s="148"/>
      <c r="AV48" s="148"/>
      <c r="AW48" s="148"/>
      <c r="AX48" s="148"/>
      <c r="AY48" s="148"/>
      <c r="AZ48" s="148"/>
      <c r="BA48" s="148"/>
      <c r="BB48" s="148"/>
      <c r="BC48" s="148"/>
      <c r="BD48" s="148"/>
      <c r="BE48" s="148"/>
      <c r="BF48" s="148"/>
      <c r="BG48" s="148"/>
      <c r="BH48" s="148"/>
    </row>
    <row r="49" spans="1:60" outlineLevel="1" x14ac:dyDescent="0.2">
      <c r="A49" s="155"/>
      <c r="B49" s="156"/>
      <c r="C49" s="188" t="s">
        <v>622</v>
      </c>
      <c r="D49" s="179"/>
      <c r="E49" s="180">
        <v>7.1688000000000001</v>
      </c>
      <c r="F49" s="157"/>
      <c r="G49" s="157"/>
      <c r="H49" s="157"/>
      <c r="I49" s="157"/>
      <c r="J49" s="157"/>
      <c r="K49" s="157"/>
      <c r="L49" s="157"/>
      <c r="M49" s="157"/>
      <c r="N49" s="157"/>
      <c r="O49" s="157"/>
      <c r="P49" s="157"/>
      <c r="Q49" s="157"/>
      <c r="R49" s="157"/>
      <c r="S49" s="157"/>
      <c r="T49" s="157"/>
      <c r="U49" s="157"/>
      <c r="V49" s="157"/>
      <c r="W49" s="157"/>
      <c r="X49" s="157"/>
      <c r="Y49" s="148"/>
      <c r="Z49" s="148"/>
      <c r="AA49" s="148"/>
      <c r="AB49" s="148"/>
      <c r="AC49" s="148"/>
      <c r="AD49" s="148"/>
      <c r="AE49" s="148"/>
      <c r="AF49" s="148"/>
      <c r="AG49" s="148" t="s">
        <v>184</v>
      </c>
      <c r="AH49" s="148">
        <v>0</v>
      </c>
      <c r="AI49" s="148"/>
      <c r="AJ49" s="148"/>
      <c r="AK49" s="148"/>
      <c r="AL49" s="148"/>
      <c r="AM49" s="148"/>
      <c r="AN49" s="148"/>
      <c r="AO49" s="148"/>
      <c r="AP49" s="148"/>
      <c r="AQ49" s="148"/>
      <c r="AR49" s="148"/>
      <c r="AS49" s="148"/>
      <c r="AT49" s="148"/>
      <c r="AU49" s="148"/>
      <c r="AV49" s="148"/>
      <c r="AW49" s="148"/>
      <c r="AX49" s="148"/>
      <c r="AY49" s="148"/>
      <c r="AZ49" s="148"/>
      <c r="BA49" s="148"/>
      <c r="BB49" s="148"/>
      <c r="BC49" s="148"/>
      <c r="BD49" s="148"/>
      <c r="BE49" s="148"/>
      <c r="BF49" s="148"/>
      <c r="BG49" s="148"/>
      <c r="BH49" s="148"/>
    </row>
    <row r="50" spans="1:60" outlineLevel="1" x14ac:dyDescent="0.2">
      <c r="A50" s="155"/>
      <c r="B50" s="156"/>
      <c r="C50" s="188" t="s">
        <v>623</v>
      </c>
      <c r="D50" s="179"/>
      <c r="E50" s="180">
        <v>0.49440000000000001</v>
      </c>
      <c r="F50" s="157"/>
      <c r="G50" s="157"/>
      <c r="H50" s="157"/>
      <c r="I50" s="157"/>
      <c r="J50" s="157"/>
      <c r="K50" s="157"/>
      <c r="L50" s="157"/>
      <c r="M50" s="157"/>
      <c r="N50" s="157"/>
      <c r="O50" s="157"/>
      <c r="P50" s="157"/>
      <c r="Q50" s="157"/>
      <c r="R50" s="157"/>
      <c r="S50" s="157"/>
      <c r="T50" s="157"/>
      <c r="U50" s="157"/>
      <c r="V50" s="157"/>
      <c r="W50" s="157"/>
      <c r="X50" s="157"/>
      <c r="Y50" s="148"/>
      <c r="Z50" s="148"/>
      <c r="AA50" s="148"/>
      <c r="AB50" s="148"/>
      <c r="AC50" s="148"/>
      <c r="AD50" s="148"/>
      <c r="AE50" s="148"/>
      <c r="AF50" s="148"/>
      <c r="AG50" s="148" t="s">
        <v>184</v>
      </c>
      <c r="AH50" s="148">
        <v>0</v>
      </c>
      <c r="AI50" s="148"/>
      <c r="AJ50" s="148"/>
      <c r="AK50" s="148"/>
      <c r="AL50" s="148"/>
      <c r="AM50" s="148"/>
      <c r="AN50" s="148"/>
      <c r="AO50" s="148"/>
      <c r="AP50" s="148"/>
      <c r="AQ50" s="148"/>
      <c r="AR50" s="148"/>
      <c r="AS50" s="148"/>
      <c r="AT50" s="148"/>
      <c r="AU50" s="148"/>
      <c r="AV50" s="148"/>
      <c r="AW50" s="148"/>
      <c r="AX50" s="148"/>
      <c r="AY50" s="148"/>
      <c r="AZ50" s="148"/>
      <c r="BA50" s="148"/>
      <c r="BB50" s="148"/>
      <c r="BC50" s="148"/>
      <c r="BD50" s="148"/>
      <c r="BE50" s="148"/>
      <c r="BF50" s="148"/>
      <c r="BG50" s="148"/>
      <c r="BH50" s="148"/>
    </row>
    <row r="51" spans="1:60" outlineLevel="1" x14ac:dyDescent="0.2">
      <c r="A51" s="155"/>
      <c r="B51" s="156"/>
      <c r="C51" s="188" t="s">
        <v>624</v>
      </c>
      <c r="D51" s="179"/>
      <c r="E51" s="180">
        <v>2.3298100000000002</v>
      </c>
      <c r="F51" s="157"/>
      <c r="G51" s="157"/>
      <c r="H51" s="157"/>
      <c r="I51" s="157"/>
      <c r="J51" s="157"/>
      <c r="K51" s="157"/>
      <c r="L51" s="157"/>
      <c r="M51" s="157"/>
      <c r="N51" s="157"/>
      <c r="O51" s="157"/>
      <c r="P51" s="157"/>
      <c r="Q51" s="157"/>
      <c r="R51" s="157"/>
      <c r="S51" s="157"/>
      <c r="T51" s="157"/>
      <c r="U51" s="157"/>
      <c r="V51" s="157"/>
      <c r="W51" s="157"/>
      <c r="X51" s="157"/>
      <c r="Y51" s="148"/>
      <c r="Z51" s="148"/>
      <c r="AA51" s="148"/>
      <c r="AB51" s="148"/>
      <c r="AC51" s="148"/>
      <c r="AD51" s="148"/>
      <c r="AE51" s="148"/>
      <c r="AF51" s="148"/>
      <c r="AG51" s="148" t="s">
        <v>184</v>
      </c>
      <c r="AH51" s="148">
        <v>0</v>
      </c>
      <c r="AI51" s="148"/>
      <c r="AJ51" s="148"/>
      <c r="AK51" s="148"/>
      <c r="AL51" s="148"/>
      <c r="AM51" s="148"/>
      <c r="AN51" s="148"/>
      <c r="AO51" s="148"/>
      <c r="AP51" s="148"/>
      <c r="AQ51" s="148"/>
      <c r="AR51" s="148"/>
      <c r="AS51" s="148"/>
      <c r="AT51" s="148"/>
      <c r="AU51" s="148"/>
      <c r="AV51" s="148"/>
      <c r="AW51" s="148"/>
      <c r="AX51" s="148"/>
      <c r="AY51" s="148"/>
      <c r="AZ51" s="148"/>
      <c r="BA51" s="148"/>
      <c r="BB51" s="148"/>
      <c r="BC51" s="148"/>
      <c r="BD51" s="148"/>
      <c r="BE51" s="148"/>
      <c r="BF51" s="148"/>
      <c r="BG51" s="148"/>
      <c r="BH51" s="148"/>
    </row>
    <row r="52" spans="1:60" outlineLevel="1" x14ac:dyDescent="0.2">
      <c r="A52" s="155"/>
      <c r="B52" s="156"/>
      <c r="C52" s="188" t="s">
        <v>625</v>
      </c>
      <c r="D52" s="179"/>
      <c r="E52" s="180">
        <v>56.856000000000002</v>
      </c>
      <c r="F52" s="157"/>
      <c r="G52" s="157"/>
      <c r="H52" s="157"/>
      <c r="I52" s="157"/>
      <c r="J52" s="157"/>
      <c r="K52" s="157"/>
      <c r="L52" s="157"/>
      <c r="M52" s="157"/>
      <c r="N52" s="157"/>
      <c r="O52" s="157"/>
      <c r="P52" s="157"/>
      <c r="Q52" s="157"/>
      <c r="R52" s="157"/>
      <c r="S52" s="157"/>
      <c r="T52" s="157"/>
      <c r="U52" s="157"/>
      <c r="V52" s="157"/>
      <c r="W52" s="157"/>
      <c r="X52" s="157"/>
      <c r="Y52" s="148"/>
      <c r="Z52" s="148"/>
      <c r="AA52" s="148"/>
      <c r="AB52" s="148"/>
      <c r="AC52" s="148"/>
      <c r="AD52" s="148"/>
      <c r="AE52" s="148"/>
      <c r="AF52" s="148"/>
      <c r="AG52" s="148" t="s">
        <v>184</v>
      </c>
      <c r="AH52" s="148">
        <v>0</v>
      </c>
      <c r="AI52" s="148"/>
      <c r="AJ52" s="148"/>
      <c r="AK52" s="148"/>
      <c r="AL52" s="148"/>
      <c r="AM52" s="148"/>
      <c r="AN52" s="148"/>
      <c r="AO52" s="148"/>
      <c r="AP52" s="148"/>
      <c r="AQ52" s="148"/>
      <c r="AR52" s="148"/>
      <c r="AS52" s="148"/>
      <c r="AT52" s="148"/>
      <c r="AU52" s="148"/>
      <c r="AV52" s="148"/>
      <c r="AW52" s="148"/>
      <c r="AX52" s="148"/>
      <c r="AY52" s="148"/>
      <c r="AZ52" s="148"/>
      <c r="BA52" s="148"/>
      <c r="BB52" s="148"/>
      <c r="BC52" s="148"/>
      <c r="BD52" s="148"/>
      <c r="BE52" s="148"/>
      <c r="BF52" s="148"/>
      <c r="BG52" s="148"/>
      <c r="BH52" s="148"/>
    </row>
    <row r="53" spans="1:60" outlineLevel="1" x14ac:dyDescent="0.2">
      <c r="A53" s="165">
        <v>9</v>
      </c>
      <c r="B53" s="166" t="s">
        <v>626</v>
      </c>
      <c r="C53" s="175" t="s">
        <v>627</v>
      </c>
      <c r="D53" s="167" t="s">
        <v>176</v>
      </c>
      <c r="E53" s="168">
        <v>3.3873799999999998</v>
      </c>
      <c r="F53" s="169">
        <v>895</v>
      </c>
      <c r="G53" s="170">
        <f>ROUND(E53*F53,2)</f>
        <v>3031.71</v>
      </c>
      <c r="H53" s="169">
        <v>895</v>
      </c>
      <c r="I53" s="170">
        <f>ROUND(E53*H53,2)</f>
        <v>3031.71</v>
      </c>
      <c r="J53" s="169">
        <v>0</v>
      </c>
      <c r="K53" s="170">
        <f>ROUND(E53*J53,2)</f>
        <v>0</v>
      </c>
      <c r="L53" s="170">
        <v>21</v>
      </c>
      <c r="M53" s="170">
        <f>G53*(1+L53/100)</f>
        <v>3668.3690999999999</v>
      </c>
      <c r="N53" s="170">
        <v>1.6</v>
      </c>
      <c r="O53" s="170">
        <f>ROUND(E53*N53,2)</f>
        <v>5.42</v>
      </c>
      <c r="P53" s="170">
        <v>0</v>
      </c>
      <c r="Q53" s="170">
        <f>ROUND(E53*P53,2)</f>
        <v>0</v>
      </c>
      <c r="R53" s="170" t="s">
        <v>208</v>
      </c>
      <c r="S53" s="170" t="s">
        <v>162</v>
      </c>
      <c r="T53" s="171" t="s">
        <v>178</v>
      </c>
      <c r="U53" s="157">
        <v>0</v>
      </c>
      <c r="V53" s="157">
        <f>ROUND(E53*U53,2)</f>
        <v>0</v>
      </c>
      <c r="W53" s="157"/>
      <c r="X53" s="157" t="s">
        <v>209</v>
      </c>
      <c r="Y53" s="148"/>
      <c r="Z53" s="148"/>
      <c r="AA53" s="148"/>
      <c r="AB53" s="148"/>
      <c r="AC53" s="148"/>
      <c r="AD53" s="148"/>
      <c r="AE53" s="148"/>
      <c r="AF53" s="148"/>
      <c r="AG53" s="148" t="s">
        <v>210</v>
      </c>
      <c r="AH53" s="148"/>
      <c r="AI53" s="148"/>
      <c r="AJ53" s="148"/>
      <c r="AK53" s="148"/>
      <c r="AL53" s="148"/>
      <c r="AM53" s="148"/>
      <c r="AN53" s="148"/>
      <c r="AO53" s="148"/>
      <c r="AP53" s="148"/>
      <c r="AQ53" s="148"/>
      <c r="AR53" s="148"/>
      <c r="AS53" s="148"/>
      <c r="AT53" s="148"/>
      <c r="AU53" s="148"/>
      <c r="AV53" s="148"/>
      <c r="AW53" s="148"/>
      <c r="AX53" s="148"/>
      <c r="AY53" s="148"/>
      <c r="AZ53" s="148"/>
      <c r="BA53" s="148"/>
      <c r="BB53" s="148"/>
      <c r="BC53" s="148"/>
      <c r="BD53" s="148"/>
      <c r="BE53" s="148"/>
      <c r="BF53" s="148"/>
      <c r="BG53" s="148"/>
      <c r="BH53" s="148"/>
    </row>
    <row r="54" spans="1:60" outlineLevel="1" x14ac:dyDescent="0.2">
      <c r="A54" s="155"/>
      <c r="B54" s="156"/>
      <c r="C54" s="188" t="s">
        <v>628</v>
      </c>
      <c r="D54" s="179"/>
      <c r="E54" s="180">
        <v>1.9312499999999999</v>
      </c>
      <c r="F54" s="157"/>
      <c r="G54" s="157"/>
      <c r="H54" s="157"/>
      <c r="I54" s="157"/>
      <c r="J54" s="157"/>
      <c r="K54" s="157"/>
      <c r="L54" s="157"/>
      <c r="M54" s="157"/>
      <c r="N54" s="157"/>
      <c r="O54" s="157"/>
      <c r="P54" s="157"/>
      <c r="Q54" s="157"/>
      <c r="R54" s="157"/>
      <c r="S54" s="157"/>
      <c r="T54" s="157"/>
      <c r="U54" s="157"/>
      <c r="V54" s="157"/>
      <c r="W54" s="157"/>
      <c r="X54" s="157"/>
      <c r="Y54" s="148"/>
      <c r="Z54" s="148"/>
      <c r="AA54" s="148"/>
      <c r="AB54" s="148"/>
      <c r="AC54" s="148"/>
      <c r="AD54" s="148"/>
      <c r="AE54" s="148"/>
      <c r="AF54" s="148"/>
      <c r="AG54" s="148" t="s">
        <v>184</v>
      </c>
      <c r="AH54" s="148">
        <v>0</v>
      </c>
      <c r="AI54" s="148"/>
      <c r="AJ54" s="148"/>
      <c r="AK54" s="148"/>
      <c r="AL54" s="148"/>
      <c r="AM54" s="148"/>
      <c r="AN54" s="148"/>
      <c r="AO54" s="148"/>
      <c r="AP54" s="148"/>
      <c r="AQ54" s="148"/>
      <c r="AR54" s="148"/>
      <c r="AS54" s="148"/>
      <c r="AT54" s="148"/>
      <c r="AU54" s="148"/>
      <c r="AV54" s="148"/>
      <c r="AW54" s="148"/>
      <c r="AX54" s="148"/>
      <c r="AY54" s="148"/>
      <c r="AZ54" s="148"/>
      <c r="BA54" s="148"/>
      <c r="BB54" s="148"/>
      <c r="BC54" s="148"/>
      <c r="BD54" s="148"/>
      <c r="BE54" s="148"/>
      <c r="BF54" s="148"/>
      <c r="BG54" s="148"/>
      <c r="BH54" s="148"/>
    </row>
    <row r="55" spans="1:60" outlineLevel="1" x14ac:dyDescent="0.2">
      <c r="A55" s="155"/>
      <c r="B55" s="156"/>
      <c r="C55" s="188" t="s">
        <v>618</v>
      </c>
      <c r="D55" s="179"/>
      <c r="E55" s="180">
        <v>1.4561299999999999</v>
      </c>
      <c r="F55" s="157"/>
      <c r="G55" s="157"/>
      <c r="H55" s="157"/>
      <c r="I55" s="157"/>
      <c r="J55" s="157"/>
      <c r="K55" s="157"/>
      <c r="L55" s="157"/>
      <c r="M55" s="157"/>
      <c r="N55" s="157"/>
      <c r="O55" s="157"/>
      <c r="P55" s="157"/>
      <c r="Q55" s="157"/>
      <c r="R55" s="157"/>
      <c r="S55" s="157"/>
      <c r="T55" s="157"/>
      <c r="U55" s="157"/>
      <c r="V55" s="157"/>
      <c r="W55" s="157"/>
      <c r="X55" s="157"/>
      <c r="Y55" s="148"/>
      <c r="Z55" s="148"/>
      <c r="AA55" s="148"/>
      <c r="AB55" s="148"/>
      <c r="AC55" s="148"/>
      <c r="AD55" s="148"/>
      <c r="AE55" s="148"/>
      <c r="AF55" s="148"/>
      <c r="AG55" s="148" t="s">
        <v>184</v>
      </c>
      <c r="AH55" s="148">
        <v>0</v>
      </c>
      <c r="AI55" s="148"/>
      <c r="AJ55" s="148"/>
      <c r="AK55" s="148"/>
      <c r="AL55" s="148"/>
      <c r="AM55" s="148"/>
      <c r="AN55" s="148"/>
      <c r="AO55" s="148"/>
      <c r="AP55" s="148"/>
      <c r="AQ55" s="148"/>
      <c r="AR55" s="148"/>
      <c r="AS55" s="148"/>
      <c r="AT55" s="148"/>
      <c r="AU55" s="148"/>
      <c r="AV55" s="148"/>
      <c r="AW55" s="148"/>
      <c r="AX55" s="148"/>
      <c r="AY55" s="148"/>
      <c r="AZ55" s="148"/>
      <c r="BA55" s="148"/>
      <c r="BB55" s="148"/>
      <c r="BC55" s="148"/>
      <c r="BD55" s="148"/>
      <c r="BE55" s="148"/>
      <c r="BF55" s="148"/>
      <c r="BG55" s="148"/>
      <c r="BH55" s="148"/>
    </row>
    <row r="56" spans="1:60" outlineLevel="1" x14ac:dyDescent="0.2">
      <c r="A56" s="165">
        <v>10</v>
      </c>
      <c r="B56" s="166" t="s">
        <v>629</v>
      </c>
      <c r="C56" s="175" t="s">
        <v>630</v>
      </c>
      <c r="D56" s="167" t="s">
        <v>349</v>
      </c>
      <c r="E56" s="168">
        <v>3090</v>
      </c>
      <c r="F56" s="169">
        <v>1.1000000000000001</v>
      </c>
      <c r="G56" s="170">
        <f>ROUND(E56*F56,2)</f>
        <v>3399</v>
      </c>
      <c r="H56" s="169">
        <v>1.1000000000000001</v>
      </c>
      <c r="I56" s="170">
        <f>ROUND(E56*H56,2)</f>
        <v>3399</v>
      </c>
      <c r="J56" s="169">
        <v>0</v>
      </c>
      <c r="K56" s="170">
        <f>ROUND(E56*J56,2)</f>
        <v>0</v>
      </c>
      <c r="L56" s="170">
        <v>21</v>
      </c>
      <c r="M56" s="170">
        <f>G56*(1+L56/100)</f>
        <v>4112.79</v>
      </c>
      <c r="N56" s="170">
        <v>1E-3</v>
      </c>
      <c r="O56" s="170">
        <f>ROUND(E56*N56,2)</f>
        <v>3.09</v>
      </c>
      <c r="P56" s="170">
        <v>0</v>
      </c>
      <c r="Q56" s="170">
        <f>ROUND(E56*P56,2)</f>
        <v>0</v>
      </c>
      <c r="R56" s="170" t="s">
        <v>208</v>
      </c>
      <c r="S56" s="170" t="s">
        <v>162</v>
      </c>
      <c r="T56" s="171" t="s">
        <v>178</v>
      </c>
      <c r="U56" s="157">
        <v>0</v>
      </c>
      <c r="V56" s="157">
        <f>ROUND(E56*U56,2)</f>
        <v>0</v>
      </c>
      <c r="W56" s="157"/>
      <c r="X56" s="157" t="s">
        <v>209</v>
      </c>
      <c r="Y56" s="148"/>
      <c r="Z56" s="148"/>
      <c r="AA56" s="148"/>
      <c r="AB56" s="148"/>
      <c r="AC56" s="148"/>
      <c r="AD56" s="148"/>
      <c r="AE56" s="148"/>
      <c r="AF56" s="148"/>
      <c r="AG56" s="148" t="s">
        <v>210</v>
      </c>
      <c r="AH56" s="148"/>
      <c r="AI56" s="148"/>
      <c r="AJ56" s="148"/>
      <c r="AK56" s="148"/>
      <c r="AL56" s="148"/>
      <c r="AM56" s="148"/>
      <c r="AN56" s="148"/>
      <c r="AO56" s="148"/>
      <c r="AP56" s="148"/>
      <c r="AQ56" s="148"/>
      <c r="AR56" s="148"/>
      <c r="AS56" s="148"/>
      <c r="AT56" s="148"/>
      <c r="AU56" s="148"/>
      <c r="AV56" s="148"/>
      <c r="AW56" s="148"/>
      <c r="AX56" s="148"/>
      <c r="AY56" s="148"/>
      <c r="AZ56" s="148"/>
      <c r="BA56" s="148"/>
      <c r="BB56" s="148"/>
      <c r="BC56" s="148"/>
      <c r="BD56" s="148"/>
      <c r="BE56" s="148"/>
      <c r="BF56" s="148"/>
      <c r="BG56" s="148"/>
      <c r="BH56" s="148"/>
    </row>
    <row r="57" spans="1:60" outlineLevel="1" x14ac:dyDescent="0.2">
      <c r="A57" s="155"/>
      <c r="B57" s="156"/>
      <c r="C57" s="188" t="s">
        <v>631</v>
      </c>
      <c r="D57" s="179"/>
      <c r="E57" s="180">
        <v>3090</v>
      </c>
      <c r="F57" s="157"/>
      <c r="G57" s="157"/>
      <c r="H57" s="157"/>
      <c r="I57" s="157"/>
      <c r="J57" s="157"/>
      <c r="K57" s="157"/>
      <c r="L57" s="157"/>
      <c r="M57" s="157"/>
      <c r="N57" s="157"/>
      <c r="O57" s="157"/>
      <c r="P57" s="157"/>
      <c r="Q57" s="157"/>
      <c r="R57" s="157"/>
      <c r="S57" s="157"/>
      <c r="T57" s="157"/>
      <c r="U57" s="157"/>
      <c r="V57" s="157"/>
      <c r="W57" s="157"/>
      <c r="X57" s="157"/>
      <c r="Y57" s="148"/>
      <c r="Z57" s="148"/>
      <c r="AA57" s="148"/>
      <c r="AB57" s="148"/>
      <c r="AC57" s="148"/>
      <c r="AD57" s="148"/>
      <c r="AE57" s="148"/>
      <c r="AF57" s="148"/>
      <c r="AG57" s="148" t="s">
        <v>184</v>
      </c>
      <c r="AH57" s="148">
        <v>0</v>
      </c>
      <c r="AI57" s="148"/>
      <c r="AJ57" s="148"/>
      <c r="AK57" s="148"/>
      <c r="AL57" s="148"/>
      <c r="AM57" s="148"/>
      <c r="AN57" s="148"/>
      <c r="AO57" s="148"/>
      <c r="AP57" s="148"/>
      <c r="AQ57" s="148"/>
      <c r="AR57" s="148"/>
      <c r="AS57" s="148"/>
      <c r="AT57" s="148"/>
      <c r="AU57" s="148"/>
      <c r="AV57" s="148"/>
      <c r="AW57" s="148"/>
      <c r="AX57" s="148"/>
      <c r="AY57" s="148"/>
      <c r="AZ57" s="148"/>
      <c r="BA57" s="148"/>
      <c r="BB57" s="148"/>
      <c r="BC57" s="148"/>
      <c r="BD57" s="148"/>
      <c r="BE57" s="148"/>
      <c r="BF57" s="148"/>
      <c r="BG57" s="148"/>
      <c r="BH57" s="148"/>
    </row>
    <row r="58" spans="1:60" outlineLevel="1" x14ac:dyDescent="0.2">
      <c r="A58" s="165">
        <v>11</v>
      </c>
      <c r="B58" s="166" t="s">
        <v>632</v>
      </c>
      <c r="C58" s="175" t="s">
        <v>633</v>
      </c>
      <c r="D58" s="167" t="s">
        <v>176</v>
      </c>
      <c r="E58" s="168">
        <v>21.269500000000001</v>
      </c>
      <c r="F58" s="169">
        <v>895</v>
      </c>
      <c r="G58" s="170">
        <f>ROUND(E58*F58,2)</f>
        <v>19036.2</v>
      </c>
      <c r="H58" s="169">
        <v>895</v>
      </c>
      <c r="I58" s="170">
        <f>ROUND(E58*H58,2)</f>
        <v>19036.2</v>
      </c>
      <c r="J58" s="169">
        <v>0</v>
      </c>
      <c r="K58" s="170">
        <f>ROUND(E58*J58,2)</f>
        <v>0</v>
      </c>
      <c r="L58" s="170">
        <v>21</v>
      </c>
      <c r="M58" s="170">
        <f>G58*(1+L58/100)</f>
        <v>23033.802</v>
      </c>
      <c r="N58" s="170">
        <v>1.6</v>
      </c>
      <c r="O58" s="170">
        <f>ROUND(E58*N58,2)</f>
        <v>34.03</v>
      </c>
      <c r="P58" s="170">
        <v>0</v>
      </c>
      <c r="Q58" s="170">
        <f>ROUND(E58*P58,2)</f>
        <v>0</v>
      </c>
      <c r="R58" s="170"/>
      <c r="S58" s="170" t="s">
        <v>204</v>
      </c>
      <c r="T58" s="171" t="s">
        <v>178</v>
      </c>
      <c r="U58" s="157">
        <v>0</v>
      </c>
      <c r="V58" s="157">
        <f>ROUND(E58*U58,2)</f>
        <v>0</v>
      </c>
      <c r="W58" s="157"/>
      <c r="X58" s="157" t="s">
        <v>209</v>
      </c>
      <c r="Y58" s="148"/>
      <c r="Z58" s="148"/>
      <c r="AA58" s="148"/>
      <c r="AB58" s="148"/>
      <c r="AC58" s="148"/>
      <c r="AD58" s="148"/>
      <c r="AE58" s="148"/>
      <c r="AF58" s="148"/>
      <c r="AG58" s="148" t="s">
        <v>210</v>
      </c>
      <c r="AH58" s="148"/>
      <c r="AI58" s="148"/>
      <c r="AJ58" s="148"/>
      <c r="AK58" s="148"/>
      <c r="AL58" s="148"/>
      <c r="AM58" s="148"/>
      <c r="AN58" s="148"/>
      <c r="AO58" s="148"/>
      <c r="AP58" s="148"/>
      <c r="AQ58" s="148"/>
      <c r="AR58" s="148"/>
      <c r="AS58" s="148"/>
      <c r="AT58" s="148"/>
      <c r="AU58" s="148"/>
      <c r="AV58" s="148"/>
      <c r="AW58" s="148"/>
      <c r="AX58" s="148"/>
      <c r="AY58" s="148"/>
      <c r="AZ58" s="148"/>
      <c r="BA58" s="148"/>
      <c r="BB58" s="148"/>
      <c r="BC58" s="148"/>
      <c r="BD58" s="148"/>
      <c r="BE58" s="148"/>
      <c r="BF58" s="148"/>
      <c r="BG58" s="148"/>
      <c r="BH58" s="148"/>
    </row>
    <row r="59" spans="1:60" outlineLevel="1" x14ac:dyDescent="0.2">
      <c r="A59" s="155"/>
      <c r="B59" s="156"/>
      <c r="C59" s="188" t="s">
        <v>634</v>
      </c>
      <c r="D59" s="179"/>
      <c r="E59" s="180">
        <v>7.8795000000000002</v>
      </c>
      <c r="F59" s="157"/>
      <c r="G59" s="157"/>
      <c r="H59" s="157"/>
      <c r="I59" s="157"/>
      <c r="J59" s="157"/>
      <c r="K59" s="157"/>
      <c r="L59" s="157"/>
      <c r="M59" s="157"/>
      <c r="N59" s="157"/>
      <c r="O59" s="157"/>
      <c r="P59" s="157"/>
      <c r="Q59" s="157"/>
      <c r="R59" s="157"/>
      <c r="S59" s="157"/>
      <c r="T59" s="157"/>
      <c r="U59" s="157"/>
      <c r="V59" s="157"/>
      <c r="W59" s="157"/>
      <c r="X59" s="157"/>
      <c r="Y59" s="148"/>
      <c r="Z59" s="148"/>
      <c r="AA59" s="148"/>
      <c r="AB59" s="148"/>
      <c r="AC59" s="148"/>
      <c r="AD59" s="148"/>
      <c r="AE59" s="148"/>
      <c r="AF59" s="148"/>
      <c r="AG59" s="148" t="s">
        <v>184</v>
      </c>
      <c r="AH59" s="148">
        <v>0</v>
      </c>
      <c r="AI59" s="148"/>
      <c r="AJ59" s="148"/>
      <c r="AK59" s="148"/>
      <c r="AL59" s="148"/>
      <c r="AM59" s="148"/>
      <c r="AN59" s="148"/>
      <c r="AO59" s="148"/>
      <c r="AP59" s="148"/>
      <c r="AQ59" s="148"/>
      <c r="AR59" s="148"/>
      <c r="AS59" s="148"/>
      <c r="AT59" s="148"/>
      <c r="AU59" s="148"/>
      <c r="AV59" s="148"/>
      <c r="AW59" s="148"/>
      <c r="AX59" s="148"/>
      <c r="AY59" s="148"/>
      <c r="AZ59" s="148"/>
      <c r="BA59" s="148"/>
      <c r="BB59" s="148"/>
      <c r="BC59" s="148"/>
      <c r="BD59" s="148"/>
      <c r="BE59" s="148"/>
      <c r="BF59" s="148"/>
      <c r="BG59" s="148"/>
      <c r="BH59" s="148"/>
    </row>
    <row r="60" spans="1:60" outlineLevel="1" x14ac:dyDescent="0.2">
      <c r="A60" s="155"/>
      <c r="B60" s="156"/>
      <c r="C60" s="188" t="s">
        <v>635</v>
      </c>
      <c r="D60" s="179"/>
      <c r="E60" s="180">
        <v>13.39</v>
      </c>
      <c r="F60" s="157"/>
      <c r="G60" s="157"/>
      <c r="H60" s="157"/>
      <c r="I60" s="157"/>
      <c r="J60" s="157"/>
      <c r="K60" s="157"/>
      <c r="L60" s="157"/>
      <c r="M60" s="157"/>
      <c r="N60" s="157"/>
      <c r="O60" s="157"/>
      <c r="P60" s="157"/>
      <c r="Q60" s="157"/>
      <c r="R60" s="157"/>
      <c r="S60" s="157"/>
      <c r="T60" s="157"/>
      <c r="U60" s="157"/>
      <c r="V60" s="157"/>
      <c r="W60" s="157"/>
      <c r="X60" s="157"/>
      <c r="Y60" s="148"/>
      <c r="Z60" s="148"/>
      <c r="AA60" s="148"/>
      <c r="AB60" s="148"/>
      <c r="AC60" s="148"/>
      <c r="AD60" s="148"/>
      <c r="AE60" s="148"/>
      <c r="AF60" s="148"/>
      <c r="AG60" s="148" t="s">
        <v>184</v>
      </c>
      <c r="AH60" s="148">
        <v>0</v>
      </c>
      <c r="AI60" s="148"/>
      <c r="AJ60" s="148"/>
      <c r="AK60" s="148"/>
      <c r="AL60" s="148"/>
      <c r="AM60" s="148"/>
      <c r="AN60" s="148"/>
      <c r="AO60" s="148"/>
      <c r="AP60" s="148"/>
      <c r="AQ60" s="148"/>
      <c r="AR60" s="148"/>
      <c r="AS60" s="148"/>
      <c r="AT60" s="148"/>
      <c r="AU60" s="148"/>
      <c r="AV60" s="148"/>
      <c r="AW60" s="148"/>
      <c r="AX60" s="148"/>
      <c r="AY60" s="148"/>
      <c r="AZ60" s="148"/>
      <c r="BA60" s="148"/>
      <c r="BB60" s="148"/>
      <c r="BC60" s="148"/>
      <c r="BD60" s="148"/>
      <c r="BE60" s="148"/>
      <c r="BF60" s="148"/>
      <c r="BG60" s="148"/>
      <c r="BH60" s="148"/>
    </row>
    <row r="61" spans="1:60" outlineLevel="1" x14ac:dyDescent="0.2">
      <c r="A61" s="165">
        <v>12</v>
      </c>
      <c r="B61" s="166" t="s">
        <v>636</v>
      </c>
      <c r="C61" s="175" t="s">
        <v>637</v>
      </c>
      <c r="D61" s="167" t="s">
        <v>245</v>
      </c>
      <c r="E61" s="168">
        <v>38.810400000000001</v>
      </c>
      <c r="F61" s="169">
        <v>340</v>
      </c>
      <c r="G61" s="170">
        <f>ROUND(E61*F61,2)</f>
        <v>13195.54</v>
      </c>
      <c r="H61" s="169">
        <v>340</v>
      </c>
      <c r="I61" s="170">
        <f>ROUND(E61*H61,2)</f>
        <v>13195.54</v>
      </c>
      <c r="J61" s="169">
        <v>0</v>
      </c>
      <c r="K61" s="170">
        <f>ROUND(E61*J61,2)</f>
        <v>0</v>
      </c>
      <c r="L61" s="170">
        <v>21</v>
      </c>
      <c r="M61" s="170">
        <f>G61*(1+L61/100)</f>
        <v>15966.6034</v>
      </c>
      <c r="N61" s="170">
        <v>1</v>
      </c>
      <c r="O61" s="170">
        <f>ROUND(E61*N61,2)</f>
        <v>38.81</v>
      </c>
      <c r="P61" s="170">
        <v>0</v>
      </c>
      <c r="Q61" s="170">
        <f>ROUND(E61*P61,2)</f>
        <v>0</v>
      </c>
      <c r="R61" s="170"/>
      <c r="S61" s="170" t="s">
        <v>204</v>
      </c>
      <c r="T61" s="171" t="s">
        <v>163</v>
      </c>
      <c r="U61" s="157">
        <v>0</v>
      </c>
      <c r="V61" s="157">
        <f>ROUND(E61*U61,2)</f>
        <v>0</v>
      </c>
      <c r="W61" s="157"/>
      <c r="X61" s="157" t="s">
        <v>209</v>
      </c>
      <c r="Y61" s="148"/>
      <c r="Z61" s="148"/>
      <c r="AA61" s="148"/>
      <c r="AB61" s="148"/>
      <c r="AC61" s="148"/>
      <c r="AD61" s="148"/>
      <c r="AE61" s="148"/>
      <c r="AF61" s="148"/>
      <c r="AG61" s="148" t="s">
        <v>210</v>
      </c>
      <c r="AH61" s="148"/>
      <c r="AI61" s="148"/>
      <c r="AJ61" s="148"/>
      <c r="AK61" s="148"/>
      <c r="AL61" s="148"/>
      <c r="AM61" s="148"/>
      <c r="AN61" s="148"/>
      <c r="AO61" s="148"/>
      <c r="AP61" s="148"/>
      <c r="AQ61" s="148"/>
      <c r="AR61" s="148"/>
      <c r="AS61" s="148"/>
      <c r="AT61" s="148"/>
      <c r="AU61" s="148"/>
      <c r="AV61" s="148"/>
      <c r="AW61" s="148"/>
      <c r="AX61" s="148"/>
      <c r="AY61" s="148"/>
      <c r="AZ61" s="148"/>
      <c r="BA61" s="148"/>
      <c r="BB61" s="148"/>
      <c r="BC61" s="148"/>
      <c r="BD61" s="148"/>
      <c r="BE61" s="148"/>
      <c r="BF61" s="148"/>
      <c r="BG61" s="148"/>
      <c r="BH61" s="148"/>
    </row>
    <row r="62" spans="1:60" outlineLevel="1" x14ac:dyDescent="0.2">
      <c r="A62" s="155"/>
      <c r="B62" s="156"/>
      <c r="C62" s="188" t="s">
        <v>638</v>
      </c>
      <c r="D62" s="179"/>
      <c r="E62" s="180">
        <v>13.8432</v>
      </c>
      <c r="F62" s="157"/>
      <c r="G62" s="157"/>
      <c r="H62" s="157"/>
      <c r="I62" s="157"/>
      <c r="J62" s="157"/>
      <c r="K62" s="157"/>
      <c r="L62" s="157"/>
      <c r="M62" s="157"/>
      <c r="N62" s="157"/>
      <c r="O62" s="157"/>
      <c r="P62" s="157"/>
      <c r="Q62" s="157"/>
      <c r="R62" s="157"/>
      <c r="S62" s="157"/>
      <c r="T62" s="157"/>
      <c r="U62" s="157"/>
      <c r="V62" s="157"/>
      <c r="W62" s="157"/>
      <c r="X62" s="157"/>
      <c r="Y62" s="148"/>
      <c r="Z62" s="148"/>
      <c r="AA62" s="148"/>
      <c r="AB62" s="148"/>
      <c r="AC62" s="148"/>
      <c r="AD62" s="148"/>
      <c r="AE62" s="148"/>
      <c r="AF62" s="148"/>
      <c r="AG62" s="148" t="s">
        <v>184</v>
      </c>
      <c r="AH62" s="148">
        <v>0</v>
      </c>
      <c r="AI62" s="148"/>
      <c r="AJ62" s="148"/>
      <c r="AK62" s="148"/>
      <c r="AL62" s="148"/>
      <c r="AM62" s="148"/>
      <c r="AN62" s="148"/>
      <c r="AO62" s="148"/>
      <c r="AP62" s="148"/>
      <c r="AQ62" s="148"/>
      <c r="AR62" s="148"/>
      <c r="AS62" s="148"/>
      <c r="AT62" s="148"/>
      <c r="AU62" s="148"/>
      <c r="AV62" s="148"/>
      <c r="AW62" s="148"/>
      <c r="AX62" s="148"/>
      <c r="AY62" s="148"/>
      <c r="AZ62" s="148"/>
      <c r="BA62" s="148"/>
      <c r="BB62" s="148"/>
      <c r="BC62" s="148"/>
      <c r="BD62" s="148"/>
      <c r="BE62" s="148"/>
      <c r="BF62" s="148"/>
      <c r="BG62" s="148"/>
      <c r="BH62" s="148"/>
    </row>
    <row r="63" spans="1:60" outlineLevel="1" x14ac:dyDescent="0.2">
      <c r="A63" s="155"/>
      <c r="B63" s="156"/>
      <c r="C63" s="188" t="s">
        <v>639</v>
      </c>
      <c r="D63" s="179"/>
      <c r="E63" s="180">
        <v>4.2023999999999999</v>
      </c>
      <c r="F63" s="157"/>
      <c r="G63" s="157"/>
      <c r="H63" s="157"/>
      <c r="I63" s="157"/>
      <c r="J63" s="157"/>
      <c r="K63" s="157"/>
      <c r="L63" s="157"/>
      <c r="M63" s="157"/>
      <c r="N63" s="157"/>
      <c r="O63" s="157"/>
      <c r="P63" s="157"/>
      <c r="Q63" s="157"/>
      <c r="R63" s="157"/>
      <c r="S63" s="157"/>
      <c r="T63" s="157"/>
      <c r="U63" s="157"/>
      <c r="V63" s="157"/>
      <c r="W63" s="157"/>
      <c r="X63" s="157"/>
      <c r="Y63" s="148"/>
      <c r="Z63" s="148"/>
      <c r="AA63" s="148"/>
      <c r="AB63" s="148"/>
      <c r="AC63" s="148"/>
      <c r="AD63" s="148"/>
      <c r="AE63" s="148"/>
      <c r="AF63" s="148"/>
      <c r="AG63" s="148" t="s">
        <v>184</v>
      </c>
      <c r="AH63" s="148">
        <v>0</v>
      </c>
      <c r="AI63" s="148"/>
      <c r="AJ63" s="148"/>
      <c r="AK63" s="148"/>
      <c r="AL63" s="148"/>
      <c r="AM63" s="148"/>
      <c r="AN63" s="148"/>
      <c r="AO63" s="148"/>
      <c r="AP63" s="148"/>
      <c r="AQ63" s="148"/>
      <c r="AR63" s="148"/>
      <c r="AS63" s="148"/>
      <c r="AT63" s="148"/>
      <c r="AU63" s="148"/>
      <c r="AV63" s="148"/>
      <c r="AW63" s="148"/>
      <c r="AX63" s="148"/>
      <c r="AY63" s="148"/>
      <c r="AZ63" s="148"/>
      <c r="BA63" s="148"/>
      <c r="BB63" s="148"/>
      <c r="BC63" s="148"/>
      <c r="BD63" s="148"/>
      <c r="BE63" s="148"/>
      <c r="BF63" s="148"/>
      <c r="BG63" s="148"/>
      <c r="BH63" s="148"/>
    </row>
    <row r="64" spans="1:60" outlineLevel="1" x14ac:dyDescent="0.2">
      <c r="A64" s="155"/>
      <c r="B64" s="156"/>
      <c r="C64" s="188" t="s">
        <v>640</v>
      </c>
      <c r="D64" s="179"/>
      <c r="E64" s="180">
        <v>20.764800000000001</v>
      </c>
      <c r="F64" s="157"/>
      <c r="G64" s="157"/>
      <c r="H64" s="157"/>
      <c r="I64" s="157"/>
      <c r="J64" s="157"/>
      <c r="K64" s="157"/>
      <c r="L64" s="157"/>
      <c r="M64" s="157"/>
      <c r="N64" s="157"/>
      <c r="O64" s="157"/>
      <c r="P64" s="157"/>
      <c r="Q64" s="157"/>
      <c r="R64" s="157"/>
      <c r="S64" s="157"/>
      <c r="T64" s="157"/>
      <c r="U64" s="157"/>
      <c r="V64" s="157"/>
      <c r="W64" s="157"/>
      <c r="X64" s="157"/>
      <c r="Y64" s="148"/>
      <c r="Z64" s="148"/>
      <c r="AA64" s="148"/>
      <c r="AB64" s="148"/>
      <c r="AC64" s="148"/>
      <c r="AD64" s="148"/>
      <c r="AE64" s="148"/>
      <c r="AF64" s="148"/>
      <c r="AG64" s="148" t="s">
        <v>184</v>
      </c>
      <c r="AH64" s="148">
        <v>0</v>
      </c>
      <c r="AI64" s="148"/>
      <c r="AJ64" s="148"/>
      <c r="AK64" s="148"/>
      <c r="AL64" s="148"/>
      <c r="AM64" s="148"/>
      <c r="AN64" s="148"/>
      <c r="AO64" s="148"/>
      <c r="AP64" s="148"/>
      <c r="AQ64" s="148"/>
      <c r="AR64" s="148"/>
      <c r="AS64" s="148"/>
      <c r="AT64" s="148"/>
      <c r="AU64" s="148"/>
      <c r="AV64" s="148"/>
      <c r="AW64" s="148"/>
      <c r="AX64" s="148"/>
      <c r="AY64" s="148"/>
      <c r="AZ64" s="148"/>
      <c r="BA64" s="148"/>
      <c r="BB64" s="148"/>
      <c r="BC64" s="148"/>
      <c r="BD64" s="148"/>
      <c r="BE64" s="148"/>
      <c r="BF64" s="148"/>
      <c r="BG64" s="148"/>
      <c r="BH64" s="148"/>
    </row>
    <row r="65" spans="1:60" x14ac:dyDescent="0.2">
      <c r="A65" s="159" t="s">
        <v>157</v>
      </c>
      <c r="B65" s="160" t="s">
        <v>111</v>
      </c>
      <c r="C65" s="174" t="s">
        <v>112</v>
      </c>
      <c r="D65" s="161"/>
      <c r="E65" s="162"/>
      <c r="F65" s="163"/>
      <c r="G65" s="163">
        <f>SUMIF(AG66:AG67,"&lt;&gt;NOR",G66:G67)</f>
        <v>10778.3</v>
      </c>
      <c r="H65" s="163"/>
      <c r="I65" s="163">
        <f>SUM(I66:I67)</f>
        <v>0</v>
      </c>
      <c r="J65" s="163"/>
      <c r="K65" s="163">
        <f>SUM(K66:K67)</f>
        <v>10778.3</v>
      </c>
      <c r="L65" s="163"/>
      <c r="M65" s="163">
        <f>SUM(M66:M67)</f>
        <v>13041.742999999999</v>
      </c>
      <c r="N65" s="163"/>
      <c r="O65" s="163">
        <f>SUM(O66:O67)</f>
        <v>0</v>
      </c>
      <c r="P65" s="163"/>
      <c r="Q65" s="163">
        <f>SUM(Q66:Q67)</f>
        <v>0</v>
      </c>
      <c r="R65" s="163"/>
      <c r="S65" s="163"/>
      <c r="T65" s="164"/>
      <c r="U65" s="158"/>
      <c r="V65" s="158">
        <f>SUM(V66:V67)</f>
        <v>3.08</v>
      </c>
      <c r="W65" s="158"/>
      <c r="X65" s="158"/>
      <c r="AG65" t="s">
        <v>158</v>
      </c>
    </row>
    <row r="66" spans="1:60" outlineLevel="1" x14ac:dyDescent="0.2">
      <c r="A66" s="165">
        <v>13</v>
      </c>
      <c r="B66" s="166" t="s">
        <v>469</v>
      </c>
      <c r="C66" s="175" t="s">
        <v>470</v>
      </c>
      <c r="D66" s="167" t="s">
        <v>245</v>
      </c>
      <c r="E66" s="168">
        <v>154.19595000000001</v>
      </c>
      <c r="F66" s="169">
        <v>69.900000000000006</v>
      </c>
      <c r="G66" s="170">
        <f>ROUND(E66*F66,2)</f>
        <v>10778.3</v>
      </c>
      <c r="H66" s="169">
        <v>0</v>
      </c>
      <c r="I66" s="170">
        <f>ROUND(E66*H66,2)</f>
        <v>0</v>
      </c>
      <c r="J66" s="169">
        <v>69.900000000000006</v>
      </c>
      <c r="K66" s="170">
        <f>ROUND(E66*J66,2)</f>
        <v>10778.3</v>
      </c>
      <c r="L66" s="170">
        <v>21</v>
      </c>
      <c r="M66" s="170">
        <f>G66*(1+L66/100)</f>
        <v>13041.742999999999</v>
      </c>
      <c r="N66" s="170">
        <v>0</v>
      </c>
      <c r="O66" s="170">
        <f>ROUND(E66*N66,2)</f>
        <v>0</v>
      </c>
      <c r="P66" s="170">
        <v>0</v>
      </c>
      <c r="Q66" s="170">
        <f>ROUND(E66*P66,2)</f>
        <v>0</v>
      </c>
      <c r="R66" s="170" t="s">
        <v>220</v>
      </c>
      <c r="S66" s="170" t="s">
        <v>162</v>
      </c>
      <c r="T66" s="171" t="s">
        <v>178</v>
      </c>
      <c r="U66" s="157">
        <v>0.02</v>
      </c>
      <c r="V66" s="157">
        <f>ROUND(E66*U66,2)</f>
        <v>3.08</v>
      </c>
      <c r="W66" s="157"/>
      <c r="X66" s="157" t="s">
        <v>246</v>
      </c>
      <c r="Y66" s="148"/>
      <c r="Z66" s="148"/>
      <c r="AA66" s="148"/>
      <c r="AB66" s="148"/>
      <c r="AC66" s="148"/>
      <c r="AD66" s="148"/>
      <c r="AE66" s="148"/>
      <c r="AF66" s="148"/>
      <c r="AG66" s="148" t="s">
        <v>247</v>
      </c>
      <c r="AH66" s="148"/>
      <c r="AI66" s="148"/>
      <c r="AJ66" s="148"/>
      <c r="AK66" s="148"/>
      <c r="AL66" s="148"/>
      <c r="AM66" s="148"/>
      <c r="AN66" s="148"/>
      <c r="AO66" s="148"/>
      <c r="AP66" s="148"/>
      <c r="AQ66" s="148"/>
      <c r="AR66" s="148"/>
      <c r="AS66" s="148"/>
      <c r="AT66" s="148"/>
      <c r="AU66" s="148"/>
      <c r="AV66" s="148"/>
      <c r="AW66" s="148"/>
      <c r="AX66" s="148"/>
      <c r="AY66" s="148"/>
      <c r="AZ66" s="148"/>
      <c r="BA66" s="148"/>
      <c r="BB66" s="148"/>
      <c r="BC66" s="148"/>
      <c r="BD66" s="148"/>
      <c r="BE66" s="148"/>
      <c r="BF66" s="148"/>
      <c r="BG66" s="148"/>
      <c r="BH66" s="148"/>
    </row>
    <row r="67" spans="1:60" outlineLevel="1" x14ac:dyDescent="0.2">
      <c r="A67" s="155"/>
      <c r="B67" s="156"/>
      <c r="C67" s="262" t="s">
        <v>440</v>
      </c>
      <c r="D67" s="263"/>
      <c r="E67" s="263"/>
      <c r="F67" s="263"/>
      <c r="G67" s="263"/>
      <c r="H67" s="157"/>
      <c r="I67" s="157"/>
      <c r="J67" s="157"/>
      <c r="K67" s="157"/>
      <c r="L67" s="157"/>
      <c r="M67" s="157"/>
      <c r="N67" s="157"/>
      <c r="O67" s="157"/>
      <c r="P67" s="157"/>
      <c r="Q67" s="157"/>
      <c r="R67" s="157"/>
      <c r="S67" s="157"/>
      <c r="T67" s="157"/>
      <c r="U67" s="157"/>
      <c r="V67" s="157"/>
      <c r="W67" s="157"/>
      <c r="X67" s="157"/>
      <c r="Y67" s="148"/>
      <c r="Z67" s="148"/>
      <c r="AA67" s="148"/>
      <c r="AB67" s="148"/>
      <c r="AC67" s="148"/>
      <c r="AD67" s="148"/>
      <c r="AE67" s="148"/>
      <c r="AF67" s="148"/>
      <c r="AG67" s="148" t="s">
        <v>182</v>
      </c>
      <c r="AH67" s="148"/>
      <c r="AI67" s="148"/>
      <c r="AJ67" s="148"/>
      <c r="AK67" s="148"/>
      <c r="AL67" s="148"/>
      <c r="AM67" s="148"/>
      <c r="AN67" s="148"/>
      <c r="AO67" s="148"/>
      <c r="AP67" s="148"/>
      <c r="AQ67" s="148"/>
      <c r="AR67" s="148"/>
      <c r="AS67" s="148"/>
      <c r="AT67" s="148"/>
      <c r="AU67" s="148"/>
      <c r="AV67" s="148"/>
      <c r="AW67" s="148"/>
      <c r="AX67" s="148"/>
      <c r="AY67" s="148"/>
      <c r="AZ67" s="148"/>
      <c r="BA67" s="148"/>
      <c r="BB67" s="148"/>
      <c r="BC67" s="148"/>
      <c r="BD67" s="148"/>
      <c r="BE67" s="148"/>
      <c r="BF67" s="148"/>
      <c r="BG67" s="148"/>
      <c r="BH67" s="148"/>
    </row>
    <row r="68" spans="1:60" x14ac:dyDescent="0.2">
      <c r="A68" s="3"/>
      <c r="B68" s="4"/>
      <c r="C68" s="176"/>
      <c r="D68" s="6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AE68">
        <v>15</v>
      </c>
      <c r="AF68">
        <v>21</v>
      </c>
      <c r="AG68" t="s">
        <v>144</v>
      </c>
    </row>
    <row r="69" spans="1:60" x14ac:dyDescent="0.2">
      <c r="A69" s="151"/>
      <c r="B69" s="152" t="s">
        <v>29</v>
      </c>
      <c r="C69" s="177"/>
      <c r="D69" s="153"/>
      <c r="E69" s="154"/>
      <c r="F69" s="154"/>
      <c r="G69" s="173">
        <f>G8+G15+G28+G33+G65</f>
        <v>99443.62000000001</v>
      </c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AE69">
        <f>SUMIF(L7:L67,AE68,G7:G67)</f>
        <v>0</v>
      </c>
      <c r="AF69">
        <f>SUMIF(L7:L67,AF68,G7:G67)</f>
        <v>99443.62000000001</v>
      </c>
      <c r="AG69" t="s">
        <v>171</v>
      </c>
    </row>
    <row r="70" spans="1:60" x14ac:dyDescent="0.2">
      <c r="C70" s="178"/>
      <c r="D70" s="10"/>
      <c r="AG70" t="s">
        <v>172</v>
      </c>
    </row>
    <row r="71" spans="1:60" x14ac:dyDescent="0.2">
      <c r="D71" s="10"/>
    </row>
    <row r="72" spans="1:60" x14ac:dyDescent="0.2">
      <c r="D72" s="10"/>
    </row>
    <row r="73" spans="1:60" x14ac:dyDescent="0.2">
      <c r="D73" s="10"/>
    </row>
    <row r="74" spans="1:60" x14ac:dyDescent="0.2">
      <c r="D74" s="10"/>
    </row>
    <row r="75" spans="1:60" x14ac:dyDescent="0.2">
      <c r="D75" s="10"/>
    </row>
    <row r="76" spans="1:60" x14ac:dyDescent="0.2">
      <c r="D76" s="10"/>
    </row>
    <row r="77" spans="1:60" x14ac:dyDescent="0.2">
      <c r="D77" s="10"/>
    </row>
    <row r="78" spans="1:60" x14ac:dyDescent="0.2">
      <c r="D78" s="10"/>
    </row>
    <row r="79" spans="1:60" x14ac:dyDescent="0.2">
      <c r="D79" s="10"/>
    </row>
    <row r="80" spans="1:60" x14ac:dyDescent="0.2">
      <c r="D80" s="10"/>
    </row>
    <row r="81" spans="4:4" x14ac:dyDescent="0.2">
      <c r="D81" s="10"/>
    </row>
    <row r="82" spans="4:4" x14ac:dyDescent="0.2">
      <c r="D82" s="10"/>
    </row>
    <row r="83" spans="4:4" x14ac:dyDescent="0.2">
      <c r="D83" s="10"/>
    </row>
    <row r="84" spans="4:4" x14ac:dyDescent="0.2">
      <c r="D84" s="10"/>
    </row>
    <row r="85" spans="4:4" x14ac:dyDescent="0.2">
      <c r="D85" s="10"/>
    </row>
    <row r="86" spans="4:4" x14ac:dyDescent="0.2">
      <c r="D86" s="10"/>
    </row>
    <row r="87" spans="4:4" x14ac:dyDescent="0.2">
      <c r="D87" s="10"/>
    </row>
    <row r="88" spans="4:4" x14ac:dyDescent="0.2">
      <c r="D88" s="10"/>
    </row>
    <row r="89" spans="4:4" x14ac:dyDescent="0.2">
      <c r="D89" s="10"/>
    </row>
    <row r="90" spans="4:4" x14ac:dyDescent="0.2">
      <c r="D90" s="10"/>
    </row>
    <row r="91" spans="4:4" x14ac:dyDescent="0.2">
      <c r="D91" s="10"/>
    </row>
    <row r="92" spans="4:4" x14ac:dyDescent="0.2">
      <c r="D92" s="10"/>
    </row>
    <row r="93" spans="4:4" x14ac:dyDescent="0.2">
      <c r="D93" s="10"/>
    </row>
    <row r="94" spans="4:4" x14ac:dyDescent="0.2">
      <c r="D94" s="10"/>
    </row>
    <row r="95" spans="4:4" x14ac:dyDescent="0.2">
      <c r="D95" s="10"/>
    </row>
    <row r="96" spans="4:4" x14ac:dyDescent="0.2">
      <c r="D96" s="10"/>
    </row>
    <row r="97" spans="4:4" x14ac:dyDescent="0.2">
      <c r="D97" s="10"/>
    </row>
    <row r="98" spans="4:4" x14ac:dyDescent="0.2">
      <c r="D98" s="10"/>
    </row>
    <row r="99" spans="4:4" x14ac:dyDescent="0.2">
      <c r="D99" s="10"/>
    </row>
    <row r="100" spans="4:4" x14ac:dyDescent="0.2">
      <c r="D100" s="10"/>
    </row>
    <row r="101" spans="4:4" x14ac:dyDescent="0.2">
      <c r="D101" s="10"/>
    </row>
    <row r="102" spans="4:4" x14ac:dyDescent="0.2">
      <c r="D102" s="10"/>
    </row>
    <row r="103" spans="4:4" x14ac:dyDescent="0.2">
      <c r="D103" s="10"/>
    </row>
    <row r="104" spans="4:4" x14ac:dyDescent="0.2">
      <c r="D104" s="10"/>
    </row>
    <row r="105" spans="4:4" x14ac:dyDescent="0.2">
      <c r="D105" s="10"/>
    </row>
    <row r="106" spans="4:4" x14ac:dyDescent="0.2">
      <c r="D106" s="10"/>
    </row>
    <row r="107" spans="4:4" x14ac:dyDescent="0.2">
      <c r="D107" s="10"/>
    </row>
    <row r="108" spans="4:4" x14ac:dyDescent="0.2">
      <c r="D108" s="10"/>
    </row>
    <row r="109" spans="4:4" x14ac:dyDescent="0.2">
      <c r="D109" s="10"/>
    </row>
    <row r="110" spans="4:4" x14ac:dyDescent="0.2">
      <c r="D110" s="10"/>
    </row>
    <row r="111" spans="4:4" x14ac:dyDescent="0.2">
      <c r="D111" s="10"/>
    </row>
    <row r="112" spans="4:4" x14ac:dyDescent="0.2">
      <c r="D112" s="10"/>
    </row>
    <row r="113" spans="4:4" x14ac:dyDescent="0.2">
      <c r="D113" s="10"/>
    </row>
    <row r="114" spans="4:4" x14ac:dyDescent="0.2">
      <c r="D114" s="10"/>
    </row>
    <row r="115" spans="4:4" x14ac:dyDescent="0.2">
      <c r="D115" s="10"/>
    </row>
    <row r="116" spans="4:4" x14ac:dyDescent="0.2">
      <c r="D116" s="10"/>
    </row>
    <row r="117" spans="4:4" x14ac:dyDescent="0.2">
      <c r="D117" s="10"/>
    </row>
    <row r="118" spans="4:4" x14ac:dyDescent="0.2">
      <c r="D118" s="10"/>
    </row>
    <row r="119" spans="4:4" x14ac:dyDescent="0.2">
      <c r="D119" s="10"/>
    </row>
    <row r="120" spans="4:4" x14ac:dyDescent="0.2">
      <c r="D120" s="10"/>
    </row>
    <row r="121" spans="4:4" x14ac:dyDescent="0.2">
      <c r="D121" s="10"/>
    </row>
    <row r="122" spans="4:4" x14ac:dyDescent="0.2">
      <c r="D122" s="10"/>
    </row>
    <row r="123" spans="4:4" x14ac:dyDescent="0.2">
      <c r="D123" s="10"/>
    </row>
    <row r="124" spans="4:4" x14ac:dyDescent="0.2">
      <c r="D124" s="10"/>
    </row>
    <row r="125" spans="4:4" x14ac:dyDescent="0.2">
      <c r="D125" s="10"/>
    </row>
    <row r="126" spans="4:4" x14ac:dyDescent="0.2">
      <c r="D126" s="10"/>
    </row>
    <row r="127" spans="4:4" x14ac:dyDescent="0.2">
      <c r="D127" s="10"/>
    </row>
    <row r="128" spans="4:4" x14ac:dyDescent="0.2">
      <c r="D128" s="10"/>
    </row>
    <row r="129" spans="4:4" x14ac:dyDescent="0.2">
      <c r="D129" s="10"/>
    </row>
    <row r="130" spans="4:4" x14ac:dyDescent="0.2">
      <c r="D130" s="10"/>
    </row>
    <row r="131" spans="4:4" x14ac:dyDescent="0.2">
      <c r="D131" s="10"/>
    </row>
    <row r="132" spans="4:4" x14ac:dyDescent="0.2">
      <c r="D132" s="10"/>
    </row>
    <row r="133" spans="4:4" x14ac:dyDescent="0.2">
      <c r="D133" s="10"/>
    </row>
    <row r="134" spans="4:4" x14ac:dyDescent="0.2">
      <c r="D134" s="10"/>
    </row>
    <row r="135" spans="4:4" x14ac:dyDescent="0.2">
      <c r="D135" s="10"/>
    </row>
    <row r="136" spans="4:4" x14ac:dyDescent="0.2">
      <c r="D136" s="10"/>
    </row>
    <row r="137" spans="4:4" x14ac:dyDescent="0.2">
      <c r="D137" s="10"/>
    </row>
    <row r="138" spans="4:4" x14ac:dyDescent="0.2">
      <c r="D138" s="10"/>
    </row>
    <row r="139" spans="4:4" x14ac:dyDescent="0.2">
      <c r="D139" s="10"/>
    </row>
    <row r="140" spans="4:4" x14ac:dyDescent="0.2">
      <c r="D140" s="10"/>
    </row>
    <row r="141" spans="4:4" x14ac:dyDescent="0.2">
      <c r="D141" s="10"/>
    </row>
    <row r="142" spans="4:4" x14ac:dyDescent="0.2">
      <c r="D142" s="10"/>
    </row>
    <row r="143" spans="4:4" x14ac:dyDescent="0.2">
      <c r="D143" s="10"/>
    </row>
    <row r="144" spans="4:4" x14ac:dyDescent="0.2">
      <c r="D144" s="10"/>
    </row>
    <row r="145" spans="4:4" x14ac:dyDescent="0.2">
      <c r="D145" s="10"/>
    </row>
    <row r="146" spans="4:4" x14ac:dyDescent="0.2">
      <c r="D146" s="10"/>
    </row>
    <row r="147" spans="4:4" x14ac:dyDescent="0.2">
      <c r="D147" s="10"/>
    </row>
    <row r="148" spans="4:4" x14ac:dyDescent="0.2">
      <c r="D148" s="10"/>
    </row>
    <row r="149" spans="4:4" x14ac:dyDescent="0.2">
      <c r="D149" s="10"/>
    </row>
    <row r="150" spans="4:4" x14ac:dyDescent="0.2">
      <c r="D150" s="10"/>
    </row>
    <row r="151" spans="4:4" x14ac:dyDescent="0.2">
      <c r="D151" s="10"/>
    </row>
    <row r="152" spans="4:4" x14ac:dyDescent="0.2">
      <c r="D152" s="10"/>
    </row>
    <row r="153" spans="4:4" x14ac:dyDescent="0.2">
      <c r="D153" s="10"/>
    </row>
    <row r="154" spans="4:4" x14ac:dyDescent="0.2">
      <c r="D154" s="10"/>
    </row>
    <row r="155" spans="4:4" x14ac:dyDescent="0.2">
      <c r="D155" s="10"/>
    </row>
    <row r="156" spans="4:4" x14ac:dyDescent="0.2">
      <c r="D156" s="10"/>
    </row>
    <row r="157" spans="4:4" x14ac:dyDescent="0.2">
      <c r="D157" s="10"/>
    </row>
    <row r="158" spans="4:4" x14ac:dyDescent="0.2">
      <c r="D158" s="10"/>
    </row>
    <row r="159" spans="4:4" x14ac:dyDescent="0.2">
      <c r="D159" s="10"/>
    </row>
    <row r="160" spans="4:4" x14ac:dyDescent="0.2">
      <c r="D160" s="10"/>
    </row>
    <row r="161" spans="4:4" x14ac:dyDescent="0.2">
      <c r="D161" s="10"/>
    </row>
    <row r="162" spans="4:4" x14ac:dyDescent="0.2">
      <c r="D162" s="10"/>
    </row>
    <row r="163" spans="4:4" x14ac:dyDescent="0.2">
      <c r="D163" s="10"/>
    </row>
    <row r="164" spans="4:4" x14ac:dyDescent="0.2">
      <c r="D164" s="10"/>
    </row>
    <row r="165" spans="4:4" x14ac:dyDescent="0.2">
      <c r="D165" s="10"/>
    </row>
    <row r="166" spans="4:4" x14ac:dyDescent="0.2">
      <c r="D166" s="10"/>
    </row>
    <row r="167" spans="4:4" x14ac:dyDescent="0.2">
      <c r="D167" s="10"/>
    </row>
    <row r="168" spans="4:4" x14ac:dyDescent="0.2">
      <c r="D168" s="10"/>
    </row>
    <row r="169" spans="4:4" x14ac:dyDescent="0.2">
      <c r="D169" s="10"/>
    </row>
    <row r="170" spans="4:4" x14ac:dyDescent="0.2">
      <c r="D170" s="10"/>
    </row>
    <row r="171" spans="4:4" x14ac:dyDescent="0.2">
      <c r="D171" s="10"/>
    </row>
    <row r="172" spans="4:4" x14ac:dyDescent="0.2">
      <c r="D172" s="10"/>
    </row>
    <row r="173" spans="4:4" x14ac:dyDescent="0.2">
      <c r="D173" s="10"/>
    </row>
    <row r="174" spans="4:4" x14ac:dyDescent="0.2">
      <c r="D174" s="10"/>
    </row>
    <row r="175" spans="4:4" x14ac:dyDescent="0.2">
      <c r="D175" s="10"/>
    </row>
    <row r="176" spans="4:4" x14ac:dyDescent="0.2">
      <c r="D176" s="10"/>
    </row>
    <row r="177" spans="4:4" x14ac:dyDescent="0.2">
      <c r="D177" s="10"/>
    </row>
    <row r="178" spans="4:4" x14ac:dyDescent="0.2">
      <c r="D178" s="10"/>
    </row>
    <row r="179" spans="4:4" x14ac:dyDescent="0.2">
      <c r="D179" s="10"/>
    </row>
    <row r="180" spans="4:4" x14ac:dyDescent="0.2">
      <c r="D180" s="10"/>
    </row>
    <row r="181" spans="4:4" x14ac:dyDescent="0.2">
      <c r="D181" s="10"/>
    </row>
    <row r="182" spans="4:4" x14ac:dyDescent="0.2">
      <c r="D182" s="10"/>
    </row>
    <row r="183" spans="4:4" x14ac:dyDescent="0.2">
      <c r="D183" s="10"/>
    </row>
    <row r="184" spans="4:4" x14ac:dyDescent="0.2">
      <c r="D184" s="10"/>
    </row>
    <row r="185" spans="4:4" x14ac:dyDescent="0.2">
      <c r="D185" s="10"/>
    </row>
    <row r="186" spans="4:4" x14ac:dyDescent="0.2">
      <c r="D186" s="10"/>
    </row>
    <row r="187" spans="4:4" x14ac:dyDescent="0.2">
      <c r="D187" s="10"/>
    </row>
    <row r="188" spans="4:4" x14ac:dyDescent="0.2">
      <c r="D188" s="10"/>
    </row>
    <row r="189" spans="4:4" x14ac:dyDescent="0.2">
      <c r="D189" s="10"/>
    </row>
    <row r="190" spans="4:4" x14ac:dyDescent="0.2">
      <c r="D190" s="10"/>
    </row>
    <row r="191" spans="4:4" x14ac:dyDescent="0.2">
      <c r="D191" s="10"/>
    </row>
    <row r="192" spans="4:4" x14ac:dyDescent="0.2">
      <c r="D192" s="10"/>
    </row>
    <row r="193" spans="4:4" x14ac:dyDescent="0.2">
      <c r="D193" s="10"/>
    </row>
    <row r="194" spans="4:4" x14ac:dyDescent="0.2">
      <c r="D194" s="10"/>
    </row>
    <row r="195" spans="4:4" x14ac:dyDescent="0.2">
      <c r="D195" s="10"/>
    </row>
    <row r="196" spans="4:4" x14ac:dyDescent="0.2">
      <c r="D196" s="10"/>
    </row>
    <row r="197" spans="4:4" x14ac:dyDescent="0.2">
      <c r="D197" s="10"/>
    </row>
    <row r="198" spans="4:4" x14ac:dyDescent="0.2">
      <c r="D198" s="10"/>
    </row>
    <row r="199" spans="4:4" x14ac:dyDescent="0.2">
      <c r="D199" s="10"/>
    </row>
    <row r="200" spans="4:4" x14ac:dyDescent="0.2">
      <c r="D200" s="10"/>
    </row>
    <row r="201" spans="4:4" x14ac:dyDescent="0.2">
      <c r="D201" s="10"/>
    </row>
    <row r="202" spans="4:4" x14ac:dyDescent="0.2">
      <c r="D202" s="10"/>
    </row>
    <row r="203" spans="4:4" x14ac:dyDescent="0.2">
      <c r="D203" s="10"/>
    </row>
    <row r="204" spans="4:4" x14ac:dyDescent="0.2">
      <c r="D204" s="10"/>
    </row>
    <row r="205" spans="4:4" x14ac:dyDescent="0.2">
      <c r="D205" s="10"/>
    </row>
    <row r="206" spans="4:4" x14ac:dyDescent="0.2">
      <c r="D206" s="10"/>
    </row>
    <row r="207" spans="4:4" x14ac:dyDescent="0.2">
      <c r="D207" s="10"/>
    </row>
    <row r="208" spans="4:4" x14ac:dyDescent="0.2">
      <c r="D208" s="10"/>
    </row>
    <row r="209" spans="4:4" x14ac:dyDescent="0.2">
      <c r="D209" s="10"/>
    </row>
    <row r="210" spans="4:4" x14ac:dyDescent="0.2">
      <c r="D210" s="10"/>
    </row>
    <row r="211" spans="4:4" x14ac:dyDescent="0.2">
      <c r="D211" s="10"/>
    </row>
    <row r="212" spans="4:4" x14ac:dyDescent="0.2">
      <c r="D212" s="10"/>
    </row>
    <row r="213" spans="4:4" x14ac:dyDescent="0.2">
      <c r="D213" s="10"/>
    </row>
    <row r="214" spans="4:4" x14ac:dyDescent="0.2">
      <c r="D214" s="10"/>
    </row>
    <row r="215" spans="4:4" x14ac:dyDescent="0.2">
      <c r="D215" s="10"/>
    </row>
    <row r="216" spans="4:4" x14ac:dyDescent="0.2">
      <c r="D216" s="10"/>
    </row>
    <row r="217" spans="4:4" x14ac:dyDescent="0.2">
      <c r="D217" s="10"/>
    </row>
    <row r="218" spans="4:4" x14ac:dyDescent="0.2">
      <c r="D218" s="10"/>
    </row>
    <row r="219" spans="4:4" x14ac:dyDescent="0.2">
      <c r="D219" s="10"/>
    </row>
    <row r="220" spans="4:4" x14ac:dyDescent="0.2">
      <c r="D220" s="10"/>
    </row>
    <row r="221" spans="4:4" x14ac:dyDescent="0.2">
      <c r="D221" s="10"/>
    </row>
    <row r="222" spans="4:4" x14ac:dyDescent="0.2">
      <c r="D222" s="10"/>
    </row>
    <row r="223" spans="4:4" x14ac:dyDescent="0.2">
      <c r="D223" s="10"/>
    </row>
    <row r="224" spans="4:4" x14ac:dyDescent="0.2">
      <c r="D224" s="10"/>
    </row>
    <row r="225" spans="4:4" x14ac:dyDescent="0.2">
      <c r="D225" s="10"/>
    </row>
    <row r="226" spans="4:4" x14ac:dyDescent="0.2">
      <c r="D226" s="10"/>
    </row>
    <row r="227" spans="4:4" x14ac:dyDescent="0.2">
      <c r="D227" s="10"/>
    </row>
    <row r="228" spans="4:4" x14ac:dyDescent="0.2">
      <c r="D228" s="10"/>
    </row>
    <row r="229" spans="4:4" x14ac:dyDescent="0.2">
      <c r="D229" s="10"/>
    </row>
    <row r="230" spans="4:4" x14ac:dyDescent="0.2">
      <c r="D230" s="10"/>
    </row>
    <row r="231" spans="4:4" x14ac:dyDescent="0.2">
      <c r="D231" s="10"/>
    </row>
    <row r="232" spans="4:4" x14ac:dyDescent="0.2">
      <c r="D232" s="10"/>
    </row>
    <row r="233" spans="4:4" x14ac:dyDescent="0.2">
      <c r="D233" s="10"/>
    </row>
    <row r="234" spans="4:4" x14ac:dyDescent="0.2">
      <c r="D234" s="10"/>
    </row>
    <row r="235" spans="4:4" x14ac:dyDescent="0.2">
      <c r="D235" s="10"/>
    </row>
    <row r="236" spans="4:4" x14ac:dyDescent="0.2">
      <c r="D236" s="10"/>
    </row>
    <row r="237" spans="4:4" x14ac:dyDescent="0.2">
      <c r="D237" s="10"/>
    </row>
    <row r="238" spans="4:4" x14ac:dyDescent="0.2">
      <c r="D238" s="10"/>
    </row>
    <row r="239" spans="4:4" x14ac:dyDescent="0.2">
      <c r="D239" s="10"/>
    </row>
    <row r="240" spans="4:4" x14ac:dyDescent="0.2">
      <c r="D240" s="10"/>
    </row>
    <row r="241" spans="4:4" x14ac:dyDescent="0.2">
      <c r="D241" s="10"/>
    </row>
    <row r="242" spans="4:4" x14ac:dyDescent="0.2">
      <c r="D242" s="10"/>
    </row>
    <row r="243" spans="4:4" x14ac:dyDescent="0.2">
      <c r="D243" s="10"/>
    </row>
    <row r="244" spans="4:4" x14ac:dyDescent="0.2">
      <c r="D244" s="10"/>
    </row>
    <row r="245" spans="4:4" x14ac:dyDescent="0.2">
      <c r="D245" s="10"/>
    </row>
    <row r="246" spans="4:4" x14ac:dyDescent="0.2">
      <c r="D246" s="10"/>
    </row>
    <row r="247" spans="4:4" x14ac:dyDescent="0.2">
      <c r="D247" s="10"/>
    </row>
    <row r="248" spans="4:4" x14ac:dyDescent="0.2">
      <c r="D248" s="10"/>
    </row>
    <row r="249" spans="4:4" x14ac:dyDescent="0.2">
      <c r="D249" s="10"/>
    </row>
    <row r="250" spans="4:4" x14ac:dyDescent="0.2">
      <c r="D250" s="10"/>
    </row>
    <row r="251" spans="4:4" x14ac:dyDescent="0.2">
      <c r="D251" s="10"/>
    </row>
    <row r="252" spans="4:4" x14ac:dyDescent="0.2">
      <c r="D252" s="10"/>
    </row>
    <row r="253" spans="4:4" x14ac:dyDescent="0.2">
      <c r="D253" s="10"/>
    </row>
    <row r="254" spans="4:4" x14ac:dyDescent="0.2">
      <c r="D254" s="10"/>
    </row>
    <row r="255" spans="4:4" x14ac:dyDescent="0.2">
      <c r="D255" s="10"/>
    </row>
    <row r="256" spans="4:4" x14ac:dyDescent="0.2">
      <c r="D256" s="10"/>
    </row>
    <row r="257" spans="4:4" x14ac:dyDescent="0.2">
      <c r="D257" s="10"/>
    </row>
    <row r="258" spans="4:4" x14ac:dyDescent="0.2">
      <c r="D258" s="10"/>
    </row>
    <row r="259" spans="4:4" x14ac:dyDescent="0.2">
      <c r="D259" s="10"/>
    </row>
    <row r="260" spans="4:4" x14ac:dyDescent="0.2">
      <c r="D260" s="10"/>
    </row>
    <row r="261" spans="4:4" x14ac:dyDescent="0.2">
      <c r="D261" s="10"/>
    </row>
    <row r="262" spans="4:4" x14ac:dyDescent="0.2">
      <c r="D262" s="10"/>
    </row>
    <row r="263" spans="4:4" x14ac:dyDescent="0.2">
      <c r="D263" s="10"/>
    </row>
    <row r="264" spans="4:4" x14ac:dyDescent="0.2">
      <c r="D264" s="10"/>
    </row>
    <row r="265" spans="4:4" x14ac:dyDescent="0.2">
      <c r="D265" s="10"/>
    </row>
    <row r="266" spans="4:4" x14ac:dyDescent="0.2">
      <c r="D266" s="10"/>
    </row>
    <row r="267" spans="4:4" x14ac:dyDescent="0.2">
      <c r="D267" s="10"/>
    </row>
    <row r="268" spans="4:4" x14ac:dyDescent="0.2">
      <c r="D268" s="10"/>
    </row>
    <row r="269" spans="4:4" x14ac:dyDescent="0.2">
      <c r="D269" s="10"/>
    </row>
    <row r="270" spans="4:4" x14ac:dyDescent="0.2">
      <c r="D270" s="10"/>
    </row>
    <row r="271" spans="4:4" x14ac:dyDescent="0.2">
      <c r="D271" s="10"/>
    </row>
    <row r="272" spans="4:4" x14ac:dyDescent="0.2">
      <c r="D272" s="10"/>
    </row>
    <row r="273" spans="4:4" x14ac:dyDescent="0.2">
      <c r="D273" s="10"/>
    </row>
    <row r="274" spans="4:4" x14ac:dyDescent="0.2">
      <c r="D274" s="10"/>
    </row>
    <row r="275" spans="4:4" x14ac:dyDescent="0.2">
      <c r="D275" s="10"/>
    </row>
    <row r="276" spans="4:4" x14ac:dyDescent="0.2">
      <c r="D276" s="10"/>
    </row>
    <row r="277" spans="4:4" x14ac:dyDescent="0.2">
      <c r="D277" s="10"/>
    </row>
    <row r="278" spans="4:4" x14ac:dyDescent="0.2">
      <c r="D278" s="10"/>
    </row>
    <row r="279" spans="4:4" x14ac:dyDescent="0.2">
      <c r="D279" s="10"/>
    </row>
    <row r="280" spans="4:4" x14ac:dyDescent="0.2">
      <c r="D280" s="10"/>
    </row>
    <row r="281" spans="4:4" x14ac:dyDescent="0.2">
      <c r="D281" s="10"/>
    </row>
    <row r="282" spans="4:4" x14ac:dyDescent="0.2">
      <c r="D282" s="10"/>
    </row>
    <row r="283" spans="4:4" x14ac:dyDescent="0.2">
      <c r="D283" s="10"/>
    </row>
    <row r="284" spans="4:4" x14ac:dyDescent="0.2">
      <c r="D284" s="10"/>
    </row>
    <row r="285" spans="4:4" x14ac:dyDescent="0.2">
      <c r="D285" s="10"/>
    </row>
    <row r="286" spans="4:4" x14ac:dyDescent="0.2">
      <c r="D286" s="10"/>
    </row>
    <row r="287" spans="4:4" x14ac:dyDescent="0.2">
      <c r="D287" s="10"/>
    </row>
    <row r="288" spans="4:4" x14ac:dyDescent="0.2">
      <c r="D288" s="10"/>
    </row>
    <row r="289" spans="4:4" x14ac:dyDescent="0.2">
      <c r="D289" s="10"/>
    </row>
    <row r="290" spans="4:4" x14ac:dyDescent="0.2">
      <c r="D290" s="10"/>
    </row>
    <row r="291" spans="4:4" x14ac:dyDescent="0.2">
      <c r="D291" s="10"/>
    </row>
    <row r="292" spans="4:4" x14ac:dyDescent="0.2">
      <c r="D292" s="10"/>
    </row>
    <row r="293" spans="4:4" x14ac:dyDescent="0.2">
      <c r="D293" s="10"/>
    </row>
    <row r="294" spans="4:4" x14ac:dyDescent="0.2">
      <c r="D294" s="10"/>
    </row>
    <row r="295" spans="4:4" x14ac:dyDescent="0.2">
      <c r="D295" s="10"/>
    </row>
    <row r="296" spans="4:4" x14ac:dyDescent="0.2">
      <c r="D296" s="10"/>
    </row>
    <row r="297" spans="4:4" x14ac:dyDescent="0.2">
      <c r="D297" s="10"/>
    </row>
    <row r="298" spans="4:4" x14ac:dyDescent="0.2">
      <c r="D298" s="10"/>
    </row>
    <row r="299" spans="4:4" x14ac:dyDescent="0.2">
      <c r="D299" s="10"/>
    </row>
    <row r="300" spans="4:4" x14ac:dyDescent="0.2">
      <c r="D300" s="10"/>
    </row>
    <row r="301" spans="4:4" x14ac:dyDescent="0.2">
      <c r="D301" s="10"/>
    </row>
    <row r="302" spans="4:4" x14ac:dyDescent="0.2">
      <c r="D302" s="10"/>
    </row>
    <row r="303" spans="4:4" x14ac:dyDescent="0.2">
      <c r="D303" s="10"/>
    </row>
    <row r="304" spans="4:4" x14ac:dyDescent="0.2">
      <c r="D304" s="10"/>
    </row>
    <row r="305" spans="4:4" x14ac:dyDescent="0.2">
      <c r="D305" s="10"/>
    </row>
    <row r="306" spans="4:4" x14ac:dyDescent="0.2">
      <c r="D306" s="10"/>
    </row>
    <row r="307" spans="4:4" x14ac:dyDescent="0.2">
      <c r="D307" s="10"/>
    </row>
    <row r="308" spans="4:4" x14ac:dyDescent="0.2">
      <c r="D308" s="10"/>
    </row>
    <row r="309" spans="4:4" x14ac:dyDescent="0.2">
      <c r="D309" s="10"/>
    </row>
    <row r="310" spans="4:4" x14ac:dyDescent="0.2">
      <c r="D310" s="10"/>
    </row>
    <row r="311" spans="4:4" x14ac:dyDescent="0.2">
      <c r="D311" s="10"/>
    </row>
    <row r="312" spans="4:4" x14ac:dyDescent="0.2">
      <c r="D312" s="10"/>
    </row>
    <row r="313" spans="4:4" x14ac:dyDescent="0.2">
      <c r="D313" s="10"/>
    </row>
    <row r="314" spans="4:4" x14ac:dyDescent="0.2">
      <c r="D314" s="10"/>
    </row>
    <row r="315" spans="4:4" x14ac:dyDescent="0.2">
      <c r="D315" s="10"/>
    </row>
    <row r="316" spans="4:4" x14ac:dyDescent="0.2">
      <c r="D316" s="10"/>
    </row>
    <row r="317" spans="4:4" x14ac:dyDescent="0.2">
      <c r="D317" s="10"/>
    </row>
    <row r="318" spans="4:4" x14ac:dyDescent="0.2">
      <c r="D318" s="10"/>
    </row>
    <row r="319" spans="4:4" x14ac:dyDescent="0.2">
      <c r="D319" s="10"/>
    </row>
    <row r="320" spans="4:4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sheetProtection algorithmName="SHA-512" hashValue="GP8vOrwAHA+rPMKYY4Rt5stAb4kIu9/kaBo0i4CKa07Uv5BLIdtTYHiHCpVr4mzePUP2DXLGl00viWNbxfRD9A==" saltValue="F8sCvSlJ5P5BMrDA6NF8lg==" spinCount="100000" sheet="1"/>
  <mergeCells count="7">
    <mergeCell ref="C67:G67"/>
    <mergeCell ref="A1:G1"/>
    <mergeCell ref="C2:G2"/>
    <mergeCell ref="C3:G3"/>
    <mergeCell ref="C4:G4"/>
    <mergeCell ref="C10:G10"/>
    <mergeCell ref="C30:G30"/>
  </mergeCells>
  <pageMargins left="0.59055118110236204" right="0.196850393700787" top="0.78740157499999996" bottom="0.78740157499999996" header="0.3" footer="0.3"/>
  <pageSetup paperSize="9" orientation="landscape" verticalDpi="0" r:id="rId1"/>
  <headerFooter>
    <oddFooter>&amp;RStránka &amp;P z &amp;N&amp;LZpracováno programem BUILDpower S,  © RTS, a.s.</oddFooter>
  </headerFooter>
  <legacy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2.75" outlineLevelRow="1" x14ac:dyDescent="0.2"/>
  <cols>
    <col min="1" max="1" width="3.42578125" customWidth="1"/>
    <col min="2" max="2" width="12.5703125" style="122" customWidth="1"/>
    <col min="3" max="3" width="63.28515625" style="122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17" width="0" hidden="1" customWidth="1"/>
    <col min="18" max="18" width="6.85546875" customWidth="1"/>
    <col min="20" max="20" width="8.42578125" customWidth="1"/>
    <col min="21" max="24" width="0" hidden="1" customWidth="1"/>
    <col min="29" max="29" width="0" hidden="1" customWidth="1"/>
    <col min="31" max="41" width="0" hidden="1" customWidth="1"/>
  </cols>
  <sheetData>
    <row r="1" spans="1:60" ht="15.75" customHeight="1" x14ac:dyDescent="0.25">
      <c r="A1" s="255" t="s">
        <v>173</v>
      </c>
      <c r="B1" s="255"/>
      <c r="C1" s="255"/>
      <c r="D1" s="255"/>
      <c r="E1" s="255"/>
      <c r="F1" s="255"/>
      <c r="G1" s="255"/>
      <c r="AG1" t="s">
        <v>130</v>
      </c>
    </row>
    <row r="2" spans="1:60" ht="24.95" customHeight="1" x14ac:dyDescent="0.2">
      <c r="A2" s="140" t="s">
        <v>7</v>
      </c>
      <c r="B2" s="49" t="s">
        <v>43</v>
      </c>
      <c r="C2" s="256" t="s">
        <v>44</v>
      </c>
      <c r="D2" s="257"/>
      <c r="E2" s="257"/>
      <c r="F2" s="257"/>
      <c r="G2" s="258"/>
      <c r="AG2" t="s">
        <v>131</v>
      </c>
    </row>
    <row r="3" spans="1:60" ht="24.95" customHeight="1" x14ac:dyDescent="0.2">
      <c r="A3" s="140" t="s">
        <v>8</v>
      </c>
      <c r="B3" s="49" t="s">
        <v>72</v>
      </c>
      <c r="C3" s="256" t="s">
        <v>73</v>
      </c>
      <c r="D3" s="257"/>
      <c r="E3" s="257"/>
      <c r="F3" s="257"/>
      <c r="G3" s="258"/>
      <c r="AC3" s="122" t="s">
        <v>131</v>
      </c>
      <c r="AG3" t="s">
        <v>134</v>
      </c>
    </row>
    <row r="4" spans="1:60" ht="24.95" customHeight="1" x14ac:dyDescent="0.2">
      <c r="A4" s="141" t="s">
        <v>9</v>
      </c>
      <c r="B4" s="142" t="s">
        <v>80</v>
      </c>
      <c r="C4" s="259" t="s">
        <v>81</v>
      </c>
      <c r="D4" s="260"/>
      <c r="E4" s="260"/>
      <c r="F4" s="260"/>
      <c r="G4" s="261"/>
      <c r="AG4" t="s">
        <v>135</v>
      </c>
    </row>
    <row r="5" spans="1:60" x14ac:dyDescent="0.2">
      <c r="D5" s="10"/>
    </row>
    <row r="6" spans="1:60" ht="38.25" x14ac:dyDescent="0.2">
      <c r="A6" s="144" t="s">
        <v>136</v>
      </c>
      <c r="B6" s="146" t="s">
        <v>137</v>
      </c>
      <c r="C6" s="146" t="s">
        <v>138</v>
      </c>
      <c r="D6" s="145" t="s">
        <v>139</v>
      </c>
      <c r="E6" s="144" t="s">
        <v>140</v>
      </c>
      <c r="F6" s="143" t="s">
        <v>141</v>
      </c>
      <c r="G6" s="144" t="s">
        <v>29</v>
      </c>
      <c r="H6" s="147" t="s">
        <v>30</v>
      </c>
      <c r="I6" s="147" t="s">
        <v>142</v>
      </c>
      <c r="J6" s="147" t="s">
        <v>31</v>
      </c>
      <c r="K6" s="147" t="s">
        <v>143</v>
      </c>
      <c r="L6" s="147" t="s">
        <v>144</v>
      </c>
      <c r="M6" s="147" t="s">
        <v>145</v>
      </c>
      <c r="N6" s="147" t="s">
        <v>146</v>
      </c>
      <c r="O6" s="147" t="s">
        <v>147</v>
      </c>
      <c r="P6" s="147" t="s">
        <v>148</v>
      </c>
      <c r="Q6" s="147" t="s">
        <v>149</v>
      </c>
      <c r="R6" s="147" t="s">
        <v>150</v>
      </c>
      <c r="S6" s="147" t="s">
        <v>151</v>
      </c>
      <c r="T6" s="147" t="s">
        <v>152</v>
      </c>
      <c r="U6" s="147" t="s">
        <v>153</v>
      </c>
      <c r="V6" s="147" t="s">
        <v>154</v>
      </c>
      <c r="W6" s="147" t="s">
        <v>155</v>
      </c>
      <c r="X6" s="147" t="s">
        <v>156</v>
      </c>
    </row>
    <row r="7" spans="1:60" hidden="1" x14ac:dyDescent="0.2">
      <c r="A7" s="3"/>
      <c r="B7" s="4"/>
      <c r="C7" s="4"/>
      <c r="D7" s="6"/>
      <c r="E7" s="149"/>
      <c r="F7" s="150"/>
      <c r="G7" s="150"/>
      <c r="H7" s="150"/>
      <c r="I7" s="150"/>
      <c r="J7" s="150"/>
      <c r="K7" s="150"/>
      <c r="L7" s="150"/>
      <c r="M7" s="150"/>
      <c r="N7" s="150"/>
      <c r="O7" s="150"/>
      <c r="P7" s="150"/>
      <c r="Q7" s="150"/>
      <c r="R7" s="150"/>
      <c r="S7" s="150"/>
      <c r="T7" s="150"/>
      <c r="U7" s="150"/>
      <c r="V7" s="150"/>
      <c r="W7" s="150"/>
      <c r="X7" s="150"/>
    </row>
    <row r="8" spans="1:60" x14ac:dyDescent="0.2">
      <c r="A8" s="159" t="s">
        <v>157</v>
      </c>
      <c r="B8" s="160" t="s">
        <v>92</v>
      </c>
      <c r="C8" s="174" t="s">
        <v>93</v>
      </c>
      <c r="D8" s="161"/>
      <c r="E8" s="162"/>
      <c r="F8" s="163"/>
      <c r="G8" s="163">
        <f>SUMIF(AG9:AG9,"&lt;&gt;NOR",G9:G9)</f>
        <v>86300</v>
      </c>
      <c r="H8" s="163"/>
      <c r="I8" s="163">
        <f>SUM(I9:I9)</f>
        <v>0</v>
      </c>
      <c r="J8" s="163"/>
      <c r="K8" s="163">
        <f>SUM(K9:K9)</f>
        <v>86300</v>
      </c>
      <c r="L8" s="163"/>
      <c r="M8" s="163">
        <f>SUM(M9:M9)</f>
        <v>104423</v>
      </c>
      <c r="N8" s="163"/>
      <c r="O8" s="163">
        <f>SUM(O9:O9)</f>
        <v>0</v>
      </c>
      <c r="P8" s="163"/>
      <c r="Q8" s="163">
        <f>SUM(Q9:Q9)</f>
        <v>0</v>
      </c>
      <c r="R8" s="163"/>
      <c r="S8" s="163"/>
      <c r="T8" s="164"/>
      <c r="U8" s="158"/>
      <c r="V8" s="158">
        <f>SUM(V9:V9)</f>
        <v>0.01</v>
      </c>
      <c r="W8" s="158"/>
      <c r="X8" s="158"/>
      <c r="AG8" t="s">
        <v>158</v>
      </c>
    </row>
    <row r="9" spans="1:60" ht="22.5" outlineLevel="1" x14ac:dyDescent="0.2">
      <c r="A9" s="165">
        <v>1</v>
      </c>
      <c r="B9" s="166" t="s">
        <v>641</v>
      </c>
      <c r="C9" s="175" t="s">
        <v>642</v>
      </c>
      <c r="D9" s="167" t="s">
        <v>643</v>
      </c>
      <c r="E9" s="168">
        <v>1</v>
      </c>
      <c r="F9" s="169">
        <v>86300</v>
      </c>
      <c r="G9" s="170">
        <f>ROUND(E9*F9,2)</f>
        <v>86300</v>
      </c>
      <c r="H9" s="169">
        <v>0</v>
      </c>
      <c r="I9" s="170">
        <f>ROUND(E9*H9,2)</f>
        <v>0</v>
      </c>
      <c r="J9" s="169">
        <v>86300</v>
      </c>
      <c r="K9" s="170">
        <f>ROUND(E9*J9,2)</f>
        <v>86300</v>
      </c>
      <c r="L9" s="170">
        <v>21</v>
      </c>
      <c r="M9" s="170">
        <f>G9*(1+L9/100)</f>
        <v>104423</v>
      </c>
      <c r="N9" s="170">
        <v>0</v>
      </c>
      <c r="O9" s="170">
        <f>ROUND(E9*N9,2)</f>
        <v>0</v>
      </c>
      <c r="P9" s="170">
        <v>0</v>
      </c>
      <c r="Q9" s="170">
        <f>ROUND(E9*P9,2)</f>
        <v>0</v>
      </c>
      <c r="R9" s="170"/>
      <c r="S9" s="170" t="s">
        <v>204</v>
      </c>
      <c r="T9" s="171" t="s">
        <v>163</v>
      </c>
      <c r="U9" s="157">
        <v>0.01</v>
      </c>
      <c r="V9" s="157">
        <f>ROUND(E9*U9,2)</f>
        <v>0.01</v>
      </c>
      <c r="W9" s="157"/>
      <c r="X9" s="157" t="s">
        <v>179</v>
      </c>
      <c r="Y9" s="148"/>
      <c r="Z9" s="148"/>
      <c r="AA9" s="148"/>
      <c r="AB9" s="148"/>
      <c r="AC9" s="148"/>
      <c r="AD9" s="148"/>
      <c r="AE9" s="148"/>
      <c r="AF9" s="148"/>
      <c r="AG9" s="148" t="s">
        <v>180</v>
      </c>
      <c r="AH9" s="148"/>
      <c r="AI9" s="148"/>
      <c r="AJ9" s="148"/>
      <c r="AK9" s="148"/>
      <c r="AL9" s="148"/>
      <c r="AM9" s="148"/>
      <c r="AN9" s="148"/>
      <c r="AO9" s="148"/>
      <c r="AP9" s="148"/>
      <c r="AQ9" s="148"/>
      <c r="AR9" s="148"/>
      <c r="AS9" s="148"/>
      <c r="AT9" s="148"/>
      <c r="AU9" s="148"/>
      <c r="AV9" s="148"/>
      <c r="AW9" s="148"/>
      <c r="AX9" s="148"/>
      <c r="AY9" s="148"/>
      <c r="AZ9" s="148"/>
      <c r="BA9" s="148"/>
      <c r="BB9" s="148"/>
      <c r="BC9" s="148"/>
      <c r="BD9" s="148"/>
      <c r="BE9" s="148"/>
      <c r="BF9" s="148"/>
      <c r="BG9" s="148"/>
      <c r="BH9" s="148"/>
    </row>
    <row r="10" spans="1:60" x14ac:dyDescent="0.2">
      <c r="A10" s="3"/>
      <c r="B10" s="4"/>
      <c r="C10" s="176"/>
      <c r="D10" s="6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AE10">
        <v>15</v>
      </c>
      <c r="AF10">
        <v>21</v>
      </c>
      <c r="AG10" t="s">
        <v>144</v>
      </c>
    </row>
    <row r="11" spans="1:60" x14ac:dyDescent="0.2">
      <c r="A11" s="151"/>
      <c r="B11" s="152" t="s">
        <v>29</v>
      </c>
      <c r="C11" s="177"/>
      <c r="D11" s="153"/>
      <c r="E11" s="154"/>
      <c r="F11" s="154"/>
      <c r="G11" s="173">
        <f>G8</f>
        <v>86300</v>
      </c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AE11">
        <f>SUMIF(L7:L9,AE10,G7:G9)</f>
        <v>0</v>
      </c>
      <c r="AF11">
        <f>SUMIF(L7:L9,AF10,G7:G9)</f>
        <v>86300</v>
      </c>
      <c r="AG11" t="s">
        <v>171</v>
      </c>
    </row>
    <row r="12" spans="1:60" x14ac:dyDescent="0.2">
      <c r="C12" s="178"/>
      <c r="D12" s="10"/>
      <c r="AG12" t="s">
        <v>172</v>
      </c>
    </row>
    <row r="13" spans="1:60" x14ac:dyDescent="0.2">
      <c r="D13" s="10"/>
    </row>
    <row r="14" spans="1:60" x14ac:dyDescent="0.2">
      <c r="D14" s="10"/>
    </row>
    <row r="15" spans="1:60" x14ac:dyDescent="0.2">
      <c r="D15" s="10"/>
    </row>
    <row r="16" spans="1:60" x14ac:dyDescent="0.2">
      <c r="D16" s="10"/>
    </row>
    <row r="17" spans="4:4" x14ac:dyDescent="0.2">
      <c r="D17" s="10"/>
    </row>
    <row r="18" spans="4:4" x14ac:dyDescent="0.2">
      <c r="D18" s="10"/>
    </row>
    <row r="19" spans="4:4" x14ac:dyDescent="0.2">
      <c r="D19" s="10"/>
    </row>
    <row r="20" spans="4:4" x14ac:dyDescent="0.2">
      <c r="D20" s="10"/>
    </row>
    <row r="21" spans="4:4" x14ac:dyDescent="0.2">
      <c r="D21" s="10"/>
    </row>
    <row r="22" spans="4:4" x14ac:dyDescent="0.2">
      <c r="D22" s="10"/>
    </row>
    <row r="23" spans="4:4" x14ac:dyDescent="0.2">
      <c r="D23" s="10"/>
    </row>
    <row r="24" spans="4:4" x14ac:dyDescent="0.2">
      <c r="D24" s="10"/>
    </row>
    <row r="25" spans="4:4" x14ac:dyDescent="0.2">
      <c r="D25" s="10"/>
    </row>
    <row r="26" spans="4:4" x14ac:dyDescent="0.2">
      <c r="D26" s="10"/>
    </row>
    <row r="27" spans="4:4" x14ac:dyDescent="0.2">
      <c r="D27" s="10"/>
    </row>
    <row r="28" spans="4:4" x14ac:dyDescent="0.2">
      <c r="D28" s="10"/>
    </row>
    <row r="29" spans="4:4" x14ac:dyDescent="0.2">
      <c r="D29" s="10"/>
    </row>
    <row r="30" spans="4:4" x14ac:dyDescent="0.2">
      <c r="D30" s="10"/>
    </row>
    <row r="31" spans="4:4" x14ac:dyDescent="0.2">
      <c r="D31" s="10"/>
    </row>
    <row r="32" spans="4:4" x14ac:dyDescent="0.2">
      <c r="D32" s="10"/>
    </row>
    <row r="33" spans="4:4" x14ac:dyDescent="0.2">
      <c r="D33" s="10"/>
    </row>
    <row r="34" spans="4:4" x14ac:dyDescent="0.2">
      <c r="D34" s="10"/>
    </row>
    <row r="35" spans="4:4" x14ac:dyDescent="0.2">
      <c r="D35" s="10"/>
    </row>
    <row r="36" spans="4:4" x14ac:dyDescent="0.2">
      <c r="D36" s="10"/>
    </row>
    <row r="37" spans="4:4" x14ac:dyDescent="0.2">
      <c r="D37" s="10"/>
    </row>
    <row r="38" spans="4:4" x14ac:dyDescent="0.2">
      <c r="D38" s="10"/>
    </row>
    <row r="39" spans="4:4" x14ac:dyDescent="0.2">
      <c r="D39" s="10"/>
    </row>
    <row r="40" spans="4:4" x14ac:dyDescent="0.2">
      <c r="D40" s="10"/>
    </row>
    <row r="41" spans="4:4" x14ac:dyDescent="0.2">
      <c r="D41" s="10"/>
    </row>
    <row r="42" spans="4:4" x14ac:dyDescent="0.2">
      <c r="D42" s="10"/>
    </row>
    <row r="43" spans="4:4" x14ac:dyDescent="0.2">
      <c r="D43" s="10"/>
    </row>
    <row r="44" spans="4:4" x14ac:dyDescent="0.2">
      <c r="D44" s="10"/>
    </row>
    <row r="45" spans="4:4" x14ac:dyDescent="0.2">
      <c r="D45" s="10"/>
    </row>
    <row r="46" spans="4:4" x14ac:dyDescent="0.2">
      <c r="D46" s="10"/>
    </row>
    <row r="47" spans="4:4" x14ac:dyDescent="0.2">
      <c r="D47" s="10"/>
    </row>
    <row r="48" spans="4:4" x14ac:dyDescent="0.2">
      <c r="D48" s="10"/>
    </row>
    <row r="49" spans="4:4" x14ac:dyDescent="0.2">
      <c r="D49" s="10"/>
    </row>
    <row r="50" spans="4:4" x14ac:dyDescent="0.2">
      <c r="D50" s="10"/>
    </row>
    <row r="51" spans="4:4" x14ac:dyDescent="0.2">
      <c r="D51" s="10"/>
    </row>
    <row r="52" spans="4:4" x14ac:dyDescent="0.2">
      <c r="D52" s="10"/>
    </row>
    <row r="53" spans="4:4" x14ac:dyDescent="0.2">
      <c r="D53" s="10"/>
    </row>
    <row r="54" spans="4:4" x14ac:dyDescent="0.2">
      <c r="D54" s="10"/>
    </row>
    <row r="55" spans="4:4" x14ac:dyDescent="0.2">
      <c r="D55" s="10"/>
    </row>
    <row r="56" spans="4:4" x14ac:dyDescent="0.2">
      <c r="D56" s="10"/>
    </row>
    <row r="57" spans="4:4" x14ac:dyDescent="0.2">
      <c r="D57" s="10"/>
    </row>
    <row r="58" spans="4:4" x14ac:dyDescent="0.2">
      <c r="D58" s="10"/>
    </row>
    <row r="59" spans="4:4" x14ac:dyDescent="0.2">
      <c r="D59" s="10"/>
    </row>
    <row r="60" spans="4:4" x14ac:dyDescent="0.2">
      <c r="D60" s="10"/>
    </row>
    <row r="61" spans="4:4" x14ac:dyDescent="0.2">
      <c r="D61" s="10"/>
    </row>
    <row r="62" spans="4:4" x14ac:dyDescent="0.2">
      <c r="D62" s="10"/>
    </row>
    <row r="63" spans="4:4" x14ac:dyDescent="0.2">
      <c r="D63" s="10"/>
    </row>
    <row r="64" spans="4:4" x14ac:dyDescent="0.2">
      <c r="D64" s="10"/>
    </row>
    <row r="65" spans="4:4" x14ac:dyDescent="0.2">
      <c r="D65" s="10"/>
    </row>
    <row r="66" spans="4:4" x14ac:dyDescent="0.2">
      <c r="D66" s="10"/>
    </row>
    <row r="67" spans="4:4" x14ac:dyDescent="0.2">
      <c r="D67" s="10"/>
    </row>
    <row r="68" spans="4:4" x14ac:dyDescent="0.2">
      <c r="D68" s="10"/>
    </row>
    <row r="69" spans="4:4" x14ac:dyDescent="0.2">
      <c r="D69" s="10"/>
    </row>
    <row r="70" spans="4:4" x14ac:dyDescent="0.2">
      <c r="D70" s="10"/>
    </row>
    <row r="71" spans="4:4" x14ac:dyDescent="0.2">
      <c r="D71" s="10"/>
    </row>
    <row r="72" spans="4:4" x14ac:dyDescent="0.2">
      <c r="D72" s="10"/>
    </row>
    <row r="73" spans="4:4" x14ac:dyDescent="0.2">
      <c r="D73" s="10"/>
    </row>
    <row r="74" spans="4:4" x14ac:dyDescent="0.2">
      <c r="D74" s="10"/>
    </row>
    <row r="75" spans="4:4" x14ac:dyDescent="0.2">
      <c r="D75" s="10"/>
    </row>
    <row r="76" spans="4:4" x14ac:dyDescent="0.2">
      <c r="D76" s="10"/>
    </row>
    <row r="77" spans="4:4" x14ac:dyDescent="0.2">
      <c r="D77" s="10"/>
    </row>
    <row r="78" spans="4:4" x14ac:dyDescent="0.2">
      <c r="D78" s="10"/>
    </row>
    <row r="79" spans="4:4" x14ac:dyDescent="0.2">
      <c r="D79" s="10"/>
    </row>
    <row r="80" spans="4:4" x14ac:dyDescent="0.2">
      <c r="D80" s="10"/>
    </row>
    <row r="81" spans="4:4" x14ac:dyDescent="0.2">
      <c r="D81" s="10"/>
    </row>
    <row r="82" spans="4:4" x14ac:dyDescent="0.2">
      <c r="D82" s="10"/>
    </row>
    <row r="83" spans="4:4" x14ac:dyDescent="0.2">
      <c r="D83" s="10"/>
    </row>
    <row r="84" spans="4:4" x14ac:dyDescent="0.2">
      <c r="D84" s="10"/>
    </row>
    <row r="85" spans="4:4" x14ac:dyDescent="0.2">
      <c r="D85" s="10"/>
    </row>
    <row r="86" spans="4:4" x14ac:dyDescent="0.2">
      <c r="D86" s="10"/>
    </row>
    <row r="87" spans="4:4" x14ac:dyDescent="0.2">
      <c r="D87" s="10"/>
    </row>
    <row r="88" spans="4:4" x14ac:dyDescent="0.2">
      <c r="D88" s="10"/>
    </row>
    <row r="89" spans="4:4" x14ac:dyDescent="0.2">
      <c r="D89" s="10"/>
    </row>
    <row r="90" spans="4:4" x14ac:dyDescent="0.2">
      <c r="D90" s="10"/>
    </row>
    <row r="91" spans="4:4" x14ac:dyDescent="0.2">
      <c r="D91" s="10"/>
    </row>
    <row r="92" spans="4:4" x14ac:dyDescent="0.2">
      <c r="D92" s="10"/>
    </row>
    <row r="93" spans="4:4" x14ac:dyDescent="0.2">
      <c r="D93" s="10"/>
    </row>
    <row r="94" spans="4:4" x14ac:dyDescent="0.2">
      <c r="D94" s="10"/>
    </row>
    <row r="95" spans="4:4" x14ac:dyDescent="0.2">
      <c r="D95" s="10"/>
    </row>
    <row r="96" spans="4:4" x14ac:dyDescent="0.2">
      <c r="D96" s="10"/>
    </row>
    <row r="97" spans="4:4" x14ac:dyDescent="0.2">
      <c r="D97" s="10"/>
    </row>
    <row r="98" spans="4:4" x14ac:dyDescent="0.2">
      <c r="D98" s="10"/>
    </row>
    <row r="99" spans="4:4" x14ac:dyDescent="0.2">
      <c r="D99" s="10"/>
    </row>
    <row r="100" spans="4:4" x14ac:dyDescent="0.2">
      <c r="D100" s="10"/>
    </row>
    <row r="101" spans="4:4" x14ac:dyDescent="0.2">
      <c r="D101" s="10"/>
    </row>
    <row r="102" spans="4:4" x14ac:dyDescent="0.2">
      <c r="D102" s="10"/>
    </row>
    <row r="103" spans="4:4" x14ac:dyDescent="0.2">
      <c r="D103" s="10"/>
    </row>
    <row r="104" spans="4:4" x14ac:dyDescent="0.2">
      <c r="D104" s="10"/>
    </row>
    <row r="105" spans="4:4" x14ac:dyDescent="0.2">
      <c r="D105" s="10"/>
    </row>
    <row r="106" spans="4:4" x14ac:dyDescent="0.2">
      <c r="D106" s="10"/>
    </row>
    <row r="107" spans="4:4" x14ac:dyDescent="0.2">
      <c r="D107" s="10"/>
    </row>
    <row r="108" spans="4:4" x14ac:dyDescent="0.2">
      <c r="D108" s="10"/>
    </row>
    <row r="109" spans="4:4" x14ac:dyDescent="0.2">
      <c r="D109" s="10"/>
    </row>
    <row r="110" spans="4:4" x14ac:dyDescent="0.2">
      <c r="D110" s="10"/>
    </row>
    <row r="111" spans="4:4" x14ac:dyDescent="0.2">
      <c r="D111" s="10"/>
    </row>
    <row r="112" spans="4:4" x14ac:dyDescent="0.2">
      <c r="D112" s="10"/>
    </row>
    <row r="113" spans="4:4" x14ac:dyDescent="0.2">
      <c r="D113" s="10"/>
    </row>
    <row r="114" spans="4:4" x14ac:dyDescent="0.2">
      <c r="D114" s="10"/>
    </row>
    <row r="115" spans="4:4" x14ac:dyDescent="0.2">
      <c r="D115" s="10"/>
    </row>
    <row r="116" spans="4:4" x14ac:dyDescent="0.2">
      <c r="D116" s="10"/>
    </row>
    <row r="117" spans="4:4" x14ac:dyDescent="0.2">
      <c r="D117" s="10"/>
    </row>
    <row r="118" spans="4:4" x14ac:dyDescent="0.2">
      <c r="D118" s="10"/>
    </row>
    <row r="119" spans="4:4" x14ac:dyDescent="0.2">
      <c r="D119" s="10"/>
    </row>
    <row r="120" spans="4:4" x14ac:dyDescent="0.2">
      <c r="D120" s="10"/>
    </row>
    <row r="121" spans="4:4" x14ac:dyDescent="0.2">
      <c r="D121" s="10"/>
    </row>
    <row r="122" spans="4:4" x14ac:dyDescent="0.2">
      <c r="D122" s="10"/>
    </row>
    <row r="123" spans="4:4" x14ac:dyDescent="0.2">
      <c r="D123" s="10"/>
    </row>
    <row r="124" spans="4:4" x14ac:dyDescent="0.2">
      <c r="D124" s="10"/>
    </row>
    <row r="125" spans="4:4" x14ac:dyDescent="0.2">
      <c r="D125" s="10"/>
    </row>
    <row r="126" spans="4:4" x14ac:dyDescent="0.2">
      <c r="D126" s="10"/>
    </row>
    <row r="127" spans="4:4" x14ac:dyDescent="0.2">
      <c r="D127" s="10"/>
    </row>
    <row r="128" spans="4:4" x14ac:dyDescent="0.2">
      <c r="D128" s="10"/>
    </row>
    <row r="129" spans="4:4" x14ac:dyDescent="0.2">
      <c r="D129" s="10"/>
    </row>
    <row r="130" spans="4:4" x14ac:dyDescent="0.2">
      <c r="D130" s="10"/>
    </row>
    <row r="131" spans="4:4" x14ac:dyDescent="0.2">
      <c r="D131" s="10"/>
    </row>
    <row r="132" spans="4:4" x14ac:dyDescent="0.2">
      <c r="D132" s="10"/>
    </row>
    <row r="133" spans="4:4" x14ac:dyDescent="0.2">
      <c r="D133" s="10"/>
    </row>
    <row r="134" spans="4:4" x14ac:dyDescent="0.2">
      <c r="D134" s="10"/>
    </row>
    <row r="135" spans="4:4" x14ac:dyDescent="0.2">
      <c r="D135" s="10"/>
    </row>
    <row r="136" spans="4:4" x14ac:dyDescent="0.2">
      <c r="D136" s="10"/>
    </row>
    <row r="137" spans="4:4" x14ac:dyDescent="0.2">
      <c r="D137" s="10"/>
    </row>
    <row r="138" spans="4:4" x14ac:dyDescent="0.2">
      <c r="D138" s="10"/>
    </row>
    <row r="139" spans="4:4" x14ac:dyDescent="0.2">
      <c r="D139" s="10"/>
    </row>
    <row r="140" spans="4:4" x14ac:dyDescent="0.2">
      <c r="D140" s="10"/>
    </row>
    <row r="141" spans="4:4" x14ac:dyDescent="0.2">
      <c r="D141" s="10"/>
    </row>
    <row r="142" spans="4:4" x14ac:dyDescent="0.2">
      <c r="D142" s="10"/>
    </row>
    <row r="143" spans="4:4" x14ac:dyDescent="0.2">
      <c r="D143" s="10"/>
    </row>
    <row r="144" spans="4:4" x14ac:dyDescent="0.2">
      <c r="D144" s="10"/>
    </row>
    <row r="145" spans="4:4" x14ac:dyDescent="0.2">
      <c r="D145" s="10"/>
    </row>
    <row r="146" spans="4:4" x14ac:dyDescent="0.2">
      <c r="D146" s="10"/>
    </row>
    <row r="147" spans="4:4" x14ac:dyDescent="0.2">
      <c r="D147" s="10"/>
    </row>
    <row r="148" spans="4:4" x14ac:dyDescent="0.2">
      <c r="D148" s="10"/>
    </row>
    <row r="149" spans="4:4" x14ac:dyDescent="0.2">
      <c r="D149" s="10"/>
    </row>
    <row r="150" spans="4:4" x14ac:dyDescent="0.2">
      <c r="D150" s="10"/>
    </row>
    <row r="151" spans="4:4" x14ac:dyDescent="0.2">
      <c r="D151" s="10"/>
    </row>
    <row r="152" spans="4:4" x14ac:dyDescent="0.2">
      <c r="D152" s="10"/>
    </row>
    <row r="153" spans="4:4" x14ac:dyDescent="0.2">
      <c r="D153" s="10"/>
    </row>
    <row r="154" spans="4:4" x14ac:dyDescent="0.2">
      <c r="D154" s="10"/>
    </row>
    <row r="155" spans="4:4" x14ac:dyDescent="0.2">
      <c r="D155" s="10"/>
    </row>
    <row r="156" spans="4:4" x14ac:dyDescent="0.2">
      <c r="D156" s="10"/>
    </row>
    <row r="157" spans="4:4" x14ac:dyDescent="0.2">
      <c r="D157" s="10"/>
    </row>
    <row r="158" spans="4:4" x14ac:dyDescent="0.2">
      <c r="D158" s="10"/>
    </row>
    <row r="159" spans="4:4" x14ac:dyDescent="0.2">
      <c r="D159" s="10"/>
    </row>
    <row r="160" spans="4:4" x14ac:dyDescent="0.2">
      <c r="D160" s="10"/>
    </row>
    <row r="161" spans="4:4" x14ac:dyDescent="0.2">
      <c r="D161" s="10"/>
    </row>
    <row r="162" spans="4:4" x14ac:dyDescent="0.2">
      <c r="D162" s="10"/>
    </row>
    <row r="163" spans="4:4" x14ac:dyDescent="0.2">
      <c r="D163" s="10"/>
    </row>
    <row r="164" spans="4:4" x14ac:dyDescent="0.2">
      <c r="D164" s="10"/>
    </row>
    <row r="165" spans="4:4" x14ac:dyDescent="0.2">
      <c r="D165" s="10"/>
    </row>
    <row r="166" spans="4:4" x14ac:dyDescent="0.2">
      <c r="D166" s="10"/>
    </row>
    <row r="167" spans="4:4" x14ac:dyDescent="0.2">
      <c r="D167" s="10"/>
    </row>
    <row r="168" spans="4:4" x14ac:dyDescent="0.2">
      <c r="D168" s="10"/>
    </row>
    <row r="169" spans="4:4" x14ac:dyDescent="0.2">
      <c r="D169" s="10"/>
    </row>
    <row r="170" spans="4:4" x14ac:dyDescent="0.2">
      <c r="D170" s="10"/>
    </row>
    <row r="171" spans="4:4" x14ac:dyDescent="0.2">
      <c r="D171" s="10"/>
    </row>
    <row r="172" spans="4:4" x14ac:dyDescent="0.2">
      <c r="D172" s="10"/>
    </row>
    <row r="173" spans="4:4" x14ac:dyDescent="0.2">
      <c r="D173" s="10"/>
    </row>
    <row r="174" spans="4:4" x14ac:dyDescent="0.2">
      <c r="D174" s="10"/>
    </row>
    <row r="175" spans="4:4" x14ac:dyDescent="0.2">
      <c r="D175" s="10"/>
    </row>
    <row r="176" spans="4:4" x14ac:dyDescent="0.2">
      <c r="D176" s="10"/>
    </row>
    <row r="177" spans="4:4" x14ac:dyDescent="0.2">
      <c r="D177" s="10"/>
    </row>
    <row r="178" spans="4:4" x14ac:dyDescent="0.2">
      <c r="D178" s="10"/>
    </row>
    <row r="179" spans="4:4" x14ac:dyDescent="0.2">
      <c r="D179" s="10"/>
    </row>
    <row r="180" spans="4:4" x14ac:dyDescent="0.2">
      <c r="D180" s="10"/>
    </row>
    <row r="181" spans="4:4" x14ac:dyDescent="0.2">
      <c r="D181" s="10"/>
    </row>
    <row r="182" spans="4:4" x14ac:dyDescent="0.2">
      <c r="D182" s="10"/>
    </row>
    <row r="183" spans="4:4" x14ac:dyDescent="0.2">
      <c r="D183" s="10"/>
    </row>
    <row r="184" spans="4:4" x14ac:dyDescent="0.2">
      <c r="D184" s="10"/>
    </row>
    <row r="185" spans="4:4" x14ac:dyDescent="0.2">
      <c r="D185" s="10"/>
    </row>
    <row r="186" spans="4:4" x14ac:dyDescent="0.2">
      <c r="D186" s="10"/>
    </row>
    <row r="187" spans="4:4" x14ac:dyDescent="0.2">
      <c r="D187" s="10"/>
    </row>
    <row r="188" spans="4:4" x14ac:dyDescent="0.2">
      <c r="D188" s="10"/>
    </row>
    <row r="189" spans="4:4" x14ac:dyDescent="0.2">
      <c r="D189" s="10"/>
    </row>
    <row r="190" spans="4:4" x14ac:dyDescent="0.2">
      <c r="D190" s="10"/>
    </row>
    <row r="191" spans="4:4" x14ac:dyDescent="0.2">
      <c r="D191" s="10"/>
    </row>
    <row r="192" spans="4:4" x14ac:dyDescent="0.2">
      <c r="D192" s="10"/>
    </row>
    <row r="193" spans="4:4" x14ac:dyDescent="0.2">
      <c r="D193" s="10"/>
    </row>
    <row r="194" spans="4:4" x14ac:dyDescent="0.2">
      <c r="D194" s="10"/>
    </row>
    <row r="195" spans="4:4" x14ac:dyDescent="0.2">
      <c r="D195" s="10"/>
    </row>
    <row r="196" spans="4:4" x14ac:dyDescent="0.2">
      <c r="D196" s="10"/>
    </row>
    <row r="197" spans="4:4" x14ac:dyDescent="0.2">
      <c r="D197" s="10"/>
    </row>
    <row r="198" spans="4:4" x14ac:dyDescent="0.2">
      <c r="D198" s="10"/>
    </row>
    <row r="199" spans="4:4" x14ac:dyDescent="0.2">
      <c r="D199" s="10"/>
    </row>
    <row r="200" spans="4:4" x14ac:dyDescent="0.2">
      <c r="D200" s="10"/>
    </row>
    <row r="201" spans="4:4" x14ac:dyDescent="0.2">
      <c r="D201" s="10"/>
    </row>
    <row r="202" spans="4:4" x14ac:dyDescent="0.2">
      <c r="D202" s="10"/>
    </row>
    <row r="203" spans="4:4" x14ac:dyDescent="0.2">
      <c r="D203" s="10"/>
    </row>
    <row r="204" spans="4:4" x14ac:dyDescent="0.2">
      <c r="D204" s="10"/>
    </row>
    <row r="205" spans="4:4" x14ac:dyDescent="0.2">
      <c r="D205" s="10"/>
    </row>
    <row r="206" spans="4:4" x14ac:dyDescent="0.2">
      <c r="D206" s="10"/>
    </row>
    <row r="207" spans="4:4" x14ac:dyDescent="0.2">
      <c r="D207" s="10"/>
    </row>
    <row r="208" spans="4:4" x14ac:dyDescent="0.2">
      <c r="D208" s="10"/>
    </row>
    <row r="209" spans="4:4" x14ac:dyDescent="0.2">
      <c r="D209" s="10"/>
    </row>
    <row r="210" spans="4:4" x14ac:dyDescent="0.2">
      <c r="D210" s="10"/>
    </row>
    <row r="211" spans="4:4" x14ac:dyDescent="0.2">
      <c r="D211" s="10"/>
    </row>
    <row r="212" spans="4:4" x14ac:dyDescent="0.2">
      <c r="D212" s="10"/>
    </row>
    <row r="213" spans="4:4" x14ac:dyDescent="0.2">
      <c r="D213" s="10"/>
    </row>
    <row r="214" spans="4:4" x14ac:dyDescent="0.2">
      <c r="D214" s="10"/>
    </row>
    <row r="215" spans="4:4" x14ac:dyDescent="0.2">
      <c r="D215" s="10"/>
    </row>
    <row r="216" spans="4:4" x14ac:dyDescent="0.2">
      <c r="D216" s="10"/>
    </row>
    <row r="217" spans="4:4" x14ac:dyDescent="0.2">
      <c r="D217" s="10"/>
    </row>
    <row r="218" spans="4:4" x14ac:dyDescent="0.2">
      <c r="D218" s="10"/>
    </row>
    <row r="219" spans="4:4" x14ac:dyDescent="0.2">
      <c r="D219" s="10"/>
    </row>
    <row r="220" spans="4:4" x14ac:dyDescent="0.2">
      <c r="D220" s="10"/>
    </row>
    <row r="221" spans="4:4" x14ac:dyDescent="0.2">
      <c r="D221" s="10"/>
    </row>
    <row r="222" spans="4:4" x14ac:dyDescent="0.2">
      <c r="D222" s="10"/>
    </row>
    <row r="223" spans="4:4" x14ac:dyDescent="0.2">
      <c r="D223" s="10"/>
    </row>
    <row r="224" spans="4:4" x14ac:dyDescent="0.2">
      <c r="D224" s="10"/>
    </row>
    <row r="225" spans="4:4" x14ac:dyDescent="0.2">
      <c r="D225" s="10"/>
    </row>
    <row r="226" spans="4:4" x14ac:dyDescent="0.2">
      <c r="D226" s="10"/>
    </row>
    <row r="227" spans="4:4" x14ac:dyDescent="0.2">
      <c r="D227" s="10"/>
    </row>
    <row r="228" spans="4:4" x14ac:dyDescent="0.2">
      <c r="D228" s="10"/>
    </row>
    <row r="229" spans="4:4" x14ac:dyDescent="0.2">
      <c r="D229" s="10"/>
    </row>
    <row r="230" spans="4:4" x14ac:dyDescent="0.2">
      <c r="D230" s="10"/>
    </row>
    <row r="231" spans="4:4" x14ac:dyDescent="0.2">
      <c r="D231" s="10"/>
    </row>
    <row r="232" spans="4:4" x14ac:dyDescent="0.2">
      <c r="D232" s="10"/>
    </row>
    <row r="233" spans="4:4" x14ac:dyDescent="0.2">
      <c r="D233" s="10"/>
    </row>
    <row r="234" spans="4:4" x14ac:dyDescent="0.2">
      <c r="D234" s="10"/>
    </row>
    <row r="235" spans="4:4" x14ac:dyDescent="0.2">
      <c r="D235" s="10"/>
    </row>
    <row r="236" spans="4:4" x14ac:dyDescent="0.2">
      <c r="D236" s="10"/>
    </row>
    <row r="237" spans="4:4" x14ac:dyDescent="0.2">
      <c r="D237" s="10"/>
    </row>
    <row r="238" spans="4:4" x14ac:dyDescent="0.2">
      <c r="D238" s="10"/>
    </row>
    <row r="239" spans="4:4" x14ac:dyDescent="0.2">
      <c r="D239" s="10"/>
    </row>
    <row r="240" spans="4:4" x14ac:dyDescent="0.2">
      <c r="D240" s="10"/>
    </row>
    <row r="241" spans="4:4" x14ac:dyDescent="0.2">
      <c r="D241" s="10"/>
    </row>
    <row r="242" spans="4:4" x14ac:dyDescent="0.2">
      <c r="D242" s="10"/>
    </row>
    <row r="243" spans="4:4" x14ac:dyDescent="0.2">
      <c r="D243" s="10"/>
    </row>
    <row r="244" spans="4:4" x14ac:dyDescent="0.2">
      <c r="D244" s="10"/>
    </row>
    <row r="245" spans="4:4" x14ac:dyDescent="0.2">
      <c r="D245" s="10"/>
    </row>
    <row r="246" spans="4:4" x14ac:dyDescent="0.2">
      <c r="D246" s="10"/>
    </row>
    <row r="247" spans="4:4" x14ac:dyDescent="0.2">
      <c r="D247" s="10"/>
    </row>
    <row r="248" spans="4:4" x14ac:dyDescent="0.2">
      <c r="D248" s="10"/>
    </row>
    <row r="249" spans="4:4" x14ac:dyDescent="0.2">
      <c r="D249" s="10"/>
    </row>
    <row r="250" spans="4:4" x14ac:dyDescent="0.2">
      <c r="D250" s="10"/>
    </row>
    <row r="251" spans="4:4" x14ac:dyDescent="0.2">
      <c r="D251" s="10"/>
    </row>
    <row r="252" spans="4:4" x14ac:dyDescent="0.2">
      <c r="D252" s="10"/>
    </row>
    <row r="253" spans="4:4" x14ac:dyDescent="0.2">
      <c r="D253" s="10"/>
    </row>
    <row r="254" spans="4:4" x14ac:dyDescent="0.2">
      <c r="D254" s="10"/>
    </row>
    <row r="255" spans="4:4" x14ac:dyDescent="0.2">
      <c r="D255" s="10"/>
    </row>
    <row r="256" spans="4:4" x14ac:dyDescent="0.2">
      <c r="D256" s="10"/>
    </row>
    <row r="257" spans="4:4" x14ac:dyDescent="0.2">
      <c r="D257" s="10"/>
    </row>
    <row r="258" spans="4:4" x14ac:dyDescent="0.2">
      <c r="D258" s="10"/>
    </row>
    <row r="259" spans="4:4" x14ac:dyDescent="0.2">
      <c r="D259" s="10"/>
    </row>
    <row r="260" spans="4:4" x14ac:dyDescent="0.2">
      <c r="D260" s="10"/>
    </row>
    <row r="261" spans="4:4" x14ac:dyDescent="0.2">
      <c r="D261" s="10"/>
    </row>
    <row r="262" spans="4:4" x14ac:dyDescent="0.2">
      <c r="D262" s="10"/>
    </row>
    <row r="263" spans="4:4" x14ac:dyDescent="0.2">
      <c r="D263" s="10"/>
    </row>
    <row r="264" spans="4:4" x14ac:dyDescent="0.2">
      <c r="D264" s="10"/>
    </row>
    <row r="265" spans="4:4" x14ac:dyDescent="0.2">
      <c r="D265" s="10"/>
    </row>
    <row r="266" spans="4:4" x14ac:dyDescent="0.2">
      <c r="D266" s="10"/>
    </row>
    <row r="267" spans="4:4" x14ac:dyDescent="0.2">
      <c r="D267" s="10"/>
    </row>
    <row r="268" spans="4:4" x14ac:dyDescent="0.2">
      <c r="D268" s="10"/>
    </row>
    <row r="269" spans="4:4" x14ac:dyDescent="0.2">
      <c r="D269" s="10"/>
    </row>
    <row r="270" spans="4:4" x14ac:dyDescent="0.2">
      <c r="D270" s="10"/>
    </row>
    <row r="271" spans="4:4" x14ac:dyDescent="0.2">
      <c r="D271" s="10"/>
    </row>
    <row r="272" spans="4:4" x14ac:dyDescent="0.2">
      <c r="D272" s="10"/>
    </row>
    <row r="273" spans="4:4" x14ac:dyDescent="0.2">
      <c r="D273" s="10"/>
    </row>
    <row r="274" spans="4:4" x14ac:dyDescent="0.2">
      <c r="D274" s="10"/>
    </row>
    <row r="275" spans="4:4" x14ac:dyDescent="0.2">
      <c r="D275" s="10"/>
    </row>
    <row r="276" spans="4:4" x14ac:dyDescent="0.2">
      <c r="D276" s="10"/>
    </row>
    <row r="277" spans="4:4" x14ac:dyDescent="0.2">
      <c r="D277" s="10"/>
    </row>
    <row r="278" spans="4:4" x14ac:dyDescent="0.2">
      <c r="D278" s="10"/>
    </row>
    <row r="279" spans="4:4" x14ac:dyDescent="0.2">
      <c r="D279" s="10"/>
    </row>
    <row r="280" spans="4:4" x14ac:dyDescent="0.2">
      <c r="D280" s="10"/>
    </row>
    <row r="281" spans="4:4" x14ac:dyDescent="0.2">
      <c r="D281" s="10"/>
    </row>
    <row r="282" spans="4:4" x14ac:dyDescent="0.2">
      <c r="D282" s="10"/>
    </row>
    <row r="283" spans="4:4" x14ac:dyDescent="0.2">
      <c r="D283" s="10"/>
    </row>
    <row r="284" spans="4:4" x14ac:dyDescent="0.2">
      <c r="D284" s="10"/>
    </row>
    <row r="285" spans="4:4" x14ac:dyDescent="0.2">
      <c r="D285" s="10"/>
    </row>
    <row r="286" spans="4:4" x14ac:dyDescent="0.2">
      <c r="D286" s="10"/>
    </row>
    <row r="287" spans="4:4" x14ac:dyDescent="0.2">
      <c r="D287" s="10"/>
    </row>
    <row r="288" spans="4:4" x14ac:dyDescent="0.2">
      <c r="D288" s="10"/>
    </row>
    <row r="289" spans="4:4" x14ac:dyDescent="0.2">
      <c r="D289" s="10"/>
    </row>
    <row r="290" spans="4:4" x14ac:dyDescent="0.2">
      <c r="D290" s="10"/>
    </row>
    <row r="291" spans="4:4" x14ac:dyDescent="0.2">
      <c r="D291" s="10"/>
    </row>
    <row r="292" spans="4:4" x14ac:dyDescent="0.2">
      <c r="D292" s="10"/>
    </row>
    <row r="293" spans="4:4" x14ac:dyDescent="0.2">
      <c r="D293" s="10"/>
    </row>
    <row r="294" spans="4:4" x14ac:dyDescent="0.2">
      <c r="D294" s="10"/>
    </row>
    <row r="295" spans="4:4" x14ac:dyDescent="0.2">
      <c r="D295" s="10"/>
    </row>
    <row r="296" spans="4:4" x14ac:dyDescent="0.2">
      <c r="D296" s="10"/>
    </row>
    <row r="297" spans="4:4" x14ac:dyDescent="0.2">
      <c r="D297" s="10"/>
    </row>
    <row r="298" spans="4:4" x14ac:dyDescent="0.2">
      <c r="D298" s="10"/>
    </row>
    <row r="299" spans="4:4" x14ac:dyDescent="0.2">
      <c r="D299" s="10"/>
    </row>
    <row r="300" spans="4:4" x14ac:dyDescent="0.2">
      <c r="D300" s="10"/>
    </row>
    <row r="301" spans="4:4" x14ac:dyDescent="0.2">
      <c r="D301" s="10"/>
    </row>
    <row r="302" spans="4:4" x14ac:dyDescent="0.2">
      <c r="D302" s="10"/>
    </row>
    <row r="303" spans="4:4" x14ac:dyDescent="0.2">
      <c r="D303" s="10"/>
    </row>
    <row r="304" spans="4:4" x14ac:dyDescent="0.2">
      <c r="D304" s="10"/>
    </row>
    <row r="305" spans="4:4" x14ac:dyDescent="0.2">
      <c r="D305" s="10"/>
    </row>
    <row r="306" spans="4:4" x14ac:dyDescent="0.2">
      <c r="D306" s="10"/>
    </row>
    <row r="307" spans="4:4" x14ac:dyDescent="0.2">
      <c r="D307" s="10"/>
    </row>
    <row r="308" spans="4:4" x14ac:dyDescent="0.2">
      <c r="D308" s="10"/>
    </row>
    <row r="309" spans="4:4" x14ac:dyDescent="0.2">
      <c r="D309" s="10"/>
    </row>
    <row r="310" spans="4:4" x14ac:dyDescent="0.2">
      <c r="D310" s="10"/>
    </row>
    <row r="311" spans="4:4" x14ac:dyDescent="0.2">
      <c r="D311" s="10"/>
    </row>
    <row r="312" spans="4:4" x14ac:dyDescent="0.2">
      <c r="D312" s="10"/>
    </row>
    <row r="313" spans="4:4" x14ac:dyDescent="0.2">
      <c r="D313" s="10"/>
    </row>
    <row r="314" spans="4:4" x14ac:dyDescent="0.2">
      <c r="D314" s="10"/>
    </row>
    <row r="315" spans="4:4" x14ac:dyDescent="0.2">
      <c r="D315" s="10"/>
    </row>
    <row r="316" spans="4:4" x14ac:dyDescent="0.2">
      <c r="D316" s="10"/>
    </row>
    <row r="317" spans="4:4" x14ac:dyDescent="0.2">
      <c r="D317" s="10"/>
    </row>
    <row r="318" spans="4:4" x14ac:dyDescent="0.2">
      <c r="D318" s="10"/>
    </row>
    <row r="319" spans="4:4" x14ac:dyDescent="0.2">
      <c r="D319" s="10"/>
    </row>
    <row r="320" spans="4:4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sheetProtection algorithmName="SHA-512" hashValue="UH/iuwDANGQRs6MFbzq6dV81WpkUWA3pZlFpOlhtO/jVVxJUb9vwxy6dRka5b8NS76yBF+es1HZcDQPjzxga5A==" saltValue="dqPSP4fyq0AozgLQLnIapA==" spinCount="100000" sheet="1"/>
  <mergeCells count="4">
    <mergeCell ref="A1:G1"/>
    <mergeCell ref="C2:G2"/>
    <mergeCell ref="C3:G3"/>
    <mergeCell ref="C4:G4"/>
  </mergeCells>
  <pageMargins left="0.59055118110236204" right="0.196850393700787" top="0.78740157499999996" bottom="0.78740157499999996" header="0.3" footer="0.3"/>
  <pageSetup paperSize="9" orientation="landscape" verticalDpi="0" r:id="rId1"/>
  <headerFooter>
    <oddFooter>&amp;RStránka &amp;P z &amp;N&amp;LZpracováno programem BUILDpower S,  © RTS, a.s.</oddFooter>
  </headerFooter>
  <legacy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2.75" outlineLevelRow="1" x14ac:dyDescent="0.2"/>
  <cols>
    <col min="1" max="1" width="3.42578125" customWidth="1"/>
    <col min="2" max="2" width="12.5703125" style="122" customWidth="1"/>
    <col min="3" max="3" width="63.28515625" style="122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17" width="0" hidden="1" customWidth="1"/>
    <col min="18" max="18" width="6.85546875" customWidth="1"/>
    <col min="20" max="20" width="8.42578125" customWidth="1"/>
    <col min="21" max="24" width="0" hidden="1" customWidth="1"/>
    <col min="29" max="29" width="0" hidden="1" customWidth="1"/>
    <col min="31" max="41" width="0" hidden="1" customWidth="1"/>
  </cols>
  <sheetData>
    <row r="1" spans="1:60" ht="15.75" customHeight="1" x14ac:dyDescent="0.25">
      <c r="A1" s="255" t="s">
        <v>173</v>
      </c>
      <c r="B1" s="255"/>
      <c r="C1" s="255"/>
      <c r="D1" s="255"/>
      <c r="E1" s="255"/>
      <c r="F1" s="255"/>
      <c r="G1" s="255"/>
      <c r="AG1" t="s">
        <v>130</v>
      </c>
    </row>
    <row r="2" spans="1:60" ht="24.95" customHeight="1" x14ac:dyDescent="0.2">
      <c r="A2" s="140" t="s">
        <v>7</v>
      </c>
      <c r="B2" s="49" t="s">
        <v>43</v>
      </c>
      <c r="C2" s="256" t="s">
        <v>44</v>
      </c>
      <c r="D2" s="257"/>
      <c r="E2" s="257"/>
      <c r="F2" s="257"/>
      <c r="G2" s="258"/>
      <c r="AG2" t="s">
        <v>131</v>
      </c>
    </row>
    <row r="3" spans="1:60" ht="24.95" customHeight="1" x14ac:dyDescent="0.2">
      <c r="A3" s="140" t="s">
        <v>8</v>
      </c>
      <c r="B3" s="49" t="s">
        <v>72</v>
      </c>
      <c r="C3" s="256" t="s">
        <v>73</v>
      </c>
      <c r="D3" s="257"/>
      <c r="E3" s="257"/>
      <c r="F3" s="257"/>
      <c r="G3" s="258"/>
      <c r="AC3" s="122" t="s">
        <v>131</v>
      </c>
      <c r="AG3" t="s">
        <v>134</v>
      </c>
    </row>
    <row r="4" spans="1:60" ht="24.95" customHeight="1" x14ac:dyDescent="0.2">
      <c r="A4" s="141" t="s">
        <v>9</v>
      </c>
      <c r="B4" s="142" t="s">
        <v>82</v>
      </c>
      <c r="C4" s="259" t="s">
        <v>83</v>
      </c>
      <c r="D4" s="260"/>
      <c r="E4" s="260"/>
      <c r="F4" s="260"/>
      <c r="G4" s="261"/>
      <c r="AG4" t="s">
        <v>135</v>
      </c>
    </row>
    <row r="5" spans="1:60" x14ac:dyDescent="0.2">
      <c r="D5" s="10"/>
    </row>
    <row r="6" spans="1:60" ht="38.25" x14ac:dyDescent="0.2">
      <c r="A6" s="144" t="s">
        <v>136</v>
      </c>
      <c r="B6" s="146" t="s">
        <v>137</v>
      </c>
      <c r="C6" s="146" t="s">
        <v>138</v>
      </c>
      <c r="D6" s="145" t="s">
        <v>139</v>
      </c>
      <c r="E6" s="144" t="s">
        <v>140</v>
      </c>
      <c r="F6" s="143" t="s">
        <v>141</v>
      </c>
      <c r="G6" s="144" t="s">
        <v>29</v>
      </c>
      <c r="H6" s="147" t="s">
        <v>30</v>
      </c>
      <c r="I6" s="147" t="s">
        <v>142</v>
      </c>
      <c r="J6" s="147" t="s">
        <v>31</v>
      </c>
      <c r="K6" s="147" t="s">
        <v>143</v>
      </c>
      <c r="L6" s="147" t="s">
        <v>144</v>
      </c>
      <c r="M6" s="147" t="s">
        <v>145</v>
      </c>
      <c r="N6" s="147" t="s">
        <v>146</v>
      </c>
      <c r="O6" s="147" t="s">
        <v>147</v>
      </c>
      <c r="P6" s="147" t="s">
        <v>148</v>
      </c>
      <c r="Q6" s="147" t="s">
        <v>149</v>
      </c>
      <c r="R6" s="147" t="s">
        <v>150</v>
      </c>
      <c r="S6" s="147" t="s">
        <v>151</v>
      </c>
      <c r="T6" s="147" t="s">
        <v>152</v>
      </c>
      <c r="U6" s="147" t="s">
        <v>153</v>
      </c>
      <c r="V6" s="147" t="s">
        <v>154</v>
      </c>
      <c r="W6" s="147" t="s">
        <v>155</v>
      </c>
      <c r="X6" s="147" t="s">
        <v>156</v>
      </c>
    </row>
    <row r="7" spans="1:60" hidden="1" x14ac:dyDescent="0.2">
      <c r="A7" s="3"/>
      <c r="B7" s="4"/>
      <c r="C7" s="4"/>
      <c r="D7" s="6"/>
      <c r="E7" s="149"/>
      <c r="F7" s="150"/>
      <c r="G7" s="150"/>
      <c r="H7" s="150"/>
      <c r="I7" s="150"/>
      <c r="J7" s="150"/>
      <c r="K7" s="150"/>
      <c r="L7" s="150"/>
      <c r="M7" s="150"/>
      <c r="N7" s="150"/>
      <c r="O7" s="150"/>
      <c r="P7" s="150"/>
      <c r="Q7" s="150"/>
      <c r="R7" s="150"/>
      <c r="S7" s="150"/>
      <c r="T7" s="150"/>
      <c r="U7" s="150"/>
      <c r="V7" s="150"/>
      <c r="W7" s="150"/>
      <c r="X7" s="150"/>
    </row>
    <row r="8" spans="1:60" x14ac:dyDescent="0.2">
      <c r="A8" s="159" t="s">
        <v>157</v>
      </c>
      <c r="B8" s="160" t="s">
        <v>121</v>
      </c>
      <c r="C8" s="174" t="s">
        <v>122</v>
      </c>
      <c r="D8" s="161"/>
      <c r="E8" s="162"/>
      <c r="F8" s="163"/>
      <c r="G8" s="163">
        <f>SUMIF(AG9:AG9,"&lt;&gt;NOR",G9:G9)</f>
        <v>17000</v>
      </c>
      <c r="H8" s="163"/>
      <c r="I8" s="163">
        <f>SUM(I9:I9)</f>
        <v>14000</v>
      </c>
      <c r="J8" s="163"/>
      <c r="K8" s="163">
        <f>SUM(K9:K9)</f>
        <v>3000</v>
      </c>
      <c r="L8" s="163"/>
      <c r="M8" s="163">
        <f>SUM(M9:M9)</f>
        <v>20570</v>
      </c>
      <c r="N8" s="163"/>
      <c r="O8" s="163">
        <f>SUM(O9:O9)</f>
        <v>0</v>
      </c>
      <c r="P8" s="163"/>
      <c r="Q8" s="163">
        <f>SUM(Q9:Q9)</f>
        <v>0</v>
      </c>
      <c r="R8" s="163"/>
      <c r="S8" s="163"/>
      <c r="T8" s="164"/>
      <c r="U8" s="158"/>
      <c r="V8" s="158">
        <f>SUM(V9:V9)</f>
        <v>0</v>
      </c>
      <c r="W8" s="158"/>
      <c r="X8" s="158"/>
      <c r="AG8" t="s">
        <v>158</v>
      </c>
    </row>
    <row r="9" spans="1:60" outlineLevel="1" x14ac:dyDescent="0.2">
      <c r="A9" s="165">
        <v>1</v>
      </c>
      <c r="B9" s="166" t="s">
        <v>644</v>
      </c>
      <c r="C9" s="175" t="s">
        <v>645</v>
      </c>
      <c r="D9" s="167" t="s">
        <v>529</v>
      </c>
      <c r="E9" s="168">
        <v>2</v>
      </c>
      <c r="F9" s="169">
        <v>8500</v>
      </c>
      <c r="G9" s="170">
        <f>ROUND(E9*F9,2)</f>
        <v>17000</v>
      </c>
      <c r="H9" s="169">
        <v>7000</v>
      </c>
      <c r="I9" s="170">
        <f>ROUND(E9*H9,2)</f>
        <v>14000</v>
      </c>
      <c r="J9" s="169">
        <v>1500</v>
      </c>
      <c r="K9" s="170">
        <f>ROUND(E9*J9,2)</f>
        <v>3000</v>
      </c>
      <c r="L9" s="170">
        <v>21</v>
      </c>
      <c r="M9" s="170">
        <f>G9*(1+L9/100)</f>
        <v>20570</v>
      </c>
      <c r="N9" s="170">
        <v>0</v>
      </c>
      <c r="O9" s="170">
        <f>ROUND(E9*N9,2)</f>
        <v>0</v>
      </c>
      <c r="P9" s="170">
        <v>0</v>
      </c>
      <c r="Q9" s="170">
        <f>ROUND(E9*P9,2)</f>
        <v>0</v>
      </c>
      <c r="R9" s="170"/>
      <c r="S9" s="170" t="s">
        <v>204</v>
      </c>
      <c r="T9" s="171" t="s">
        <v>163</v>
      </c>
      <c r="U9" s="157">
        <v>0</v>
      </c>
      <c r="V9" s="157">
        <f>ROUND(E9*U9,2)</f>
        <v>0</v>
      </c>
      <c r="W9" s="157"/>
      <c r="X9" s="157" t="s">
        <v>179</v>
      </c>
      <c r="Y9" s="148"/>
      <c r="Z9" s="148"/>
      <c r="AA9" s="148"/>
      <c r="AB9" s="148"/>
      <c r="AC9" s="148"/>
      <c r="AD9" s="148"/>
      <c r="AE9" s="148"/>
      <c r="AF9" s="148"/>
      <c r="AG9" s="148" t="s">
        <v>180</v>
      </c>
      <c r="AH9" s="148"/>
      <c r="AI9" s="148"/>
      <c r="AJ9" s="148"/>
      <c r="AK9" s="148"/>
      <c r="AL9" s="148"/>
      <c r="AM9" s="148"/>
      <c r="AN9" s="148"/>
      <c r="AO9" s="148"/>
      <c r="AP9" s="148"/>
      <c r="AQ9" s="148"/>
      <c r="AR9" s="148"/>
      <c r="AS9" s="148"/>
      <c r="AT9" s="148"/>
      <c r="AU9" s="148"/>
      <c r="AV9" s="148"/>
      <c r="AW9" s="148"/>
      <c r="AX9" s="148"/>
      <c r="AY9" s="148"/>
      <c r="AZ9" s="148"/>
      <c r="BA9" s="148"/>
      <c r="BB9" s="148"/>
      <c r="BC9" s="148"/>
      <c r="BD9" s="148"/>
      <c r="BE9" s="148"/>
      <c r="BF9" s="148"/>
      <c r="BG9" s="148"/>
      <c r="BH9" s="148"/>
    </row>
    <row r="10" spans="1:60" x14ac:dyDescent="0.2">
      <c r="A10" s="3"/>
      <c r="B10" s="4"/>
      <c r="C10" s="176"/>
      <c r="D10" s="6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AE10">
        <v>15</v>
      </c>
      <c r="AF10">
        <v>21</v>
      </c>
      <c r="AG10" t="s">
        <v>144</v>
      </c>
    </row>
    <row r="11" spans="1:60" x14ac:dyDescent="0.2">
      <c r="A11" s="151"/>
      <c r="B11" s="152" t="s">
        <v>29</v>
      </c>
      <c r="C11" s="177"/>
      <c r="D11" s="153"/>
      <c r="E11" s="154"/>
      <c r="F11" s="154"/>
      <c r="G11" s="173">
        <f>G8</f>
        <v>17000</v>
      </c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AE11">
        <f>SUMIF(L7:L9,AE10,G7:G9)</f>
        <v>0</v>
      </c>
      <c r="AF11">
        <f>SUMIF(L7:L9,AF10,G7:G9)</f>
        <v>17000</v>
      </c>
      <c r="AG11" t="s">
        <v>171</v>
      </c>
    </row>
    <row r="12" spans="1:60" x14ac:dyDescent="0.2">
      <c r="C12" s="178"/>
      <c r="D12" s="10"/>
      <c r="AG12" t="s">
        <v>172</v>
      </c>
    </row>
    <row r="13" spans="1:60" x14ac:dyDescent="0.2">
      <c r="D13" s="10"/>
    </row>
    <row r="14" spans="1:60" x14ac:dyDescent="0.2">
      <c r="D14" s="10"/>
    </row>
    <row r="15" spans="1:60" x14ac:dyDescent="0.2">
      <c r="D15" s="10"/>
    </row>
    <row r="16" spans="1:60" x14ac:dyDescent="0.2">
      <c r="D16" s="10"/>
    </row>
    <row r="17" spans="4:4" x14ac:dyDescent="0.2">
      <c r="D17" s="10"/>
    </row>
    <row r="18" spans="4:4" x14ac:dyDescent="0.2">
      <c r="D18" s="10"/>
    </row>
    <row r="19" spans="4:4" x14ac:dyDescent="0.2">
      <c r="D19" s="10"/>
    </row>
    <row r="20" spans="4:4" x14ac:dyDescent="0.2">
      <c r="D20" s="10"/>
    </row>
    <row r="21" spans="4:4" x14ac:dyDescent="0.2">
      <c r="D21" s="10"/>
    </row>
    <row r="22" spans="4:4" x14ac:dyDescent="0.2">
      <c r="D22" s="10"/>
    </row>
    <row r="23" spans="4:4" x14ac:dyDescent="0.2">
      <c r="D23" s="10"/>
    </row>
    <row r="24" spans="4:4" x14ac:dyDescent="0.2">
      <c r="D24" s="10"/>
    </row>
    <row r="25" spans="4:4" x14ac:dyDescent="0.2">
      <c r="D25" s="10"/>
    </row>
    <row r="26" spans="4:4" x14ac:dyDescent="0.2">
      <c r="D26" s="10"/>
    </row>
    <row r="27" spans="4:4" x14ac:dyDescent="0.2">
      <c r="D27" s="10"/>
    </row>
    <row r="28" spans="4:4" x14ac:dyDescent="0.2">
      <c r="D28" s="10"/>
    </row>
    <row r="29" spans="4:4" x14ac:dyDescent="0.2">
      <c r="D29" s="10"/>
    </row>
    <row r="30" spans="4:4" x14ac:dyDescent="0.2">
      <c r="D30" s="10"/>
    </row>
    <row r="31" spans="4:4" x14ac:dyDescent="0.2">
      <c r="D31" s="10"/>
    </row>
    <row r="32" spans="4:4" x14ac:dyDescent="0.2">
      <c r="D32" s="10"/>
    </row>
    <row r="33" spans="4:4" x14ac:dyDescent="0.2">
      <c r="D33" s="10"/>
    </row>
    <row r="34" spans="4:4" x14ac:dyDescent="0.2">
      <c r="D34" s="10"/>
    </row>
    <row r="35" spans="4:4" x14ac:dyDescent="0.2">
      <c r="D35" s="10"/>
    </row>
    <row r="36" spans="4:4" x14ac:dyDescent="0.2">
      <c r="D36" s="10"/>
    </row>
    <row r="37" spans="4:4" x14ac:dyDescent="0.2">
      <c r="D37" s="10"/>
    </row>
    <row r="38" spans="4:4" x14ac:dyDescent="0.2">
      <c r="D38" s="10"/>
    </row>
    <row r="39" spans="4:4" x14ac:dyDescent="0.2">
      <c r="D39" s="10"/>
    </row>
    <row r="40" spans="4:4" x14ac:dyDescent="0.2">
      <c r="D40" s="10"/>
    </row>
    <row r="41" spans="4:4" x14ac:dyDescent="0.2">
      <c r="D41" s="10"/>
    </row>
    <row r="42" spans="4:4" x14ac:dyDescent="0.2">
      <c r="D42" s="10"/>
    </row>
    <row r="43" spans="4:4" x14ac:dyDescent="0.2">
      <c r="D43" s="10"/>
    </row>
    <row r="44" spans="4:4" x14ac:dyDescent="0.2">
      <c r="D44" s="10"/>
    </row>
    <row r="45" spans="4:4" x14ac:dyDescent="0.2">
      <c r="D45" s="10"/>
    </row>
    <row r="46" spans="4:4" x14ac:dyDescent="0.2">
      <c r="D46" s="10"/>
    </row>
    <row r="47" spans="4:4" x14ac:dyDescent="0.2">
      <c r="D47" s="10"/>
    </row>
    <row r="48" spans="4:4" x14ac:dyDescent="0.2">
      <c r="D48" s="10"/>
    </row>
    <row r="49" spans="4:4" x14ac:dyDescent="0.2">
      <c r="D49" s="10"/>
    </row>
    <row r="50" spans="4:4" x14ac:dyDescent="0.2">
      <c r="D50" s="10"/>
    </row>
    <row r="51" spans="4:4" x14ac:dyDescent="0.2">
      <c r="D51" s="10"/>
    </row>
    <row r="52" spans="4:4" x14ac:dyDescent="0.2">
      <c r="D52" s="10"/>
    </row>
    <row r="53" spans="4:4" x14ac:dyDescent="0.2">
      <c r="D53" s="10"/>
    </row>
    <row r="54" spans="4:4" x14ac:dyDescent="0.2">
      <c r="D54" s="10"/>
    </row>
    <row r="55" spans="4:4" x14ac:dyDescent="0.2">
      <c r="D55" s="10"/>
    </row>
    <row r="56" spans="4:4" x14ac:dyDescent="0.2">
      <c r="D56" s="10"/>
    </row>
    <row r="57" spans="4:4" x14ac:dyDescent="0.2">
      <c r="D57" s="10"/>
    </row>
    <row r="58" spans="4:4" x14ac:dyDescent="0.2">
      <c r="D58" s="10"/>
    </row>
    <row r="59" spans="4:4" x14ac:dyDescent="0.2">
      <c r="D59" s="10"/>
    </row>
    <row r="60" spans="4:4" x14ac:dyDescent="0.2">
      <c r="D60" s="10"/>
    </row>
    <row r="61" spans="4:4" x14ac:dyDescent="0.2">
      <c r="D61" s="10"/>
    </row>
    <row r="62" spans="4:4" x14ac:dyDescent="0.2">
      <c r="D62" s="10"/>
    </row>
    <row r="63" spans="4:4" x14ac:dyDescent="0.2">
      <c r="D63" s="10"/>
    </row>
    <row r="64" spans="4:4" x14ac:dyDescent="0.2">
      <c r="D64" s="10"/>
    </row>
    <row r="65" spans="4:4" x14ac:dyDescent="0.2">
      <c r="D65" s="10"/>
    </row>
    <row r="66" spans="4:4" x14ac:dyDescent="0.2">
      <c r="D66" s="10"/>
    </row>
    <row r="67" spans="4:4" x14ac:dyDescent="0.2">
      <c r="D67" s="10"/>
    </row>
    <row r="68" spans="4:4" x14ac:dyDescent="0.2">
      <c r="D68" s="10"/>
    </row>
    <row r="69" spans="4:4" x14ac:dyDescent="0.2">
      <c r="D69" s="10"/>
    </row>
    <row r="70" spans="4:4" x14ac:dyDescent="0.2">
      <c r="D70" s="10"/>
    </row>
    <row r="71" spans="4:4" x14ac:dyDescent="0.2">
      <c r="D71" s="10"/>
    </row>
    <row r="72" spans="4:4" x14ac:dyDescent="0.2">
      <c r="D72" s="10"/>
    </row>
    <row r="73" spans="4:4" x14ac:dyDescent="0.2">
      <c r="D73" s="10"/>
    </row>
    <row r="74" spans="4:4" x14ac:dyDescent="0.2">
      <c r="D74" s="10"/>
    </row>
    <row r="75" spans="4:4" x14ac:dyDescent="0.2">
      <c r="D75" s="10"/>
    </row>
    <row r="76" spans="4:4" x14ac:dyDescent="0.2">
      <c r="D76" s="10"/>
    </row>
    <row r="77" spans="4:4" x14ac:dyDescent="0.2">
      <c r="D77" s="10"/>
    </row>
    <row r="78" spans="4:4" x14ac:dyDescent="0.2">
      <c r="D78" s="10"/>
    </row>
    <row r="79" spans="4:4" x14ac:dyDescent="0.2">
      <c r="D79" s="10"/>
    </row>
    <row r="80" spans="4:4" x14ac:dyDescent="0.2">
      <c r="D80" s="10"/>
    </row>
    <row r="81" spans="4:4" x14ac:dyDescent="0.2">
      <c r="D81" s="10"/>
    </row>
    <row r="82" spans="4:4" x14ac:dyDescent="0.2">
      <c r="D82" s="10"/>
    </row>
    <row r="83" spans="4:4" x14ac:dyDescent="0.2">
      <c r="D83" s="10"/>
    </row>
    <row r="84" spans="4:4" x14ac:dyDescent="0.2">
      <c r="D84" s="10"/>
    </row>
    <row r="85" spans="4:4" x14ac:dyDescent="0.2">
      <c r="D85" s="10"/>
    </row>
    <row r="86" spans="4:4" x14ac:dyDescent="0.2">
      <c r="D86" s="10"/>
    </row>
    <row r="87" spans="4:4" x14ac:dyDescent="0.2">
      <c r="D87" s="10"/>
    </row>
    <row r="88" spans="4:4" x14ac:dyDescent="0.2">
      <c r="D88" s="10"/>
    </row>
    <row r="89" spans="4:4" x14ac:dyDescent="0.2">
      <c r="D89" s="10"/>
    </row>
    <row r="90" spans="4:4" x14ac:dyDescent="0.2">
      <c r="D90" s="10"/>
    </row>
    <row r="91" spans="4:4" x14ac:dyDescent="0.2">
      <c r="D91" s="10"/>
    </row>
    <row r="92" spans="4:4" x14ac:dyDescent="0.2">
      <c r="D92" s="10"/>
    </row>
    <row r="93" spans="4:4" x14ac:dyDescent="0.2">
      <c r="D93" s="10"/>
    </row>
    <row r="94" spans="4:4" x14ac:dyDescent="0.2">
      <c r="D94" s="10"/>
    </row>
    <row r="95" spans="4:4" x14ac:dyDescent="0.2">
      <c r="D95" s="10"/>
    </row>
    <row r="96" spans="4:4" x14ac:dyDescent="0.2">
      <c r="D96" s="10"/>
    </row>
    <row r="97" spans="4:4" x14ac:dyDescent="0.2">
      <c r="D97" s="10"/>
    </row>
    <row r="98" spans="4:4" x14ac:dyDescent="0.2">
      <c r="D98" s="10"/>
    </row>
    <row r="99" spans="4:4" x14ac:dyDescent="0.2">
      <c r="D99" s="10"/>
    </row>
    <row r="100" spans="4:4" x14ac:dyDescent="0.2">
      <c r="D100" s="10"/>
    </row>
    <row r="101" spans="4:4" x14ac:dyDescent="0.2">
      <c r="D101" s="10"/>
    </row>
    <row r="102" spans="4:4" x14ac:dyDescent="0.2">
      <c r="D102" s="10"/>
    </row>
    <row r="103" spans="4:4" x14ac:dyDescent="0.2">
      <c r="D103" s="10"/>
    </row>
    <row r="104" spans="4:4" x14ac:dyDescent="0.2">
      <c r="D104" s="10"/>
    </row>
    <row r="105" spans="4:4" x14ac:dyDescent="0.2">
      <c r="D105" s="10"/>
    </row>
    <row r="106" spans="4:4" x14ac:dyDescent="0.2">
      <c r="D106" s="10"/>
    </row>
    <row r="107" spans="4:4" x14ac:dyDescent="0.2">
      <c r="D107" s="10"/>
    </row>
    <row r="108" spans="4:4" x14ac:dyDescent="0.2">
      <c r="D108" s="10"/>
    </row>
    <row r="109" spans="4:4" x14ac:dyDescent="0.2">
      <c r="D109" s="10"/>
    </row>
    <row r="110" spans="4:4" x14ac:dyDescent="0.2">
      <c r="D110" s="10"/>
    </row>
    <row r="111" spans="4:4" x14ac:dyDescent="0.2">
      <c r="D111" s="10"/>
    </row>
    <row r="112" spans="4:4" x14ac:dyDescent="0.2">
      <c r="D112" s="10"/>
    </row>
    <row r="113" spans="4:4" x14ac:dyDescent="0.2">
      <c r="D113" s="10"/>
    </row>
    <row r="114" spans="4:4" x14ac:dyDescent="0.2">
      <c r="D114" s="10"/>
    </row>
    <row r="115" spans="4:4" x14ac:dyDescent="0.2">
      <c r="D115" s="10"/>
    </row>
    <row r="116" spans="4:4" x14ac:dyDescent="0.2">
      <c r="D116" s="10"/>
    </row>
    <row r="117" spans="4:4" x14ac:dyDescent="0.2">
      <c r="D117" s="10"/>
    </row>
    <row r="118" spans="4:4" x14ac:dyDescent="0.2">
      <c r="D118" s="10"/>
    </row>
    <row r="119" spans="4:4" x14ac:dyDescent="0.2">
      <c r="D119" s="10"/>
    </row>
    <row r="120" spans="4:4" x14ac:dyDescent="0.2">
      <c r="D120" s="10"/>
    </row>
    <row r="121" spans="4:4" x14ac:dyDescent="0.2">
      <c r="D121" s="10"/>
    </row>
    <row r="122" spans="4:4" x14ac:dyDescent="0.2">
      <c r="D122" s="10"/>
    </row>
    <row r="123" spans="4:4" x14ac:dyDescent="0.2">
      <c r="D123" s="10"/>
    </row>
    <row r="124" spans="4:4" x14ac:dyDescent="0.2">
      <c r="D124" s="10"/>
    </row>
    <row r="125" spans="4:4" x14ac:dyDescent="0.2">
      <c r="D125" s="10"/>
    </row>
    <row r="126" spans="4:4" x14ac:dyDescent="0.2">
      <c r="D126" s="10"/>
    </row>
    <row r="127" spans="4:4" x14ac:dyDescent="0.2">
      <c r="D127" s="10"/>
    </row>
    <row r="128" spans="4:4" x14ac:dyDescent="0.2">
      <c r="D128" s="10"/>
    </row>
    <row r="129" spans="4:4" x14ac:dyDescent="0.2">
      <c r="D129" s="10"/>
    </row>
    <row r="130" spans="4:4" x14ac:dyDescent="0.2">
      <c r="D130" s="10"/>
    </row>
    <row r="131" spans="4:4" x14ac:dyDescent="0.2">
      <c r="D131" s="10"/>
    </row>
    <row r="132" spans="4:4" x14ac:dyDescent="0.2">
      <c r="D132" s="10"/>
    </row>
    <row r="133" spans="4:4" x14ac:dyDescent="0.2">
      <c r="D133" s="10"/>
    </row>
    <row r="134" spans="4:4" x14ac:dyDescent="0.2">
      <c r="D134" s="10"/>
    </row>
    <row r="135" spans="4:4" x14ac:dyDescent="0.2">
      <c r="D135" s="10"/>
    </row>
    <row r="136" spans="4:4" x14ac:dyDescent="0.2">
      <c r="D136" s="10"/>
    </row>
    <row r="137" spans="4:4" x14ac:dyDescent="0.2">
      <c r="D137" s="10"/>
    </row>
    <row r="138" spans="4:4" x14ac:dyDescent="0.2">
      <c r="D138" s="10"/>
    </row>
    <row r="139" spans="4:4" x14ac:dyDescent="0.2">
      <c r="D139" s="10"/>
    </row>
    <row r="140" spans="4:4" x14ac:dyDescent="0.2">
      <c r="D140" s="10"/>
    </row>
    <row r="141" spans="4:4" x14ac:dyDescent="0.2">
      <c r="D141" s="10"/>
    </row>
    <row r="142" spans="4:4" x14ac:dyDescent="0.2">
      <c r="D142" s="10"/>
    </row>
    <row r="143" spans="4:4" x14ac:dyDescent="0.2">
      <c r="D143" s="10"/>
    </row>
    <row r="144" spans="4:4" x14ac:dyDescent="0.2">
      <c r="D144" s="10"/>
    </row>
    <row r="145" spans="4:4" x14ac:dyDescent="0.2">
      <c r="D145" s="10"/>
    </row>
    <row r="146" spans="4:4" x14ac:dyDescent="0.2">
      <c r="D146" s="10"/>
    </row>
    <row r="147" spans="4:4" x14ac:dyDescent="0.2">
      <c r="D147" s="10"/>
    </row>
    <row r="148" spans="4:4" x14ac:dyDescent="0.2">
      <c r="D148" s="10"/>
    </row>
    <row r="149" spans="4:4" x14ac:dyDescent="0.2">
      <c r="D149" s="10"/>
    </row>
    <row r="150" spans="4:4" x14ac:dyDescent="0.2">
      <c r="D150" s="10"/>
    </row>
    <row r="151" spans="4:4" x14ac:dyDescent="0.2">
      <c r="D151" s="10"/>
    </row>
    <row r="152" spans="4:4" x14ac:dyDescent="0.2">
      <c r="D152" s="10"/>
    </row>
    <row r="153" spans="4:4" x14ac:dyDescent="0.2">
      <c r="D153" s="10"/>
    </row>
    <row r="154" spans="4:4" x14ac:dyDescent="0.2">
      <c r="D154" s="10"/>
    </row>
    <row r="155" spans="4:4" x14ac:dyDescent="0.2">
      <c r="D155" s="10"/>
    </row>
    <row r="156" spans="4:4" x14ac:dyDescent="0.2">
      <c r="D156" s="10"/>
    </row>
    <row r="157" spans="4:4" x14ac:dyDescent="0.2">
      <c r="D157" s="10"/>
    </row>
    <row r="158" spans="4:4" x14ac:dyDescent="0.2">
      <c r="D158" s="10"/>
    </row>
    <row r="159" spans="4:4" x14ac:dyDescent="0.2">
      <c r="D159" s="10"/>
    </row>
    <row r="160" spans="4:4" x14ac:dyDescent="0.2">
      <c r="D160" s="10"/>
    </row>
    <row r="161" spans="4:4" x14ac:dyDescent="0.2">
      <c r="D161" s="10"/>
    </row>
    <row r="162" spans="4:4" x14ac:dyDescent="0.2">
      <c r="D162" s="10"/>
    </row>
    <row r="163" spans="4:4" x14ac:dyDescent="0.2">
      <c r="D163" s="10"/>
    </row>
    <row r="164" spans="4:4" x14ac:dyDescent="0.2">
      <c r="D164" s="10"/>
    </row>
    <row r="165" spans="4:4" x14ac:dyDescent="0.2">
      <c r="D165" s="10"/>
    </row>
    <row r="166" spans="4:4" x14ac:dyDescent="0.2">
      <c r="D166" s="10"/>
    </row>
    <row r="167" spans="4:4" x14ac:dyDescent="0.2">
      <c r="D167" s="10"/>
    </row>
    <row r="168" spans="4:4" x14ac:dyDescent="0.2">
      <c r="D168" s="10"/>
    </row>
    <row r="169" spans="4:4" x14ac:dyDescent="0.2">
      <c r="D169" s="10"/>
    </row>
    <row r="170" spans="4:4" x14ac:dyDescent="0.2">
      <c r="D170" s="10"/>
    </row>
    <row r="171" spans="4:4" x14ac:dyDescent="0.2">
      <c r="D171" s="10"/>
    </row>
    <row r="172" spans="4:4" x14ac:dyDescent="0.2">
      <c r="D172" s="10"/>
    </row>
    <row r="173" spans="4:4" x14ac:dyDescent="0.2">
      <c r="D173" s="10"/>
    </row>
    <row r="174" spans="4:4" x14ac:dyDescent="0.2">
      <c r="D174" s="10"/>
    </row>
    <row r="175" spans="4:4" x14ac:dyDescent="0.2">
      <c r="D175" s="10"/>
    </row>
    <row r="176" spans="4:4" x14ac:dyDescent="0.2">
      <c r="D176" s="10"/>
    </row>
    <row r="177" spans="4:4" x14ac:dyDescent="0.2">
      <c r="D177" s="10"/>
    </row>
    <row r="178" spans="4:4" x14ac:dyDescent="0.2">
      <c r="D178" s="10"/>
    </row>
    <row r="179" spans="4:4" x14ac:dyDescent="0.2">
      <c r="D179" s="10"/>
    </row>
    <row r="180" spans="4:4" x14ac:dyDescent="0.2">
      <c r="D180" s="10"/>
    </row>
    <row r="181" spans="4:4" x14ac:dyDescent="0.2">
      <c r="D181" s="10"/>
    </row>
    <row r="182" spans="4:4" x14ac:dyDescent="0.2">
      <c r="D182" s="10"/>
    </row>
    <row r="183" spans="4:4" x14ac:dyDescent="0.2">
      <c r="D183" s="10"/>
    </row>
    <row r="184" spans="4:4" x14ac:dyDescent="0.2">
      <c r="D184" s="10"/>
    </row>
    <row r="185" spans="4:4" x14ac:dyDescent="0.2">
      <c r="D185" s="10"/>
    </row>
    <row r="186" spans="4:4" x14ac:dyDescent="0.2">
      <c r="D186" s="10"/>
    </row>
    <row r="187" spans="4:4" x14ac:dyDescent="0.2">
      <c r="D187" s="10"/>
    </row>
    <row r="188" spans="4:4" x14ac:dyDescent="0.2">
      <c r="D188" s="10"/>
    </row>
    <row r="189" spans="4:4" x14ac:dyDescent="0.2">
      <c r="D189" s="10"/>
    </row>
    <row r="190" spans="4:4" x14ac:dyDescent="0.2">
      <c r="D190" s="10"/>
    </row>
    <row r="191" spans="4:4" x14ac:dyDescent="0.2">
      <c r="D191" s="10"/>
    </row>
    <row r="192" spans="4:4" x14ac:dyDescent="0.2">
      <c r="D192" s="10"/>
    </row>
    <row r="193" spans="4:4" x14ac:dyDescent="0.2">
      <c r="D193" s="10"/>
    </row>
    <row r="194" spans="4:4" x14ac:dyDescent="0.2">
      <c r="D194" s="10"/>
    </row>
    <row r="195" spans="4:4" x14ac:dyDescent="0.2">
      <c r="D195" s="10"/>
    </row>
    <row r="196" spans="4:4" x14ac:dyDescent="0.2">
      <c r="D196" s="10"/>
    </row>
    <row r="197" spans="4:4" x14ac:dyDescent="0.2">
      <c r="D197" s="10"/>
    </row>
    <row r="198" spans="4:4" x14ac:dyDescent="0.2">
      <c r="D198" s="10"/>
    </row>
    <row r="199" spans="4:4" x14ac:dyDescent="0.2">
      <c r="D199" s="10"/>
    </row>
    <row r="200" spans="4:4" x14ac:dyDescent="0.2">
      <c r="D200" s="10"/>
    </row>
    <row r="201" spans="4:4" x14ac:dyDescent="0.2">
      <c r="D201" s="10"/>
    </row>
    <row r="202" spans="4:4" x14ac:dyDescent="0.2">
      <c r="D202" s="10"/>
    </row>
    <row r="203" spans="4:4" x14ac:dyDescent="0.2">
      <c r="D203" s="10"/>
    </row>
    <row r="204" spans="4:4" x14ac:dyDescent="0.2">
      <c r="D204" s="10"/>
    </row>
    <row r="205" spans="4:4" x14ac:dyDescent="0.2">
      <c r="D205" s="10"/>
    </row>
    <row r="206" spans="4:4" x14ac:dyDescent="0.2">
      <c r="D206" s="10"/>
    </row>
    <row r="207" spans="4:4" x14ac:dyDescent="0.2">
      <c r="D207" s="10"/>
    </row>
    <row r="208" spans="4:4" x14ac:dyDescent="0.2">
      <c r="D208" s="10"/>
    </row>
    <row r="209" spans="4:4" x14ac:dyDescent="0.2">
      <c r="D209" s="10"/>
    </row>
    <row r="210" spans="4:4" x14ac:dyDescent="0.2">
      <c r="D210" s="10"/>
    </row>
    <row r="211" spans="4:4" x14ac:dyDescent="0.2">
      <c r="D211" s="10"/>
    </row>
    <row r="212" spans="4:4" x14ac:dyDescent="0.2">
      <c r="D212" s="10"/>
    </row>
    <row r="213" spans="4:4" x14ac:dyDescent="0.2">
      <c r="D213" s="10"/>
    </row>
    <row r="214" spans="4:4" x14ac:dyDescent="0.2">
      <c r="D214" s="10"/>
    </row>
    <row r="215" spans="4:4" x14ac:dyDescent="0.2">
      <c r="D215" s="10"/>
    </row>
    <row r="216" spans="4:4" x14ac:dyDescent="0.2">
      <c r="D216" s="10"/>
    </row>
    <row r="217" spans="4:4" x14ac:dyDescent="0.2">
      <c r="D217" s="10"/>
    </row>
    <row r="218" spans="4:4" x14ac:dyDescent="0.2">
      <c r="D218" s="10"/>
    </row>
    <row r="219" spans="4:4" x14ac:dyDescent="0.2">
      <c r="D219" s="10"/>
    </row>
    <row r="220" spans="4:4" x14ac:dyDescent="0.2">
      <c r="D220" s="10"/>
    </row>
    <row r="221" spans="4:4" x14ac:dyDescent="0.2">
      <c r="D221" s="10"/>
    </row>
    <row r="222" spans="4:4" x14ac:dyDescent="0.2">
      <c r="D222" s="10"/>
    </row>
    <row r="223" spans="4:4" x14ac:dyDescent="0.2">
      <c r="D223" s="10"/>
    </row>
    <row r="224" spans="4:4" x14ac:dyDescent="0.2">
      <c r="D224" s="10"/>
    </row>
    <row r="225" spans="4:4" x14ac:dyDescent="0.2">
      <c r="D225" s="10"/>
    </row>
    <row r="226" spans="4:4" x14ac:dyDescent="0.2">
      <c r="D226" s="10"/>
    </row>
    <row r="227" spans="4:4" x14ac:dyDescent="0.2">
      <c r="D227" s="10"/>
    </row>
    <row r="228" spans="4:4" x14ac:dyDescent="0.2">
      <c r="D228" s="10"/>
    </row>
    <row r="229" spans="4:4" x14ac:dyDescent="0.2">
      <c r="D229" s="10"/>
    </row>
    <row r="230" spans="4:4" x14ac:dyDescent="0.2">
      <c r="D230" s="10"/>
    </row>
    <row r="231" spans="4:4" x14ac:dyDescent="0.2">
      <c r="D231" s="10"/>
    </row>
    <row r="232" spans="4:4" x14ac:dyDescent="0.2">
      <c r="D232" s="10"/>
    </row>
    <row r="233" spans="4:4" x14ac:dyDescent="0.2">
      <c r="D233" s="10"/>
    </row>
    <row r="234" spans="4:4" x14ac:dyDescent="0.2">
      <c r="D234" s="10"/>
    </row>
    <row r="235" spans="4:4" x14ac:dyDescent="0.2">
      <c r="D235" s="10"/>
    </row>
    <row r="236" spans="4:4" x14ac:dyDescent="0.2">
      <c r="D236" s="10"/>
    </row>
    <row r="237" spans="4:4" x14ac:dyDescent="0.2">
      <c r="D237" s="10"/>
    </row>
    <row r="238" spans="4:4" x14ac:dyDescent="0.2">
      <c r="D238" s="10"/>
    </row>
    <row r="239" spans="4:4" x14ac:dyDescent="0.2">
      <c r="D239" s="10"/>
    </row>
    <row r="240" spans="4:4" x14ac:dyDescent="0.2">
      <c r="D240" s="10"/>
    </row>
    <row r="241" spans="4:4" x14ac:dyDescent="0.2">
      <c r="D241" s="10"/>
    </row>
    <row r="242" spans="4:4" x14ac:dyDescent="0.2">
      <c r="D242" s="10"/>
    </row>
    <row r="243" spans="4:4" x14ac:dyDescent="0.2">
      <c r="D243" s="10"/>
    </row>
    <row r="244" spans="4:4" x14ac:dyDescent="0.2">
      <c r="D244" s="10"/>
    </row>
    <row r="245" spans="4:4" x14ac:dyDescent="0.2">
      <c r="D245" s="10"/>
    </row>
    <row r="246" spans="4:4" x14ac:dyDescent="0.2">
      <c r="D246" s="10"/>
    </row>
    <row r="247" spans="4:4" x14ac:dyDescent="0.2">
      <c r="D247" s="10"/>
    </row>
    <row r="248" spans="4:4" x14ac:dyDescent="0.2">
      <c r="D248" s="10"/>
    </row>
    <row r="249" spans="4:4" x14ac:dyDescent="0.2">
      <c r="D249" s="10"/>
    </row>
    <row r="250" spans="4:4" x14ac:dyDescent="0.2">
      <c r="D250" s="10"/>
    </row>
    <row r="251" spans="4:4" x14ac:dyDescent="0.2">
      <c r="D251" s="10"/>
    </row>
    <row r="252" spans="4:4" x14ac:dyDescent="0.2">
      <c r="D252" s="10"/>
    </row>
    <row r="253" spans="4:4" x14ac:dyDescent="0.2">
      <c r="D253" s="10"/>
    </row>
    <row r="254" spans="4:4" x14ac:dyDescent="0.2">
      <c r="D254" s="10"/>
    </row>
    <row r="255" spans="4:4" x14ac:dyDescent="0.2">
      <c r="D255" s="10"/>
    </row>
    <row r="256" spans="4:4" x14ac:dyDescent="0.2">
      <c r="D256" s="10"/>
    </row>
    <row r="257" spans="4:4" x14ac:dyDescent="0.2">
      <c r="D257" s="10"/>
    </row>
    <row r="258" spans="4:4" x14ac:dyDescent="0.2">
      <c r="D258" s="10"/>
    </row>
    <row r="259" spans="4:4" x14ac:dyDescent="0.2">
      <c r="D259" s="10"/>
    </row>
    <row r="260" spans="4:4" x14ac:dyDescent="0.2">
      <c r="D260" s="10"/>
    </row>
    <row r="261" spans="4:4" x14ac:dyDescent="0.2">
      <c r="D261" s="10"/>
    </row>
    <row r="262" spans="4:4" x14ac:dyDescent="0.2">
      <c r="D262" s="10"/>
    </row>
    <row r="263" spans="4:4" x14ac:dyDescent="0.2">
      <c r="D263" s="10"/>
    </row>
    <row r="264" spans="4:4" x14ac:dyDescent="0.2">
      <c r="D264" s="10"/>
    </row>
    <row r="265" spans="4:4" x14ac:dyDescent="0.2">
      <c r="D265" s="10"/>
    </row>
    <row r="266" spans="4:4" x14ac:dyDescent="0.2">
      <c r="D266" s="10"/>
    </row>
    <row r="267" spans="4:4" x14ac:dyDescent="0.2">
      <c r="D267" s="10"/>
    </row>
    <row r="268" spans="4:4" x14ac:dyDescent="0.2">
      <c r="D268" s="10"/>
    </row>
    <row r="269" spans="4:4" x14ac:dyDescent="0.2">
      <c r="D269" s="10"/>
    </row>
    <row r="270" spans="4:4" x14ac:dyDescent="0.2">
      <c r="D270" s="10"/>
    </row>
    <row r="271" spans="4:4" x14ac:dyDescent="0.2">
      <c r="D271" s="10"/>
    </row>
    <row r="272" spans="4:4" x14ac:dyDescent="0.2">
      <c r="D272" s="10"/>
    </row>
    <row r="273" spans="4:4" x14ac:dyDescent="0.2">
      <c r="D273" s="10"/>
    </row>
    <row r="274" spans="4:4" x14ac:dyDescent="0.2">
      <c r="D274" s="10"/>
    </row>
    <row r="275" spans="4:4" x14ac:dyDescent="0.2">
      <c r="D275" s="10"/>
    </row>
    <row r="276" spans="4:4" x14ac:dyDescent="0.2">
      <c r="D276" s="10"/>
    </row>
    <row r="277" spans="4:4" x14ac:dyDescent="0.2">
      <c r="D277" s="10"/>
    </row>
    <row r="278" spans="4:4" x14ac:dyDescent="0.2">
      <c r="D278" s="10"/>
    </row>
    <row r="279" spans="4:4" x14ac:dyDescent="0.2">
      <c r="D279" s="10"/>
    </row>
    <row r="280" spans="4:4" x14ac:dyDescent="0.2">
      <c r="D280" s="10"/>
    </row>
    <row r="281" spans="4:4" x14ac:dyDescent="0.2">
      <c r="D281" s="10"/>
    </row>
    <row r="282" spans="4:4" x14ac:dyDescent="0.2">
      <c r="D282" s="10"/>
    </row>
    <row r="283" spans="4:4" x14ac:dyDescent="0.2">
      <c r="D283" s="10"/>
    </row>
    <row r="284" spans="4:4" x14ac:dyDescent="0.2">
      <c r="D284" s="10"/>
    </row>
    <row r="285" spans="4:4" x14ac:dyDescent="0.2">
      <c r="D285" s="10"/>
    </row>
    <row r="286" spans="4:4" x14ac:dyDescent="0.2">
      <c r="D286" s="10"/>
    </row>
    <row r="287" spans="4:4" x14ac:dyDescent="0.2">
      <c r="D287" s="10"/>
    </row>
    <row r="288" spans="4:4" x14ac:dyDescent="0.2">
      <c r="D288" s="10"/>
    </row>
    <row r="289" spans="4:4" x14ac:dyDescent="0.2">
      <c r="D289" s="10"/>
    </row>
    <row r="290" spans="4:4" x14ac:dyDescent="0.2">
      <c r="D290" s="10"/>
    </row>
    <row r="291" spans="4:4" x14ac:dyDescent="0.2">
      <c r="D291" s="10"/>
    </row>
    <row r="292" spans="4:4" x14ac:dyDescent="0.2">
      <c r="D292" s="10"/>
    </row>
    <row r="293" spans="4:4" x14ac:dyDescent="0.2">
      <c r="D293" s="10"/>
    </row>
    <row r="294" spans="4:4" x14ac:dyDescent="0.2">
      <c r="D294" s="10"/>
    </row>
    <row r="295" spans="4:4" x14ac:dyDescent="0.2">
      <c r="D295" s="10"/>
    </row>
    <row r="296" spans="4:4" x14ac:dyDescent="0.2">
      <c r="D296" s="10"/>
    </row>
    <row r="297" spans="4:4" x14ac:dyDescent="0.2">
      <c r="D297" s="10"/>
    </row>
    <row r="298" spans="4:4" x14ac:dyDescent="0.2">
      <c r="D298" s="10"/>
    </row>
    <row r="299" spans="4:4" x14ac:dyDescent="0.2">
      <c r="D299" s="10"/>
    </row>
    <row r="300" spans="4:4" x14ac:dyDescent="0.2">
      <c r="D300" s="10"/>
    </row>
    <row r="301" spans="4:4" x14ac:dyDescent="0.2">
      <c r="D301" s="10"/>
    </row>
    <row r="302" spans="4:4" x14ac:dyDescent="0.2">
      <c r="D302" s="10"/>
    </row>
    <row r="303" spans="4:4" x14ac:dyDescent="0.2">
      <c r="D303" s="10"/>
    </row>
    <row r="304" spans="4:4" x14ac:dyDescent="0.2">
      <c r="D304" s="10"/>
    </row>
    <row r="305" spans="4:4" x14ac:dyDescent="0.2">
      <c r="D305" s="10"/>
    </row>
    <row r="306" spans="4:4" x14ac:dyDescent="0.2">
      <c r="D306" s="10"/>
    </row>
    <row r="307" spans="4:4" x14ac:dyDescent="0.2">
      <c r="D307" s="10"/>
    </row>
    <row r="308" spans="4:4" x14ac:dyDescent="0.2">
      <c r="D308" s="10"/>
    </row>
    <row r="309" spans="4:4" x14ac:dyDescent="0.2">
      <c r="D309" s="10"/>
    </row>
    <row r="310" spans="4:4" x14ac:dyDescent="0.2">
      <c r="D310" s="10"/>
    </row>
    <row r="311" spans="4:4" x14ac:dyDescent="0.2">
      <c r="D311" s="10"/>
    </row>
    <row r="312" spans="4:4" x14ac:dyDescent="0.2">
      <c r="D312" s="10"/>
    </row>
    <row r="313" spans="4:4" x14ac:dyDescent="0.2">
      <c r="D313" s="10"/>
    </row>
    <row r="314" spans="4:4" x14ac:dyDescent="0.2">
      <c r="D314" s="10"/>
    </row>
    <row r="315" spans="4:4" x14ac:dyDescent="0.2">
      <c r="D315" s="10"/>
    </row>
    <row r="316" spans="4:4" x14ac:dyDescent="0.2">
      <c r="D316" s="10"/>
    </row>
    <row r="317" spans="4:4" x14ac:dyDescent="0.2">
      <c r="D317" s="10"/>
    </row>
    <row r="318" spans="4:4" x14ac:dyDescent="0.2">
      <c r="D318" s="10"/>
    </row>
    <row r="319" spans="4:4" x14ac:dyDescent="0.2">
      <c r="D319" s="10"/>
    </row>
    <row r="320" spans="4:4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sheetProtection algorithmName="SHA-512" hashValue="xrOANtfXThE11zobjjwKsAgey0Mt310taIRSsz2w/H9w5mrldvr8ph0iy1SDqdP+TRLoVfdjfoqn9pQomGTC3Q==" saltValue="7coFZZL9hUS2Boz7lG/O4g==" spinCount="100000" sheet="1"/>
  <mergeCells count="4">
    <mergeCell ref="A1:G1"/>
    <mergeCell ref="C2:G2"/>
    <mergeCell ref="C3:G3"/>
    <mergeCell ref="C4:G4"/>
  </mergeCells>
  <pageMargins left="0.59055118110236204" right="0.196850393700787" top="0.78740157499999996" bottom="0.78740157499999996" header="0.3" footer="0.3"/>
  <pageSetup paperSize="9" orientation="landscape" verticalDpi="0" r:id="rId1"/>
  <headerFooter>
    <oddFooter>&amp;RStránka &amp;P z &amp;N&amp;LZpracováno programem BUILDpower S,  © RTS, a.s.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13</vt:i4>
      </vt:variant>
      <vt:variant>
        <vt:lpstr>Pojmenované oblasti</vt:lpstr>
      </vt:variant>
      <vt:variant>
        <vt:i4>66</vt:i4>
      </vt:variant>
    </vt:vector>
  </HeadingPairs>
  <TitlesOfParts>
    <vt:vector size="79" baseType="lpstr">
      <vt:lpstr>Pokyny pro vyplnění</vt:lpstr>
      <vt:lpstr>Stavba</vt:lpstr>
      <vt:lpstr>VzorPolozky</vt:lpstr>
      <vt:lpstr>V01 V01.1 Naklady</vt:lpstr>
      <vt:lpstr>SO 01 1.2 Pol</vt:lpstr>
      <vt:lpstr>SO 02 2.1 Pol</vt:lpstr>
      <vt:lpstr>SO 02 2.3 Pol</vt:lpstr>
      <vt:lpstr>SO 02 2.5 Pol</vt:lpstr>
      <vt:lpstr>SO 03 3.1 Pol</vt:lpstr>
      <vt:lpstr>SO 03 3.2 Pol</vt:lpstr>
      <vt:lpstr>SO 03 3.3 Pol</vt:lpstr>
      <vt:lpstr>SO 03 3.4 Pol</vt:lpstr>
      <vt:lpstr>SO 03 3.5 Pol</vt:lpstr>
      <vt:lpstr>Stavba!CelkemDPHVypocet</vt:lpstr>
      <vt:lpstr>CenaCelkem</vt:lpstr>
      <vt:lpstr>CenaCelkemBezDPH</vt:lpstr>
      <vt:lpstr>Stavba!CenaCelkemVypocet</vt:lpstr>
      <vt:lpstr>cisloobjektu</vt:lpstr>
      <vt:lpstr>Stavba!CisloStavby</vt:lpstr>
      <vt:lpstr>CisloStavebnihoRozpoctu</vt:lpstr>
      <vt:lpstr>dadresa</vt:lpstr>
      <vt:lpstr>Stavba!DIČ</vt:lpstr>
      <vt:lpstr>dmisto</vt:lpstr>
      <vt:lpstr>DPHSni</vt:lpstr>
      <vt:lpstr>DPHZakl</vt:lpstr>
      <vt:lpstr>Stavba!dpsc</vt:lpstr>
      <vt:lpstr>Stavba!IČO</vt:lpstr>
      <vt:lpstr>Mena</vt:lpstr>
      <vt:lpstr>MistoStavby</vt:lpstr>
      <vt:lpstr>nazevobjektu</vt:lpstr>
      <vt:lpstr>Stavba!NazevStavby</vt:lpstr>
      <vt:lpstr>NazevStavebnihoRozpoctu</vt:lpstr>
      <vt:lpstr>'SO 01 1.2 Pol'!Názvy_tisku</vt:lpstr>
      <vt:lpstr>'SO 02 2.1 Pol'!Názvy_tisku</vt:lpstr>
      <vt:lpstr>'SO 02 2.3 Pol'!Názvy_tisku</vt:lpstr>
      <vt:lpstr>'SO 02 2.5 Pol'!Názvy_tisku</vt:lpstr>
      <vt:lpstr>'SO 03 3.1 Pol'!Názvy_tisku</vt:lpstr>
      <vt:lpstr>'SO 03 3.2 Pol'!Názvy_tisku</vt:lpstr>
      <vt:lpstr>'SO 03 3.3 Pol'!Názvy_tisku</vt:lpstr>
      <vt:lpstr>'SO 03 3.4 Pol'!Názvy_tisku</vt:lpstr>
      <vt:lpstr>'SO 03 3.5 Pol'!Názvy_tisku</vt:lpstr>
      <vt:lpstr>'V01 V01.1 Naklady'!Názvy_tisku</vt:lpstr>
      <vt:lpstr>oadresa</vt:lpstr>
      <vt:lpstr>Stavba!Objednatel</vt:lpstr>
      <vt:lpstr>Stavba!Objekt</vt:lpstr>
      <vt:lpstr>'SO 01 1.2 Pol'!Oblast_tisku</vt:lpstr>
      <vt:lpstr>'SO 02 2.1 Pol'!Oblast_tisku</vt:lpstr>
      <vt:lpstr>'SO 02 2.3 Pol'!Oblast_tisku</vt:lpstr>
      <vt:lpstr>'SO 02 2.5 Pol'!Oblast_tisku</vt:lpstr>
      <vt:lpstr>'SO 03 3.1 Pol'!Oblast_tisku</vt:lpstr>
      <vt:lpstr>'SO 03 3.2 Pol'!Oblast_tisku</vt:lpstr>
      <vt:lpstr>'SO 03 3.3 Pol'!Oblast_tisku</vt:lpstr>
      <vt:lpstr>'SO 03 3.4 Pol'!Oblast_tisku</vt:lpstr>
      <vt:lpstr>'SO 03 3.5 Pol'!Oblast_tisku</vt:lpstr>
      <vt:lpstr>Stavba!Oblast_tisku</vt:lpstr>
      <vt:lpstr>'V01 V01.1 Naklady'!Oblast_tisku</vt:lpstr>
      <vt:lpstr>Stavba!odic</vt:lpstr>
      <vt:lpstr>Stavba!oico</vt:lpstr>
      <vt:lpstr>Stavba!omisto</vt:lpstr>
      <vt:lpstr>Stavba!onazev</vt:lpstr>
      <vt:lpstr>Stavba!opsc</vt:lpstr>
      <vt:lpstr>padresa</vt:lpstr>
      <vt:lpstr>pdic</vt:lpstr>
      <vt:lpstr>pico</vt:lpstr>
      <vt:lpstr>pmisto</vt:lpstr>
      <vt:lpstr>PoptavkaID</vt:lpstr>
      <vt:lpstr>pPSC</vt:lpstr>
      <vt:lpstr>Projektant</vt:lpstr>
      <vt:lpstr>Stavba!SazbaDPH1</vt:lpstr>
      <vt:lpstr>Stavba!SazbaDPH2</vt:lpstr>
      <vt:lpstr>Vypracoval</vt:lpstr>
      <vt:lpstr>ZakladDPHSni</vt:lpstr>
      <vt:lpstr>Stavba!ZakladDPHSniVypocet</vt:lpstr>
      <vt:lpstr>ZakladDPHZakl</vt:lpstr>
      <vt:lpstr>Stavba!ZakladDPHZaklVypocet</vt:lpstr>
      <vt:lpstr>ZaObjednatele</vt:lpstr>
      <vt:lpstr>Zaokrouhleni</vt:lpstr>
      <vt:lpstr>ZaZhotovitele</vt:lpstr>
      <vt:lpstr>Zhotovitel</vt:lpstr>
    </vt:vector>
  </TitlesOfParts>
  <Company>RTS, a.s.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Blanka Šimková</dc:creator>
  <cp:lastModifiedBy>Lenovo</cp:lastModifiedBy>
  <cp:lastPrinted>2019-03-19T12:27:02Z</cp:lastPrinted>
  <dcterms:created xsi:type="dcterms:W3CDTF">2009-04-08T07:15:50Z</dcterms:created>
  <dcterms:modified xsi:type="dcterms:W3CDTF">2020-04-08T13:27:20Z</dcterms:modified>
</cp:coreProperties>
</file>